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ykim32\Documents\문서\업무자료 모음\Valuation\LG히타치\"/>
    </mc:Choice>
  </mc:AlternateContent>
  <bookViews>
    <workbookView xWindow="0" yWindow="0" windowWidth="28800" windowHeight="12000"/>
  </bookViews>
  <sheets>
    <sheet name=" Report" sheetId="84" r:id="rId1"/>
    <sheet name="Summary (2)" sheetId="85" r:id="rId2"/>
    <sheet name="Summary" sheetId="77" r:id="rId3"/>
    <sheet name="모집단 선정(HiEntech)" sheetId="69" r:id="rId4"/>
    <sheet name="모집단 선정(LHWS)" sheetId="7" r:id="rId5"/>
    <sheet name="GPCM" sheetId="1" r:id="rId6"/>
    <sheet name="2018" sheetId="83" r:id="rId7"/>
    <sheet name="2017" sheetId="79" r:id="rId8"/>
    <sheet name="2016" sheetId="82" r:id="rId9"/>
    <sheet name="남광토건" sheetId="57" r:id="rId10"/>
    <sheet name="세보엠이씨" sheetId="63" r:id="rId11"/>
    <sheet name="진흥기업" sheetId="56" r:id="rId12"/>
    <sheet name="코오롱글로벌" sheetId="55" r:id="rId13"/>
    <sheet name="현대건설" sheetId="52" r:id="rId14"/>
    <sheet name="태영건설" sheetId="50" r:id="rId15"/>
    <sheet name="우원개발" sheetId="43" r:id="rId16"/>
    <sheet name="삼부토건" sheetId="47" r:id="rId17"/>
    <sheet name="웰크론한텍" sheetId="48" r:id="rId18"/>
    <sheet name="인선이엔티" sheetId="73" r:id="rId19"/>
    <sheet name="코엔텍" sheetId="72" r:id="rId20"/>
    <sheet name="와이엔텍" sheetId="71" r:id="rId21"/>
    <sheet name="대림산업" sheetId="46" r:id="rId22"/>
    <sheet name="KG ETS" sheetId="70" r:id="rId23"/>
    <sheet name="제넨바이오" sheetId="74" r:id="rId24"/>
    <sheet name="SC엔지니어링" sheetId="66" r:id="rId25"/>
    <sheet name="일성건설" sheetId="67" r:id="rId26"/>
    <sheet name="KCC건설" sheetId="59" r:id="rId27"/>
    <sheet name="금화피에스시" sheetId="60" r:id="rId28"/>
    <sheet name="상지카일룸" sheetId="61" r:id="rId29"/>
    <sheet name="이테크건설" sheetId="62" r:id="rId30"/>
    <sheet name="삼일기업공사" sheetId="64" r:id="rId31"/>
    <sheet name="화성산업" sheetId="51" r:id="rId32"/>
    <sheet name="GS건설" sheetId="53" r:id="rId33"/>
    <sheet name="동부건설" sheetId="54" r:id="rId34"/>
    <sheet name="대상회사FS&gt;" sheetId="40" r:id="rId35"/>
    <sheet name="하이엔텍_Dart" sheetId="75" r:id="rId36"/>
    <sheet name="히타치_Dart" sheetId="39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</externalReferences>
  <definedNames>
    <definedName name="_______f3" localSheetId="1" hidden="1">{"'분양원가'!$B$1:$F$113"}</definedName>
    <definedName name="_______f3" localSheetId="3" hidden="1">{"'분양원가'!$B$1:$F$113"}</definedName>
    <definedName name="_______f3" hidden="1">{"'분양원가'!$B$1:$F$113"}</definedName>
    <definedName name="___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N0961" localSheetId="0" hidden="1">#REF!</definedName>
    <definedName name="______N0961" localSheetId="8" hidden="1">#REF!</definedName>
    <definedName name="______N0961" localSheetId="6" hidden="1">#REF!</definedName>
    <definedName name="______N0961" localSheetId="2" hidden="1">#REF!</definedName>
    <definedName name="______N0961" localSheetId="1" hidden="1">#REF!</definedName>
    <definedName name="______N0961" hidden="1">#REF!</definedName>
    <definedName name="_____f3" localSheetId="1" hidden="1">{"'분양원가'!$B$1:$F$113"}</definedName>
    <definedName name="_____f3" localSheetId="3" hidden="1">{"'분양원가'!$B$1:$F$113"}</definedName>
    <definedName name="_____f3" hidden="1">{"'분양원가'!$B$1:$F$113"}</definedName>
    <definedName name="_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f3" localSheetId="1" hidden="1">{"'분양원가'!$B$1:$F$113"}</definedName>
    <definedName name="____f3" localSheetId="3" hidden="1">{"'분양원가'!$B$1:$F$113"}</definedName>
    <definedName name="____f3" hidden="1">{"'분양원가'!$B$1:$F$113"}</definedName>
    <definedName name="____fa2" localSheetId="1" hidden="1">{"'Sheet1'!$A$1:$H$36"}</definedName>
    <definedName name="____fa2" localSheetId="3" hidden="1">{"'Sheet1'!$A$1:$H$36"}</definedName>
    <definedName name="____fa2" hidden="1">{"'Sheet1'!$A$1:$H$36"}</definedName>
    <definedName name="____H922" localSheetId="1" hidden="1">{"'Sheet1'!$A$1:$H$36"}</definedName>
    <definedName name="____H922" localSheetId="3" hidden="1">{"'Sheet1'!$A$1:$H$36"}</definedName>
    <definedName name="____H922" hidden="1">{"'Sheet1'!$A$1:$H$36"}</definedName>
    <definedName name="____H930" localSheetId="1" hidden="1">{"'Sheet1'!$A$1:$H$36"}</definedName>
    <definedName name="____H930" localSheetId="3" hidden="1">{"'Sheet1'!$A$1:$H$36"}</definedName>
    <definedName name="____H930" hidden="1">{"'Sheet1'!$A$1:$H$36"}</definedName>
    <definedName name="____N0961" localSheetId="0" hidden="1">#REF!</definedName>
    <definedName name="____N0961" localSheetId="8" hidden="1">#REF!</definedName>
    <definedName name="____N0961" localSheetId="6" hidden="1">#REF!</definedName>
    <definedName name="____N0961" localSheetId="2" hidden="1">#REF!</definedName>
    <definedName name="____N0961" localSheetId="1" hidden="1">#REF!</definedName>
    <definedName name="____N0961" hidden="1">#REF!</definedName>
    <definedName name="____s1" localSheetId="1" hidden="1">{#N/A,#N/A,FALSE,"UNIT";#N/A,#N/A,FALSE,"UNIT";#N/A,#N/A,FALSE,"계정"}</definedName>
    <definedName name="____s1" localSheetId="3" hidden="1">{#N/A,#N/A,FALSE,"UNIT";#N/A,#N/A,FALSE,"UNIT";#N/A,#N/A,FALSE,"계정"}</definedName>
    <definedName name="____s1" hidden="1">{#N/A,#N/A,FALSE,"UNIT";#N/A,#N/A,FALSE,"UNIT";#N/A,#N/A,FALSE,"계정"}</definedName>
    <definedName name="____s10" localSheetId="1" hidden="1">{#N/A,#N/A,FALSE,"UNIT";#N/A,#N/A,FALSE,"UNIT";#N/A,#N/A,FALSE,"계정"}</definedName>
    <definedName name="____s10" localSheetId="3" hidden="1">{#N/A,#N/A,FALSE,"UNIT";#N/A,#N/A,FALSE,"UNIT";#N/A,#N/A,FALSE,"계정"}</definedName>
    <definedName name="____s10" hidden="1">{#N/A,#N/A,FALSE,"UNIT";#N/A,#N/A,FALSE,"UNIT";#N/A,#N/A,FALSE,"계정"}</definedName>
    <definedName name="____s11" localSheetId="1" hidden="1">{#N/A,#N/A,FALSE,"UNIT";#N/A,#N/A,FALSE,"UNIT";#N/A,#N/A,FALSE,"계정"}</definedName>
    <definedName name="____s11" localSheetId="3" hidden="1">{#N/A,#N/A,FALSE,"UNIT";#N/A,#N/A,FALSE,"UNIT";#N/A,#N/A,FALSE,"계정"}</definedName>
    <definedName name="____s11" hidden="1">{#N/A,#N/A,FALSE,"UNIT";#N/A,#N/A,FALSE,"UNIT";#N/A,#N/A,FALSE,"계정"}</definedName>
    <definedName name="____s12" localSheetId="1" hidden="1">{#N/A,#N/A,FALSE,"UNIT";#N/A,#N/A,FALSE,"UNIT";#N/A,#N/A,FALSE,"계정"}</definedName>
    <definedName name="____s12" localSheetId="3" hidden="1">{#N/A,#N/A,FALSE,"UNIT";#N/A,#N/A,FALSE,"UNIT";#N/A,#N/A,FALSE,"계정"}</definedName>
    <definedName name="____s12" hidden="1">{#N/A,#N/A,FALSE,"UNIT";#N/A,#N/A,FALSE,"UNIT";#N/A,#N/A,FALSE,"계정"}</definedName>
    <definedName name="____s13" localSheetId="1" hidden="1">{#N/A,#N/A,FALSE,"UNIT";#N/A,#N/A,FALSE,"UNIT";#N/A,#N/A,FALSE,"계정"}</definedName>
    <definedName name="____s13" localSheetId="3" hidden="1">{#N/A,#N/A,FALSE,"UNIT";#N/A,#N/A,FALSE,"UNIT";#N/A,#N/A,FALSE,"계정"}</definedName>
    <definedName name="____s13" hidden="1">{#N/A,#N/A,FALSE,"UNIT";#N/A,#N/A,FALSE,"UNIT";#N/A,#N/A,FALSE,"계정"}</definedName>
    <definedName name="____s14" localSheetId="1" hidden="1">{#N/A,#N/A,FALSE,"UNIT";#N/A,#N/A,FALSE,"UNIT";#N/A,#N/A,FALSE,"계정"}</definedName>
    <definedName name="____s14" localSheetId="3" hidden="1">{#N/A,#N/A,FALSE,"UNIT";#N/A,#N/A,FALSE,"UNIT";#N/A,#N/A,FALSE,"계정"}</definedName>
    <definedName name="____s14" hidden="1">{#N/A,#N/A,FALSE,"UNIT";#N/A,#N/A,FALSE,"UNIT";#N/A,#N/A,FALSE,"계정"}</definedName>
    <definedName name="____s16" localSheetId="1" hidden="1">{#N/A,#N/A,FALSE,"UNIT";#N/A,#N/A,FALSE,"UNIT";#N/A,#N/A,FALSE,"계정"}</definedName>
    <definedName name="____s16" localSheetId="3" hidden="1">{#N/A,#N/A,FALSE,"UNIT";#N/A,#N/A,FALSE,"UNIT";#N/A,#N/A,FALSE,"계정"}</definedName>
    <definedName name="____s16" hidden="1">{#N/A,#N/A,FALSE,"UNIT";#N/A,#N/A,FALSE,"UNIT";#N/A,#N/A,FALSE,"계정"}</definedName>
    <definedName name="____s17" localSheetId="1" hidden="1">{#N/A,#N/A,FALSE,"UNIT";#N/A,#N/A,FALSE,"UNIT";#N/A,#N/A,FALSE,"계정"}</definedName>
    <definedName name="____s17" localSheetId="3" hidden="1">{#N/A,#N/A,FALSE,"UNIT";#N/A,#N/A,FALSE,"UNIT";#N/A,#N/A,FALSE,"계정"}</definedName>
    <definedName name="____s17" hidden="1">{#N/A,#N/A,FALSE,"UNIT";#N/A,#N/A,FALSE,"UNIT";#N/A,#N/A,FALSE,"계정"}</definedName>
    <definedName name="____s2" localSheetId="1" hidden="1">{#N/A,#N/A,FALSE,"UNIT";#N/A,#N/A,FALSE,"UNIT";#N/A,#N/A,FALSE,"계정"}</definedName>
    <definedName name="____s2" localSheetId="3" hidden="1">{#N/A,#N/A,FALSE,"UNIT";#N/A,#N/A,FALSE,"UNIT";#N/A,#N/A,FALSE,"계정"}</definedName>
    <definedName name="____s2" hidden="1">{#N/A,#N/A,FALSE,"UNIT";#N/A,#N/A,FALSE,"UNIT";#N/A,#N/A,FALSE,"계정"}</definedName>
    <definedName name="____s3" localSheetId="1" hidden="1">{#N/A,#N/A,FALSE,"UNIT";#N/A,#N/A,FALSE,"UNIT";#N/A,#N/A,FALSE,"계정"}</definedName>
    <definedName name="____s3" localSheetId="3" hidden="1">{#N/A,#N/A,FALSE,"UNIT";#N/A,#N/A,FALSE,"UNIT";#N/A,#N/A,FALSE,"계정"}</definedName>
    <definedName name="____s3" hidden="1">{#N/A,#N/A,FALSE,"UNIT";#N/A,#N/A,FALSE,"UNIT";#N/A,#N/A,FALSE,"계정"}</definedName>
    <definedName name="____s4" localSheetId="1" hidden="1">{#N/A,#N/A,FALSE,"UNIT";#N/A,#N/A,FALSE,"UNIT";#N/A,#N/A,FALSE,"계정"}</definedName>
    <definedName name="____s4" localSheetId="3" hidden="1">{#N/A,#N/A,FALSE,"UNIT";#N/A,#N/A,FALSE,"UNIT";#N/A,#N/A,FALSE,"계정"}</definedName>
    <definedName name="____s4" hidden="1">{#N/A,#N/A,FALSE,"UNIT";#N/A,#N/A,FALSE,"UNIT";#N/A,#N/A,FALSE,"계정"}</definedName>
    <definedName name="____s5" localSheetId="1" hidden="1">{#N/A,#N/A,FALSE,"UNIT";#N/A,#N/A,FALSE,"UNIT";#N/A,#N/A,FALSE,"계정"}</definedName>
    <definedName name="____s5" localSheetId="3" hidden="1">{#N/A,#N/A,FALSE,"UNIT";#N/A,#N/A,FALSE,"UNIT";#N/A,#N/A,FALSE,"계정"}</definedName>
    <definedName name="____s5" hidden="1">{#N/A,#N/A,FALSE,"UNIT";#N/A,#N/A,FALSE,"UNIT";#N/A,#N/A,FALSE,"계정"}</definedName>
    <definedName name="____s6" localSheetId="1" hidden="1">{#N/A,#N/A,FALSE,"UNIT";#N/A,#N/A,FALSE,"UNIT";#N/A,#N/A,FALSE,"계정"}</definedName>
    <definedName name="____s6" localSheetId="3" hidden="1">{#N/A,#N/A,FALSE,"UNIT";#N/A,#N/A,FALSE,"UNIT";#N/A,#N/A,FALSE,"계정"}</definedName>
    <definedName name="____s6" hidden="1">{#N/A,#N/A,FALSE,"UNIT";#N/A,#N/A,FALSE,"UNIT";#N/A,#N/A,FALSE,"계정"}</definedName>
    <definedName name="____s9" localSheetId="1" hidden="1">{#N/A,#N/A,FALSE,"UNIT";#N/A,#N/A,FALSE,"UNIT";#N/A,#N/A,FALSE,"계정"}</definedName>
    <definedName name="____s9" localSheetId="3" hidden="1">{#N/A,#N/A,FALSE,"UNIT";#N/A,#N/A,FALSE,"UNIT";#N/A,#N/A,FALSE,"계정"}</definedName>
    <definedName name="____s9" hidden="1">{#N/A,#N/A,FALSE,"UNIT";#N/A,#N/A,FALSE,"UNIT";#N/A,#N/A,FALSE,"계정"}</definedName>
    <definedName name="___N0961" localSheetId="0" hidden="1">#REF!</definedName>
    <definedName name="___N0961" localSheetId="8" hidden="1">#REF!</definedName>
    <definedName name="___N0961" localSheetId="6" hidden="1">#REF!</definedName>
    <definedName name="___N0961" localSheetId="2" hidden="1">#REF!</definedName>
    <definedName name="___N0961" localSheetId="1" hidden="1">#REF!</definedName>
    <definedName name="___N0961" hidden="1">#REF!</definedName>
    <definedName name="___tbd10" localSheetId="1" hidden="1">{#N/A,#N/A,FALSE,"Aging Summary";#N/A,#N/A,FALSE,"Ratio Analysis";#N/A,#N/A,FALSE,"Test 120 Day Accts";#N/A,#N/A,FALSE,"Tickmarks"}</definedName>
    <definedName name="___tbd10" localSheetId="3" hidden="1">{#N/A,#N/A,FALSE,"Aging Summary";#N/A,#N/A,FALSE,"Ratio Analysis";#N/A,#N/A,FALSE,"Test 120 Day Accts";#N/A,#N/A,FALSE,"Tickmarks"}</definedName>
    <definedName name="___tbd10" hidden="1">{#N/A,#N/A,FALSE,"Aging Summary";#N/A,#N/A,FALSE,"Ratio Analysis";#N/A,#N/A,FALSE,"Test 120 Day Accts";#N/A,#N/A,FALSE,"Tickmarks"}</definedName>
    <definedName name="___tbd2" localSheetId="1" hidden="1">{#N/A,#N/A,FALSE,"Aging Summary";#N/A,#N/A,FALSE,"Ratio Analysis";#N/A,#N/A,FALSE,"Test 120 Day Accts";#N/A,#N/A,FALSE,"Tickmarks"}</definedName>
    <definedName name="___tbd2" localSheetId="3" hidden="1">{#N/A,#N/A,FALSE,"Aging Summary";#N/A,#N/A,FALSE,"Ratio Analysis";#N/A,#N/A,FALSE,"Test 120 Day Accts";#N/A,#N/A,FALSE,"Tickmarks"}</definedName>
    <definedName name="___tbd2" hidden="1">{#N/A,#N/A,FALSE,"Aging Summary";#N/A,#N/A,FALSE,"Ratio Analysis";#N/A,#N/A,FALSE,"Test 120 Day Accts";#N/A,#N/A,FALSE,"Tickmarks"}</definedName>
    <definedName name="___tbd3" localSheetId="1" hidden="1">{#N/A,#N/A,FALSE,"Aging Summary";#N/A,#N/A,FALSE,"Ratio Analysis";#N/A,#N/A,FALSE,"Test 120 Day Accts";#N/A,#N/A,FALSE,"Tickmarks"}</definedName>
    <definedName name="___tbd3" localSheetId="3" hidden="1">{#N/A,#N/A,FALSE,"Aging Summary";#N/A,#N/A,FALSE,"Ratio Analysis";#N/A,#N/A,FALSE,"Test 120 Day Accts";#N/A,#N/A,FALSE,"Tickmarks"}</definedName>
    <definedName name="___tbd3" hidden="1">{#N/A,#N/A,FALSE,"Aging Summary";#N/A,#N/A,FALSE,"Ratio Analysis";#N/A,#N/A,FALSE,"Test 120 Day Accts";#N/A,#N/A,FALSE,"Tickmarks"}</definedName>
    <definedName name="___tbd4" localSheetId="1" hidden="1">{#N/A,#N/A,FALSE,"Aging Summary";#N/A,#N/A,FALSE,"Ratio Analysis";#N/A,#N/A,FALSE,"Test 120 Day Accts";#N/A,#N/A,FALSE,"Tickmarks"}</definedName>
    <definedName name="___tbd4" localSheetId="3" hidden="1">{#N/A,#N/A,FALSE,"Aging Summary";#N/A,#N/A,FALSE,"Ratio Analysis";#N/A,#N/A,FALSE,"Test 120 Day Accts";#N/A,#N/A,FALSE,"Tickmarks"}</definedName>
    <definedName name="___tbd4" hidden="1">{#N/A,#N/A,FALSE,"Aging Summary";#N/A,#N/A,FALSE,"Ratio Analysis";#N/A,#N/A,FALSE,"Test 120 Day Accts";#N/A,#N/A,FALSE,"Tickmarks"}</definedName>
    <definedName name="___tbd9" localSheetId="1" hidden="1">{#N/A,#N/A,FALSE,"Aging Summary";#N/A,#N/A,FALSE,"Ratio Analysis";#N/A,#N/A,FALSE,"Test 120 Day Accts";#N/A,#N/A,FALSE,"Tickmarks"}</definedName>
    <definedName name="___tbd9" localSheetId="3" hidden="1">{#N/A,#N/A,FALSE,"Aging Summary";#N/A,#N/A,FALSE,"Ratio Analysis";#N/A,#N/A,FALSE,"Test 120 Day Accts";#N/A,#N/A,FALSE,"Tickmarks"}</definedName>
    <definedName name="___tbd9" hidden="1">{#N/A,#N/A,FALSE,"Aging Summary";#N/A,#N/A,FALSE,"Ratio Analysis";#N/A,#N/A,FALSE,"Test 120 Day Accts";#N/A,#N/A,FALSE,"Tickmarks"}</definedName>
    <definedName name="___ver3" localSheetId="1" hidden="1">{#N/A,#N/A,FALSE,"Aging Summary";#N/A,#N/A,FALSE,"Ratio Analysis";#N/A,#N/A,FALSE,"Test 120 Day Accts";#N/A,#N/A,FALSE,"Tickmarks"}</definedName>
    <definedName name="___ver3" localSheetId="3" hidden="1">{#N/A,#N/A,FALSE,"Aging Summary";#N/A,#N/A,FALSE,"Ratio Analysis";#N/A,#N/A,FALSE,"Test 120 Day Accts";#N/A,#N/A,FALSE,"Tickmarks"}</definedName>
    <definedName name="___ver3" hidden="1">{#N/A,#N/A,FALSE,"Aging Summary";#N/A,#N/A,FALSE,"Ratio Analysis";#N/A,#N/A,FALSE,"Test 120 Day Accts";#N/A,#N/A,FALSE,"Tickmarks"}</definedName>
    <definedName name="__123" localSheetId="0" hidden="1">[1]D!#REF!</definedName>
    <definedName name="__123" localSheetId="8" hidden="1">[1]D!#REF!</definedName>
    <definedName name="__123" localSheetId="6" hidden="1">[1]D!#REF!</definedName>
    <definedName name="__123" localSheetId="2" hidden="1">[1]D!#REF!</definedName>
    <definedName name="__123" localSheetId="1" hidden="1">[1]D!#REF!</definedName>
    <definedName name="__123" hidden="1">[1]D!#REF!</definedName>
    <definedName name="__123Graph_A" localSheetId="0" hidden="1">[2]시산표!#REF!</definedName>
    <definedName name="__123Graph_A" localSheetId="8" hidden="1">[2]시산표!#REF!</definedName>
    <definedName name="__123Graph_A" localSheetId="6" hidden="1">[2]시산표!#REF!</definedName>
    <definedName name="__123Graph_A" localSheetId="2" hidden="1">[2]시산표!#REF!</definedName>
    <definedName name="__123Graph_A" localSheetId="1" hidden="1">[3]시산표!#REF!</definedName>
    <definedName name="__123Graph_A" hidden="1">[2]시산표!#REF!</definedName>
    <definedName name="__123Graph_AFIXBAR" hidden="1">[4]O!$B$18:$M$18</definedName>
    <definedName name="__123Graph_AFIXSTKBAR" hidden="1">[4]O!$B$18:$M$18</definedName>
    <definedName name="__123Graph_AVALSIF" localSheetId="0" hidden="1">[1]D!#REF!</definedName>
    <definedName name="__123Graph_AVALSIF" localSheetId="8" hidden="1">[1]D!#REF!</definedName>
    <definedName name="__123Graph_AVALSIF" localSheetId="6" hidden="1">[1]D!#REF!</definedName>
    <definedName name="__123Graph_AVALSIF" localSheetId="2" hidden="1">[1]D!#REF!</definedName>
    <definedName name="__123Graph_AVALSIF" localSheetId="1" hidden="1">[1]D!#REF!</definedName>
    <definedName name="__123Graph_AVALSIF" hidden="1">[1]D!#REF!</definedName>
    <definedName name="__123Graph_B" localSheetId="0" hidden="1">[2]시산표!#REF!</definedName>
    <definedName name="__123Graph_B" localSheetId="8" hidden="1">[2]시산표!#REF!</definedName>
    <definedName name="__123Graph_B" localSheetId="6" hidden="1">[2]시산표!#REF!</definedName>
    <definedName name="__123Graph_B" localSheetId="2" hidden="1">[2]시산표!#REF!</definedName>
    <definedName name="__123Graph_B" localSheetId="1" hidden="1">[3]시산표!#REF!</definedName>
    <definedName name="__123Graph_B" hidden="1">[2]시산표!#REF!</definedName>
    <definedName name="__123Graph_BCHANGE" localSheetId="0" hidden="1">#REF!</definedName>
    <definedName name="__123Graph_BCHANGE" localSheetId="8" hidden="1">#REF!</definedName>
    <definedName name="__123Graph_BCHANGE" localSheetId="6" hidden="1">#REF!</definedName>
    <definedName name="__123Graph_BCHANGE" localSheetId="2" hidden="1">#REF!</definedName>
    <definedName name="__123Graph_BCHANGE" localSheetId="1" hidden="1">#REF!</definedName>
    <definedName name="__123Graph_BCHANGE" hidden="1">#REF!</definedName>
    <definedName name="__123Graph_BFIXBAR" hidden="1">[4]O!$B$20:$M$20</definedName>
    <definedName name="__123Graph_BFIXSTKBAR" hidden="1">[4]O!$B$20:$M$20</definedName>
    <definedName name="__123Graph_C" hidden="1">[5]임차보증금!$U$10:$U$10</definedName>
    <definedName name="__123Graph_D" localSheetId="0" hidden="1">[1]act98!#REF!</definedName>
    <definedName name="__123Graph_D" localSheetId="8" hidden="1">[1]act98!#REF!</definedName>
    <definedName name="__123Graph_D" localSheetId="6" hidden="1">[1]act98!#REF!</definedName>
    <definedName name="__123Graph_D" localSheetId="2" hidden="1">[1]act98!#REF!</definedName>
    <definedName name="__123Graph_D" localSheetId="1" hidden="1">[1]act98!#REF!</definedName>
    <definedName name="__123Graph_D" hidden="1">[1]act98!#REF!</definedName>
    <definedName name="__123Graph_D93TECHMF" localSheetId="0" hidden="1">[1]act98!#REF!</definedName>
    <definedName name="__123Graph_D93TECHMF" localSheetId="8" hidden="1">[1]act98!#REF!</definedName>
    <definedName name="__123Graph_D93TECHMF" localSheetId="6" hidden="1">[1]act98!#REF!</definedName>
    <definedName name="__123Graph_D93TECHMF" localSheetId="2" hidden="1">[1]act98!#REF!</definedName>
    <definedName name="__123Graph_D93TECHMF" localSheetId="1" hidden="1">[1]act98!#REF!</definedName>
    <definedName name="__123Graph_D93TECHMF" hidden="1">[1]act98!#REF!</definedName>
    <definedName name="__123Graph_DCHANGE" localSheetId="0" hidden="1">[1]act98!#REF!</definedName>
    <definedName name="__123Graph_DCHANGE" localSheetId="8" hidden="1">[1]act98!#REF!</definedName>
    <definedName name="__123Graph_DCHANGE" localSheetId="6" hidden="1">[1]act98!#REF!</definedName>
    <definedName name="__123Graph_DCHANGE" localSheetId="2" hidden="1">[1]act98!#REF!</definedName>
    <definedName name="__123Graph_DCHANGE" localSheetId="1" hidden="1">[1]act98!#REF!</definedName>
    <definedName name="__123Graph_DCHANGE" hidden="1">[1]act98!#REF!</definedName>
    <definedName name="__123Graph_E" localSheetId="0" hidden="1">[1]act98!#REF!</definedName>
    <definedName name="__123Graph_E" localSheetId="8" hidden="1">[1]act98!#REF!</definedName>
    <definedName name="__123Graph_E" localSheetId="6" hidden="1">[1]act98!#REF!</definedName>
    <definedName name="__123Graph_E" localSheetId="2" hidden="1">[1]act98!#REF!</definedName>
    <definedName name="__123Graph_E" localSheetId="1" hidden="1">[1]act98!#REF!</definedName>
    <definedName name="__123Graph_E" hidden="1">[1]act98!#REF!</definedName>
    <definedName name="__123Graph_E93TECHMF" localSheetId="0" hidden="1">[1]act98!#REF!</definedName>
    <definedName name="__123Graph_E93TECHMF" localSheetId="8" hidden="1">[1]act98!#REF!</definedName>
    <definedName name="__123Graph_E93TECHMF" localSheetId="6" hidden="1">[1]act98!#REF!</definedName>
    <definedName name="__123Graph_E93TECHMF" localSheetId="2" hidden="1">[1]act98!#REF!</definedName>
    <definedName name="__123Graph_E93TECHMF" localSheetId="1" hidden="1">[1]act98!#REF!</definedName>
    <definedName name="__123Graph_E93TECHMF" hidden="1">[1]act98!#REF!</definedName>
    <definedName name="__123Graph_ECHANGE" localSheetId="0" hidden="1">[1]act98!#REF!</definedName>
    <definedName name="__123Graph_ECHANGE" localSheetId="8" hidden="1">[1]act98!#REF!</definedName>
    <definedName name="__123Graph_ECHANGE" localSheetId="6" hidden="1">[1]act98!#REF!</definedName>
    <definedName name="__123Graph_ECHANGE" localSheetId="2" hidden="1">[1]act98!#REF!</definedName>
    <definedName name="__123Graph_ECHANGE" localSheetId="1" hidden="1">[1]act98!#REF!</definedName>
    <definedName name="__123Graph_ECHANGE" hidden="1">[1]act98!#REF!</definedName>
    <definedName name="__123Graph_F" localSheetId="0" hidden="1">[6]Histo!#REF!</definedName>
    <definedName name="__123Graph_F" localSheetId="8" hidden="1">[6]Histo!#REF!</definedName>
    <definedName name="__123Graph_F" localSheetId="6" hidden="1">[6]Histo!#REF!</definedName>
    <definedName name="__123Graph_F" localSheetId="2" hidden="1">[6]Histo!#REF!</definedName>
    <definedName name="__123Graph_F" localSheetId="1" hidden="1">[6]Histo!#REF!</definedName>
    <definedName name="__123Graph_F" hidden="1">[6]Histo!#REF!</definedName>
    <definedName name="__123Graph_FEFFECT.MF" localSheetId="0" hidden="1">[7]act!#REF!</definedName>
    <definedName name="__123Graph_FEFFECT.MF" localSheetId="8" hidden="1">[7]act!#REF!</definedName>
    <definedName name="__123Graph_FEFFECT.MF" localSheetId="6" hidden="1">[7]act!#REF!</definedName>
    <definedName name="__123Graph_FEFFECT.MF" localSheetId="2" hidden="1">[7]act!#REF!</definedName>
    <definedName name="__123Graph_FEFFECT.MF" localSheetId="1" hidden="1">[7]act!#REF!</definedName>
    <definedName name="__123Graph_FEFFECT.MF" hidden="1">[7]act!#REF!</definedName>
    <definedName name="__123Graph_FRBE" localSheetId="0" hidden="1">[6]Histo!#REF!</definedName>
    <definedName name="__123Graph_FRBE" localSheetId="8" hidden="1">[6]Histo!#REF!</definedName>
    <definedName name="__123Graph_FRBE" localSheetId="6" hidden="1">[6]Histo!#REF!</definedName>
    <definedName name="__123Graph_FRBE" localSheetId="2" hidden="1">[6]Histo!#REF!</definedName>
    <definedName name="__123Graph_FRBE" localSheetId="1" hidden="1">[6]Histo!#REF!</definedName>
    <definedName name="__123Graph_FRBE" hidden="1">[6]Histo!#REF!</definedName>
    <definedName name="__123Graph_LBL_A" localSheetId="0" hidden="1">[2]시산표!#REF!</definedName>
    <definedName name="__123Graph_LBL_A" localSheetId="8" hidden="1">[2]시산표!#REF!</definedName>
    <definedName name="__123Graph_LBL_A" localSheetId="6" hidden="1">[2]시산표!#REF!</definedName>
    <definedName name="__123Graph_LBL_A" localSheetId="2" hidden="1">[2]시산표!#REF!</definedName>
    <definedName name="__123Graph_LBL_A" localSheetId="1" hidden="1">[3]시산표!#REF!</definedName>
    <definedName name="__123Graph_LBL_A" hidden="1">[2]시산표!#REF!</definedName>
    <definedName name="__123Graph_LBL_AMVTS.CAP" localSheetId="0" hidden="1">[1]act98!#REF!</definedName>
    <definedName name="__123Graph_LBL_AMVTS.CAP" localSheetId="8" hidden="1">[1]act98!#REF!</definedName>
    <definedName name="__123Graph_LBL_AMVTS.CAP" localSheetId="6" hidden="1">[1]act98!#REF!</definedName>
    <definedName name="__123Graph_LBL_AMVTS.CAP" localSheetId="2" hidden="1">[1]act98!#REF!</definedName>
    <definedName name="__123Graph_LBL_AMVTS.CAP" localSheetId="1" hidden="1">[1]act98!#REF!</definedName>
    <definedName name="__123Graph_LBL_AMVTS.CAP" hidden="1">[1]act98!#REF!</definedName>
    <definedName name="__123Graph_LBL_AVALSIF" localSheetId="0" hidden="1">[1]D!#REF!</definedName>
    <definedName name="__123Graph_LBL_AVALSIF" localSheetId="8" hidden="1">[1]D!#REF!</definedName>
    <definedName name="__123Graph_LBL_AVALSIF" localSheetId="6" hidden="1">[1]D!#REF!</definedName>
    <definedName name="__123Graph_LBL_AVALSIF" localSheetId="2" hidden="1">[1]D!#REF!</definedName>
    <definedName name="__123Graph_LBL_AVALSIF" localSheetId="1" hidden="1">[1]D!#REF!</definedName>
    <definedName name="__123Graph_LBL_AVALSIF" hidden="1">[1]D!#REF!</definedName>
    <definedName name="__123Graph_LBL_B" localSheetId="0" hidden="1">[2]시산표!#REF!</definedName>
    <definedName name="__123Graph_LBL_B" localSheetId="8" hidden="1">[2]시산표!#REF!</definedName>
    <definedName name="__123Graph_LBL_B" localSheetId="6" hidden="1">[2]시산표!#REF!</definedName>
    <definedName name="__123Graph_LBL_B" localSheetId="2" hidden="1">[2]시산표!#REF!</definedName>
    <definedName name="__123Graph_LBL_B" localSheetId="1" hidden="1">[3]시산표!#REF!</definedName>
    <definedName name="__123Graph_LBL_B" hidden="1">[2]시산표!#REF!</definedName>
    <definedName name="__123Graph_LBL_BMVTS.CAP" localSheetId="0" hidden="1">[1]act98!#REF!</definedName>
    <definedName name="__123Graph_LBL_BMVTS.CAP" localSheetId="8" hidden="1">[1]act98!#REF!</definedName>
    <definedName name="__123Graph_LBL_BMVTS.CAP" localSheetId="6" hidden="1">[1]act98!#REF!</definedName>
    <definedName name="__123Graph_LBL_BMVTS.CAP" localSheetId="2" hidden="1">[1]act98!#REF!</definedName>
    <definedName name="__123Graph_LBL_BMVTS.CAP" localSheetId="1" hidden="1">[1]act98!#REF!</definedName>
    <definedName name="__123Graph_LBL_BMVTS.CAP" hidden="1">[1]act98!#REF!</definedName>
    <definedName name="__123Graph_LBL_BVALSIF" localSheetId="0" hidden="1">[1]D!#REF!</definedName>
    <definedName name="__123Graph_LBL_BVALSIF" localSheetId="8" hidden="1">[1]D!#REF!</definedName>
    <definedName name="__123Graph_LBL_BVALSIF" localSheetId="6" hidden="1">[1]D!#REF!</definedName>
    <definedName name="__123Graph_LBL_BVALSIF" localSheetId="2" hidden="1">[1]D!#REF!</definedName>
    <definedName name="__123Graph_LBL_BVALSIF" localSheetId="1" hidden="1">[1]D!#REF!</definedName>
    <definedName name="__123Graph_LBL_BVALSIF" hidden="1">[1]D!#REF!</definedName>
    <definedName name="__123Graph_X" localSheetId="0" hidden="1">[2]시산표!#REF!</definedName>
    <definedName name="__123Graph_X" localSheetId="8" hidden="1">[2]시산표!#REF!</definedName>
    <definedName name="__123Graph_X" localSheetId="6" hidden="1">[2]시산표!#REF!</definedName>
    <definedName name="__123Graph_X" localSheetId="2" hidden="1">[2]시산표!#REF!</definedName>
    <definedName name="__123Graph_X" localSheetId="1" hidden="1">[3]시산표!#REF!</definedName>
    <definedName name="__123Graph_X" hidden="1">[2]시산표!#REF!</definedName>
    <definedName name="__123GRAPH_X1" localSheetId="0" hidden="1">[8]시산표!#REF!</definedName>
    <definedName name="__123GRAPH_X1" localSheetId="8" hidden="1">[8]시산표!#REF!</definedName>
    <definedName name="__123GRAPH_X1" localSheetId="6" hidden="1">[8]시산표!#REF!</definedName>
    <definedName name="__123GRAPH_X1" localSheetId="2" hidden="1">[8]시산표!#REF!</definedName>
    <definedName name="__123GRAPH_X1" localSheetId="1" hidden="1">[9]시산표!#REF!</definedName>
    <definedName name="__123GRAPH_X1" hidden="1">[8]시산표!#REF!</definedName>
    <definedName name="__123Graph_XCHANGE" localSheetId="0" hidden="1">[1]act98!#REF!</definedName>
    <definedName name="__123Graph_XCHANGE" localSheetId="8" hidden="1">[1]act98!#REF!</definedName>
    <definedName name="__123Graph_XCHANGE" localSheetId="6" hidden="1">[1]act98!#REF!</definedName>
    <definedName name="__123Graph_XCHANGE" localSheetId="2" hidden="1">[1]act98!#REF!</definedName>
    <definedName name="__123Graph_XCHANGE" localSheetId="1" hidden="1">[1]act98!#REF!</definedName>
    <definedName name="__123Graph_XCHANGE" hidden="1">[1]act98!#REF!</definedName>
    <definedName name="__123Graph_XEFTECHMF" localSheetId="0" hidden="1">[1]act98!#REF!</definedName>
    <definedName name="__123Graph_XEFTECHMF" localSheetId="8" hidden="1">[1]act98!#REF!</definedName>
    <definedName name="__123Graph_XEFTECHMF" localSheetId="6" hidden="1">[1]act98!#REF!</definedName>
    <definedName name="__123Graph_XEFTECHMF" localSheetId="2" hidden="1">[1]act98!#REF!</definedName>
    <definedName name="__123Graph_XEFTECHMF" localSheetId="1" hidden="1">[1]act98!#REF!</definedName>
    <definedName name="__123Graph_XEFTECHMF" hidden="1">[1]act98!#REF!</definedName>
    <definedName name="__123Graph_XFIXBAR" hidden="1">[4]O!$B$7:$M$7</definedName>
    <definedName name="__123Graph_XFIXSTKBAR" hidden="1">[4]O!$B$7:$M$7</definedName>
    <definedName name="__a01" localSheetId="1" hidden="1">{#N/A,#N/A,FALSE,"Aging Summary";#N/A,#N/A,FALSE,"Ratio Analysis";#N/A,#N/A,FALSE,"Test 120 Day Accts";#N/A,#N/A,FALSE,"Tickmarks"}</definedName>
    <definedName name="__a01" localSheetId="3" hidden="1">{#N/A,#N/A,FALSE,"Aging Summary";#N/A,#N/A,FALSE,"Ratio Analysis";#N/A,#N/A,FALSE,"Test 120 Day Accts";#N/A,#N/A,FALSE,"Tickmarks"}</definedName>
    <definedName name="__a01" hidden="1">{#N/A,#N/A,FALSE,"Aging Summary";#N/A,#N/A,FALSE,"Ratio Analysis";#N/A,#N/A,FALSE,"Test 120 Day Accts";#N/A,#N/A,FALSE,"Tickmarks"}</definedName>
    <definedName name="__f3" localSheetId="1" hidden="1">{"'분양원가'!$B$1:$F$113"}</definedName>
    <definedName name="__f3" localSheetId="3" hidden="1">{"'분양원가'!$B$1:$F$113"}</definedName>
    <definedName name="__f3" hidden="1">{"'분양원가'!$B$1:$F$113"}</definedName>
    <definedName name="__FDS_HYPERLINK_TOGGLE_STATE__" hidden="1">"ON"</definedName>
    <definedName name="__IntlFixup" hidden="1">TRUE</definedName>
    <definedName name="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_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1__123Graph_ACHART_1" hidden="1">'[10]Steel Comp.'!$X$8:$X$19</definedName>
    <definedName name="_1__123Graph_A차트_1" localSheetId="0" hidden="1">#REF!</definedName>
    <definedName name="_1__123Graph_A차트_1" localSheetId="8" hidden="1">#REF!</definedName>
    <definedName name="_1__123Graph_A차트_1" localSheetId="6" hidden="1">#REF!</definedName>
    <definedName name="_1__123Graph_A차트_1" localSheetId="2" hidden="1">#REF!</definedName>
    <definedName name="_1__123Graph_A차트_1" localSheetId="1" hidden="1">#REF!</definedName>
    <definedName name="_1__123Graph_A차트_1" hidden="1">#REF!</definedName>
    <definedName name="_10__123Graph_BCHART_5" hidden="1">'[10]Steel Comp.'!$Y$8:$Y$19</definedName>
    <definedName name="_10_7_0__123Graph_LB" localSheetId="0" hidden="1">[11]시산표!#REF!</definedName>
    <definedName name="_10_7_0__123Graph_LB" localSheetId="8" hidden="1">[11]시산표!#REF!</definedName>
    <definedName name="_10_7_0__123Graph_LB" localSheetId="6" hidden="1">[11]시산표!#REF!</definedName>
    <definedName name="_10_7_0__123Graph_LB" localSheetId="2" hidden="1">[11]시산표!#REF!</definedName>
    <definedName name="_10_7_0__123Graph_LB" localSheetId="1" hidden="1">[11]시산표!#REF!</definedName>
    <definedName name="_10_7_0__123Graph_LB" hidden="1">[11]시산표!#REF!</definedName>
    <definedName name="_11__123Graph_XCHART_2" hidden="1">'[10]Steel Comp.'!$W$8:$W$21</definedName>
    <definedName name="_12__123Graph_XCHART_5" hidden="1">'[10]Steel Comp.'!$W$8:$W$19</definedName>
    <definedName name="_12_7_0__123Grap" localSheetId="0" hidden="1">[12]시산표!#REF!</definedName>
    <definedName name="_12_7_0__123Grap" localSheetId="8" hidden="1">[12]시산표!#REF!</definedName>
    <definedName name="_12_7_0__123Grap" localSheetId="6" hidden="1">[12]시산표!#REF!</definedName>
    <definedName name="_12_7_0__123Grap" localSheetId="2" hidden="1">[12]시산표!#REF!</definedName>
    <definedName name="_12_7_0__123Grap" localSheetId="1" hidden="1">[13]시산표!#REF!</definedName>
    <definedName name="_12_7_0__123Grap" hidden="1">[12]시산표!#REF!</definedName>
    <definedName name="_12_9____123Grap" localSheetId="0" hidden="1">[12]시산표!#REF!</definedName>
    <definedName name="_12_9____123Grap" localSheetId="8" hidden="1">[12]시산표!#REF!</definedName>
    <definedName name="_12_9____123Grap" localSheetId="6" hidden="1">[12]시산표!#REF!</definedName>
    <definedName name="_12_9____123Grap" localSheetId="2" hidden="1">[12]시산표!#REF!</definedName>
    <definedName name="_12_9____123Grap" localSheetId="1" hidden="1">[13]시산표!#REF!</definedName>
    <definedName name="_12_9____123Grap" hidden="1">[12]시산표!#REF!</definedName>
    <definedName name="_123GRAPH_LBL_B1" localSheetId="0" hidden="1">[8]시산표!#REF!</definedName>
    <definedName name="_123GRAPH_LBL_B1" localSheetId="8" hidden="1">[8]시산표!#REF!</definedName>
    <definedName name="_123GRAPH_LBL_B1" localSheetId="6" hidden="1">[8]시산표!#REF!</definedName>
    <definedName name="_123GRAPH_LBL_B1" localSheetId="2" hidden="1">[8]시산표!#REF!</definedName>
    <definedName name="_123GRAPH_LBL_B1" localSheetId="1" hidden="1">[9]시산표!#REF!</definedName>
    <definedName name="_123GRAPH_LBL_B1" hidden="1">[8]시산표!#REF!</definedName>
    <definedName name="_13__123Graph_XCHART_6" hidden="1">'[10]Steel Comp.'!$W$8:$W$21</definedName>
    <definedName name="_13_9____123Graph_LB" localSheetId="0" hidden="1">[12]시산표!#REF!</definedName>
    <definedName name="_13_9____123Graph_LB" localSheetId="8" hidden="1">[12]시산표!#REF!</definedName>
    <definedName name="_13_9____123Graph_LB" localSheetId="6" hidden="1">[12]시산표!#REF!</definedName>
    <definedName name="_13_9____123Graph_LB" localSheetId="2" hidden="1">[12]시산표!#REF!</definedName>
    <definedName name="_13_9____123Graph_LB" localSheetId="1" hidden="1">[13]시산표!#REF!</definedName>
    <definedName name="_13_9____123Graph_LB" hidden="1">[12]시산표!#REF!</definedName>
    <definedName name="_14_0_0_F" localSheetId="0" hidden="1">[14]CTEMCOST!#REF!</definedName>
    <definedName name="_14_0_0_F" localSheetId="8" hidden="1">[14]CTEMCOST!#REF!</definedName>
    <definedName name="_14_0_0_F" localSheetId="6" hidden="1">[14]CTEMCOST!#REF!</definedName>
    <definedName name="_14_0_0_F" localSheetId="2" hidden="1">[14]CTEMCOST!#REF!</definedName>
    <definedName name="_14_0_0_F" localSheetId="1" hidden="1">[14]CTEMCOST!#REF!</definedName>
    <definedName name="_14_0_0_F" hidden="1">[14]CTEMCOST!#REF!</definedName>
    <definedName name="_14_9_0__123Grap" localSheetId="0" hidden="1">[11]시산표!#REF!</definedName>
    <definedName name="_14_9_0__123Grap" localSheetId="8" hidden="1">[11]시산표!#REF!</definedName>
    <definedName name="_14_9_0__123Grap" localSheetId="6" hidden="1">[11]시산표!#REF!</definedName>
    <definedName name="_14_9_0__123Grap" localSheetId="2" hidden="1">[11]시산표!#REF!</definedName>
    <definedName name="_14_9_0__123Grap" localSheetId="1" hidden="1">[11]시산표!#REF!</definedName>
    <definedName name="_14_9_0__123Grap" hidden="1">[11]시산표!#REF!</definedName>
    <definedName name="_15_7_0__123Graph_LB" localSheetId="0" hidden="1">[12]시산표!#REF!</definedName>
    <definedName name="_15_7_0__123Graph_LB" localSheetId="8" hidden="1">[12]시산표!#REF!</definedName>
    <definedName name="_15_7_0__123Graph_LB" localSheetId="6" hidden="1">[12]시산표!#REF!</definedName>
    <definedName name="_15_7_0__123Graph_LB" localSheetId="2" hidden="1">[12]시산표!#REF!</definedName>
    <definedName name="_15_7_0__123Graph_LB" localSheetId="1" hidden="1">[13]시산표!#REF!</definedName>
    <definedName name="_15_7_0__123Graph_LB" hidden="1">[12]시산표!#REF!</definedName>
    <definedName name="_15_9_0__123Graph_LB" localSheetId="0" hidden="1">[11]시산표!#REF!</definedName>
    <definedName name="_15_9_0__123Graph_LB" localSheetId="8" hidden="1">[11]시산표!#REF!</definedName>
    <definedName name="_15_9_0__123Graph_LB" localSheetId="6" hidden="1">[11]시산표!#REF!</definedName>
    <definedName name="_15_9_0__123Graph_LB" localSheetId="2" hidden="1">[11]시산표!#REF!</definedName>
    <definedName name="_15_9_0__123Graph_LB" localSheetId="1" hidden="1">[11]시산표!#REF!</definedName>
    <definedName name="_15_9_0__123Graph_LB" hidden="1">[11]시산표!#REF!</definedName>
    <definedName name="_16f3_" localSheetId="1" hidden="1">{"'분양원가'!$B$1:$F$113"}</definedName>
    <definedName name="_16f3_" localSheetId="3" hidden="1">{"'분양원가'!$B$1:$F$113"}</definedName>
    <definedName name="_16f3_" hidden="1">{"'분양원가'!$B$1:$F$113"}</definedName>
    <definedName name="_17fa2_" localSheetId="1" hidden="1">{"'Sheet1'!$A$1:$H$36"}</definedName>
    <definedName name="_17fa2_" localSheetId="3" hidden="1">{"'Sheet1'!$A$1:$H$36"}</definedName>
    <definedName name="_17fa2_" hidden="1">{"'Sheet1'!$A$1:$H$36"}</definedName>
    <definedName name="_2__123Graph_ACHART_2" hidden="1">'[10]Steel Comp.'!$Z$8:$Z$19</definedName>
    <definedName name="_2_0_0_F" localSheetId="0" hidden="1">[14]CTEMCOST!#REF!</definedName>
    <definedName name="_2_0_0_F" localSheetId="8" hidden="1">[14]CTEMCOST!#REF!</definedName>
    <definedName name="_2_0_0_F" localSheetId="6" hidden="1">[14]CTEMCOST!#REF!</definedName>
    <definedName name="_2_0_0_F" localSheetId="2" hidden="1">[14]CTEMCOST!#REF!</definedName>
    <definedName name="_2_0_0_F" localSheetId="1" hidden="1">[14]CTEMCOST!#REF!</definedName>
    <definedName name="_2_0_0_F" hidden="1">[14]CTEMCOST!#REF!</definedName>
    <definedName name="_20_9_0__123Grap" localSheetId="0" hidden="1">[12]시산표!#REF!</definedName>
    <definedName name="_20_9_0__123Grap" localSheetId="8" hidden="1">[12]시산표!#REF!</definedName>
    <definedName name="_20_9_0__123Grap" localSheetId="6" hidden="1">[12]시산표!#REF!</definedName>
    <definedName name="_20_9_0__123Grap" localSheetId="2" hidden="1">[12]시산표!#REF!</definedName>
    <definedName name="_20_9_0__123Grap" localSheetId="1" hidden="1">[13]시산표!#REF!</definedName>
    <definedName name="_20_9_0__123Grap" hidden="1">[12]시산표!#REF!</definedName>
    <definedName name="_21_5____123Grap" localSheetId="0" hidden="1">[12]시산표!#REF!</definedName>
    <definedName name="_21_5____123Grap" localSheetId="8" hidden="1">[12]시산표!#REF!</definedName>
    <definedName name="_21_5____123Grap" localSheetId="6" hidden="1">[12]시산표!#REF!</definedName>
    <definedName name="_21_5____123Grap" localSheetId="2" hidden="1">[12]시산표!#REF!</definedName>
    <definedName name="_21_5____123Grap" localSheetId="1" hidden="1">[13]시산표!#REF!</definedName>
    <definedName name="_21_5____123Grap" hidden="1">[12]시산표!#REF!</definedName>
    <definedName name="_21H922_" localSheetId="1" hidden="1">{"'Sheet1'!$A$1:$H$36"}</definedName>
    <definedName name="_21H922_" localSheetId="3" hidden="1">{"'Sheet1'!$A$1:$H$36"}</definedName>
    <definedName name="_21H922_" hidden="1">{"'Sheet1'!$A$1:$H$36"}</definedName>
    <definedName name="_22H930_" localSheetId="1" hidden="1">{"'Sheet1'!$A$1:$H$36"}</definedName>
    <definedName name="_22H930_" localSheetId="3" hidden="1">{"'Sheet1'!$A$1:$H$36"}</definedName>
    <definedName name="_22H930_" hidden="1">{"'Sheet1'!$A$1:$H$36"}</definedName>
    <definedName name="_23_9_0__123Graph_LB" localSheetId="0" hidden="1">[12]시산표!#REF!</definedName>
    <definedName name="_23_9_0__123Graph_LB" localSheetId="8" hidden="1">[12]시산표!#REF!</definedName>
    <definedName name="_23_9_0__123Graph_LB" localSheetId="6" hidden="1">[12]시산표!#REF!</definedName>
    <definedName name="_23_9_0__123Graph_LB" localSheetId="2" hidden="1">[12]시산표!#REF!</definedName>
    <definedName name="_23_9_0__123Graph_LB" localSheetId="1" hidden="1">[13]시산표!#REF!</definedName>
    <definedName name="_23_9_0__123Graph_LB" hidden="1">[12]시산표!#REF!</definedName>
    <definedName name="_23A1243_" localSheetId="1" hidden="1">{#N/A,#N/A,FALSE,"Aging Summary";#N/A,#N/A,FALSE,"Ratio Analysis";#N/A,#N/A,FALSE,"Test 120 Day Accts";#N/A,#N/A,FALSE,"Tickmarks"}</definedName>
    <definedName name="_23A1243_" localSheetId="3" hidden="1">{#N/A,#N/A,FALSE,"Aging Summary";#N/A,#N/A,FALSE,"Ratio Analysis";#N/A,#N/A,FALSE,"Test 120 Day Accts";#N/A,#N/A,FALSE,"Tickmarks"}</definedName>
    <definedName name="_23A1243_" hidden="1">{#N/A,#N/A,FALSE,"Aging Summary";#N/A,#N/A,FALSE,"Ratio Analysis";#N/A,#N/A,FALSE,"Test 120 Day Accts";#N/A,#N/A,FALSE,"Tickmarks"}</definedName>
    <definedName name="_23f3_" localSheetId="1" hidden="1">{"'분양원가'!$B$1:$F$113"}</definedName>
    <definedName name="_23f3_" localSheetId="3" hidden="1">{"'분양원가'!$B$1:$F$113"}</definedName>
    <definedName name="_23f3_" hidden="1">{"'분양원가'!$B$1:$F$113"}</definedName>
    <definedName name="_24fa2_" localSheetId="1" hidden="1">{"'Sheet1'!$A$1:$H$36"}</definedName>
    <definedName name="_24fa2_" localSheetId="3" hidden="1">{"'Sheet1'!$A$1:$H$36"}</definedName>
    <definedName name="_24fa2_" hidden="1">{"'Sheet1'!$A$1:$H$36"}</definedName>
    <definedName name="_28_5_0__123Grap" localSheetId="0" hidden="1">[11]시산표!#REF!</definedName>
    <definedName name="_28_5_0__123Grap" localSheetId="8" hidden="1">[11]시산표!#REF!</definedName>
    <definedName name="_28_5_0__123Grap" localSheetId="6" hidden="1">[11]시산표!#REF!</definedName>
    <definedName name="_28_5_0__123Grap" localSheetId="2" hidden="1">[11]시산표!#REF!</definedName>
    <definedName name="_28_5_0__123Grap" localSheetId="1" hidden="1">[11]시산표!#REF!</definedName>
    <definedName name="_28_5_0__123Grap" hidden="1">[11]시산표!#REF!</definedName>
    <definedName name="_28H922_" localSheetId="1" hidden="1">{"'Sheet1'!$A$1:$H$36"}</definedName>
    <definedName name="_28H922_" localSheetId="3" hidden="1">{"'Sheet1'!$A$1:$H$36"}</definedName>
    <definedName name="_28H922_" hidden="1">{"'Sheet1'!$A$1:$H$36"}</definedName>
    <definedName name="_29H930_" localSheetId="1" hidden="1">{"'Sheet1'!$A$1:$H$36"}</definedName>
    <definedName name="_29H930_" localSheetId="3" hidden="1">{"'Sheet1'!$A$1:$H$36"}</definedName>
    <definedName name="_29H930_" hidden="1">{"'Sheet1'!$A$1:$H$36"}</definedName>
    <definedName name="_2F" localSheetId="0" hidden="1">[14]CTEMCOST!#REF!</definedName>
    <definedName name="_2F" localSheetId="8" hidden="1">[14]CTEMCOST!#REF!</definedName>
    <definedName name="_2F" localSheetId="6" hidden="1">[14]CTEMCOST!#REF!</definedName>
    <definedName name="_2F" localSheetId="2" hidden="1">[14]CTEMCOST!#REF!</definedName>
    <definedName name="_2F" localSheetId="1" hidden="1">[14]CTEMCOST!#REF!</definedName>
    <definedName name="_2F" hidden="1">[14]CTEMCOST!#REF!</definedName>
    <definedName name="_3__123Graph_ACHART_5" hidden="1">'[10]Steel Comp.'!$X$220:$X$231</definedName>
    <definedName name="_3_0_0_F" localSheetId="0" hidden="1">[14]CTEMCOST!#REF!</definedName>
    <definedName name="_3_0_0_F" localSheetId="8" hidden="1">[14]CTEMCOST!#REF!</definedName>
    <definedName name="_3_0_0_F" localSheetId="6" hidden="1">[14]CTEMCOST!#REF!</definedName>
    <definedName name="_3_0_0_F" localSheetId="2" hidden="1">[14]CTEMCOST!#REF!</definedName>
    <definedName name="_3_0_0_F" localSheetId="1" hidden="1">[14]CTEMCOST!#REF!</definedName>
    <definedName name="_3_0_0_F" hidden="1">[14]CTEMCOST!#REF!</definedName>
    <definedName name="_33A2_" localSheetId="1" hidden="1">{#N/A,#N/A,FALSE,"Tabl. A1";#N/A,#N/A,FALSE,"Tabl. A1 b";#N/A,#N/A,FALSE,"Tabl. A2";#N/A,#N/A,FALSE,"Tabl. A2-1";#N/A,#N/A,FALSE,"Tabl. A2-2"}</definedName>
    <definedName name="_33A2_" localSheetId="3" hidden="1">{#N/A,#N/A,FALSE,"Tabl. A1";#N/A,#N/A,FALSE,"Tabl. A1 b";#N/A,#N/A,FALSE,"Tabl. A2";#N/A,#N/A,FALSE,"Tabl. A2-1";#N/A,#N/A,FALSE,"Tabl. A2-2"}</definedName>
    <definedName name="_33A2_" hidden="1">{#N/A,#N/A,FALSE,"Tabl. A1";#N/A,#N/A,FALSE,"Tabl. A1 b";#N/A,#N/A,FALSE,"Tabl. A2";#N/A,#N/A,FALSE,"Tabl. A2-1";#N/A,#N/A,FALSE,"Tabl. A2-2"}</definedName>
    <definedName name="_33s1_" localSheetId="1" hidden="1">{#N/A,#N/A,FALSE,"UNIT";#N/A,#N/A,FALSE,"UNIT";#N/A,#N/A,FALSE,"계정"}</definedName>
    <definedName name="_33s1_" localSheetId="3" hidden="1">{#N/A,#N/A,FALSE,"UNIT";#N/A,#N/A,FALSE,"UNIT";#N/A,#N/A,FALSE,"계정"}</definedName>
    <definedName name="_33s1_" hidden="1">{#N/A,#N/A,FALSE,"UNIT";#N/A,#N/A,FALSE,"UNIT";#N/A,#N/A,FALSE,"계정"}</definedName>
    <definedName name="_34f3_" localSheetId="1" hidden="1">{"'분양원가'!$B$1:$F$113"}</definedName>
    <definedName name="_34f3_" localSheetId="3" hidden="1">{"'분양원가'!$B$1:$F$113"}</definedName>
    <definedName name="_34f3_" hidden="1">{"'분양원가'!$B$1:$F$113"}</definedName>
    <definedName name="_34s10_" localSheetId="1" hidden="1">{#N/A,#N/A,FALSE,"UNIT";#N/A,#N/A,FALSE,"UNIT";#N/A,#N/A,FALSE,"계정"}</definedName>
    <definedName name="_34s10_" localSheetId="3" hidden="1">{#N/A,#N/A,FALSE,"UNIT";#N/A,#N/A,FALSE,"UNIT";#N/A,#N/A,FALSE,"계정"}</definedName>
    <definedName name="_34s10_" hidden="1">{#N/A,#N/A,FALSE,"UNIT";#N/A,#N/A,FALSE,"UNIT";#N/A,#N/A,FALSE,"계정"}</definedName>
    <definedName name="_35_7____123Grap" localSheetId="0" hidden="1">[12]시산표!#REF!</definedName>
    <definedName name="_35_7____123Grap" localSheetId="8" hidden="1">[12]시산표!#REF!</definedName>
    <definedName name="_35_7____123Grap" localSheetId="6" hidden="1">[12]시산표!#REF!</definedName>
    <definedName name="_35_7____123Grap" localSheetId="2" hidden="1">[12]시산표!#REF!</definedName>
    <definedName name="_35_7____123Grap" localSheetId="1" hidden="1">[13]시산표!#REF!</definedName>
    <definedName name="_35_7____123Grap" hidden="1">[12]시산표!#REF!</definedName>
    <definedName name="_35fa2_" localSheetId="1" hidden="1">{"'Sheet1'!$A$1:$H$36"}</definedName>
    <definedName name="_35fa2_" localSheetId="3" hidden="1">{"'Sheet1'!$A$1:$H$36"}</definedName>
    <definedName name="_35fa2_" hidden="1">{"'Sheet1'!$A$1:$H$36"}</definedName>
    <definedName name="_35s11_" localSheetId="1" hidden="1">{#N/A,#N/A,FALSE,"UNIT";#N/A,#N/A,FALSE,"UNIT";#N/A,#N/A,FALSE,"계정"}</definedName>
    <definedName name="_35s11_" localSheetId="3" hidden="1">{#N/A,#N/A,FALSE,"UNIT";#N/A,#N/A,FALSE,"UNIT";#N/A,#N/A,FALSE,"계정"}</definedName>
    <definedName name="_35s11_" hidden="1">{#N/A,#N/A,FALSE,"UNIT";#N/A,#N/A,FALSE,"UNIT";#N/A,#N/A,FALSE,"계정"}</definedName>
    <definedName name="_36s12_" localSheetId="1" hidden="1">{#N/A,#N/A,FALSE,"UNIT";#N/A,#N/A,FALSE,"UNIT";#N/A,#N/A,FALSE,"계정"}</definedName>
    <definedName name="_36s12_" localSheetId="3" hidden="1">{#N/A,#N/A,FALSE,"UNIT";#N/A,#N/A,FALSE,"UNIT";#N/A,#N/A,FALSE,"계정"}</definedName>
    <definedName name="_36s12_" hidden="1">{#N/A,#N/A,FALSE,"UNIT";#N/A,#N/A,FALSE,"UNIT";#N/A,#N/A,FALSE,"계정"}</definedName>
    <definedName name="_37s13_" localSheetId="1" hidden="1">{#N/A,#N/A,FALSE,"UNIT";#N/A,#N/A,FALSE,"UNIT";#N/A,#N/A,FALSE,"계정"}</definedName>
    <definedName name="_37s13_" localSheetId="3" hidden="1">{#N/A,#N/A,FALSE,"UNIT";#N/A,#N/A,FALSE,"UNIT";#N/A,#N/A,FALSE,"계정"}</definedName>
    <definedName name="_37s13_" hidden="1">{#N/A,#N/A,FALSE,"UNIT";#N/A,#N/A,FALSE,"UNIT";#N/A,#N/A,FALSE,"계정"}</definedName>
    <definedName name="_38s14_" localSheetId="1" hidden="1">{#N/A,#N/A,FALSE,"UNIT";#N/A,#N/A,FALSE,"UNIT";#N/A,#N/A,FALSE,"계정"}</definedName>
    <definedName name="_38s14_" localSheetId="3" hidden="1">{#N/A,#N/A,FALSE,"UNIT";#N/A,#N/A,FALSE,"UNIT";#N/A,#N/A,FALSE,"계정"}</definedName>
    <definedName name="_38s14_" hidden="1">{#N/A,#N/A,FALSE,"UNIT";#N/A,#N/A,FALSE,"UNIT";#N/A,#N/A,FALSE,"계정"}</definedName>
    <definedName name="_39s16_" localSheetId="1" hidden="1">{#N/A,#N/A,FALSE,"UNIT";#N/A,#N/A,FALSE,"UNIT";#N/A,#N/A,FALSE,"계정"}</definedName>
    <definedName name="_39s16_" localSheetId="3" hidden="1">{#N/A,#N/A,FALSE,"UNIT";#N/A,#N/A,FALSE,"UNIT";#N/A,#N/A,FALSE,"계정"}</definedName>
    <definedName name="_39s16_" hidden="1">{#N/A,#N/A,FALSE,"UNIT";#N/A,#N/A,FALSE,"UNIT";#N/A,#N/A,FALSE,"계정"}</definedName>
    <definedName name="_4__123Graph_ACHART_6" hidden="1">'[10]Steel Comp.'!$Z$220:$Z$231</definedName>
    <definedName name="_4__123Graph_BCHART_2" localSheetId="0" hidden="1">'[15]Input Shipments'!#REF!</definedName>
    <definedName name="_4__123Graph_BCHART_2" localSheetId="8" hidden="1">'[15]Input Shipments'!#REF!</definedName>
    <definedName name="_4__123Graph_BCHART_2" localSheetId="6" hidden="1">'[15]Input Shipments'!#REF!</definedName>
    <definedName name="_4__123Graph_BCHART_2" localSheetId="2" hidden="1">'[15]Input Shipments'!#REF!</definedName>
    <definedName name="_4__123Graph_BCHART_2" localSheetId="1" hidden="1">'[15]Input Shipments'!#REF!</definedName>
    <definedName name="_4__123Graph_BCHART_2" hidden="1">'[15]Input Shipments'!#REF!</definedName>
    <definedName name="_4_5_0__123Grap" localSheetId="0" hidden="1">[12]시산표!#REF!</definedName>
    <definedName name="_4_5_0__123Grap" localSheetId="8" hidden="1">[12]시산표!#REF!</definedName>
    <definedName name="_4_5_0__123Grap" localSheetId="6" hidden="1">[12]시산표!#REF!</definedName>
    <definedName name="_4_5_0__123Grap" localSheetId="2" hidden="1">[12]시산표!#REF!</definedName>
    <definedName name="_4_5_0__123Grap" localSheetId="1" hidden="1">[13]시산표!#REF!</definedName>
    <definedName name="_4_5_0__123Grap" hidden="1">[12]시산표!#REF!</definedName>
    <definedName name="_40s17_" localSheetId="1" hidden="1">{#N/A,#N/A,FALSE,"UNIT";#N/A,#N/A,FALSE,"UNIT";#N/A,#N/A,FALSE,"계정"}</definedName>
    <definedName name="_40s17_" localSheetId="3" hidden="1">{#N/A,#N/A,FALSE,"UNIT";#N/A,#N/A,FALSE,"UNIT";#N/A,#N/A,FALSE,"계정"}</definedName>
    <definedName name="_40s17_" hidden="1">{#N/A,#N/A,FALSE,"UNIT";#N/A,#N/A,FALSE,"UNIT";#N/A,#N/A,FALSE,"계정"}</definedName>
    <definedName name="_41s2_" localSheetId="1" hidden="1">{#N/A,#N/A,FALSE,"UNIT";#N/A,#N/A,FALSE,"UNIT";#N/A,#N/A,FALSE,"계정"}</definedName>
    <definedName name="_41s2_" localSheetId="3" hidden="1">{#N/A,#N/A,FALSE,"UNIT";#N/A,#N/A,FALSE,"UNIT";#N/A,#N/A,FALSE,"계정"}</definedName>
    <definedName name="_41s2_" hidden="1">{#N/A,#N/A,FALSE,"UNIT";#N/A,#N/A,FALSE,"UNIT";#N/A,#N/A,FALSE,"계정"}</definedName>
    <definedName name="_42_7____123Graph_LB" localSheetId="0" hidden="1">[12]시산표!#REF!</definedName>
    <definedName name="_42_7____123Graph_LB" localSheetId="8" hidden="1">[12]시산표!#REF!</definedName>
    <definedName name="_42_7____123Graph_LB" localSheetId="6" hidden="1">[12]시산표!#REF!</definedName>
    <definedName name="_42_7____123Graph_LB" localSheetId="2" hidden="1">[12]시산표!#REF!</definedName>
    <definedName name="_42_7____123Graph_LB" localSheetId="1" hidden="1">[13]시산표!#REF!</definedName>
    <definedName name="_42_7____123Graph_LB" hidden="1">[12]시산표!#REF!</definedName>
    <definedName name="_42s3_" localSheetId="1" hidden="1">{#N/A,#N/A,FALSE,"UNIT";#N/A,#N/A,FALSE,"UNIT";#N/A,#N/A,FALSE,"계정"}</definedName>
    <definedName name="_42s3_" localSheetId="3" hidden="1">{#N/A,#N/A,FALSE,"UNIT";#N/A,#N/A,FALSE,"UNIT";#N/A,#N/A,FALSE,"계정"}</definedName>
    <definedName name="_42s3_" hidden="1">{#N/A,#N/A,FALSE,"UNIT";#N/A,#N/A,FALSE,"UNIT";#N/A,#N/A,FALSE,"계정"}</definedName>
    <definedName name="_43A3_" localSheetId="1" hidden="1">{#N/A,#N/A,FALSE,"Tabl. A1";#N/A,#N/A,FALSE,"Tabl. A1 b";#N/A,#N/A,FALSE,"Tabl. A2";#N/A,#N/A,FALSE,"Tabl. A2-1";#N/A,#N/A,FALSE,"Tabl. A2-2"}</definedName>
    <definedName name="_43A3_" localSheetId="3" hidden="1">{#N/A,#N/A,FALSE,"Tabl. A1";#N/A,#N/A,FALSE,"Tabl. A1 b";#N/A,#N/A,FALSE,"Tabl. A2";#N/A,#N/A,FALSE,"Tabl. A2-1";#N/A,#N/A,FALSE,"Tabl. A2-2"}</definedName>
    <definedName name="_43A3_" hidden="1">{#N/A,#N/A,FALSE,"Tabl. A1";#N/A,#N/A,FALSE,"Tabl. A1 b";#N/A,#N/A,FALSE,"Tabl. A2";#N/A,#N/A,FALSE,"Tabl. A2-1";#N/A,#N/A,FALSE,"Tabl. A2-2"}</definedName>
    <definedName name="_43s1_" localSheetId="1" hidden="1">{#N/A,#N/A,FALSE,"UNIT";#N/A,#N/A,FALSE,"UNIT";#N/A,#N/A,FALSE,"계정"}</definedName>
    <definedName name="_43s1_" localSheetId="3" hidden="1">{#N/A,#N/A,FALSE,"UNIT";#N/A,#N/A,FALSE,"UNIT";#N/A,#N/A,FALSE,"계정"}</definedName>
    <definedName name="_43s1_" hidden="1">{#N/A,#N/A,FALSE,"UNIT";#N/A,#N/A,FALSE,"UNIT";#N/A,#N/A,FALSE,"계정"}</definedName>
    <definedName name="_43s4_" localSheetId="1" hidden="1">{#N/A,#N/A,FALSE,"UNIT";#N/A,#N/A,FALSE,"UNIT";#N/A,#N/A,FALSE,"계정"}</definedName>
    <definedName name="_43s4_" localSheetId="3" hidden="1">{#N/A,#N/A,FALSE,"UNIT";#N/A,#N/A,FALSE,"UNIT";#N/A,#N/A,FALSE,"계정"}</definedName>
    <definedName name="_43s4_" hidden="1">{#N/A,#N/A,FALSE,"UNIT";#N/A,#N/A,FALSE,"UNIT";#N/A,#N/A,FALSE,"계정"}</definedName>
    <definedName name="_44H922_" localSheetId="1" hidden="1">{"'Sheet1'!$A$1:$H$36"}</definedName>
    <definedName name="_44H922_" localSheetId="3" hidden="1">{"'Sheet1'!$A$1:$H$36"}</definedName>
    <definedName name="_44H922_" hidden="1">{"'Sheet1'!$A$1:$H$36"}</definedName>
    <definedName name="_44s10_" localSheetId="1" hidden="1">{#N/A,#N/A,FALSE,"UNIT";#N/A,#N/A,FALSE,"UNIT";#N/A,#N/A,FALSE,"계정"}</definedName>
    <definedName name="_44s10_" localSheetId="3" hidden="1">{#N/A,#N/A,FALSE,"UNIT";#N/A,#N/A,FALSE,"UNIT";#N/A,#N/A,FALSE,"계정"}</definedName>
    <definedName name="_44s10_" hidden="1">{#N/A,#N/A,FALSE,"UNIT";#N/A,#N/A,FALSE,"UNIT";#N/A,#N/A,FALSE,"계정"}</definedName>
    <definedName name="_44s5_" localSheetId="1" hidden="1">{#N/A,#N/A,FALSE,"UNIT";#N/A,#N/A,FALSE,"UNIT";#N/A,#N/A,FALSE,"계정"}</definedName>
    <definedName name="_44s5_" localSheetId="3" hidden="1">{#N/A,#N/A,FALSE,"UNIT";#N/A,#N/A,FALSE,"UNIT";#N/A,#N/A,FALSE,"계정"}</definedName>
    <definedName name="_44s5_" hidden="1">{#N/A,#N/A,FALSE,"UNIT";#N/A,#N/A,FALSE,"UNIT";#N/A,#N/A,FALSE,"계정"}</definedName>
    <definedName name="_45H930_" localSheetId="1" hidden="1">{"'Sheet1'!$A$1:$H$36"}</definedName>
    <definedName name="_45H930_" localSheetId="3" hidden="1">{"'Sheet1'!$A$1:$H$36"}</definedName>
    <definedName name="_45H930_" hidden="1">{"'Sheet1'!$A$1:$H$36"}</definedName>
    <definedName name="_45s11_" localSheetId="1" hidden="1">{#N/A,#N/A,FALSE,"UNIT";#N/A,#N/A,FALSE,"UNIT";#N/A,#N/A,FALSE,"계정"}</definedName>
    <definedName name="_45s11_" localSheetId="3" hidden="1">{#N/A,#N/A,FALSE,"UNIT";#N/A,#N/A,FALSE,"UNIT";#N/A,#N/A,FALSE,"계정"}</definedName>
    <definedName name="_45s11_" hidden="1">{#N/A,#N/A,FALSE,"UNIT";#N/A,#N/A,FALSE,"UNIT";#N/A,#N/A,FALSE,"계정"}</definedName>
    <definedName name="_45s6_" localSheetId="1" hidden="1">{#N/A,#N/A,FALSE,"UNIT";#N/A,#N/A,FALSE,"UNIT";#N/A,#N/A,FALSE,"계정"}</definedName>
    <definedName name="_45s6_" localSheetId="3" hidden="1">{#N/A,#N/A,FALSE,"UNIT";#N/A,#N/A,FALSE,"UNIT";#N/A,#N/A,FALSE,"계정"}</definedName>
    <definedName name="_45s6_" hidden="1">{#N/A,#N/A,FALSE,"UNIT";#N/A,#N/A,FALSE,"UNIT";#N/A,#N/A,FALSE,"계정"}</definedName>
    <definedName name="_46s12_" localSheetId="1" hidden="1">{#N/A,#N/A,FALSE,"UNIT";#N/A,#N/A,FALSE,"UNIT";#N/A,#N/A,FALSE,"계정"}</definedName>
    <definedName name="_46s12_" localSheetId="3" hidden="1">{#N/A,#N/A,FALSE,"UNIT";#N/A,#N/A,FALSE,"UNIT";#N/A,#N/A,FALSE,"계정"}</definedName>
    <definedName name="_46s12_" hidden="1">{#N/A,#N/A,FALSE,"UNIT";#N/A,#N/A,FALSE,"UNIT";#N/A,#N/A,FALSE,"계정"}</definedName>
    <definedName name="_46s9_" localSheetId="1" hidden="1">{#N/A,#N/A,FALSE,"UNIT";#N/A,#N/A,FALSE,"UNIT";#N/A,#N/A,FALSE,"계정"}</definedName>
    <definedName name="_46s9_" localSheetId="3" hidden="1">{#N/A,#N/A,FALSE,"UNIT";#N/A,#N/A,FALSE,"UNIT";#N/A,#N/A,FALSE,"계정"}</definedName>
    <definedName name="_46s9_" hidden="1">{#N/A,#N/A,FALSE,"UNIT";#N/A,#N/A,FALSE,"UNIT";#N/A,#N/A,FALSE,"계정"}</definedName>
    <definedName name="_47s13_" localSheetId="1" hidden="1">{#N/A,#N/A,FALSE,"UNIT";#N/A,#N/A,FALSE,"UNIT";#N/A,#N/A,FALSE,"계정"}</definedName>
    <definedName name="_47s13_" localSheetId="3" hidden="1">{#N/A,#N/A,FALSE,"UNIT";#N/A,#N/A,FALSE,"UNIT";#N/A,#N/A,FALSE,"계정"}</definedName>
    <definedName name="_47s13_" hidden="1">{#N/A,#N/A,FALSE,"UNIT";#N/A,#N/A,FALSE,"UNIT";#N/A,#N/A,FALSE,"계정"}</definedName>
    <definedName name="_48s14_" localSheetId="1" hidden="1">{#N/A,#N/A,FALSE,"UNIT";#N/A,#N/A,FALSE,"UNIT";#N/A,#N/A,FALSE,"계정"}</definedName>
    <definedName name="_48s14_" localSheetId="3" hidden="1">{#N/A,#N/A,FALSE,"UNIT";#N/A,#N/A,FALSE,"UNIT";#N/A,#N/A,FALSE,"계정"}</definedName>
    <definedName name="_48s14_" hidden="1">{#N/A,#N/A,FALSE,"UNIT";#N/A,#N/A,FALSE,"UNIT";#N/A,#N/A,FALSE,"계정"}</definedName>
    <definedName name="_49_7_0__123Grap" localSheetId="0" hidden="1">[11]시산표!#REF!</definedName>
    <definedName name="_49_7_0__123Grap" localSheetId="8" hidden="1">[11]시산표!#REF!</definedName>
    <definedName name="_49_7_0__123Grap" localSheetId="6" hidden="1">[11]시산표!#REF!</definedName>
    <definedName name="_49_7_0__123Grap" localSheetId="2" hidden="1">[11]시산표!#REF!</definedName>
    <definedName name="_49_7_0__123Grap" localSheetId="1" hidden="1">[11]시산표!#REF!</definedName>
    <definedName name="_49_7_0__123Grap" hidden="1">[11]시산표!#REF!</definedName>
    <definedName name="_49s16_" localSheetId="1" hidden="1">{#N/A,#N/A,FALSE,"UNIT";#N/A,#N/A,FALSE,"UNIT";#N/A,#N/A,FALSE,"계정"}</definedName>
    <definedName name="_49s16_" localSheetId="3" hidden="1">{#N/A,#N/A,FALSE,"UNIT";#N/A,#N/A,FALSE,"UNIT";#N/A,#N/A,FALSE,"계정"}</definedName>
    <definedName name="_49s16_" hidden="1">{#N/A,#N/A,FALSE,"UNIT";#N/A,#N/A,FALSE,"UNIT";#N/A,#N/A,FALSE,"계정"}</definedName>
    <definedName name="_5__123Graph_BCHART_1" hidden="1">'[10]Steel Comp.'!$Y$8:$Y$17</definedName>
    <definedName name="_5_0_0_F" localSheetId="0" hidden="1">[14]CTEMCOST!#REF!</definedName>
    <definedName name="_5_0_0_F" localSheetId="8" hidden="1">[14]CTEMCOST!#REF!</definedName>
    <definedName name="_5_0_0_F" localSheetId="6" hidden="1">[14]CTEMCOST!#REF!</definedName>
    <definedName name="_5_0_0_F" localSheetId="2" hidden="1">[14]CTEMCOST!#REF!</definedName>
    <definedName name="_5_0_0_F" localSheetId="1" hidden="1">[14]CTEMCOST!#REF!</definedName>
    <definedName name="_5_0_0_F" hidden="1">[14]CTEMCOST!#REF!</definedName>
    <definedName name="_5_5____123Grap" localSheetId="0" hidden="1">[12]시산표!#REF!</definedName>
    <definedName name="_5_5____123Grap" localSheetId="8" hidden="1">[12]시산표!#REF!</definedName>
    <definedName name="_5_5____123Grap" localSheetId="6" hidden="1">[12]시산표!#REF!</definedName>
    <definedName name="_5_5____123Grap" localSheetId="2" hidden="1">[12]시산표!#REF!</definedName>
    <definedName name="_5_5____123Grap" localSheetId="1" hidden="1">[13]시산표!#REF!</definedName>
    <definedName name="_5_5____123Grap" hidden="1">[12]시산표!#REF!</definedName>
    <definedName name="_5_7_0__123Grap" localSheetId="0" hidden="1">[12]시산표!#REF!</definedName>
    <definedName name="_5_7_0__123Grap" localSheetId="8" hidden="1">[12]시산표!#REF!</definedName>
    <definedName name="_5_7_0__123Grap" localSheetId="6" hidden="1">[12]시산표!#REF!</definedName>
    <definedName name="_5_7_0__123Grap" localSheetId="2" hidden="1">[12]시산표!#REF!</definedName>
    <definedName name="_5_7_0__123Grap" localSheetId="1" hidden="1">[13]시산표!#REF!</definedName>
    <definedName name="_5_7_0__123Grap" hidden="1">[12]시산표!#REF!</definedName>
    <definedName name="_50s17_" localSheetId="1" hidden="1">{#N/A,#N/A,FALSE,"UNIT";#N/A,#N/A,FALSE,"UNIT";#N/A,#N/A,FALSE,"계정"}</definedName>
    <definedName name="_50s17_" localSheetId="3" hidden="1">{#N/A,#N/A,FALSE,"UNIT";#N/A,#N/A,FALSE,"UNIT";#N/A,#N/A,FALSE,"계정"}</definedName>
    <definedName name="_50s17_" hidden="1">{#N/A,#N/A,FALSE,"UNIT";#N/A,#N/A,FALSE,"UNIT";#N/A,#N/A,FALSE,"계정"}</definedName>
    <definedName name="_51s2_" localSheetId="1" hidden="1">{#N/A,#N/A,FALSE,"UNIT";#N/A,#N/A,FALSE,"UNIT";#N/A,#N/A,FALSE,"계정"}</definedName>
    <definedName name="_51s2_" localSheetId="3" hidden="1">{#N/A,#N/A,FALSE,"UNIT";#N/A,#N/A,FALSE,"UNIT";#N/A,#N/A,FALSE,"계정"}</definedName>
    <definedName name="_51s2_" hidden="1">{#N/A,#N/A,FALSE,"UNIT";#N/A,#N/A,FALSE,"UNIT";#N/A,#N/A,FALSE,"계정"}</definedName>
    <definedName name="_52s3_" localSheetId="1" hidden="1">{#N/A,#N/A,FALSE,"UNIT";#N/A,#N/A,FALSE,"UNIT";#N/A,#N/A,FALSE,"계정"}</definedName>
    <definedName name="_52s3_" localSheetId="3" hidden="1">{#N/A,#N/A,FALSE,"UNIT";#N/A,#N/A,FALSE,"UNIT";#N/A,#N/A,FALSE,"계정"}</definedName>
    <definedName name="_52s3_" hidden="1">{#N/A,#N/A,FALSE,"UNIT";#N/A,#N/A,FALSE,"UNIT";#N/A,#N/A,FALSE,"계정"}</definedName>
    <definedName name="_53s4_" localSheetId="1" hidden="1">{#N/A,#N/A,FALSE,"UNIT";#N/A,#N/A,FALSE,"UNIT";#N/A,#N/A,FALSE,"계정"}</definedName>
    <definedName name="_53s4_" localSheetId="3" hidden="1">{#N/A,#N/A,FALSE,"UNIT";#N/A,#N/A,FALSE,"UNIT";#N/A,#N/A,FALSE,"계정"}</definedName>
    <definedName name="_53s4_" hidden="1">{#N/A,#N/A,FALSE,"UNIT";#N/A,#N/A,FALSE,"UNIT";#N/A,#N/A,FALSE,"계정"}</definedName>
    <definedName name="_54s5_" localSheetId="1" hidden="1">{#N/A,#N/A,FALSE,"UNIT";#N/A,#N/A,FALSE,"UNIT";#N/A,#N/A,FALSE,"계정"}</definedName>
    <definedName name="_54s5_" localSheetId="3" hidden="1">{#N/A,#N/A,FALSE,"UNIT";#N/A,#N/A,FALSE,"UNIT";#N/A,#N/A,FALSE,"계정"}</definedName>
    <definedName name="_54s5_" hidden="1">{#N/A,#N/A,FALSE,"UNIT";#N/A,#N/A,FALSE,"UNIT";#N/A,#N/A,FALSE,"계정"}</definedName>
    <definedName name="_55s6_" localSheetId="1" hidden="1">{#N/A,#N/A,FALSE,"UNIT";#N/A,#N/A,FALSE,"UNIT";#N/A,#N/A,FALSE,"계정"}</definedName>
    <definedName name="_55s6_" localSheetId="3" hidden="1">{#N/A,#N/A,FALSE,"UNIT";#N/A,#N/A,FALSE,"UNIT";#N/A,#N/A,FALSE,"계정"}</definedName>
    <definedName name="_55s6_" hidden="1">{#N/A,#N/A,FALSE,"UNIT";#N/A,#N/A,FALSE,"UNIT";#N/A,#N/A,FALSE,"계정"}</definedName>
    <definedName name="_56_7_0__123Graph_LB" localSheetId="0" hidden="1">[11]시산표!#REF!</definedName>
    <definedName name="_56_7_0__123Graph_LB" localSheetId="8" hidden="1">[11]시산표!#REF!</definedName>
    <definedName name="_56_7_0__123Graph_LB" localSheetId="6" hidden="1">[11]시산표!#REF!</definedName>
    <definedName name="_56_7_0__123Graph_LB" localSheetId="2" hidden="1">[11]시산표!#REF!</definedName>
    <definedName name="_56_7_0__123Graph_LB" localSheetId="1" hidden="1">[11]시산표!#REF!</definedName>
    <definedName name="_56_7_0__123Graph_LB" hidden="1">[11]시산표!#REF!</definedName>
    <definedName name="_56s9_" localSheetId="1" hidden="1">{#N/A,#N/A,FALSE,"UNIT";#N/A,#N/A,FALSE,"UNIT";#N/A,#N/A,FALSE,"계정"}</definedName>
    <definedName name="_56s9_" localSheetId="3" hidden="1">{#N/A,#N/A,FALSE,"UNIT";#N/A,#N/A,FALSE,"UNIT";#N/A,#N/A,FALSE,"계정"}</definedName>
    <definedName name="_56s9_" hidden="1">{#N/A,#N/A,FALSE,"UNIT";#N/A,#N/A,FALSE,"UNIT";#N/A,#N/A,FALSE,"계정"}</definedName>
    <definedName name="_6_5_0__123Grap" localSheetId="0" hidden="1">[11]시산표!#REF!</definedName>
    <definedName name="_6_5_0__123Grap" localSheetId="8" hidden="1">[11]시산표!#REF!</definedName>
    <definedName name="_6_5_0__123Grap" localSheetId="6" hidden="1">[11]시산표!#REF!</definedName>
    <definedName name="_6_5_0__123Grap" localSheetId="2" hidden="1">[11]시산표!#REF!</definedName>
    <definedName name="_6_5_0__123Grap" localSheetId="1" hidden="1">[11]시산표!#REF!</definedName>
    <definedName name="_6_5_0__123Grap" hidden="1">[11]시산표!#REF!</definedName>
    <definedName name="_6_7_0__123Graph_LB" localSheetId="0" hidden="1">[12]시산표!#REF!</definedName>
    <definedName name="_6_7_0__123Graph_LB" localSheetId="8" hidden="1">[12]시산표!#REF!</definedName>
    <definedName name="_6_7_0__123Graph_LB" localSheetId="6" hidden="1">[12]시산표!#REF!</definedName>
    <definedName name="_6_7_0__123Graph_LB" localSheetId="2" hidden="1">[12]시산표!#REF!</definedName>
    <definedName name="_6_7_0__123Graph_LB" localSheetId="1" hidden="1">[13]시산표!#REF!</definedName>
    <definedName name="_6_7_0__123Graph_LB" hidden="1">[12]시산표!#REF!</definedName>
    <definedName name="_62s1_" localSheetId="1" hidden="1">{#N/A,#N/A,FALSE,"UNIT";#N/A,#N/A,FALSE,"UNIT";#N/A,#N/A,FALSE,"계정"}</definedName>
    <definedName name="_62s1_" localSheetId="3" hidden="1">{#N/A,#N/A,FALSE,"UNIT";#N/A,#N/A,FALSE,"UNIT";#N/A,#N/A,FALSE,"계정"}</definedName>
    <definedName name="_62s1_" hidden="1">{#N/A,#N/A,FALSE,"UNIT";#N/A,#N/A,FALSE,"UNIT";#N/A,#N/A,FALSE,"계정"}</definedName>
    <definedName name="_63_9____123Grap" localSheetId="0" hidden="1">[12]시산표!#REF!</definedName>
    <definedName name="_63_9____123Grap" localSheetId="8" hidden="1">[12]시산표!#REF!</definedName>
    <definedName name="_63_9____123Grap" localSheetId="6" hidden="1">[12]시산표!#REF!</definedName>
    <definedName name="_63_9____123Grap" localSheetId="2" hidden="1">[12]시산표!#REF!</definedName>
    <definedName name="_63_9____123Grap" localSheetId="1" hidden="1">[13]시산표!#REF!</definedName>
    <definedName name="_63_9____123Grap" hidden="1">[12]시산표!#REF!</definedName>
    <definedName name="_63B2005_" localSheetId="1" hidden="1">{#N/A,#N/A,FALSE,"Tabl. FB300";#N/A,#N/A,FALSE,"Tabl. FB350";#N/A,#N/A,FALSE,"Tabl. FB400";#N/A,#N/A,FALSE,"Tabl. FB500";#N/A,#N/A,FALSE,"Tabl. FS090"}</definedName>
    <definedName name="_63B2005_" localSheetId="3" hidden="1">{#N/A,#N/A,FALSE,"Tabl. FB300";#N/A,#N/A,FALSE,"Tabl. FB350";#N/A,#N/A,FALSE,"Tabl. FB400";#N/A,#N/A,FALSE,"Tabl. FB500";#N/A,#N/A,FALSE,"Tabl. FS090"}</definedName>
    <definedName name="_63B2005_" hidden="1">{#N/A,#N/A,FALSE,"Tabl. FB300";#N/A,#N/A,FALSE,"Tabl. FB350";#N/A,#N/A,FALSE,"Tabl. FB400";#N/A,#N/A,FALSE,"Tabl. FB500";#N/A,#N/A,FALSE,"Tabl. FS090"}</definedName>
    <definedName name="_63s10_" localSheetId="1" hidden="1">{#N/A,#N/A,FALSE,"UNIT";#N/A,#N/A,FALSE,"UNIT";#N/A,#N/A,FALSE,"계정"}</definedName>
    <definedName name="_63s10_" localSheetId="3" hidden="1">{#N/A,#N/A,FALSE,"UNIT";#N/A,#N/A,FALSE,"UNIT";#N/A,#N/A,FALSE,"계정"}</definedName>
    <definedName name="_63s10_" hidden="1">{#N/A,#N/A,FALSE,"UNIT";#N/A,#N/A,FALSE,"UNIT";#N/A,#N/A,FALSE,"계정"}</definedName>
    <definedName name="_64s11_" localSheetId="1" hidden="1">{#N/A,#N/A,FALSE,"UNIT";#N/A,#N/A,FALSE,"UNIT";#N/A,#N/A,FALSE,"계정"}</definedName>
    <definedName name="_64s11_" localSheetId="3" hidden="1">{#N/A,#N/A,FALSE,"UNIT";#N/A,#N/A,FALSE,"UNIT";#N/A,#N/A,FALSE,"계정"}</definedName>
    <definedName name="_64s11_" hidden="1">{#N/A,#N/A,FALSE,"UNIT";#N/A,#N/A,FALSE,"UNIT";#N/A,#N/A,FALSE,"계정"}</definedName>
    <definedName name="_65s12_" localSheetId="1" hidden="1">{#N/A,#N/A,FALSE,"UNIT";#N/A,#N/A,FALSE,"UNIT";#N/A,#N/A,FALSE,"계정"}</definedName>
    <definedName name="_65s12_" localSheetId="3" hidden="1">{#N/A,#N/A,FALSE,"UNIT";#N/A,#N/A,FALSE,"UNIT";#N/A,#N/A,FALSE,"계정"}</definedName>
    <definedName name="_65s12_" hidden="1">{#N/A,#N/A,FALSE,"UNIT";#N/A,#N/A,FALSE,"UNIT";#N/A,#N/A,FALSE,"계정"}</definedName>
    <definedName name="_66s13_" localSheetId="1" hidden="1">{#N/A,#N/A,FALSE,"UNIT";#N/A,#N/A,FALSE,"UNIT";#N/A,#N/A,FALSE,"계정"}</definedName>
    <definedName name="_66s13_" localSheetId="3" hidden="1">{#N/A,#N/A,FALSE,"UNIT";#N/A,#N/A,FALSE,"UNIT";#N/A,#N/A,FALSE,"계정"}</definedName>
    <definedName name="_66s13_" hidden="1">{#N/A,#N/A,FALSE,"UNIT";#N/A,#N/A,FALSE,"UNIT";#N/A,#N/A,FALSE,"계정"}</definedName>
    <definedName name="_67s14_" localSheetId="1" hidden="1">{#N/A,#N/A,FALSE,"UNIT";#N/A,#N/A,FALSE,"UNIT";#N/A,#N/A,FALSE,"계정"}</definedName>
    <definedName name="_67s14_" localSheetId="3" hidden="1">{#N/A,#N/A,FALSE,"UNIT";#N/A,#N/A,FALSE,"UNIT";#N/A,#N/A,FALSE,"계정"}</definedName>
    <definedName name="_67s14_" hidden="1">{#N/A,#N/A,FALSE,"UNIT";#N/A,#N/A,FALSE,"UNIT";#N/A,#N/A,FALSE,"계정"}</definedName>
    <definedName name="_68s16_" localSheetId="1" hidden="1">{#N/A,#N/A,FALSE,"UNIT";#N/A,#N/A,FALSE,"UNIT";#N/A,#N/A,FALSE,"계정"}</definedName>
    <definedName name="_68s16_" localSheetId="3" hidden="1">{#N/A,#N/A,FALSE,"UNIT";#N/A,#N/A,FALSE,"UNIT";#N/A,#N/A,FALSE,"계정"}</definedName>
    <definedName name="_68s16_" hidden="1">{#N/A,#N/A,FALSE,"UNIT";#N/A,#N/A,FALSE,"UNIT";#N/A,#N/A,FALSE,"계정"}</definedName>
    <definedName name="_69s17_" localSheetId="1" hidden="1">{#N/A,#N/A,FALSE,"UNIT";#N/A,#N/A,FALSE,"UNIT";#N/A,#N/A,FALSE,"계정"}</definedName>
    <definedName name="_69s17_" localSheetId="3" hidden="1">{#N/A,#N/A,FALSE,"UNIT";#N/A,#N/A,FALSE,"UNIT";#N/A,#N/A,FALSE,"계정"}</definedName>
    <definedName name="_69s17_" hidden="1">{#N/A,#N/A,FALSE,"UNIT";#N/A,#N/A,FALSE,"UNIT";#N/A,#N/A,FALSE,"계정"}</definedName>
    <definedName name="_7_7____123Grap" localSheetId="0" hidden="1">[12]시산표!#REF!</definedName>
    <definedName name="_7_7____123Grap" localSheetId="8" hidden="1">[12]시산표!#REF!</definedName>
    <definedName name="_7_7____123Grap" localSheetId="6" hidden="1">[12]시산표!#REF!</definedName>
    <definedName name="_7_7____123Grap" localSheetId="2" hidden="1">[12]시산표!#REF!</definedName>
    <definedName name="_7_7____123Grap" localSheetId="1" hidden="1">[13]시산표!#REF!</definedName>
    <definedName name="_7_7____123Grap" hidden="1">[12]시산표!#REF!</definedName>
    <definedName name="_70_9____123Graph_LB" localSheetId="0" hidden="1">[12]시산표!#REF!</definedName>
    <definedName name="_70_9____123Graph_LB" localSheetId="8" hidden="1">[12]시산표!#REF!</definedName>
    <definedName name="_70_9____123Graph_LB" localSheetId="6" hidden="1">[12]시산표!#REF!</definedName>
    <definedName name="_70_9____123Graph_LB" localSheetId="2" hidden="1">[12]시산표!#REF!</definedName>
    <definedName name="_70_9____123Graph_LB" localSheetId="1" hidden="1">[13]시산표!#REF!</definedName>
    <definedName name="_70_9____123Graph_LB" hidden="1">[12]시산표!#REF!</definedName>
    <definedName name="_70s2_" localSheetId="1" hidden="1">{#N/A,#N/A,FALSE,"UNIT";#N/A,#N/A,FALSE,"UNIT";#N/A,#N/A,FALSE,"계정"}</definedName>
    <definedName name="_70s2_" localSheetId="3" hidden="1">{#N/A,#N/A,FALSE,"UNIT";#N/A,#N/A,FALSE,"UNIT";#N/A,#N/A,FALSE,"계정"}</definedName>
    <definedName name="_70s2_" hidden="1">{#N/A,#N/A,FALSE,"UNIT";#N/A,#N/A,FALSE,"UNIT";#N/A,#N/A,FALSE,"계정"}</definedName>
    <definedName name="_71s3_" localSheetId="1" hidden="1">{#N/A,#N/A,FALSE,"UNIT";#N/A,#N/A,FALSE,"UNIT";#N/A,#N/A,FALSE,"계정"}</definedName>
    <definedName name="_71s3_" localSheetId="3" hidden="1">{#N/A,#N/A,FALSE,"UNIT";#N/A,#N/A,FALSE,"UNIT";#N/A,#N/A,FALSE,"계정"}</definedName>
    <definedName name="_71s3_" hidden="1">{#N/A,#N/A,FALSE,"UNIT";#N/A,#N/A,FALSE,"UNIT";#N/A,#N/A,FALSE,"계정"}</definedName>
    <definedName name="_72s4_" localSheetId="1" hidden="1">{#N/A,#N/A,FALSE,"UNIT";#N/A,#N/A,FALSE,"UNIT";#N/A,#N/A,FALSE,"계정"}</definedName>
    <definedName name="_72s4_" localSheetId="3" hidden="1">{#N/A,#N/A,FALSE,"UNIT";#N/A,#N/A,FALSE,"UNIT";#N/A,#N/A,FALSE,"계정"}</definedName>
    <definedName name="_72s4_" hidden="1">{#N/A,#N/A,FALSE,"UNIT";#N/A,#N/A,FALSE,"UNIT";#N/A,#N/A,FALSE,"계정"}</definedName>
    <definedName name="_73s5_" localSheetId="1" hidden="1">{#N/A,#N/A,FALSE,"UNIT";#N/A,#N/A,FALSE,"UNIT";#N/A,#N/A,FALSE,"계정"}</definedName>
    <definedName name="_73s5_" localSheetId="3" hidden="1">{#N/A,#N/A,FALSE,"UNIT";#N/A,#N/A,FALSE,"UNIT";#N/A,#N/A,FALSE,"계정"}</definedName>
    <definedName name="_73s5_" hidden="1">{#N/A,#N/A,FALSE,"UNIT";#N/A,#N/A,FALSE,"UNIT";#N/A,#N/A,FALSE,"계정"}</definedName>
    <definedName name="_74s6_" localSheetId="1" hidden="1">{#N/A,#N/A,FALSE,"UNIT";#N/A,#N/A,FALSE,"UNIT";#N/A,#N/A,FALSE,"계정"}</definedName>
    <definedName name="_74s6_" localSheetId="3" hidden="1">{#N/A,#N/A,FALSE,"UNIT";#N/A,#N/A,FALSE,"UNIT";#N/A,#N/A,FALSE,"계정"}</definedName>
    <definedName name="_74s6_" hidden="1">{#N/A,#N/A,FALSE,"UNIT";#N/A,#N/A,FALSE,"UNIT";#N/A,#N/A,FALSE,"계정"}</definedName>
    <definedName name="_75s9_" localSheetId="1" hidden="1">{#N/A,#N/A,FALSE,"UNIT";#N/A,#N/A,FALSE,"UNIT";#N/A,#N/A,FALSE,"계정"}</definedName>
    <definedName name="_75s9_" localSheetId="3" hidden="1">{#N/A,#N/A,FALSE,"UNIT";#N/A,#N/A,FALSE,"UNIT";#N/A,#N/A,FALSE,"계정"}</definedName>
    <definedName name="_75s9_" hidden="1">{#N/A,#N/A,FALSE,"UNIT";#N/A,#N/A,FALSE,"UNIT";#N/A,#N/A,FALSE,"계정"}</definedName>
    <definedName name="_77_9_0__123Grap" localSheetId="0" hidden="1">[11]시산표!#REF!</definedName>
    <definedName name="_77_9_0__123Grap" localSheetId="8" hidden="1">[11]시산표!#REF!</definedName>
    <definedName name="_77_9_0__123Grap" localSheetId="6" hidden="1">[11]시산표!#REF!</definedName>
    <definedName name="_77_9_0__123Grap" localSheetId="2" hidden="1">[11]시산표!#REF!</definedName>
    <definedName name="_77_9_0__123Grap" localSheetId="1" hidden="1">[11]시산표!#REF!</definedName>
    <definedName name="_77_9_0__123Grap" hidden="1">[11]시산표!#REF!</definedName>
    <definedName name="_7F" localSheetId="0" hidden="1">[14]CTEMCOST!#REF!</definedName>
    <definedName name="_7F" localSheetId="8" hidden="1">[14]CTEMCOST!#REF!</definedName>
    <definedName name="_7F" localSheetId="6" hidden="1">[14]CTEMCOST!#REF!</definedName>
    <definedName name="_7F" localSheetId="2" hidden="1">[14]CTEMCOST!#REF!</definedName>
    <definedName name="_7F" localSheetId="1" hidden="1">[14]CTEMCOST!#REF!</definedName>
    <definedName name="_7F" hidden="1">[14]CTEMCOST!#REF!</definedName>
    <definedName name="_8_7____123Graph_LB" localSheetId="0" hidden="1">[12]시산표!#REF!</definedName>
    <definedName name="_8_7____123Graph_LB" localSheetId="8" hidden="1">[12]시산표!#REF!</definedName>
    <definedName name="_8_7____123Graph_LB" localSheetId="6" hidden="1">[12]시산표!#REF!</definedName>
    <definedName name="_8_7____123Graph_LB" localSheetId="2" hidden="1">[12]시산표!#REF!</definedName>
    <definedName name="_8_7____123Graph_LB" localSheetId="1" hidden="1">[13]시산표!#REF!</definedName>
    <definedName name="_8_7____123Graph_LB" hidden="1">[12]시산표!#REF!</definedName>
    <definedName name="_8_9_0__123Grap" localSheetId="0" hidden="1">[12]시산표!#REF!</definedName>
    <definedName name="_8_9_0__123Grap" localSheetId="8" hidden="1">[12]시산표!#REF!</definedName>
    <definedName name="_8_9_0__123Grap" localSheetId="6" hidden="1">[12]시산표!#REF!</definedName>
    <definedName name="_8_9_0__123Grap" localSheetId="2" hidden="1">[12]시산표!#REF!</definedName>
    <definedName name="_8_9_0__123Grap" localSheetId="1" hidden="1">[13]시산표!#REF!</definedName>
    <definedName name="_8_9_0__123Grap" hidden="1">[12]시산표!#REF!</definedName>
    <definedName name="_84_9_0__123Graph_LB" localSheetId="0" hidden="1">[11]시산표!#REF!</definedName>
    <definedName name="_84_9_0__123Graph_LB" localSheetId="8" hidden="1">[11]시산표!#REF!</definedName>
    <definedName name="_84_9_0__123Graph_LB" localSheetId="6" hidden="1">[11]시산표!#REF!</definedName>
    <definedName name="_84_9_0__123Graph_LB" localSheetId="2" hidden="1">[11]시산표!#REF!</definedName>
    <definedName name="_84_9_0__123Graph_LB" localSheetId="1" hidden="1">[11]시산표!#REF!</definedName>
    <definedName name="_84_9_0__123Graph_LB" hidden="1">[11]시산표!#REF!</definedName>
    <definedName name="_9__123Graph_BCHART_2" localSheetId="0" hidden="1">#REF!</definedName>
    <definedName name="_9__123Graph_BCHART_2" localSheetId="8" hidden="1">#REF!</definedName>
    <definedName name="_9__123Graph_BCHART_2" localSheetId="6" hidden="1">#REF!</definedName>
    <definedName name="_9__123Graph_BCHART_2" localSheetId="2" hidden="1">#REF!</definedName>
    <definedName name="_9__123Graph_BCHART_2" localSheetId="1" hidden="1">#REF!</definedName>
    <definedName name="_9__123Graph_BCHART_2" hidden="1">#REF!</definedName>
    <definedName name="_9__123Graph_XChart_1" localSheetId="0" hidden="1">#REF!</definedName>
    <definedName name="_9__123Graph_XChart_1" localSheetId="8" hidden="1">#REF!</definedName>
    <definedName name="_9__123Graph_XChart_1" localSheetId="6" hidden="1">#REF!</definedName>
    <definedName name="_9__123Graph_XChart_1" localSheetId="2" hidden="1">#REF!</definedName>
    <definedName name="_9__123Graph_XChart_1" localSheetId="1" hidden="1">#REF!</definedName>
    <definedName name="_9__123Graph_XChart_1" hidden="1">#REF!</definedName>
    <definedName name="_9_5_0__123Grap" localSheetId="0" hidden="1">[12]시산표!#REF!</definedName>
    <definedName name="_9_5_0__123Grap" localSheetId="8" hidden="1">[12]시산표!#REF!</definedName>
    <definedName name="_9_5_0__123Grap" localSheetId="6" hidden="1">[12]시산표!#REF!</definedName>
    <definedName name="_9_5_0__123Grap" localSheetId="2" hidden="1">[12]시산표!#REF!</definedName>
    <definedName name="_9_5_0__123Grap" localSheetId="1" hidden="1">[13]시산표!#REF!</definedName>
    <definedName name="_9_5_0__123Grap" hidden="1">[12]시산표!#REF!</definedName>
    <definedName name="_9_7_0__123Grap" localSheetId="0" hidden="1">[11]시산표!#REF!</definedName>
    <definedName name="_9_7_0__123Grap" localSheetId="8" hidden="1">[11]시산표!#REF!</definedName>
    <definedName name="_9_7_0__123Grap" localSheetId="6" hidden="1">[11]시산표!#REF!</definedName>
    <definedName name="_9_7_0__123Grap" localSheetId="2" hidden="1">[11]시산표!#REF!</definedName>
    <definedName name="_9_7_0__123Grap" localSheetId="1" hidden="1">[11]시산표!#REF!</definedName>
    <definedName name="_9_7_0__123Grap" hidden="1">[11]시산표!#REF!</definedName>
    <definedName name="_9_9_0__123Graph_LB" localSheetId="0" hidden="1">[12]시산표!#REF!</definedName>
    <definedName name="_9_9_0__123Graph_LB" localSheetId="8" hidden="1">[12]시산표!#REF!</definedName>
    <definedName name="_9_9_0__123Graph_LB" localSheetId="6" hidden="1">[12]시산표!#REF!</definedName>
    <definedName name="_9_9_0__123Graph_LB" localSheetId="2" hidden="1">[12]시산표!#REF!</definedName>
    <definedName name="_9_9_0__123Graph_LB" localSheetId="1" hidden="1">[13]시산표!#REF!</definedName>
    <definedName name="_9_9_0__123Graph_LB" hidden="1">[12]시산표!#REF!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t67" localSheetId="1" hidden="1">{#N/A,#N/A,FALSE,"Tabl. D1";#N/A,#N/A,FALSE,"Tabl. D1 b";#N/A,#N/A,FALSE,"Tabl. D2";#N/A,#N/A,FALSE,"Tabl. D2 b";#N/A,#N/A,FALSE,"Tabl. D3";#N/A,#N/A,FALSE,"Tabl. D4";#N/A,#N/A,FALSE,"Tabl. D5"}</definedName>
    <definedName name="_bat67" localSheetId="3" hidden="1">{#N/A,#N/A,FALSE,"Tabl. D1";#N/A,#N/A,FALSE,"Tabl. D1 b";#N/A,#N/A,FALSE,"Tabl. D2";#N/A,#N/A,FALSE,"Tabl. D2 b";#N/A,#N/A,FALSE,"Tabl. D3";#N/A,#N/A,FALSE,"Tabl. D4";#N/A,#N/A,FALSE,"Tabl. D5"}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Dist_Bin" localSheetId="0" hidden="1">'[16]97년'!#REF!</definedName>
    <definedName name="_Dist_Bin" localSheetId="8" hidden="1">'[16]97년'!#REF!</definedName>
    <definedName name="_Dist_Bin" localSheetId="6" hidden="1">'[16]97년'!#REF!</definedName>
    <definedName name="_Dist_Bin" localSheetId="2" hidden="1">'[16]97년'!#REF!</definedName>
    <definedName name="_Dist_Bin" localSheetId="1" hidden="1">'[16]97년'!#REF!</definedName>
    <definedName name="_Dist_Bin" hidden="1">'[16]97년'!#REF!</definedName>
    <definedName name="_Dist_Values" localSheetId="0" hidden="1">'[16]97년'!#REF!</definedName>
    <definedName name="_Dist_Values" localSheetId="8" hidden="1">'[16]97년'!#REF!</definedName>
    <definedName name="_Dist_Values" localSheetId="6" hidden="1">'[16]97년'!#REF!</definedName>
    <definedName name="_Dist_Values" localSheetId="2" hidden="1">'[16]97년'!#REF!</definedName>
    <definedName name="_Dist_Values" localSheetId="1" hidden="1">'[16]97년'!#REF!</definedName>
    <definedName name="_Dist_Values" hidden="1">'[16]97년'!#REF!</definedName>
    <definedName name="_f3" localSheetId="1" hidden="1">{"'분양원가'!$B$1:$F$113"}</definedName>
    <definedName name="_f3" localSheetId="3" hidden="1">{"'분양원가'!$B$1:$F$113"}</definedName>
    <definedName name="_f3" hidden="1">{"'분양원가'!$B$1:$F$113"}</definedName>
    <definedName name="_fa2" localSheetId="1" hidden="1">{"'Sheet1'!$A$1:$H$36"}</definedName>
    <definedName name="_fa2" localSheetId="3" hidden="1">{"'Sheet1'!$A$1:$H$36"}</definedName>
    <definedName name="_fa2" hidden="1">{"'Sheet1'!$A$1:$H$36"}</definedName>
    <definedName name="_Fill" localSheetId="0" hidden="1">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hidden="1">#REF!</definedName>
    <definedName name="_xlnm._FilterDatabase" localSheetId="0" hidden="1">' Report'!#REF!</definedName>
    <definedName name="_xlnm._FilterDatabase" localSheetId="8" hidden="1">#REF!</definedName>
    <definedName name="_xlnm._FilterDatabase" localSheetId="6" hidden="1">#REF!</definedName>
    <definedName name="_xlnm._FilterDatabase" localSheetId="5" hidden="1">GPCM!$A$21:$Z$21</definedName>
    <definedName name="_xlnm._FilterDatabase" localSheetId="2" hidden="1">Summary!$A$30:$U$30</definedName>
    <definedName name="_xlnm._FilterDatabase" localSheetId="1" hidden="1">'Summary (2)'!$A$6:$U$14</definedName>
    <definedName name="_xlnm._FilterDatabase" hidden="1">#REF!</definedName>
    <definedName name="_H922" localSheetId="1" hidden="1">{"'Sheet1'!$A$1:$H$36"}</definedName>
    <definedName name="_H922" localSheetId="3" hidden="1">{"'Sheet1'!$A$1:$H$36"}</definedName>
    <definedName name="_H922" hidden="1">{"'Sheet1'!$A$1:$H$36"}</definedName>
    <definedName name="_H930" localSheetId="1" hidden="1">{"'Sheet1'!$A$1:$H$36"}</definedName>
    <definedName name="_H930" localSheetId="3" hidden="1">{"'Sheet1'!$A$1:$H$36"}</definedName>
    <definedName name="_H930" hidden="1">{"'Sheet1'!$A$1:$H$36"}</definedName>
    <definedName name="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" localSheetId="0" hidden="1">[17]프랜트면허!#REF!</definedName>
    <definedName name="_k" localSheetId="8" hidden="1">[17]프랜트면허!#REF!</definedName>
    <definedName name="_k" localSheetId="6" hidden="1">[17]프랜트면허!#REF!</definedName>
    <definedName name="_k" localSheetId="2" hidden="1">[17]프랜트면허!#REF!</definedName>
    <definedName name="_k" localSheetId="1" hidden="1">[17]프랜트면허!#REF!</definedName>
    <definedName name="_k" hidden="1">[17]프랜트면허!#REF!</definedName>
    <definedName name="_Key1" localSheetId="0" hidden="1">#REF!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hidden="1">#REF!</definedName>
    <definedName name="_Key2" localSheetId="0" hidden="1">[18]실행내역!#REF!</definedName>
    <definedName name="_Key2" localSheetId="8" hidden="1">[18]실행내역!#REF!</definedName>
    <definedName name="_Key2" localSheetId="6" hidden="1">[18]실행내역!#REF!</definedName>
    <definedName name="_Key2" localSheetId="2" hidden="1">[18]실행내역!#REF!</definedName>
    <definedName name="_Key2" localSheetId="1" hidden="1">[18]실행내역!#REF!</definedName>
    <definedName name="_Key2" hidden="1">[18]실행내역!#REF!</definedName>
    <definedName name="_Key3" localSheetId="0" hidden="1">#REF!</definedName>
    <definedName name="_Key3" localSheetId="8" hidden="1">#REF!</definedName>
    <definedName name="_Key3" localSheetId="6" hidden="1">#REF!</definedName>
    <definedName name="_Key3" localSheetId="2" hidden="1">#REF!</definedName>
    <definedName name="_Key3" localSheetId="1" hidden="1">#REF!</definedName>
    <definedName name="_Key3" hidden="1">#REF!</definedName>
    <definedName name="_N0961" localSheetId="0" hidden="1">#REF!</definedName>
    <definedName name="_N0961" localSheetId="8" hidden="1">#REF!</definedName>
    <definedName name="_N0961" localSheetId="6" hidden="1">#REF!</definedName>
    <definedName name="_N0961" localSheetId="2" hidden="1">#REF!</definedName>
    <definedName name="_N0961" localSheetId="1" hidden="1">#REF!</definedName>
    <definedName name="_N0961" hidden="1">#REF!</definedName>
    <definedName name="_New1" localSheetId="1" hidden="1">{#N/A,#N/A,FALSE,"Aging Summary";#N/A,#N/A,FALSE,"Ratio Analysis";#N/A,#N/A,FALSE,"Test 120 Day Accts";#N/A,#N/A,FALSE,"Tickmarks"}</definedName>
    <definedName name="_New1" localSheetId="3" hidden="1">{#N/A,#N/A,FALSE,"Aging Summary";#N/A,#N/A,FALSE,"Ratio Analysis";#N/A,#N/A,FALSE,"Test 120 Day Accts";#N/A,#N/A,FALSE,"Tickmarks"}</definedName>
    <definedName name="_New1" hidden="1">{#N/A,#N/A,FALSE,"Aging Summary";#N/A,#N/A,FALSE,"Ratio Analysis";#N/A,#N/A,FALSE,"Test 120 Day Accts";#N/A,#N/A,FALSE,"Tickmarks"}</definedName>
    <definedName name="_New2" localSheetId="1" hidden="1">{#N/A,#N/A,FALSE,"Aging Summary";#N/A,#N/A,FALSE,"Ratio Analysis";#N/A,#N/A,FALSE,"Test 120 Day Accts";#N/A,#N/A,FALSE,"Tickmarks"}</definedName>
    <definedName name="_New2" localSheetId="3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localSheetId="1" hidden="1">{#N/A,#N/A,FALSE,"Aging Summary";#N/A,#N/A,FALSE,"Ratio Analysis";#N/A,#N/A,FALSE,"Test 120 Day Accts";#N/A,#N/A,FALSE,"Tickmarks"}</definedName>
    <definedName name="_New3" localSheetId="3" hidden="1">{#N/A,#N/A,FALSE,"Aging Summary";#N/A,#N/A,FALSE,"Ratio Analysis";#N/A,#N/A,FALSE,"Test 120 Day Accts";#N/A,#N/A,FALSE,"Tickmarks"}</definedName>
    <definedName name="_New3" hidden="1">{#N/A,#N/A,FALSE,"Aging Summary";#N/A,#N/A,FALSE,"Ratio Analysis";#N/A,#N/A,FALSE,"Test 120 Day Accts";#N/A,#N/A,FALSE,"Tickmarks"}</definedName>
    <definedName name="_New4" localSheetId="1" hidden="1">{#N/A,#N/A,FALSE,"Aging Summary";#N/A,#N/A,FALSE,"Ratio Analysis";#N/A,#N/A,FALSE,"Test 120 Day Accts";#N/A,#N/A,FALSE,"Tickmarks"}</definedName>
    <definedName name="_New4" localSheetId="3" hidden="1">{#N/A,#N/A,FALSE,"Aging Summary";#N/A,#N/A,FALSE,"Ratio Analysis";#N/A,#N/A,FALSE,"Test 120 Day Accts";#N/A,#N/A,FALSE,"Tickmarks"}</definedName>
    <definedName name="_New4" hidden="1">{#N/A,#N/A,FALSE,"Aging Summary";#N/A,#N/A,FALSE,"Ratio Analysis";#N/A,#N/A,FALSE,"Test 120 Day Accts";#N/A,#N/A,FALSE,"Tickmarks"}</definedName>
    <definedName name="_NM09" localSheetId="1" hidden="1">{#N/A,#N/A,FALSE,"Tabl. D1";#N/A,#N/A,FALSE,"Tabl. D1 b";#N/A,#N/A,FALSE,"Tabl. D2";#N/A,#N/A,FALSE,"Tabl. D2 b";#N/A,#N/A,FALSE,"Tabl. D3";#N/A,#N/A,FALSE,"Tabl. D4";#N/A,#N/A,FALSE,"Tabl. D5"}</definedName>
    <definedName name="_NM09" localSheetId="3" hidden="1">{#N/A,#N/A,FALSE,"Tabl. D1";#N/A,#N/A,FALSE,"Tabl. D1 b";#N/A,#N/A,FALSE,"Tabl. D2";#N/A,#N/A,FALSE,"Tabl. D2 b";#N/A,#N/A,FALSE,"Tabl. D3";#N/A,#N/A,FALSE,"Tabl. D4";#N/A,#N/A,FALSE,"Tabl. D5"}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rder1" hidden="1">255</definedName>
    <definedName name="_Order2" hidden="1">255</definedName>
    <definedName name="_Parse_In" localSheetId="0" hidden="1">#REF!</definedName>
    <definedName name="_Parse_In" localSheetId="8" hidden="1">#REF!</definedName>
    <definedName name="_Parse_In" localSheetId="6" hidden="1">#REF!</definedName>
    <definedName name="_Parse_In" localSheetId="2" hidden="1">#REF!</definedName>
    <definedName name="_Parse_In" localSheetId="1" hidden="1">#REF!</definedName>
    <definedName name="_Parse_In" hidden="1">#REF!</definedName>
    <definedName name="_Parse_Out" localSheetId="0" hidden="1">'[19]13역무손익'!#REF!</definedName>
    <definedName name="_Parse_Out" localSheetId="8" hidden="1">'[19]13역무손익'!#REF!</definedName>
    <definedName name="_Parse_Out" localSheetId="6" hidden="1">'[19]13역무손익'!#REF!</definedName>
    <definedName name="_Parse_Out" localSheetId="2" hidden="1">'[19]13역무손익'!#REF!</definedName>
    <definedName name="_Parse_Out" localSheetId="1" hidden="1">'[19]13역무손익'!#REF!</definedName>
    <definedName name="_Parse_Out" hidden="1">'[19]13역무손익'!#REF!</definedName>
    <definedName name="_Regression_Int" hidden="1">1</definedName>
    <definedName name="_s" localSheetId="0" hidden="1">[17]토목주소!#REF!</definedName>
    <definedName name="_s" localSheetId="8" hidden="1">[17]토목주소!#REF!</definedName>
    <definedName name="_s" localSheetId="6" hidden="1">[17]토목주소!#REF!</definedName>
    <definedName name="_s" localSheetId="2" hidden="1">[17]토목주소!#REF!</definedName>
    <definedName name="_s" localSheetId="1" hidden="1">[17]토목주소!#REF!</definedName>
    <definedName name="_s" hidden="1">[17]토목주소!#REF!</definedName>
    <definedName name="_s1" localSheetId="1" hidden="1">{#N/A,#N/A,FALSE,"UNIT";#N/A,#N/A,FALSE,"UNIT";#N/A,#N/A,FALSE,"계정"}</definedName>
    <definedName name="_s1" localSheetId="3" hidden="1">{#N/A,#N/A,FALSE,"UNIT";#N/A,#N/A,FALSE,"UNIT";#N/A,#N/A,FALSE,"계정"}</definedName>
    <definedName name="_s1" hidden="1">{#N/A,#N/A,FALSE,"UNIT";#N/A,#N/A,FALSE,"UNIT";#N/A,#N/A,FALSE,"계정"}</definedName>
    <definedName name="_s10" localSheetId="1" hidden="1">{#N/A,#N/A,FALSE,"UNIT";#N/A,#N/A,FALSE,"UNIT";#N/A,#N/A,FALSE,"계정"}</definedName>
    <definedName name="_s10" localSheetId="3" hidden="1">{#N/A,#N/A,FALSE,"UNIT";#N/A,#N/A,FALSE,"UNIT";#N/A,#N/A,FALSE,"계정"}</definedName>
    <definedName name="_s10" hidden="1">{#N/A,#N/A,FALSE,"UNIT";#N/A,#N/A,FALSE,"UNIT";#N/A,#N/A,FALSE,"계정"}</definedName>
    <definedName name="_s11" localSheetId="1" hidden="1">{#N/A,#N/A,FALSE,"UNIT";#N/A,#N/A,FALSE,"UNIT";#N/A,#N/A,FALSE,"계정"}</definedName>
    <definedName name="_s11" localSheetId="3" hidden="1">{#N/A,#N/A,FALSE,"UNIT";#N/A,#N/A,FALSE,"UNIT";#N/A,#N/A,FALSE,"계정"}</definedName>
    <definedName name="_s11" hidden="1">{#N/A,#N/A,FALSE,"UNIT";#N/A,#N/A,FALSE,"UNIT";#N/A,#N/A,FALSE,"계정"}</definedName>
    <definedName name="_s12" localSheetId="1" hidden="1">{#N/A,#N/A,FALSE,"UNIT";#N/A,#N/A,FALSE,"UNIT";#N/A,#N/A,FALSE,"계정"}</definedName>
    <definedName name="_s12" localSheetId="3" hidden="1">{#N/A,#N/A,FALSE,"UNIT";#N/A,#N/A,FALSE,"UNIT";#N/A,#N/A,FALSE,"계정"}</definedName>
    <definedName name="_s12" hidden="1">{#N/A,#N/A,FALSE,"UNIT";#N/A,#N/A,FALSE,"UNIT";#N/A,#N/A,FALSE,"계정"}</definedName>
    <definedName name="_s13" localSheetId="1" hidden="1">{#N/A,#N/A,FALSE,"UNIT";#N/A,#N/A,FALSE,"UNIT";#N/A,#N/A,FALSE,"계정"}</definedName>
    <definedName name="_s13" localSheetId="3" hidden="1">{#N/A,#N/A,FALSE,"UNIT";#N/A,#N/A,FALSE,"UNIT";#N/A,#N/A,FALSE,"계정"}</definedName>
    <definedName name="_s13" hidden="1">{#N/A,#N/A,FALSE,"UNIT";#N/A,#N/A,FALSE,"UNIT";#N/A,#N/A,FALSE,"계정"}</definedName>
    <definedName name="_s14" localSheetId="1" hidden="1">{#N/A,#N/A,FALSE,"UNIT";#N/A,#N/A,FALSE,"UNIT";#N/A,#N/A,FALSE,"계정"}</definedName>
    <definedName name="_s14" localSheetId="3" hidden="1">{#N/A,#N/A,FALSE,"UNIT";#N/A,#N/A,FALSE,"UNIT";#N/A,#N/A,FALSE,"계정"}</definedName>
    <definedName name="_s14" hidden="1">{#N/A,#N/A,FALSE,"UNIT";#N/A,#N/A,FALSE,"UNIT";#N/A,#N/A,FALSE,"계정"}</definedName>
    <definedName name="_s16" localSheetId="1" hidden="1">{#N/A,#N/A,FALSE,"UNIT";#N/A,#N/A,FALSE,"UNIT";#N/A,#N/A,FALSE,"계정"}</definedName>
    <definedName name="_s16" localSheetId="3" hidden="1">{#N/A,#N/A,FALSE,"UNIT";#N/A,#N/A,FALSE,"UNIT";#N/A,#N/A,FALSE,"계정"}</definedName>
    <definedName name="_s16" hidden="1">{#N/A,#N/A,FALSE,"UNIT";#N/A,#N/A,FALSE,"UNIT";#N/A,#N/A,FALSE,"계정"}</definedName>
    <definedName name="_s17" localSheetId="1" hidden="1">{#N/A,#N/A,FALSE,"UNIT";#N/A,#N/A,FALSE,"UNIT";#N/A,#N/A,FALSE,"계정"}</definedName>
    <definedName name="_s17" localSheetId="3" hidden="1">{#N/A,#N/A,FALSE,"UNIT";#N/A,#N/A,FALSE,"UNIT";#N/A,#N/A,FALSE,"계정"}</definedName>
    <definedName name="_s17" hidden="1">{#N/A,#N/A,FALSE,"UNIT";#N/A,#N/A,FALSE,"UNIT";#N/A,#N/A,FALSE,"계정"}</definedName>
    <definedName name="_s2" localSheetId="1" hidden="1">{#N/A,#N/A,FALSE,"UNIT";#N/A,#N/A,FALSE,"UNIT";#N/A,#N/A,FALSE,"계정"}</definedName>
    <definedName name="_s2" localSheetId="3" hidden="1">{#N/A,#N/A,FALSE,"UNIT";#N/A,#N/A,FALSE,"UNIT";#N/A,#N/A,FALSE,"계정"}</definedName>
    <definedName name="_s2" hidden="1">{#N/A,#N/A,FALSE,"UNIT";#N/A,#N/A,FALSE,"UNIT";#N/A,#N/A,FALSE,"계정"}</definedName>
    <definedName name="_s3" localSheetId="1" hidden="1">{#N/A,#N/A,FALSE,"UNIT";#N/A,#N/A,FALSE,"UNIT";#N/A,#N/A,FALSE,"계정"}</definedName>
    <definedName name="_s3" localSheetId="3" hidden="1">{#N/A,#N/A,FALSE,"UNIT";#N/A,#N/A,FALSE,"UNIT";#N/A,#N/A,FALSE,"계정"}</definedName>
    <definedName name="_s3" hidden="1">{#N/A,#N/A,FALSE,"UNIT";#N/A,#N/A,FALSE,"UNIT";#N/A,#N/A,FALSE,"계정"}</definedName>
    <definedName name="_s4" localSheetId="1" hidden="1">{#N/A,#N/A,FALSE,"UNIT";#N/A,#N/A,FALSE,"UNIT";#N/A,#N/A,FALSE,"계정"}</definedName>
    <definedName name="_s4" localSheetId="3" hidden="1">{#N/A,#N/A,FALSE,"UNIT";#N/A,#N/A,FALSE,"UNIT";#N/A,#N/A,FALSE,"계정"}</definedName>
    <definedName name="_s4" hidden="1">{#N/A,#N/A,FALSE,"UNIT";#N/A,#N/A,FALSE,"UNIT";#N/A,#N/A,FALSE,"계정"}</definedName>
    <definedName name="_s5" localSheetId="1" hidden="1">{#N/A,#N/A,FALSE,"UNIT";#N/A,#N/A,FALSE,"UNIT";#N/A,#N/A,FALSE,"계정"}</definedName>
    <definedName name="_s5" localSheetId="3" hidden="1">{#N/A,#N/A,FALSE,"UNIT";#N/A,#N/A,FALSE,"UNIT";#N/A,#N/A,FALSE,"계정"}</definedName>
    <definedName name="_s5" hidden="1">{#N/A,#N/A,FALSE,"UNIT";#N/A,#N/A,FALSE,"UNIT";#N/A,#N/A,FALSE,"계정"}</definedName>
    <definedName name="_s6" localSheetId="1" hidden="1">{#N/A,#N/A,FALSE,"UNIT";#N/A,#N/A,FALSE,"UNIT";#N/A,#N/A,FALSE,"계정"}</definedName>
    <definedName name="_s6" localSheetId="3" hidden="1">{#N/A,#N/A,FALSE,"UNIT";#N/A,#N/A,FALSE,"UNIT";#N/A,#N/A,FALSE,"계정"}</definedName>
    <definedName name="_s6" hidden="1">{#N/A,#N/A,FALSE,"UNIT";#N/A,#N/A,FALSE,"UNIT";#N/A,#N/A,FALSE,"계정"}</definedName>
    <definedName name="_s9" localSheetId="1" hidden="1">{#N/A,#N/A,FALSE,"UNIT";#N/A,#N/A,FALSE,"UNIT";#N/A,#N/A,FALSE,"계정"}</definedName>
    <definedName name="_s9" localSheetId="3" hidden="1">{#N/A,#N/A,FALSE,"UNIT";#N/A,#N/A,FALSE,"UNIT";#N/A,#N/A,FALSE,"계정"}</definedName>
    <definedName name="_s9" hidden="1">{#N/A,#N/A,FALSE,"UNIT";#N/A,#N/A,FALSE,"UNIT";#N/A,#N/A,FALSE,"계정"}</definedName>
    <definedName name="_Sort" localSheetId="0" hidden="1">#REF!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hidden="1">#REF!</definedName>
    <definedName name="_taa34" localSheetId="1" hidden="1">{#N/A,#N/A,FALSE,"Tabl. G1";#N/A,#N/A,FALSE,"Tabl. G2"}</definedName>
    <definedName name="_taa34" localSheetId="3" hidden="1">{#N/A,#N/A,FALSE,"Tabl. G1";#N/A,#N/A,FALSE,"Tabl. G2"}</definedName>
    <definedName name="_taa34" hidden="1">{#N/A,#N/A,FALSE,"Tabl. G1";#N/A,#N/A,FALSE,"Tabl. G2"}</definedName>
    <definedName name="_tab09" localSheetId="1" hidden="1">{#N/A,#N/A,FALSE,"Tabl. FB300";#N/A,#N/A,FALSE,"Tabl. FB350";#N/A,#N/A,FALSE,"Tabl. FB400";#N/A,#N/A,FALSE,"Tabl. FB500";#N/A,#N/A,FALSE,"Tabl. FS090"}</definedName>
    <definedName name="_tab09" localSheetId="3" hidden="1">{#N/A,#N/A,FALSE,"Tabl. FB300";#N/A,#N/A,FALSE,"Tabl. FB350";#N/A,#N/A,FALSE,"Tabl. FB400";#N/A,#N/A,FALSE,"Tabl. FB500";#N/A,#N/A,FALSE,"Tabl. FS090"}</definedName>
    <definedName name="_tab09" hidden="1">{#N/A,#N/A,FALSE,"Tabl. FB300";#N/A,#N/A,FALSE,"Tabl. FB350";#N/A,#N/A,FALSE,"Tabl. FB400";#N/A,#N/A,FALSE,"Tabl. FB500";#N/A,#N/A,FALSE,"Tabl. FS090"}</definedName>
    <definedName name="_TAB120" localSheetId="1" hidden="1">{#N/A,#N/A,FALSE,"Tabl. FB300";#N/A,#N/A,FALSE,"Tabl. FB350";#N/A,#N/A,FALSE,"Tabl. FB400";#N/A,#N/A,FALSE,"Tabl. FB500";#N/A,#N/A,FALSE,"Tabl. FS090"}</definedName>
    <definedName name="_TAB120" localSheetId="3" hidden="1">{#N/A,#N/A,FALSE,"Tabl. FB300";#N/A,#N/A,FALSE,"Tabl. FB350";#N/A,#N/A,FALSE,"Tabl. FB400";#N/A,#N/A,FALSE,"Tabl. FB500";#N/A,#N/A,FALSE,"Tabl. FS090"}</definedName>
    <definedName name="_TAB120" hidden="1">{#N/A,#N/A,FALSE,"Tabl. FB300";#N/A,#N/A,FALSE,"Tabl. FB350";#N/A,#N/A,FALSE,"Tabl. FB400";#N/A,#N/A,FALSE,"Tabl. FB500";#N/A,#N/A,FALSE,"Tabl. FS090"}</definedName>
    <definedName name="_tab14" localSheetId="1" hidden="1">{#N/A,#N/A,FALSE,"Tabl. FB300";#N/A,#N/A,FALSE,"Tabl. FB350";#N/A,#N/A,FALSE,"Tabl. FB400";#N/A,#N/A,FALSE,"Tabl. FB500";#N/A,#N/A,FALSE,"Tabl. FS090"}</definedName>
    <definedName name="_tab14" localSheetId="3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localSheetId="1" hidden="1">{#N/A,#N/A,FALSE,"Tabl. A1";#N/A,#N/A,FALSE,"Tabl. A1 b";#N/A,#N/A,FALSE,"Tabl. A2";#N/A,#N/A,FALSE,"Tabl. A2-1";#N/A,#N/A,FALSE,"Tabl. A2-2"}</definedName>
    <definedName name="_tab15" localSheetId="3" hidden="1">{#N/A,#N/A,FALSE,"Tabl. A1";#N/A,#N/A,FALSE,"Tabl. A1 b";#N/A,#N/A,FALSE,"Tabl. A2";#N/A,#N/A,FALSE,"Tabl. A2-1";#N/A,#N/A,FALSE,"Tabl. A2-2"}</definedName>
    <definedName name="_tab15" hidden="1">{#N/A,#N/A,FALSE,"Tabl. A1";#N/A,#N/A,FALSE,"Tabl. A1 b";#N/A,#N/A,FALSE,"Tabl. A2";#N/A,#N/A,FALSE,"Tabl. A2-1";#N/A,#N/A,FALSE,"Tabl. A2-2"}</definedName>
    <definedName name="_TAB20" localSheetId="1" hidden="1">{#N/A,#N/A,FALSE,"Tabl. D1";#N/A,#N/A,FALSE,"Tabl. D1 b";#N/A,#N/A,FALSE,"Tabl. D2";#N/A,#N/A,FALSE,"Tabl. D2 b";#N/A,#N/A,FALSE,"Tabl. D3";#N/A,#N/A,FALSE,"Tabl. D4";#N/A,#N/A,FALSE,"Tabl. D5"}</definedName>
    <definedName name="_TAB20" localSheetId="3" hidden="1">{#N/A,#N/A,FALSE,"Tabl. D1";#N/A,#N/A,FALSE,"Tabl. D1 b";#N/A,#N/A,FALSE,"Tabl. D2";#N/A,#N/A,FALSE,"Tabl. D2 b";#N/A,#N/A,FALSE,"Tabl. D3";#N/A,#N/A,FALSE,"Tabl. D4";#N/A,#N/A,FALSE,"Tabl. D5"}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localSheetId="1" hidden="1">{#N/A,#N/A,FALSE,"Tabl. FB300";#N/A,#N/A,FALSE,"Tabl. FB350";#N/A,#N/A,FALSE,"Tabl. FB400";#N/A,#N/A,FALSE,"Tabl. FB500";#N/A,#N/A,FALSE,"Tabl. FS090"}</definedName>
    <definedName name="_tab2341" localSheetId="3" hidden="1">{#N/A,#N/A,FALSE,"Tabl. FB300";#N/A,#N/A,FALSE,"Tabl. FB350";#N/A,#N/A,FALSE,"Tabl. FB400";#N/A,#N/A,FALSE,"Tabl. FB500";#N/A,#N/A,FALSE,"Tabl. FS090"}</definedName>
    <definedName name="_tab2341" hidden="1">{#N/A,#N/A,FALSE,"Tabl. FB300";#N/A,#N/A,FALSE,"Tabl. FB350";#N/A,#N/A,FALSE,"Tabl. FB400";#N/A,#N/A,FALSE,"Tabl. FB500";#N/A,#N/A,FALSE,"Tabl. FS090"}</definedName>
    <definedName name="_tab26" localSheetId="1" hidden="1">{#N/A,#N/A,FALSE,"Tabl. H1";#N/A,#N/A,FALSE,"Tabl. H2"}</definedName>
    <definedName name="_tab26" localSheetId="3" hidden="1">{#N/A,#N/A,FALSE,"Tabl. H1";#N/A,#N/A,FALSE,"Tabl. H2"}</definedName>
    <definedName name="_tab26" hidden="1">{#N/A,#N/A,FALSE,"Tabl. H1";#N/A,#N/A,FALSE,"Tabl. H2"}</definedName>
    <definedName name="_tab27" localSheetId="1" hidden="1">{#N/A,#N/A,FALSE,"Tabl. D1";#N/A,#N/A,FALSE,"Tabl. D1 b";#N/A,#N/A,FALSE,"Tabl. D2";#N/A,#N/A,FALSE,"Tabl. D2 b";#N/A,#N/A,FALSE,"Tabl. D3";#N/A,#N/A,FALSE,"Tabl. D4";#N/A,#N/A,FALSE,"Tabl. D5"}</definedName>
    <definedName name="_tab27" localSheetId="3" hidden="1">{#N/A,#N/A,FALSE,"Tabl. D1";#N/A,#N/A,FALSE,"Tabl. D1 b";#N/A,#N/A,FALSE,"Tabl. D2";#N/A,#N/A,FALSE,"Tabl. D2 b";#N/A,#N/A,FALSE,"Tabl. D3";#N/A,#N/A,FALSE,"Tabl. D4";#N/A,#N/A,FALSE,"Tabl. D5"}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localSheetId="1" hidden="1">{#N/A,#N/A,FALSE,"Tabl. FB300";#N/A,#N/A,FALSE,"Tabl. FB350";#N/A,#N/A,FALSE,"Tabl. FB400";#N/A,#N/A,FALSE,"Tabl. FB500";#N/A,#N/A,FALSE,"Tabl. FS090"}</definedName>
    <definedName name="_TAB3" localSheetId="3" hidden="1">{#N/A,#N/A,FALSE,"Tabl. FB300";#N/A,#N/A,FALSE,"Tabl. FB350";#N/A,#N/A,FALSE,"Tabl. FB400";#N/A,#N/A,FALSE,"Tabl. FB500";#N/A,#N/A,FALSE,"Tabl. FS090"}</definedName>
    <definedName name="_TAB3" hidden="1">{#N/A,#N/A,FALSE,"Tabl. FB300";#N/A,#N/A,FALSE,"Tabl. FB350";#N/A,#N/A,FALSE,"Tabl. FB400";#N/A,#N/A,FALSE,"Tabl. FB500";#N/A,#N/A,FALSE,"Tabl. FS090"}</definedName>
    <definedName name="_tab32" localSheetId="1" hidden="1">{#N/A,#N/A,FALSE,"Tabl. H1";#N/A,#N/A,FALSE,"Tabl. H2"}</definedName>
    <definedName name="_tab32" localSheetId="3" hidden="1">{#N/A,#N/A,FALSE,"Tabl. H1";#N/A,#N/A,FALSE,"Tabl. H2"}</definedName>
    <definedName name="_tab32" hidden="1">{#N/A,#N/A,FALSE,"Tabl. H1";#N/A,#N/A,FALSE,"Tabl. H2"}</definedName>
    <definedName name="_tab36" localSheetId="1" hidden="1">{#N/A,#N/A,FALSE,"Tabl. A1";#N/A,#N/A,FALSE,"Tabl. A1 b";#N/A,#N/A,FALSE,"Tabl. A2";#N/A,#N/A,FALSE,"Tabl. A2-1";#N/A,#N/A,FALSE,"Tabl. A2-2"}</definedName>
    <definedName name="_tab36" localSheetId="3" hidden="1">{#N/A,#N/A,FALSE,"Tabl. A1";#N/A,#N/A,FALSE,"Tabl. A1 b";#N/A,#N/A,FALSE,"Tabl. A2";#N/A,#N/A,FALSE,"Tabl. A2-1";#N/A,#N/A,FALSE,"Tabl. A2-2"}</definedName>
    <definedName name="_tab36" hidden="1">{#N/A,#N/A,FALSE,"Tabl. A1";#N/A,#N/A,FALSE,"Tabl. A1 b";#N/A,#N/A,FALSE,"Tabl. A2";#N/A,#N/A,FALSE,"Tabl. A2-1";#N/A,#N/A,FALSE,"Tabl. A2-2"}</definedName>
    <definedName name="_tab37" localSheetId="1" hidden="1">{#N/A,#N/A,FALSE,"Tabl. G1";#N/A,#N/A,FALSE,"Tabl. G2"}</definedName>
    <definedName name="_tab37" localSheetId="3" hidden="1">{#N/A,#N/A,FALSE,"Tabl. G1";#N/A,#N/A,FALSE,"Tabl. G2"}</definedName>
    <definedName name="_tab37" hidden="1">{#N/A,#N/A,FALSE,"Tabl. G1";#N/A,#N/A,FALSE,"Tabl. G2"}</definedName>
    <definedName name="_tab4" localSheetId="1" hidden="1">{#N/A,#N/A,FALSE,"Tabl. FB300";#N/A,#N/A,FALSE,"Tabl. FB350";#N/A,#N/A,FALSE,"Tabl. FB400";#N/A,#N/A,FALSE,"Tabl. FB500";#N/A,#N/A,FALSE,"Tabl. FS090"}</definedName>
    <definedName name="_tab4" localSheetId="3" hidden="1">{#N/A,#N/A,FALSE,"Tabl. FB300";#N/A,#N/A,FALSE,"Tabl. FB350";#N/A,#N/A,FALSE,"Tabl. FB400";#N/A,#N/A,FALSE,"Tabl. FB500";#N/A,#N/A,FALSE,"Tabl. FS090"}</definedName>
    <definedName name="_tab4" hidden="1">{#N/A,#N/A,FALSE,"Tabl. FB300";#N/A,#N/A,FALSE,"Tabl. FB350";#N/A,#N/A,FALSE,"Tabl. FB400";#N/A,#N/A,FALSE,"Tabl. FB500";#N/A,#N/A,FALSE,"Tabl. FS090"}</definedName>
    <definedName name="_tab40" localSheetId="1" hidden="1">{#N/A,#N/A,FALSE,"Tabl. FB300";#N/A,#N/A,FALSE,"Tabl. FB350";#N/A,#N/A,FALSE,"Tabl. FB400";#N/A,#N/A,FALSE,"Tabl. FB500";#N/A,#N/A,FALSE,"Tabl. FS090"}</definedName>
    <definedName name="_tab40" localSheetId="3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localSheetId="1" hidden="1">{#N/A,#N/A,FALSE,"Tabl. D1";#N/A,#N/A,FALSE,"Tabl. D1 b";#N/A,#N/A,FALSE,"Tabl. D2";#N/A,#N/A,FALSE,"Tabl. D2 b";#N/A,#N/A,FALSE,"Tabl. D3";#N/A,#N/A,FALSE,"Tabl. D4";#N/A,#N/A,FALSE,"Tabl. D5"}</definedName>
    <definedName name="_tab43" localSheetId="3" hidden="1">{#N/A,#N/A,FALSE,"Tabl. D1";#N/A,#N/A,FALSE,"Tabl. D1 b";#N/A,#N/A,FALSE,"Tabl. D2";#N/A,#N/A,FALSE,"Tabl. D2 b";#N/A,#N/A,FALSE,"Tabl. D3";#N/A,#N/A,FALSE,"Tabl. D4";#N/A,#N/A,FALSE,"Tabl. D5"}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localSheetId="1" hidden="1">{#N/A,#N/A,FALSE,"Tabl. A1";#N/A,#N/A,FALSE,"Tabl. A1 b";#N/A,#N/A,FALSE,"Tabl. A2";#N/A,#N/A,FALSE,"Tabl. A2-1";#N/A,#N/A,FALSE,"Tabl. A2-2"}</definedName>
    <definedName name="_tab45" localSheetId="3" hidden="1">{#N/A,#N/A,FALSE,"Tabl. A1";#N/A,#N/A,FALSE,"Tabl. A1 b";#N/A,#N/A,FALSE,"Tabl. A2";#N/A,#N/A,FALSE,"Tabl. A2-1";#N/A,#N/A,FALSE,"Tabl. A2-2"}</definedName>
    <definedName name="_tab45" hidden="1">{#N/A,#N/A,FALSE,"Tabl. A1";#N/A,#N/A,FALSE,"Tabl. A1 b";#N/A,#N/A,FALSE,"Tabl. A2";#N/A,#N/A,FALSE,"Tabl. A2-1";#N/A,#N/A,FALSE,"Tabl. A2-2"}</definedName>
    <definedName name="_tab5" localSheetId="1" hidden="1">{#N/A,#N/A,FALSE,"Tabl. FB300";#N/A,#N/A,FALSE,"Tabl. FB350";#N/A,#N/A,FALSE,"Tabl. FB400";#N/A,#N/A,FALSE,"Tabl. FB500";#N/A,#N/A,FALSE,"Tabl. FS090"}</definedName>
    <definedName name="_tab5" localSheetId="3" hidden="1">{#N/A,#N/A,FALSE,"Tabl. FB300";#N/A,#N/A,FALSE,"Tabl. FB350";#N/A,#N/A,FALSE,"Tabl. FB400";#N/A,#N/A,FALSE,"Tabl. FB500";#N/A,#N/A,FALSE,"Tabl. FS090"}</definedName>
    <definedName name="_tab5" hidden="1">{#N/A,#N/A,FALSE,"Tabl. FB300";#N/A,#N/A,FALSE,"Tabl. FB350";#N/A,#N/A,FALSE,"Tabl. FB400";#N/A,#N/A,FALSE,"Tabl. FB500";#N/A,#N/A,FALSE,"Tabl. FS090"}</definedName>
    <definedName name="_tab653" localSheetId="1" hidden="1">{#N/A,#N/A,FALSE,"Tabl. G1";#N/A,#N/A,FALSE,"Tabl. G2"}</definedName>
    <definedName name="_tab653" localSheetId="3" hidden="1">{#N/A,#N/A,FALSE,"Tabl. G1";#N/A,#N/A,FALSE,"Tabl. G2"}</definedName>
    <definedName name="_tab653" hidden="1">{#N/A,#N/A,FALSE,"Tabl. G1";#N/A,#N/A,FALSE,"Tabl. G2"}</definedName>
    <definedName name="_TAB67" localSheetId="1" hidden="1">{#N/A,#N/A,FALSE,"Tabl. A1";#N/A,#N/A,FALSE,"Tabl. A1 b";#N/A,#N/A,FALSE,"Tabl. A2";#N/A,#N/A,FALSE,"Tabl. A2-1";#N/A,#N/A,FALSE,"Tabl. A2-2"}</definedName>
    <definedName name="_TAB67" localSheetId="3" hidden="1">{#N/A,#N/A,FALSE,"Tabl. A1";#N/A,#N/A,FALSE,"Tabl. A1 b";#N/A,#N/A,FALSE,"Tabl. A2";#N/A,#N/A,FALSE,"Tabl. A2-1";#N/A,#N/A,FALSE,"Tabl. A2-2"}</definedName>
    <definedName name="_TAB67" hidden="1">{#N/A,#N/A,FALSE,"Tabl. A1";#N/A,#N/A,FALSE,"Tabl. A1 b";#N/A,#N/A,FALSE,"Tabl. A2";#N/A,#N/A,FALSE,"Tabl. A2-1";#N/A,#N/A,FALSE,"Tabl. A2-2"}</definedName>
    <definedName name="_tab678" localSheetId="1" hidden="1">{#N/A,#N/A,FALSE,"Tabl. FB300";#N/A,#N/A,FALSE,"Tabl. FB350";#N/A,#N/A,FALSE,"Tabl. FB400";#N/A,#N/A,FALSE,"Tabl. FB500";#N/A,#N/A,FALSE,"Tabl. FS090"}</definedName>
    <definedName name="_tab678" localSheetId="3" hidden="1">{#N/A,#N/A,FALSE,"Tabl. FB300";#N/A,#N/A,FALSE,"Tabl. FB350";#N/A,#N/A,FALSE,"Tabl. FB400";#N/A,#N/A,FALSE,"Tabl. FB500";#N/A,#N/A,FALSE,"Tabl. FS090"}</definedName>
    <definedName name="_tab678" hidden="1">{#N/A,#N/A,FALSE,"Tabl. FB300";#N/A,#N/A,FALSE,"Tabl. FB350";#N/A,#N/A,FALSE,"Tabl. FB400";#N/A,#N/A,FALSE,"Tabl. FB500";#N/A,#N/A,FALSE,"Tabl. FS090"}</definedName>
    <definedName name="_tab7" localSheetId="1" hidden="1">{#N/A,#N/A,FALSE,"Tabl. FB300";#N/A,#N/A,FALSE,"Tabl. FB350";#N/A,#N/A,FALSE,"Tabl. FB400";#N/A,#N/A,FALSE,"Tabl. FB500";#N/A,#N/A,FALSE,"Tabl. FS090"}</definedName>
    <definedName name="_tab7" localSheetId="3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localSheetId="1" hidden="1">{#N/A,#N/A,FALSE,"Tabl. D1";#N/A,#N/A,FALSE,"Tabl. D1 b";#N/A,#N/A,FALSE,"Tabl. D2";#N/A,#N/A,FALSE,"Tabl. D2 b";#N/A,#N/A,FALSE,"Tabl. D3";#N/A,#N/A,FALSE,"Tabl. D4";#N/A,#N/A,FALSE,"Tabl. D5"}</definedName>
    <definedName name="_tab78" localSheetId="3" hidden="1">{#N/A,#N/A,FALSE,"Tabl. D1";#N/A,#N/A,FALSE,"Tabl. D1 b";#N/A,#N/A,FALSE,"Tabl. D2";#N/A,#N/A,FALSE,"Tabl. D2 b";#N/A,#N/A,FALSE,"Tabl. D3";#N/A,#N/A,FALSE,"Tabl. D4";#N/A,#N/A,FALSE,"Tabl. D5"}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localSheetId="1" hidden="1">{#N/A,#N/A,FALSE,"Tabl. FB300";#N/A,#N/A,FALSE,"Tabl. FB350";#N/A,#N/A,FALSE,"Tabl. FB400";#N/A,#N/A,FALSE,"Tabl. FB500";#N/A,#N/A,FALSE,"Tabl. FS090"}</definedName>
    <definedName name="_TAB8" localSheetId="3" hidden="1">{#N/A,#N/A,FALSE,"Tabl. FB300";#N/A,#N/A,FALSE,"Tabl. FB350";#N/A,#N/A,FALSE,"Tabl. FB400";#N/A,#N/A,FALSE,"Tabl. FB500";#N/A,#N/A,FALSE,"Tabl. FS090"}</definedName>
    <definedName name="_TAB8" hidden="1">{#N/A,#N/A,FALSE,"Tabl. FB300";#N/A,#N/A,FALSE,"Tabl. FB350";#N/A,#N/A,FALSE,"Tabl. FB400";#N/A,#N/A,FALSE,"Tabl. FB500";#N/A,#N/A,FALSE,"Tabl. FS090"}</definedName>
    <definedName name="_tab80" localSheetId="1" hidden="1">{#N/A,#N/A,FALSE,"Tabl. FB300";#N/A,#N/A,FALSE,"Tabl. FB350";#N/A,#N/A,FALSE,"Tabl. FB400";#N/A,#N/A,FALSE,"Tabl. FB500";#N/A,#N/A,FALSE,"Tabl. FS090"}</definedName>
    <definedName name="_tab80" localSheetId="3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0" localSheetId="1" hidden="1">{#N/A,#N/A,FALSE,"Tabl. H1";#N/A,#N/A,FALSE,"Tabl. H2"}</definedName>
    <definedName name="_TAB90" localSheetId="3" hidden="1">{#N/A,#N/A,FALSE,"Tabl. H1";#N/A,#N/A,FALSE,"Tabl. H2"}</definedName>
    <definedName name="_TAB90" hidden="1">{#N/A,#N/A,FALSE,"Tabl. H1";#N/A,#N/A,FALSE,"Tabl. H2"}</definedName>
    <definedName name="_tab98" localSheetId="1" hidden="1">{#N/A,#N/A,FALSE,"Tabl. A1";#N/A,#N/A,FALSE,"Tabl. A1 b";#N/A,#N/A,FALSE,"Tabl. A2";#N/A,#N/A,FALSE,"Tabl. A2-1";#N/A,#N/A,FALSE,"Tabl. A2-2"}</definedName>
    <definedName name="_tab98" localSheetId="3" hidden="1">{#N/A,#N/A,FALSE,"Tabl. A1";#N/A,#N/A,FALSE,"Tabl. A1 b";#N/A,#N/A,FALSE,"Tabl. A2";#N/A,#N/A,FALSE,"Tabl. A2-1";#N/A,#N/A,FALSE,"Tabl. A2-2"}</definedName>
    <definedName name="_tab98" hidden="1">{#N/A,#N/A,FALSE,"Tabl. A1";#N/A,#N/A,FALSE,"Tabl. A1 b";#N/A,#N/A,FALSE,"Tabl. A2";#N/A,#N/A,FALSE,"Tabl. A2-1";#N/A,#N/A,FALSE,"Tabl. A2-2"}</definedName>
    <definedName name="_tab987" localSheetId="1" hidden="1">{#N/A,#N/A,FALSE,"Tabl. G1";#N/A,#N/A,FALSE,"Tabl. G2"}</definedName>
    <definedName name="_tab987" localSheetId="3" hidden="1">{#N/A,#N/A,FALSE,"Tabl. G1";#N/A,#N/A,FALSE,"Tabl. G2"}</definedName>
    <definedName name="_tab987" hidden="1">{#N/A,#N/A,FALSE,"Tabl. G1";#N/A,#N/A,FALSE,"Tabl. G2"}</definedName>
    <definedName name="_Table2_In1" localSheetId="0" hidden="1">[20]INVDAYS!#REF!</definedName>
    <definedName name="_Table2_In1" localSheetId="8" hidden="1">[20]INVDAYS!#REF!</definedName>
    <definedName name="_Table2_In1" localSheetId="6" hidden="1">[20]INVDAYS!#REF!</definedName>
    <definedName name="_Table2_In1" localSheetId="2" hidden="1">[20]INVDAYS!#REF!</definedName>
    <definedName name="_Table2_In1" localSheetId="1" hidden="1">[20]INVDAYS!#REF!</definedName>
    <definedName name="_Table2_In1" hidden="1">[20]INVDAYS!#REF!</definedName>
    <definedName name="_Table2_In2" localSheetId="0" hidden="1">[20]INVDAYS!#REF!</definedName>
    <definedName name="_Table2_In2" localSheetId="8" hidden="1">[20]INVDAYS!#REF!</definedName>
    <definedName name="_Table2_In2" localSheetId="6" hidden="1">[20]INVDAYS!#REF!</definedName>
    <definedName name="_Table2_In2" localSheetId="2" hidden="1">[20]INVDAYS!#REF!</definedName>
    <definedName name="_Table2_In2" localSheetId="1" hidden="1">[20]INVDAYS!#REF!</definedName>
    <definedName name="_Table2_In2" hidden="1">[20]INVDAYS!#REF!</definedName>
    <definedName name="_tbd10" localSheetId="1" hidden="1">{#N/A,#N/A,FALSE,"Aging Summary";#N/A,#N/A,FALSE,"Ratio Analysis";#N/A,#N/A,FALSE,"Test 120 Day Accts";#N/A,#N/A,FALSE,"Tickmarks"}</definedName>
    <definedName name="_tbd10" localSheetId="3" hidden="1">{#N/A,#N/A,FALSE,"Aging Summary";#N/A,#N/A,FALSE,"Ratio Analysis";#N/A,#N/A,FALSE,"Test 120 Day Accts";#N/A,#N/A,FALSE,"Tickmarks"}</definedName>
    <definedName name="_tbd10" hidden="1">{#N/A,#N/A,FALSE,"Aging Summary";#N/A,#N/A,FALSE,"Ratio Analysis";#N/A,#N/A,FALSE,"Test 120 Day Accts";#N/A,#N/A,FALSE,"Tickmarks"}</definedName>
    <definedName name="_tbd2" localSheetId="1" hidden="1">{#N/A,#N/A,FALSE,"Aging Summary";#N/A,#N/A,FALSE,"Ratio Analysis";#N/A,#N/A,FALSE,"Test 120 Day Accts";#N/A,#N/A,FALSE,"Tickmarks"}</definedName>
    <definedName name="_tbd2" localSheetId="3" hidden="1">{#N/A,#N/A,FALSE,"Aging Summary";#N/A,#N/A,FALSE,"Ratio Analysis";#N/A,#N/A,FALSE,"Test 120 Day Accts";#N/A,#N/A,FALSE,"Tickmarks"}</definedName>
    <definedName name="_tbd2" hidden="1">{#N/A,#N/A,FALSE,"Aging Summary";#N/A,#N/A,FALSE,"Ratio Analysis";#N/A,#N/A,FALSE,"Test 120 Day Accts";#N/A,#N/A,FALSE,"Tickmarks"}</definedName>
    <definedName name="_tbd3" localSheetId="1" hidden="1">{#N/A,#N/A,FALSE,"Aging Summary";#N/A,#N/A,FALSE,"Ratio Analysis";#N/A,#N/A,FALSE,"Test 120 Day Accts";#N/A,#N/A,FALSE,"Tickmarks"}</definedName>
    <definedName name="_tbd3" localSheetId="3" hidden="1">{#N/A,#N/A,FALSE,"Aging Summary";#N/A,#N/A,FALSE,"Ratio Analysis";#N/A,#N/A,FALSE,"Test 120 Day Accts";#N/A,#N/A,FALSE,"Tickmarks"}</definedName>
    <definedName name="_tbd3" hidden="1">{#N/A,#N/A,FALSE,"Aging Summary";#N/A,#N/A,FALSE,"Ratio Analysis";#N/A,#N/A,FALSE,"Test 120 Day Accts";#N/A,#N/A,FALSE,"Tickmarks"}</definedName>
    <definedName name="_tbd4" localSheetId="1" hidden="1">{#N/A,#N/A,FALSE,"Aging Summary";#N/A,#N/A,FALSE,"Ratio Analysis";#N/A,#N/A,FALSE,"Test 120 Day Accts";#N/A,#N/A,FALSE,"Tickmarks"}</definedName>
    <definedName name="_tbd4" localSheetId="3" hidden="1">{#N/A,#N/A,FALSE,"Aging Summary";#N/A,#N/A,FALSE,"Ratio Analysis";#N/A,#N/A,FALSE,"Test 120 Day Accts";#N/A,#N/A,FALSE,"Tickmarks"}</definedName>
    <definedName name="_tbd4" hidden="1">{#N/A,#N/A,FALSE,"Aging Summary";#N/A,#N/A,FALSE,"Ratio Analysis";#N/A,#N/A,FALSE,"Test 120 Day Accts";#N/A,#N/A,FALSE,"Tickmarks"}</definedName>
    <definedName name="_tbd9" localSheetId="1" hidden="1">{#N/A,#N/A,FALSE,"Aging Summary";#N/A,#N/A,FALSE,"Ratio Analysis";#N/A,#N/A,FALSE,"Test 120 Day Accts";#N/A,#N/A,FALSE,"Tickmarks"}</definedName>
    <definedName name="_tbd9" localSheetId="3" hidden="1">{#N/A,#N/A,FALSE,"Aging Summary";#N/A,#N/A,FALSE,"Ratio Analysis";#N/A,#N/A,FALSE,"Test 120 Day Accts";#N/A,#N/A,FALSE,"Tickmarks"}</definedName>
    <definedName name="_tbd9" hidden="1">{#N/A,#N/A,FALSE,"Aging Summary";#N/A,#N/A,FALSE,"Ratio Analysis";#N/A,#N/A,FALSE,"Test 120 Day Accts";#N/A,#N/A,FALSE,"Tickmarks"}</definedName>
    <definedName name="_ver3" localSheetId="1" hidden="1">{#N/A,#N/A,FALSE,"Aging Summary";#N/A,#N/A,FALSE,"Ratio Analysis";#N/A,#N/A,FALSE,"Test 120 Day Accts";#N/A,#N/A,FALSE,"Tickmarks"}</definedName>
    <definedName name="_ver3" localSheetId="3" hidden="1">{#N/A,#N/A,FALSE,"Aging Summary";#N/A,#N/A,FALSE,"Ratio Analysis";#N/A,#N/A,FALSE,"Test 120 Day Accts";#N/A,#N/A,FALSE,"Tickmarks"}</definedName>
    <definedName name="_ver3" hidden="1">{#N/A,#N/A,FALSE,"Aging Summary";#N/A,#N/A,FALSE,"Ratio Analysis";#N/A,#N/A,FALSE,"Test 120 Day Accts";#N/A,#N/A,FALSE,"Tickmarks"}</definedName>
    <definedName name="_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◇株式" localSheetId="1" hidden="1">{#N/A,#N/A,FALSE,"Aging Summary";#N/A,#N/A,FALSE,"Ratio Analysis";#N/A,#N/A,FALSE,"Test 120 Day Accts";#N/A,#N/A,FALSE,"Tickmarks"}</definedName>
    <definedName name="◇株式" localSheetId="3" hidden="1">{#N/A,#N/A,FALSE,"Aging Summary";#N/A,#N/A,FALSE,"Ratio Analysis";#N/A,#N/A,FALSE,"Test 120 Day Accts";#N/A,#N/A,FALSE,"Tickmarks"}</definedName>
    <definedName name="◇株式" hidden="1">{#N/A,#N/A,FALSE,"Aging Summary";#N/A,#N/A,FALSE,"Ratio Analysis";#N/A,#N/A,FALSE,"Test 120 Day Accts";#N/A,#N/A,FALSE,"Tickmarks"}</definedName>
    <definedName name="★" localSheetId="1" hidden="1">{#N/A,#N/A,FALSE,"Aging Summary";#N/A,#N/A,FALSE,"Ratio Analysis";#N/A,#N/A,FALSE,"Test 120 Day Accts";#N/A,#N/A,FALSE,"Tickmarks"}</definedName>
    <definedName name="★" localSheetId="3" hidden="1">{#N/A,#N/A,FALSE,"Aging Summary";#N/A,#N/A,FALSE,"Ratio Analysis";#N/A,#N/A,FALSE,"Test 120 Day Accts";#N/A,#N/A,FALSE,"Tickmarks"}</definedName>
    <definedName name="★" hidden="1">{#N/A,#N/A,FALSE,"Aging Summary";#N/A,#N/A,FALSE,"Ratio Analysis";#N/A,#N/A,FALSE,"Test 120 Day Accts";#N/A,#N/A,FALSE,"Tickmarks"}</definedName>
    <definedName name="aa" localSheetId="1" hidden="1">{"'분양원가'!$B$1:$F$113"}</definedName>
    <definedName name="aa" localSheetId="3" hidden="1">{"'분양원가'!$B$1:$F$113"}</definedName>
    <definedName name="aa" hidden="1">{"'분양원가'!$B$1:$F$113"}</definedName>
    <definedName name="aaaa" localSheetId="0" hidden="1">[21]송전기본!#REF!</definedName>
    <definedName name="aaaa" localSheetId="8" hidden="1">[21]송전기본!#REF!</definedName>
    <definedName name="aaaa" localSheetId="6" hidden="1">[21]송전기본!#REF!</definedName>
    <definedName name="aaaa" localSheetId="2" hidden="1">[21]송전기본!#REF!</definedName>
    <definedName name="aaaa" localSheetId="1" hidden="1">[21]송전기본!#REF!</definedName>
    <definedName name="aaaa" hidden="1">[21]송전기본!#REF!</definedName>
    <definedName name="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ccess_Button" hidden="1">"X4월자금_Sheet8_List"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"A:\4월자금.mdb"</definedName>
    <definedName name="af" localSheetId="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localSheetId="3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HCENE" localSheetId="1" hidden="1">{#N/A,#N/A,FALSE,"Aging Summary";#N/A,#N/A,FALSE,"Ratio Analysis";#N/A,#N/A,FALSE,"Test 120 Day Accts";#N/A,#N/A,FALSE,"Tickmarks"}</definedName>
    <definedName name="AHCENE" localSheetId="3" hidden="1">{#N/A,#N/A,FALSE,"Aging Summary";#N/A,#N/A,FALSE,"Ratio Analysis";#N/A,#N/A,FALSE,"Test 120 Day Accts";#N/A,#N/A,FALSE,"Tickmarks"}</definedName>
    <definedName name="AHCENE" hidden="1">{#N/A,#N/A,FALSE,"Aging Summary";#N/A,#N/A,FALSE,"Ratio Analysis";#N/A,#N/A,FALSE,"Test 120 Day Accts";#N/A,#N/A,FALSE,"Tickmarks"}</definedName>
    <definedName name="Aissa1" localSheetId="1" hidden="1">{#N/A,#N/A,FALSE,"Aging Summary";#N/A,#N/A,FALSE,"Ratio Analysis";#N/A,#N/A,FALSE,"Test 120 Day Accts";#N/A,#N/A,FALSE,"Tickmarks"}</definedName>
    <definedName name="Aissa1" localSheetId="3" hidden="1">{#N/A,#N/A,FALSE,"Aging Summary";#N/A,#N/A,FALSE,"Ratio Analysis";#N/A,#N/A,FALSE,"Test 120 Day Accts";#N/A,#N/A,FALSE,"Tickmarks"}</definedName>
    <definedName name="Aissa1" hidden="1">{#N/A,#N/A,FALSE,"Aging Summary";#N/A,#N/A,FALSE,"Ratio Analysis";#N/A,#N/A,FALSE,"Test 120 Day Accts";#N/A,#N/A,FALSE,"Tickmarks"}</definedName>
    <definedName name="anscount" hidden="1">1</definedName>
    <definedName name="Ap_input_22R" localSheetId="1" hidden="1">{#N/A,#N/A,FALSE,"Sheet1"}</definedName>
    <definedName name="Ap_input_22R" localSheetId="3" hidden="1">{#N/A,#N/A,FALSE,"Sheet1"}</definedName>
    <definedName name="Ap_input_22R" hidden="1">{#N/A,#N/A,FALSE,"Sheet1"}</definedName>
    <definedName name="AS2DocOpenMode" hidden="1">"AS2DocumentEdit"</definedName>
    <definedName name="AS2HasNoAutoHeaderFooter" hidden="1">" "</definedName>
    <definedName name="AS2NamedRange" hidden="1">120</definedName>
    <definedName name="AS2ReportLS" hidden="1">1</definedName>
    <definedName name="AS2StaticLS" localSheetId="0" hidden="1">#REF!</definedName>
    <definedName name="AS2StaticLS" localSheetId="8" hidden="1">#REF!</definedName>
    <definedName name="AS2StaticLS" localSheetId="6" hidden="1">#REF!</definedName>
    <definedName name="AS2StaticLS" localSheetId="2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localSheetId="8" hidden="1">#REF!</definedName>
    <definedName name="AS2TickmarkLS" localSheetId="6" hidden="1">#REF!</definedName>
    <definedName name="AS2TickmarkLS" localSheetId="2" hidden="1">#REF!</definedName>
    <definedName name="AS2TickmarkLS" localSheetId="1" hidden="1">#REF!</definedName>
    <definedName name="AS2TickmarkLS" hidden="1">#REF!</definedName>
    <definedName name="AS2VersionLS" hidden="1">300</definedName>
    <definedName name="asas" localSheetId="1" hidden="1">{#N/A,#N/A,FALSE,"BS";#N/A,#N/A,FALSE,"PL";#N/A,#N/A,FALSE,"처분";#N/A,#N/A,FALSE,"현금";#N/A,#N/A,FALSE,"매출";#N/A,#N/A,FALSE,"원가";#N/A,#N/A,FALSE,"경영"}</definedName>
    <definedName name="asas" localSheetId="3" hidden="1">{#N/A,#N/A,FALSE,"BS";#N/A,#N/A,FALSE,"PL";#N/A,#N/A,FALSE,"처분";#N/A,#N/A,FALSE,"현금";#N/A,#N/A,FALSE,"매출";#N/A,#N/A,FALSE,"원가";#N/A,#N/A,FALSE,"경영"}</definedName>
    <definedName name="asas" hidden="1">{#N/A,#N/A,FALSE,"BS";#N/A,#N/A,FALSE,"PL";#N/A,#N/A,FALSE,"처분";#N/A,#N/A,FALSE,"현금";#N/A,#N/A,FALSE,"매출";#N/A,#N/A,FALSE,"원가";#N/A,#N/A,FALSE,"경영"}</definedName>
    <definedName name="asd" localSheetId="1" hidden="1">{#N/A,#N/A,FALSE,"Aging Summary";#N/A,#N/A,FALSE,"Ratio Analysis";#N/A,#N/A,FALSE,"Test 120 Day Accts";#N/A,#N/A,FALSE,"Tickmarks"}</definedName>
    <definedName name="asd" localSheetId="3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f" localSheetId="1" hidden="1">{"by departments",#N/A,TRUE,"FORECAST";"cap_headcount",#N/A,TRUE,"FORECAST";"summary",#N/A,TRUE,"FORECAST"}</definedName>
    <definedName name="asdf" localSheetId="3" hidden="1">{"by departments",#N/A,TRUE,"FORECAST";"cap_headcount",#N/A,TRUE,"FORECAST";"summary",#N/A,TRUE,"FORECAST"}</definedName>
    <definedName name="asdf" hidden="1">{"by departments",#N/A,TRUE,"FORECAST";"cap_headcount",#N/A,TRUE,"FORECAST";"summary",#N/A,TRUE,"FORECAST"}</definedName>
    <definedName name="asdfas" localSheetId="1" hidden="1">{#N/A,#N/A,FALSE,"Aging Summary";#N/A,#N/A,FALSE,"Ratio Analysis";#N/A,#N/A,FALSE,"Test 120 Day Accts";#N/A,#N/A,FALSE,"Tickmarks"}</definedName>
    <definedName name="asdfas" localSheetId="3" hidden="1">{#N/A,#N/A,FALSE,"Aging Summary";#N/A,#N/A,FALSE,"Ratio Analysis";#N/A,#N/A,FALSE,"Test 120 Day Accts";#N/A,#N/A,FALSE,"Tickmarks"}</definedName>
    <definedName name="asdfas" hidden="1">{#N/A,#N/A,FALSE,"Aging Summary";#N/A,#N/A,FALSE,"Ratio Analysis";#N/A,#N/A,FALSE,"Test 120 Day Accts";#N/A,#N/A,FALSE,"Tickmarks"}</definedName>
    <definedName name="asdfasdfasdf" localSheetId="1" hidden="1">{"SUMMARY",#N/A,TRUE,"SUMMARY";"compare",#N/A,TRUE,"Vs. Bus Plan";"ratios",#N/A,TRUE,"Ratios";"REVENUE",#N/A,TRUE,"Revenue";"expenses",#N/A,TRUE,"1996 budget";"payroll",#N/A,TRUE,"Payroll"}</definedName>
    <definedName name="asdfasdfasdf" localSheetId="3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efd21" localSheetId="1" hidden="1">{#N/A,#N/A,FALSE,"Aging Summary";#N/A,#N/A,FALSE,"Ratio Analysis";#N/A,#N/A,FALSE,"Test 120 Day Accts";#N/A,#N/A,FALSE,"Tickmarks"}</definedName>
    <definedName name="asefd21" localSheetId="3" hidden="1">{#N/A,#N/A,FALSE,"Aging Summary";#N/A,#N/A,FALSE,"Ratio Analysis";#N/A,#N/A,FALSE,"Test 120 Day Accts";#N/A,#N/A,FALSE,"Tickmarks"}</definedName>
    <definedName name="asefd21" hidden="1">{#N/A,#N/A,FALSE,"Aging Summary";#N/A,#N/A,FALSE,"Ratio Analysis";#N/A,#N/A,FALSE,"Test 120 Day Accts";#N/A,#N/A,FALSE,"Tickmarks"}</definedName>
    <definedName name="audrey3852" localSheetId="1" hidden="1">{#N/A,#N/A,FALSE,"BS";#N/A,#N/A,FALSE,"PL";#N/A,#N/A,FALSE,"처분";#N/A,#N/A,FALSE,"현금";#N/A,#N/A,FALSE,"매출";#N/A,#N/A,FALSE,"원가";#N/A,#N/A,FALSE,"경영"}</definedName>
    <definedName name="audrey3852" localSheetId="3" hidden="1">{#N/A,#N/A,FALSE,"BS";#N/A,#N/A,FALSE,"PL";#N/A,#N/A,FALSE,"처분";#N/A,#N/A,FALSE,"현금";#N/A,#N/A,FALSE,"매출";#N/A,#N/A,FALSE,"원가";#N/A,#N/A,FALSE,"경영"}</definedName>
    <definedName name="audrey3852" hidden="1">{#N/A,#N/A,FALSE,"BS";#N/A,#N/A,FALSE,"PL";#N/A,#N/A,FALSE,"처분";#N/A,#N/A,FALSE,"현금";#N/A,#N/A,FALSE,"매출";#N/A,#N/A,FALSE,"원가";#N/A,#N/A,FALSE,"경영"}</definedName>
    <definedName name="bat67_evolFev2005" localSheetId="1" hidden="1">{#N/A,#N/A,FALSE,"Tabl. D1";#N/A,#N/A,FALSE,"Tabl. D1 b";#N/A,#N/A,FALSE,"Tabl. D2";#N/A,#N/A,FALSE,"Tabl. D2 b";#N/A,#N/A,FALSE,"Tabl. D3";#N/A,#N/A,FALSE,"Tabl. D4";#N/A,#N/A,FALSE,"Tabl. D5"}</definedName>
    <definedName name="bat67_evolFev2005" localSheetId="3" hidden="1">{#N/A,#N/A,FALSE,"Tabl. D1";#N/A,#N/A,FALSE,"Tabl. D1 b";#N/A,#N/A,FALSE,"Tabl. D2";#N/A,#N/A,FALSE,"Tabl. D2 b";#N/A,#N/A,FALSE,"Tabl. D3";#N/A,#N/A,FALSE,"Tabl. D4";#N/A,#N/A,FALSE,"Tabl. D5"}</definedName>
    <definedName name="bat67_evolFev2005" hidden="1">{#N/A,#N/A,FALSE,"Tabl. D1";#N/A,#N/A,FALSE,"Tabl. D1 b";#N/A,#N/A,FALSE,"Tabl. D2";#N/A,#N/A,FALSE,"Tabl. D2 b";#N/A,#N/A,FALSE,"Tabl. D3";#N/A,#N/A,FALSE,"Tabl. D4";#N/A,#N/A,FALSE,"Tabl. D5"}</definedName>
    <definedName name="BATEAU" localSheetId="1" hidden="1">{#N/A,#N/A,FALSE,"Tabl. G1";#N/A,#N/A,FALSE,"Tabl. G2"}</definedName>
    <definedName name="BATEAU" localSheetId="3" hidden="1">{#N/A,#N/A,FALSE,"Tabl. G1";#N/A,#N/A,FALSE,"Tabl. G2"}</definedName>
    <definedName name="BATEAU" hidden="1">{#N/A,#N/A,FALSE,"Tabl. G1";#N/A,#N/A,FALSE,"Tabl. G2"}</definedName>
    <definedName name="BATEAU_evolFev2005" localSheetId="1" hidden="1">{#N/A,#N/A,FALSE,"Tabl. G1";#N/A,#N/A,FALSE,"Tabl. G2"}</definedName>
    <definedName name="BATEAU_evolFev2005" localSheetId="3" hidden="1">{#N/A,#N/A,FALSE,"Tabl. G1";#N/A,#N/A,FALSE,"Tabl. G2"}</definedName>
    <definedName name="BATEAU_evolFev2005" hidden="1">{#N/A,#N/A,FALSE,"Tabl. G1";#N/A,#N/A,FALSE,"Tabl. G2"}</definedName>
    <definedName name="bbbb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Ex3O85IKWARA6NCJOLRBRJFMEWW" localSheetId="0" hidden="1">'[22]Monthly shipment_db'!#REF!</definedName>
    <definedName name="BEx3O85IKWARA6NCJOLRBRJFMEWW" localSheetId="8" hidden="1">'[22]Monthly shipment_db'!#REF!</definedName>
    <definedName name="BEx3O85IKWARA6NCJOLRBRJFMEWW" localSheetId="6" hidden="1">'[22]Monthly shipment_db'!#REF!</definedName>
    <definedName name="BEx3O85IKWARA6NCJOLRBRJFMEWW" localSheetId="2" hidden="1">'[22]Monthly shipment_db'!#REF!</definedName>
    <definedName name="BEx3O85IKWARA6NCJOLRBRJFMEWW" localSheetId="1" hidden="1">'[22]Monthly shipment_db'!#REF!</definedName>
    <definedName name="BEx3O85IKWARA6NCJOLRBRJFMEWW" hidden="1">'[22]Monthly shipment_db'!#REF!</definedName>
    <definedName name="BEx5MLQZM68YQSKARVWTTPINFQ2C" localSheetId="0" hidden="1">'[22]Monthly shipment_db'!#REF!</definedName>
    <definedName name="BEx5MLQZM68YQSKARVWTTPINFQ2C" localSheetId="8" hidden="1">'[22]Monthly shipment_db'!#REF!</definedName>
    <definedName name="BEx5MLQZM68YQSKARVWTTPINFQ2C" localSheetId="6" hidden="1">'[22]Monthly shipment_db'!#REF!</definedName>
    <definedName name="BEx5MLQZM68YQSKARVWTTPINFQ2C" localSheetId="2" hidden="1">'[22]Monthly shipment_db'!#REF!</definedName>
    <definedName name="BEx5MLQZM68YQSKARVWTTPINFQ2C" localSheetId="1" hidden="1">'[22]Monthly shipment_db'!#REF!</definedName>
    <definedName name="BEx5MLQZM68YQSKARVWTTPINFQ2C" hidden="1">'[22]Monthly shipment_db'!#REF!</definedName>
    <definedName name="BExERWCEBKQRYWRQLYJ4UCMMKTHG" localSheetId="0" hidden="1">'[22]Monthly shipment_db'!#REF!</definedName>
    <definedName name="BExERWCEBKQRYWRQLYJ4UCMMKTHG" localSheetId="8" hidden="1">'[22]Monthly shipment_db'!#REF!</definedName>
    <definedName name="BExERWCEBKQRYWRQLYJ4UCMMKTHG" localSheetId="6" hidden="1">'[22]Monthly shipment_db'!#REF!</definedName>
    <definedName name="BExERWCEBKQRYWRQLYJ4UCMMKTHG" localSheetId="2" hidden="1">'[22]Monthly shipment_db'!#REF!</definedName>
    <definedName name="BExERWCEBKQRYWRQLYJ4UCMMKTHG" localSheetId="1" hidden="1">'[22]Monthly shipment_db'!#REF!</definedName>
    <definedName name="BExERWCEBKQRYWRQLYJ4UCMMKTHG" hidden="1">'[22]Monthly shipment_db'!#REF!</definedName>
    <definedName name="BExMBYPQDG9AYDQ5E8IECVFREPO6" localSheetId="0" hidden="1">'[22]Monthly shipment_db'!#REF!</definedName>
    <definedName name="BExMBYPQDG9AYDQ5E8IECVFREPO6" localSheetId="8" hidden="1">'[22]Monthly shipment_db'!#REF!</definedName>
    <definedName name="BExMBYPQDG9AYDQ5E8IECVFREPO6" localSheetId="6" hidden="1">'[22]Monthly shipment_db'!#REF!</definedName>
    <definedName name="BExMBYPQDG9AYDQ5E8IECVFREPO6" localSheetId="2" hidden="1">'[22]Monthly shipment_db'!#REF!</definedName>
    <definedName name="BExMBYPQDG9AYDQ5E8IECVFREPO6" localSheetId="1" hidden="1">'[22]Monthly shipment_db'!#REF!</definedName>
    <definedName name="BExMBYPQDG9AYDQ5E8IECVFREPO6" hidden="1">'[22]Monthly shipment_db'!#REF!</definedName>
    <definedName name="BExQ9ZLYHWABXAA9NJDW8ZS0UQ9P" localSheetId="0" hidden="1">'[22]Monthly shipment_db'!#REF!</definedName>
    <definedName name="BExQ9ZLYHWABXAA9NJDW8ZS0UQ9P" localSheetId="8" hidden="1">'[22]Monthly shipment_db'!#REF!</definedName>
    <definedName name="BExQ9ZLYHWABXAA9NJDW8ZS0UQ9P" localSheetId="6" hidden="1">'[22]Monthly shipment_db'!#REF!</definedName>
    <definedName name="BExQ9ZLYHWABXAA9NJDW8ZS0UQ9P" localSheetId="2" hidden="1">'[22]Monthly shipment_db'!#REF!</definedName>
    <definedName name="BExQ9ZLYHWABXAA9NJDW8ZS0UQ9P" localSheetId="1" hidden="1">'[22]Monthly shipment_db'!#REF!</definedName>
    <definedName name="BExQ9ZLYHWABXAA9NJDW8ZS0UQ9P" hidden="1">'[22]Monthly shipment_db'!#REF!</definedName>
    <definedName name="BExTUY9WNSJ91GV8CP0SKJTEIV82" localSheetId="0" hidden="1">'[22]Monthly shipment_db'!#REF!</definedName>
    <definedName name="BExTUY9WNSJ91GV8CP0SKJTEIV82" localSheetId="8" hidden="1">'[22]Monthly shipment_db'!#REF!</definedName>
    <definedName name="BExTUY9WNSJ91GV8CP0SKJTEIV82" localSheetId="6" hidden="1">'[22]Monthly shipment_db'!#REF!</definedName>
    <definedName name="BExTUY9WNSJ91GV8CP0SKJTEIV82" localSheetId="2" hidden="1">'[22]Monthly shipment_db'!#REF!</definedName>
    <definedName name="BExTUY9WNSJ91GV8CP0SKJTEIV82" localSheetId="1" hidden="1">'[22]Monthly shipment_db'!#REF!</definedName>
    <definedName name="BExTUY9WNSJ91GV8CP0SKJTEIV82" hidden="1">'[22]Monthly shipment_db'!#REF!</definedName>
    <definedName name="BG_Del" hidden="1">15</definedName>
    <definedName name="BG_Ins" hidden="1">4</definedName>
    <definedName name="BG_Mod" hidden="1">6</definedName>
    <definedName name="book1" localSheetId="1" hidden="1">{#N/A,#N/A,FALSE,"UNIT";#N/A,#N/A,FALSE,"UNIT";#N/A,#N/A,FALSE,"계정"}</definedName>
    <definedName name="book1" localSheetId="3" hidden="1">{#N/A,#N/A,FALSE,"UNIT";#N/A,#N/A,FALSE,"UNIT";#N/A,#N/A,FALSE,"계정"}</definedName>
    <definedName name="book1" hidden="1">{#N/A,#N/A,FALSE,"UNIT";#N/A,#N/A,FALSE,"UNIT";#N/A,#N/A,FALSE,"계정"}</definedName>
    <definedName name="book2" localSheetId="1" hidden="1">{#N/A,#N/A,FALSE,"Sheet1"}</definedName>
    <definedName name="book2" localSheetId="3" hidden="1">{#N/A,#N/A,FALSE,"Sheet1"}</definedName>
    <definedName name="book2" hidden="1">{#N/A,#N/A,FALSE,"Sheet1"}</definedName>
    <definedName name="BS지사" localSheetId="1" hidden="1">{#N/A,#N/A,TRUE,"Summary";#N/A,#N/A,TRUE,"IS";#N/A,#N/A,TRUE,"Adj";#N/A,#N/A,TRUE,"BS";#N/A,#N/A,TRUE,"CF";#N/A,#N/A,TRUE,"Debt";#N/A,#N/A,TRUE,"IRR"}</definedName>
    <definedName name="BS지사" localSheetId="3" hidden="1">{#N/A,#N/A,TRUE,"Summary";#N/A,#N/A,TRUE,"IS";#N/A,#N/A,TRUE,"Adj";#N/A,#N/A,TRUE,"BS";#N/A,#N/A,TRUE,"CF";#N/A,#N/A,TRUE,"Debt";#N/A,#N/A,TRUE,"IRR"}</definedName>
    <definedName name="BS지사" hidden="1">{#N/A,#N/A,TRUE,"Summary";#N/A,#N/A,TRUE,"IS";#N/A,#N/A,TRUE,"Adj";#N/A,#N/A,TRUE,"BS";#N/A,#N/A,TRUE,"CF";#N/A,#N/A,TRUE,"Debt";#N/A,#N/A,TRUE,"IRR"}</definedName>
    <definedName name="canot" localSheetId="1" hidden="1">{#N/A,#N/A,FALSE,"Tabl. FB300";#N/A,#N/A,FALSE,"Tabl. FB350";#N/A,#N/A,FALSE,"Tabl. FB400";#N/A,#N/A,FALSE,"Tabl. FB500";#N/A,#N/A,FALSE,"Tabl. FS090"}</definedName>
    <definedName name="canot" localSheetId="3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apitalized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F" localSheetId="1" hidden="1">{#N/A,#N/A,TRUE,"Summary";#N/A,#N/A,TRUE,"IS";#N/A,#N/A,TRUE,"Adj";#N/A,#N/A,TRUE,"BS";#N/A,#N/A,TRUE,"CF";#N/A,#N/A,TRUE,"Debt";#N/A,#N/A,TRUE,"IRR"}</definedName>
    <definedName name="CF" localSheetId="3" hidden="1">{#N/A,#N/A,TRUE,"Summary";#N/A,#N/A,TRUE,"IS";#N/A,#N/A,TRUE,"Adj";#N/A,#N/A,TRUE,"BS";#N/A,#N/A,TRUE,"CF";#N/A,#N/A,TRUE,"Debt";#N/A,#N/A,TRUE,"IRR"}</definedName>
    <definedName name="CF" hidden="1">{#N/A,#N/A,TRUE,"Summary";#N/A,#N/A,TRUE,"IS";#N/A,#N/A,TRUE,"Adj";#N/A,#N/A,TRUE,"BS";#N/A,#N/A,TRUE,"CF";#N/A,#N/A,TRUE,"Debt";#N/A,#N/A,TRUE,"IRR"}</definedName>
    <definedName name="CFwp직전3" localSheetId="1" hidden="1">{#N/A,#N/A,FALSE,"UNIT";#N/A,#N/A,FALSE,"UNIT";#N/A,#N/A,FALSE,"계정"}</definedName>
    <definedName name="CFwp직전3" localSheetId="3" hidden="1">{#N/A,#N/A,FALSE,"UNIT";#N/A,#N/A,FALSE,"UNIT";#N/A,#N/A,FALSE,"계정"}</definedName>
    <definedName name="CFwp직전3" hidden="1">{#N/A,#N/A,FALSE,"UNIT";#N/A,#N/A,FALSE,"UNIT";#N/A,#N/A,FALSE,"계정"}</definedName>
    <definedName name="champ" localSheetId="1" hidden="1">{#N/A,#N/A,FALSE,"Tabl. G1";#N/A,#N/A,FALSE,"Tabl. G2"}</definedName>
    <definedName name="champ" localSheetId="3" hidden="1">{#N/A,#N/A,FALSE,"Tabl. G1";#N/A,#N/A,FALSE,"Tabl. G2"}</definedName>
    <definedName name="champ" hidden="1">{#N/A,#N/A,FALSE,"Tabl. G1";#N/A,#N/A,FALSE,"Tabl. G2"}</definedName>
    <definedName name="CHD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localSheetId="1" hidden="1">{"'분양원가'!$B$1:$F$113"}</definedName>
    <definedName name="ck" localSheetId="3" hidden="1">{"'분양원가'!$B$1:$F$113"}</definedName>
    <definedName name="ck" hidden="1">{"'분양원가'!$B$1:$F$113"}</definedName>
    <definedName name="CompanyName" localSheetId="0" hidden="1">#REF!</definedName>
    <definedName name="CompanyName" localSheetId="8" hidden="1">#REF!</definedName>
    <definedName name="CompanyName" localSheetId="6" hidden="1">#REF!</definedName>
    <definedName name="CompanyName" localSheetId="2" hidden="1">#REF!</definedName>
    <definedName name="CompanyName" localSheetId="1" hidden="1">#REF!</definedName>
    <definedName name="CompanyName" hidden="1">#REF!</definedName>
    <definedName name="cumulative_interest" localSheetId="1" hidden="1">{#N/A,#N/A,FALSE,"Aging Summary";#N/A,#N/A,FALSE,"Ratio Analysis";#N/A,#N/A,FALSE,"Test 120 Day Accts";#N/A,#N/A,FALSE,"Tickmarks"}</definedName>
    <definedName name="cumulative_interest" localSheetId="3" hidden="1">{#N/A,#N/A,FALSE,"Aging Summary";#N/A,#N/A,FALSE,"Ratio Analysis";#N/A,#N/A,FALSE,"Test 120 Day Accts";#N/A,#N/A,FALSE,"Tickmarks"}</definedName>
    <definedName name="cumulative_interest" hidden="1">{#N/A,#N/A,FALSE,"Aging Summary";#N/A,#N/A,FALSE,"Ratio Analysis";#N/A,#N/A,FALSE,"Test 120 Day Accts";#N/A,#N/A,FALSE,"Tickmarks"}</definedName>
    <definedName name="ddd" localSheetId="1" hidden="1">{#N/A,#N/A,FALSE,"UNIT";#N/A,#N/A,FALSE,"UNIT";#N/A,#N/A,FALSE,"계정"}</definedName>
    <definedName name="ddd" localSheetId="3" hidden="1">{#N/A,#N/A,FALSE,"UNIT";#N/A,#N/A,FALSE,"UNIT";#N/A,#N/A,FALSE,"계정"}</definedName>
    <definedName name="ddd" hidden="1">{#N/A,#N/A,FALSE,"UNIT";#N/A,#N/A,FALSE,"UNIT";#N/A,#N/A,FALSE,"계정"}</definedName>
    <definedName name="dddd" localSheetId="1" hidden="1">{#N/A,#N/A,FALSE,"UNIT";#N/A,#N/A,FALSE,"UNIT";#N/A,#N/A,FALSE,"계정"}</definedName>
    <definedName name="dddd" localSheetId="3" hidden="1">{#N/A,#N/A,FALSE,"UNIT";#N/A,#N/A,FALSE,"UNIT";#N/A,#N/A,FALSE,"계정"}</definedName>
    <definedName name="dddd" hidden="1">{#N/A,#N/A,FALSE,"UNIT";#N/A,#N/A,FALSE,"UNIT";#N/A,#N/A,FALSE,"계정"}</definedName>
    <definedName name="ddddd" localSheetId="1" hidden="1">{#N/A,#N/A,FALSE,"UNIT";#N/A,#N/A,FALSE,"UNIT";#N/A,#N/A,FALSE,"계정"}</definedName>
    <definedName name="ddddd" localSheetId="3" hidden="1">{#N/A,#N/A,FALSE,"UNIT";#N/A,#N/A,FALSE,"UNIT";#N/A,#N/A,FALSE,"계정"}</definedName>
    <definedName name="ddddd" hidden="1">{#N/A,#N/A,FALSE,"UNIT";#N/A,#N/A,FALSE,"UNIT";#N/A,#N/A,FALSE,"계정"}</definedName>
    <definedName name="dddddd" localSheetId="1" hidden="1">{#N/A,#N/A,FALSE,"UNIT";#N/A,#N/A,FALSE,"UNIT";#N/A,#N/A,FALSE,"계정"}</definedName>
    <definedName name="dddddd" localSheetId="3" hidden="1">{#N/A,#N/A,FALSE,"UNIT";#N/A,#N/A,FALSE,"UNIT";#N/A,#N/A,FALSE,"계정"}</definedName>
    <definedName name="dddddd" hidden="1">{#N/A,#N/A,FALSE,"UNIT";#N/A,#N/A,FALSE,"UNIT";#N/A,#N/A,FALSE,"계정"}</definedName>
    <definedName name="ddddddd" localSheetId="1" hidden="1">{#N/A,#N/A,FALSE,"UNIT";#N/A,#N/A,FALSE,"UNIT";#N/A,#N/A,FALSE,"계정"}</definedName>
    <definedName name="ddddddd" localSheetId="3" hidden="1">{#N/A,#N/A,FALSE,"UNIT";#N/A,#N/A,FALSE,"UNIT";#N/A,#N/A,FALSE,"계정"}</definedName>
    <definedName name="ddddddd" hidden="1">{#N/A,#N/A,FALSE,"UNIT";#N/A,#N/A,FALSE,"UNIT";#N/A,#N/A,FALSE,"계정"}</definedName>
    <definedName name="ddddddddd" localSheetId="1" hidden="1">{#N/A,#N/A,FALSE,"UNIT";#N/A,#N/A,FALSE,"UNIT";#N/A,#N/A,FALSE,"계정"}</definedName>
    <definedName name="ddddddddd" localSheetId="3" hidden="1">{#N/A,#N/A,FALSE,"UNIT";#N/A,#N/A,FALSE,"UNIT";#N/A,#N/A,FALSE,"계정"}</definedName>
    <definedName name="ddddddddd" hidden="1">{#N/A,#N/A,FALSE,"UNIT";#N/A,#N/A,FALSE,"UNIT";#N/A,#N/A,FALSE,"계정"}</definedName>
    <definedName name="dddddddddd" localSheetId="1" hidden="1">{#N/A,#N/A,FALSE,"UNIT";#N/A,#N/A,FALSE,"UNIT";#N/A,#N/A,FALSE,"계정"}</definedName>
    <definedName name="dddddddddd" localSheetId="3" hidden="1">{#N/A,#N/A,FALSE,"UNIT";#N/A,#N/A,FALSE,"UNIT";#N/A,#N/A,FALSE,"계정"}</definedName>
    <definedName name="dddddddddd" hidden="1">{#N/A,#N/A,FALSE,"UNIT";#N/A,#N/A,FALSE,"UNIT";#N/A,#N/A,FALSE,"계정"}</definedName>
    <definedName name="dfakdf" localSheetId="0" hidden="1">#REF!</definedName>
    <definedName name="dfakdf" localSheetId="8" hidden="1">#REF!</definedName>
    <definedName name="dfakdf" localSheetId="6" hidden="1">#REF!</definedName>
    <definedName name="dfakdf" localSheetId="2" hidden="1">#REF!</definedName>
    <definedName name="dfakdf" localSheetId="1" hidden="1">#REF!</definedName>
    <definedName name="dfakdf" hidden="1">#REF!</definedName>
    <definedName name="dfd" localSheetId="1" hidden="1">{#N/A,#N/A,FALSE,"Aging Summary";#N/A,#N/A,FALSE,"Ratio Analysis";#N/A,#N/A,FALSE,"Test 120 Day Accts";#N/A,#N/A,FALSE,"Tickmarks"}</definedName>
    <definedName name="dfd" localSheetId="3" hidden="1">{#N/A,#N/A,FALSE,"Aging Summary";#N/A,#N/A,FALSE,"Ratio Analysis";#N/A,#N/A,FALSE,"Test 120 Day Accts";#N/A,#N/A,FALSE,"Tickmarks"}</definedName>
    <definedName name="dfd" hidden="1">{#N/A,#N/A,FALSE,"Aging Summary";#N/A,#N/A,FALSE,"Ratio Analysis";#N/A,#N/A,FALSE,"Test 120 Day Accts";#N/A,#N/A,FALSE,"Tickmarks"}</definedName>
    <definedName name="dfdf" localSheetId="1" hidden="1">{#N/A,#N/A,FALSE,"UNIT";#N/A,#N/A,FALSE,"UNIT";#N/A,#N/A,FALSE,"계정"}</definedName>
    <definedName name="dfdf" localSheetId="3" hidden="1">{#N/A,#N/A,FALSE,"UNIT";#N/A,#N/A,FALSE,"UNIT";#N/A,#N/A,FALSE,"계정"}</definedName>
    <definedName name="dfdf" hidden="1">{#N/A,#N/A,FALSE,"UNIT";#N/A,#N/A,FALSE,"UNIT";#N/A,#N/A,FALSE,"계정"}</definedName>
    <definedName name="dfdfg" localSheetId="1" hidden="1">{#N/A,#N/A,FALSE,"Aging Summary";#N/A,#N/A,FALSE,"Ratio Analysis";#N/A,#N/A,FALSE,"Test 120 Day Accts";#N/A,#N/A,FALSE,"Tickmarks"}</definedName>
    <definedName name="dfdfg" localSheetId="3" hidden="1">{#N/A,#N/A,FALSE,"Aging Summary";#N/A,#N/A,FALSE,"Ratio Analysis";#N/A,#N/A,FALSE,"Test 120 Day Accts";#N/A,#N/A,FALSE,"Tickmarks"}</definedName>
    <definedName name="dfdfg" hidden="1">{#N/A,#N/A,FALSE,"Aging Summary";#N/A,#N/A,FALSE,"Ratio Analysis";#N/A,#N/A,FALSE,"Test 120 Day Accts";#N/A,#N/A,FALSE,"Tickmarks"}</definedName>
    <definedName name="dfdfsfs" localSheetId="0" hidden="1">#REF!</definedName>
    <definedName name="dfdfsfs" localSheetId="8" hidden="1">#REF!</definedName>
    <definedName name="dfdfsfs" localSheetId="6" hidden="1">#REF!</definedName>
    <definedName name="dfdfsfs" localSheetId="2" hidden="1">#REF!</definedName>
    <definedName name="dfdfsfs" localSheetId="1" hidden="1">#REF!</definedName>
    <definedName name="dfdfsfs" hidden="1">#REF!</definedName>
    <definedName name="DFHJ" localSheetId="1" hidden="1">{#N/A,#N/A,FALSE,"BS";#N/A,#N/A,FALSE,"PL";#N/A,#N/A,FALSE,"처분";#N/A,#N/A,FALSE,"현금";#N/A,#N/A,FALSE,"매출";#N/A,#N/A,FALSE,"원가";#N/A,#N/A,FALSE,"경영"}</definedName>
    <definedName name="DFHJ" localSheetId="3" hidden="1">{#N/A,#N/A,FALSE,"BS";#N/A,#N/A,FALSE,"PL";#N/A,#N/A,FALSE,"처분";#N/A,#N/A,FALSE,"현금";#N/A,#N/A,FALSE,"매출";#N/A,#N/A,FALSE,"원가";#N/A,#N/A,FALSE,"경영"}</definedName>
    <definedName name="DFHJ" hidden="1">{#N/A,#N/A,FALSE,"BS";#N/A,#N/A,FALSE,"PL";#N/A,#N/A,FALSE,"처분";#N/A,#N/A,FALSE,"현금";#N/A,#N/A,FALSE,"매출";#N/A,#N/A,FALSE,"원가";#N/A,#N/A,FALSE,"경영"}</definedName>
    <definedName name="dfvgfg" localSheetId="1" hidden="1">{#N/A,#N/A,FALSE,"BS";#N/A,#N/A,FALSE,"PL";#N/A,#N/A,FALSE,"처분";#N/A,#N/A,FALSE,"현금";#N/A,#N/A,FALSE,"매출";#N/A,#N/A,FALSE,"원가";#N/A,#N/A,FALSE,"경영"}</definedName>
    <definedName name="dfvgfg" localSheetId="3" hidden="1">{#N/A,#N/A,FALSE,"BS";#N/A,#N/A,FALSE,"PL";#N/A,#N/A,FALSE,"처분";#N/A,#N/A,FALSE,"현금";#N/A,#N/A,FALSE,"매출";#N/A,#N/A,FALSE,"원가";#N/A,#N/A,FALSE,"경영"}</definedName>
    <definedName name="dfvgfg" hidden="1">{#N/A,#N/A,FALSE,"BS";#N/A,#N/A,FALSE,"PL";#N/A,#N/A,FALSE,"처분";#N/A,#N/A,FALSE,"현금";#N/A,#N/A,FALSE,"매출";#N/A,#N/A,FALSE,"원가";#N/A,#N/A,FALSE,"경영"}</definedName>
    <definedName name="dkdk" localSheetId="1" hidden="1">{"'미착금액'!$A$4:$G$14"}</definedName>
    <definedName name="dkdk" localSheetId="3" hidden="1">{"'미착금액'!$A$4:$G$14"}</definedName>
    <definedName name="dkdk" hidden="1">{"'미착금액'!$A$4:$G$14"}</definedName>
    <definedName name="DOCK" localSheetId="0" hidden="1">#REF!</definedName>
    <definedName name="DOCK" localSheetId="8" hidden="1">#REF!</definedName>
    <definedName name="DOCK" localSheetId="6" hidden="1">#REF!</definedName>
    <definedName name="DOCK" localSheetId="2" hidden="1">#REF!</definedName>
    <definedName name="DOCK" localSheetId="1" hidden="1">#REF!</definedName>
    <definedName name="DOCK" hidden="1">#REF!</definedName>
    <definedName name="dqs" localSheetId="0" hidden="1">'[23]Monthly shipment_db'!#REF!</definedName>
    <definedName name="dqs" localSheetId="8" hidden="1">'[23]Monthly shipment_db'!#REF!</definedName>
    <definedName name="dqs" localSheetId="6" hidden="1">'[23]Monthly shipment_db'!#REF!</definedName>
    <definedName name="dqs" localSheetId="2" hidden="1">'[23]Monthly shipment_db'!#REF!</definedName>
    <definedName name="dqs" localSheetId="1" hidden="1">'[23]Monthly shipment_db'!#REF!</definedName>
    <definedName name="dqs" hidden="1">'[23]Monthly shipment_db'!#REF!</definedName>
    <definedName name="dsqf" localSheetId="0" hidden="1">'[23]Monthly shipment_db'!#REF!</definedName>
    <definedName name="dsqf" localSheetId="8" hidden="1">'[23]Monthly shipment_db'!#REF!</definedName>
    <definedName name="dsqf" localSheetId="6" hidden="1">'[23]Monthly shipment_db'!#REF!</definedName>
    <definedName name="dsqf" localSheetId="2" hidden="1">'[23]Monthly shipment_db'!#REF!</definedName>
    <definedName name="dsqf" localSheetId="1" hidden="1">'[23]Monthly shipment_db'!#REF!</definedName>
    <definedName name="dsqf" hidden="1">'[23]Monthly shipment_db'!#REF!</definedName>
    <definedName name="ECART" localSheetId="1" hidden="1">{"Frgen",#N/A,FALSE,"A";"Résu",#N/A,FALSE,"A"}</definedName>
    <definedName name="ECART" localSheetId="3" hidden="1">{"Frgen",#N/A,FALSE,"A";"Résu",#N/A,FALSE,"A"}</definedName>
    <definedName name="ECART" hidden="1">{"Frgen",#N/A,FALSE,"A";"Résu",#N/A,FALSE,"A"}</definedName>
    <definedName name="eeee" localSheetId="1" hidden="1">{#N/A,#N/A,FALSE,"UNIT";#N/A,#N/A,FALSE,"UNIT";#N/A,#N/A,FALSE,"계정"}</definedName>
    <definedName name="eeee" localSheetId="3" hidden="1">{#N/A,#N/A,FALSE,"UNIT";#N/A,#N/A,FALSE,"UNIT";#N/A,#N/A,FALSE,"계정"}</definedName>
    <definedName name="eeee" hidden="1">{#N/A,#N/A,FALSE,"UNIT";#N/A,#N/A,FALSE,"UNIT";#N/A,#N/A,FALSE,"계정"}</definedName>
    <definedName name="eewewewe" localSheetId="1" hidden="1">{#N/A,#N/A,FALSE,"UNIT";#N/A,#N/A,FALSE,"UNIT";#N/A,#N/A,FALSE,"계정"}</definedName>
    <definedName name="eewewewe" localSheetId="3" hidden="1">{#N/A,#N/A,FALSE,"UNIT";#N/A,#N/A,FALSE,"UNIT";#N/A,#N/A,FALSE,"계정"}</definedName>
    <definedName name="eewewewe" hidden="1">{#N/A,#N/A,FALSE,"UNIT";#N/A,#N/A,FALSE,"UNIT";#N/A,#N/A,FALSE,"계정"}</definedName>
    <definedName name="eo" localSheetId="1" hidden="1">{#N/A,#N/A,FALSE,"BS";#N/A,#N/A,FALSE,"PL";#N/A,#N/A,FALSE,"처분";#N/A,#N/A,FALSE,"현금";#N/A,#N/A,FALSE,"매출";#N/A,#N/A,FALSE,"원가";#N/A,#N/A,FALSE,"경영"}</definedName>
    <definedName name="eo" localSheetId="3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rw" localSheetId="0" hidden="1">#REF!</definedName>
    <definedName name="erw" localSheetId="8" hidden="1">#REF!</definedName>
    <definedName name="erw" localSheetId="6" hidden="1">#REF!</definedName>
    <definedName name="erw" localSheetId="2" hidden="1">#REF!</definedName>
    <definedName name="erw" localSheetId="1" hidden="1">#REF!</definedName>
    <definedName name="erw" hidden="1">#REF!</definedName>
    <definedName name="ERYIU" localSheetId="1" hidden="1">{#N/A,#N/A,FALSE,"BS";#N/A,#N/A,FALSE,"PL";#N/A,#N/A,FALSE,"처분";#N/A,#N/A,FALSE,"현금";#N/A,#N/A,FALSE,"매출";#N/A,#N/A,FALSE,"원가";#N/A,#N/A,FALSE,"경영"}</definedName>
    <definedName name="ERYIU" localSheetId="3" hidden="1">{#N/A,#N/A,FALSE,"BS";#N/A,#N/A,FALSE,"PL";#N/A,#N/A,FALSE,"처분";#N/A,#N/A,FALSE,"현금";#N/A,#N/A,FALSE,"매출";#N/A,#N/A,FALSE,"원가";#N/A,#N/A,FALSE,"경영"}</definedName>
    <definedName name="ERYIU" hidden="1">{#N/A,#N/A,FALSE,"BS";#N/A,#N/A,FALSE,"PL";#N/A,#N/A,FALSE,"처분";#N/A,#N/A,FALSE,"현금";#N/A,#N/A,FALSE,"매출";#N/A,#N/A,FALSE,"원가";#N/A,#N/A,FALSE,"경영"}</definedName>
    <definedName name="ez" localSheetId="0" hidden="1">'[23]Monthly shipment_db'!#REF!</definedName>
    <definedName name="ez" localSheetId="8" hidden="1">'[23]Monthly shipment_db'!#REF!</definedName>
    <definedName name="ez" localSheetId="6" hidden="1">'[23]Monthly shipment_db'!#REF!</definedName>
    <definedName name="ez" localSheetId="2" hidden="1">'[23]Monthly shipment_db'!#REF!</definedName>
    <definedName name="ez" localSheetId="1" hidden="1">'[23]Monthly shipment_db'!#REF!</definedName>
    <definedName name="ez" hidden="1">'[23]Monthly shipment_db'!#REF!</definedName>
    <definedName name="fddf" localSheetId="1" hidden="1">{"celkový rozpočet - detail",#N/A,FALSE,"Aktualizace č. 1"}</definedName>
    <definedName name="fddf" localSheetId="3" hidden="1">{"celkový rozpočet - detail",#N/A,FALSE,"Aktualizace č. 1"}</definedName>
    <definedName name="fddf" hidden="1">{"celkový rozpočet - detail",#N/A,FALSE,"Aktualizace č. 1"}</definedName>
    <definedName name="FDDF1" localSheetId="1" hidden="1">{"celkový rozpočet - detail",#N/A,FALSE,"Aktualizace č. 1"}</definedName>
    <definedName name="FDDF1" localSheetId="3" hidden="1">{"celkový rozpočet - detail",#N/A,FALSE,"Aktualizace č. 1"}</definedName>
    <definedName name="FDDF1" hidden="1">{"celkový rozpočet - detail",#N/A,FALSE,"Aktualizace č. 1"}</definedName>
    <definedName name="ff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f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fsgsdgsd" localSheetId="1" hidden="1">{#N/A,#N/A,FALSE,"Aging Summary";#N/A,#N/A,FALSE,"Ratio Analysis";#N/A,#N/A,FALSE,"Test 120 Day Accts";#N/A,#N/A,FALSE,"Tickmarks"}</definedName>
    <definedName name="ffsgsdgsd" localSheetId="3" hidden="1">{#N/A,#N/A,FALSE,"Aging Summary";#N/A,#N/A,FALSE,"Ratio Analysis";#N/A,#N/A,FALSE,"Test 120 Day Accts";#N/A,#N/A,FALSE,"Tickmarks"}</definedName>
    <definedName name="ffsgsdgsd" hidden="1">{#N/A,#N/A,FALSE,"Aging Summary";#N/A,#N/A,FALSE,"Ratio Analysis";#N/A,#N/A,FALSE,"Test 120 Day Accts";#N/A,#N/A,FALSE,"Tickmarks"}</definedName>
    <definedName name="fggfdfgf" localSheetId="1" hidden="1">{#N/A,#N/A,FALSE,"Aging Summary";#N/A,#N/A,FALSE,"Ratio Analysis";#N/A,#N/A,FALSE,"Test 120 Day Accts";#N/A,#N/A,FALSE,"Tickmarks"}</definedName>
    <definedName name="fggfdfgf" localSheetId="3" hidden="1">{#N/A,#N/A,FALSE,"Aging Summary";#N/A,#N/A,FALSE,"Ratio Analysis";#N/A,#N/A,FALSE,"Test 120 Day Accts";#N/A,#N/A,FALSE,"Tickmarks"}</definedName>
    <definedName name="fggfdfgf" hidden="1">{#N/A,#N/A,FALSE,"Aging Summary";#N/A,#N/A,FALSE,"Ratio Analysis";#N/A,#N/A,FALSE,"Test 120 Day Accts";#N/A,#N/A,FALSE,"Tickmarks"}</definedName>
    <definedName name="fghk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orecastPeriod" hidden="1">[24]Reference!$C$26:$F$40</definedName>
    <definedName name="FS" localSheetId="1" hidden="1">{#N/A,#N/A,FALSE,"BS";#N/A,#N/A,FALSE,"PL";#N/A,#N/A,FALSE,"처분";#N/A,#N/A,FALSE,"현금";#N/A,#N/A,FALSE,"매출";#N/A,#N/A,FALSE,"원가";#N/A,#N/A,FALSE,"경영"}</definedName>
    <definedName name="FS" localSheetId="3" hidden="1">{#N/A,#N/A,FALSE,"BS";#N/A,#N/A,FALSE,"PL";#N/A,#N/A,FALSE,"처분";#N/A,#N/A,FALSE,"현금";#N/A,#N/A,FALSE,"매출";#N/A,#N/A,FALSE,"원가";#N/A,#N/A,FALSE,"경영"}</definedName>
    <definedName name="FS" hidden="1">{#N/A,#N/A,FALSE,"BS";#N/A,#N/A,FALSE,"PL";#N/A,#N/A,FALSE,"처분";#N/A,#N/A,FALSE,"현금";#N/A,#N/A,FALSE,"매출";#N/A,#N/A,FALSE,"원가";#N/A,#N/A,FALSE,"경영"}</definedName>
    <definedName name="fsf" localSheetId="1" hidden="1">{#N/A,#N/A,FALSE,"BS";#N/A,#N/A,FALSE,"PL";#N/A,#N/A,FALSE,"처분";#N/A,#N/A,FALSE,"현금";#N/A,#N/A,FALSE,"매출";#N/A,#N/A,FALSE,"원가";#N/A,#N/A,FALSE,"경영"}</definedName>
    <definedName name="fsf" localSheetId="3" hidden="1">{#N/A,#N/A,FALSE,"BS";#N/A,#N/A,FALSE,"PL";#N/A,#N/A,FALSE,"처분";#N/A,#N/A,FALSE,"현금";#N/A,#N/A,FALSE,"매출";#N/A,#N/A,FALSE,"원가";#N/A,#N/A,FALSE,"경영"}</definedName>
    <definedName name="fsf" hidden="1">{#N/A,#N/A,FALSE,"BS";#N/A,#N/A,FALSE,"PL";#N/A,#N/A,FALSE,"처분";#N/A,#N/A,FALSE,"현금";#N/A,#N/A,FALSE,"매출";#N/A,#N/A,FALSE,"원가";#N/A,#N/A,FALSE,"경영"}</definedName>
    <definedName name="G" localSheetId="1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G" localSheetId="3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G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getsuji" localSheetId="1" hidden="1">{#N/A,#N/A,FALSE,"Aging Summary";#N/A,#N/A,FALSE,"Ratio Analysis";#N/A,#N/A,FALSE,"Test 120 Day Accts";#N/A,#N/A,FALSE,"Tickmarks"}</definedName>
    <definedName name="getsuji" localSheetId="3" hidden="1">{#N/A,#N/A,FALSE,"Aging Summary";#N/A,#N/A,FALSE,"Ratio Analysis";#N/A,#N/A,FALSE,"Test 120 Day Accts";#N/A,#N/A,FALSE,"Tickmarks"}</definedName>
    <definedName name="getsuji" hidden="1">{#N/A,#N/A,FALSE,"Aging Summary";#N/A,#N/A,FALSE,"Ratio Analysis";#N/A,#N/A,FALSE,"Test 120 Day Accts";#N/A,#N/A,FALSE,"Tickmarks"}</definedName>
    <definedName name="gfggf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gf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gg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GHGH" localSheetId="1" hidden="1">{"'미착금액'!$A$4:$G$14"}</definedName>
    <definedName name="GHGHGH" localSheetId="3" hidden="1">{"'미착금액'!$A$4:$G$14"}</definedName>
    <definedName name="GHGHGH" hidden="1">{"'미착금액'!$A$4:$G$14"}</definedName>
    <definedName name="gus" localSheetId="1" hidden="1">{#N/A,#N/A,TRUE,"Summary";#N/A,#N/A,TRUE,"IS";#N/A,#N/A,TRUE,"Adj";#N/A,#N/A,TRUE,"BS";#N/A,#N/A,TRUE,"CF";#N/A,#N/A,TRUE,"Debt";#N/A,#N/A,TRUE,"IRR"}</definedName>
    <definedName name="gus" localSheetId="3" hidden="1">{#N/A,#N/A,TRUE,"Summary";#N/A,#N/A,TRUE,"IS";#N/A,#N/A,TRUE,"Adj";#N/A,#N/A,TRUE,"BS";#N/A,#N/A,TRUE,"CF";#N/A,#N/A,TRUE,"Debt";#N/A,#N/A,TRUE,"IRR"}</definedName>
    <definedName name="gus" hidden="1">{#N/A,#N/A,TRUE,"Summary";#N/A,#N/A,TRUE,"IS";#N/A,#N/A,TRUE,"Adj";#N/A,#N/A,TRUE,"BS";#N/A,#N/A,TRUE,"CF";#N/A,#N/A,TRUE,"Debt";#N/A,#N/A,TRUE,"IRR"}</definedName>
    <definedName name="gusrmagmfma" localSheetId="1" hidden="1">{#N/A,#N/A,TRUE,"Summary";#N/A,#N/A,TRUE,"IS";#N/A,#N/A,TRUE,"Adj";#N/A,#N/A,TRUE,"BS";#N/A,#N/A,TRUE,"CF";#N/A,#N/A,TRUE,"Debt";#N/A,#N/A,TRUE,"IRR"}</definedName>
    <definedName name="gusrmagmfma" localSheetId="3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YIO" localSheetId="1" hidden="1">{#N/A,#N/A,FALSE,"BS";#N/A,#N/A,FALSE,"PL";#N/A,#N/A,FALSE,"처분";#N/A,#N/A,FALSE,"현금";#N/A,#N/A,FALSE,"매출";#N/A,#N/A,FALSE,"원가";#N/A,#N/A,FALSE,"경영"}</definedName>
    <definedName name="GYIO" localSheetId="3" hidden="1">{#N/A,#N/A,FALSE,"BS";#N/A,#N/A,FALSE,"PL";#N/A,#N/A,FALSE,"처분";#N/A,#N/A,FALSE,"현금";#N/A,#N/A,FALSE,"매출";#N/A,#N/A,FALSE,"원가";#N/A,#N/A,FALSE,"경영"}</definedName>
    <definedName name="GYIO" hidden="1">{#N/A,#N/A,FALSE,"BS";#N/A,#N/A,FALSE,"PL";#N/A,#N/A,FALSE,"처분";#N/A,#N/A,FALSE,"현금";#N/A,#N/A,FALSE,"매출";#N/A,#N/A,FALSE,"원가";#N/A,#N/A,FALSE,"경영"}</definedName>
    <definedName name="H" localSheetId="1" hidden="1">{#N/A,#N/A,FALSE,"Aging Summary";#N/A,#N/A,FALSE,"Ratio Analysis";#N/A,#N/A,FALSE,"Test 120 Day Accts";#N/A,#N/A,FALSE,"Tickmarks"}</definedName>
    <definedName name="H" localSheetId="3" hidden="1">{#N/A,#N/A,FALSE,"Aging Summary";#N/A,#N/A,FALSE,"Ratio Analysis";#N/A,#N/A,FALSE,"Test 120 Day Accts";#N/A,#N/A,FALSE,"Tickmarks"}</definedName>
    <definedName name="H" hidden="1">{#N/A,#N/A,FALSE,"Aging Summary";#N/A,#N/A,FALSE,"Ratio Analysis";#N/A,#N/A,FALSE,"Test 120 Day Accts";#N/A,#N/A,FALSE,"Tickmarks"}</definedName>
    <definedName name="hhh" localSheetId="1" hidden="1">{#N/A,#N/A,FALSE,"BS";#N/A,#N/A,FALSE,"PL";#N/A,#N/A,FALSE,"처분";#N/A,#N/A,FALSE,"현금";#N/A,#N/A,FALSE,"매출";#N/A,#N/A,FALSE,"원가";#N/A,#N/A,FALSE,"경영"}</definedName>
    <definedName name="hhh" localSheetId="3" hidden="1">{#N/A,#N/A,FALSE,"BS";#N/A,#N/A,FALSE,"PL";#N/A,#N/A,FALSE,"처분";#N/A,#N/A,FALSE,"현금";#N/A,#N/A,FALSE,"매출";#N/A,#N/A,FALSE,"원가";#N/A,#N/A,FALSE,"경영"}</definedName>
    <definedName name="hhh" hidden="1">{#N/A,#N/A,FALSE,"BS";#N/A,#N/A,FALSE,"PL";#N/A,#N/A,FALSE,"처분";#N/A,#N/A,FALSE,"현금";#N/A,#N/A,FALSE,"매출";#N/A,#N/A,FALSE,"원가";#N/A,#N/A,FALSE,"경영"}</definedName>
    <definedName name="hhm" localSheetId="1" hidden="1">{#N/A,#N/A,FALSE,"BS";#N/A,#N/A,FALSE,"PL";#N/A,#N/A,FALSE,"처분";#N/A,#N/A,FALSE,"현금";#N/A,#N/A,FALSE,"매출";#N/A,#N/A,FALSE,"원가";#N/A,#N/A,FALSE,"경영"}</definedName>
    <definedName name="hhm" localSheetId="3" hidden="1">{#N/A,#N/A,FALSE,"BS";#N/A,#N/A,FALSE,"PL";#N/A,#N/A,FALSE,"처분";#N/A,#N/A,FALSE,"현금";#N/A,#N/A,FALSE,"매출";#N/A,#N/A,FALSE,"원가";#N/A,#N/A,FALSE,"경영"}</definedName>
    <definedName name="hhm" hidden="1">{#N/A,#N/A,FALSE,"BS";#N/A,#N/A,FALSE,"PL";#N/A,#N/A,FALSE,"처분";#N/A,#N/A,FALSE,"현금";#N/A,#N/A,FALSE,"매출";#N/A,#N/A,FALSE,"원가";#N/A,#N/A,FALSE,"경영"}</definedName>
    <definedName name="HJ" localSheetId="1" hidden="1">{#N/A,#N/A,FALSE,"Sheet5"}</definedName>
    <definedName name="HJ" localSheetId="3" hidden="1">{#N/A,#N/A,FALSE,"Sheet5"}</definedName>
    <definedName name="HJ" hidden="1">{#N/A,#N/A,FALSE,"Sheet5"}</definedName>
    <definedName name="Houria" localSheetId="1" hidden="1">{"celkový rozpočet - detail",#N/A,FALSE,"Aktualizace č. 1"}</definedName>
    <definedName name="Houria" localSheetId="3" hidden="1">{"celkový rozpočet - detail",#N/A,FALSE,"Aktualizace č. 1"}</definedName>
    <definedName name="Houria" hidden="1">{"celkový rozpočet - detail",#N/A,FALSE,"Aktualizace č. 1"}</definedName>
    <definedName name="HTML_CodePage" hidden="1">1252</definedName>
    <definedName name="HTML_Control" localSheetId="1" hidden="1">{"'Sheet1'!$A$1:$H$145"}</definedName>
    <definedName name="HTML_Control" localSheetId="3" hidden="1">{"'Sheet1'!$A$1:$H$145"}</definedName>
    <definedName name="HTML_Control" hidden="1">{"'Sheet1'!$A$1:$H$145"}</definedName>
    <definedName name="html_control2" localSheetId="1" hidden="1">{"'Planning Data'!$A$2:$X$120"}</definedName>
    <definedName name="html_control2" localSheetId="3" hidden="1">{"'Planning Data'!$A$2:$X$120"}</definedName>
    <definedName name="html_control2" hidden="1">{"'Planning Data'!$A$2:$X$120"}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"C:\YD1\MyHTML.htm"</definedName>
    <definedName name="HTML_PathFileMac" hidden="1">"Macintosh HD:HomePageStuff:New_Home_Page:datafile:ctryprem.html"</definedName>
    <definedName name="HTML_Title" hidden="1">"Country Risk Premiums"</definedName>
    <definedName name="HTML1_10" hidden="1">""</definedName>
    <definedName name="HTML1_11" hidden="1">1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0" hidden="1">""</definedName>
    <definedName name="HTML10_11" hidden="1">1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0" hidden="1">""</definedName>
    <definedName name="HTML11_11" hidden="1">1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0" hidden="1">""</definedName>
    <definedName name="HTML12_11" hidden="1">1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0" hidden="1">""</definedName>
    <definedName name="HTML13_11" hidden="1">1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0" hidden="1">""</definedName>
    <definedName name="HTML14_11" hidden="1">1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0" hidden="1">""</definedName>
    <definedName name="HTML15_11" hidden="1">1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0" hidden="1">""</definedName>
    <definedName name="HTML16_11" hidden="1">1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0" hidden="1">""</definedName>
    <definedName name="HTML17_11" hidden="1">1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0" hidden="1">""</definedName>
    <definedName name="HTML18_11" hidden="1">1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0" hidden="1">""</definedName>
    <definedName name="HTML19_11" hidden="1">1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0" hidden="1">""</definedName>
    <definedName name="HTML2_11" hidden="1">1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0" hidden="1">""</definedName>
    <definedName name="HTML20_11" hidden="1">1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0" hidden="1">""</definedName>
    <definedName name="HTML21_11" hidden="1">1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0" hidden="1">""</definedName>
    <definedName name="HTML22_11" hidden="1">1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0" hidden="1">""</definedName>
    <definedName name="HTML23_11" hidden="1">1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0" hidden="1">""</definedName>
    <definedName name="HTML24_11" hidden="1">1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0" hidden="1">""</definedName>
    <definedName name="HTML25_11" hidden="1">1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0" hidden="1">""</definedName>
    <definedName name="HTML26_11" hidden="1">1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0" hidden="1">""</definedName>
    <definedName name="HTML27_11" hidden="1">1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0" hidden="1">""</definedName>
    <definedName name="HTML28_11" hidden="1">1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0" hidden="1">""</definedName>
    <definedName name="HTML29_11" hidden="1">1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0" hidden="1">""</definedName>
    <definedName name="HTML3_11" hidden="1">1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0" hidden="1">""</definedName>
    <definedName name="HTML30_11" hidden="1">1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0" hidden="1">""</definedName>
    <definedName name="HTML4_11" hidden="1">1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0" hidden="1">""</definedName>
    <definedName name="HTML5_11" hidden="1">1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0" hidden="1">""</definedName>
    <definedName name="HTML6_11" hidden="1">1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0" hidden="1">""</definedName>
    <definedName name="HTML8_11" hidden="1">1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0" hidden="1">""</definedName>
    <definedName name="HTML9_11" hidden="1">1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uji" localSheetId="1" hidden="1">{#N/A,#N/A,FALSE,"Aging Summary";#N/A,#N/A,FALSE,"Ratio Analysis";#N/A,#N/A,FALSE,"Test 120 Day Accts";#N/A,#N/A,FALSE,"Tickmarks"}</definedName>
    <definedName name="huji" localSheetId="3" hidden="1">{#N/A,#N/A,FALSE,"Aging Summary";#N/A,#N/A,FALSE,"Ratio Analysis";#N/A,#N/A,FALSE,"Test 120 Day Accts";#N/A,#N/A,FALSE,"Tickmarks"}</definedName>
    <definedName name="huji" hidden="1">{#N/A,#N/A,FALSE,"Aging Summary";#N/A,#N/A,FALSE,"Ratio Analysis";#N/A,#N/A,FALSE,"Test 120 Day Accts";#N/A,#N/A,FALSE,"Tickmarks"}</definedName>
    <definedName name="iii" localSheetId="1" hidden="1">{#N/A,#N/A,FALSE,"Aging Summary";#N/A,#N/A,FALSE,"Ratio Analysis";#N/A,#N/A,FALSE,"Test 120 Day Accts";#N/A,#N/A,FALSE,"Tickmarks"}</definedName>
    <definedName name="iii" localSheetId="3" hidden="1">{#N/A,#N/A,FALSE,"Aging Summary";#N/A,#N/A,FALSE,"Ratio Analysis";#N/A,#N/A,FALSE,"Test 120 Day Accts";#N/A,#N/A,FALSE,"Tickmarks"}</definedName>
    <definedName name="iii" hidden="1">{#N/A,#N/A,FALSE,"Aging Summary";#N/A,#N/A,FALSE,"Ratio Analysis";#N/A,#N/A,FALSE,"Test 120 Day Accts";#N/A,#N/A,FALSE,"Tickmarks"}</definedName>
    <definedName name="inabc" localSheetId="1" hidden="1">{#N/A,#N/A,FALSE,"Aging Summary";#N/A,#N/A,FALSE,"Ratio Analysis";#N/A,#N/A,FALSE,"Test 120 Day Accts";#N/A,#N/A,FALSE,"Tickmarks"}</definedName>
    <definedName name="inabc" localSheetId="3" hidden="1">{#N/A,#N/A,FALSE,"Aging Summary";#N/A,#N/A,FALSE,"Ratio Analysis";#N/A,#N/A,FALSE,"Test 120 Day Accts";#N/A,#N/A,FALSE,"Tickmarks"}</definedName>
    <definedName name="inabc" hidden="1">{#N/A,#N/A,FALSE,"Aging Summary";#N/A,#N/A,FALSE,"Ratio Analysis";#N/A,#N/A,FALSE,"Test 120 Day Accts";#N/A,#N/A,FALSE,"Tickmarks"}</definedName>
    <definedName name="Income" localSheetId="0" hidden="1">[1]act98!#REF!</definedName>
    <definedName name="Income" localSheetId="8" hidden="1">[1]act98!#REF!</definedName>
    <definedName name="Income" localSheetId="6" hidden="1">[1]act98!#REF!</definedName>
    <definedName name="Income" localSheetId="2" hidden="1">[1]act98!#REF!</definedName>
    <definedName name="Income" localSheetId="1" hidden="1">[1]act98!#REF!</definedName>
    <definedName name="Income" hidden="1">[1]act98!#REF!</definedName>
    <definedName name="Inter" localSheetId="1" hidden="1">{#N/A,#N/A,FALSE,"Aging Summary";#N/A,#N/A,FALSE,"Ratio Analysis";#N/A,#N/A,FALSE,"Test 120 Day Accts";#N/A,#N/A,FALSE,"Tickmarks"}</definedName>
    <definedName name="Inter" localSheetId="3" hidden="1">{#N/A,#N/A,FALSE,"Aging Summary";#N/A,#N/A,FALSE,"Ratio Analysis";#N/A,#N/A,FALSE,"Test 120 Day Accts";#N/A,#N/A,FALSE,"Tickmarks"}</definedName>
    <definedName name="Inter" hidden="1">{#N/A,#N/A,FALSE,"Aging Summary";#N/A,#N/A,FALSE,"Ratio Analysis";#N/A,#N/A,FALSE,"Test 120 Day Accts";#N/A,#N/A,FALSE,"Tickmarks"}</definedName>
    <definedName name="interest" localSheetId="1" hidden="1">{#N/A,#N/A,FALSE,"Aging Summary";#N/A,#N/A,FALSE,"Ratio Analysis";#N/A,#N/A,FALSE,"Test 120 Day Accts";#N/A,#N/A,FALSE,"Tickmarks"}</definedName>
    <definedName name="interest" localSheetId="3" hidden="1">{#N/A,#N/A,FALSE,"Aging Summary";#N/A,#N/A,FALSE,"Ratio Analysis";#N/A,#N/A,FALSE,"Test 120 Day Accts";#N/A,#N/A,FALSE,"Tickmarks"}</definedName>
    <definedName name="interest" hidden="1">{#N/A,#N/A,FALSE,"Aging Summary";#N/A,#N/A,FALSE,"Ratio Analysis";#N/A,#N/A,FALSE,"Test 120 Day Accts";#N/A,#N/A,FALSE,"Tickmarks"}</definedName>
    <definedName name="ip" localSheetId="1" hidden="1">{#N/A,#N/A,FALSE,"Aging Summary";#N/A,#N/A,FALSE,"Ratio Analysis";#N/A,#N/A,FALSE,"Test 120 Day Accts";#N/A,#N/A,FALSE,"Tickmarks"}</definedName>
    <definedName name="ip" localSheetId="3" hidden="1">{#N/A,#N/A,FALSE,"Aging Summary";#N/A,#N/A,FALSE,"Ratio Analysis";#N/A,#N/A,FALSE,"Test 120 Day Accts";#N/A,#N/A,FALSE,"Tickmarks"}</definedName>
    <definedName name="ip" hidden="1">{#N/A,#N/A,FALSE,"Aging Summary";#N/A,#N/A,FALSE,"Ratio Analysis";#N/A,#N/A,FALSE,"Test 120 Day Accts";#N/A,#N/A,FALSE,"Tickmarks"}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40073.5593518519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39688.4225462963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localSheetId="1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J" localSheetId="3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J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jeld" localSheetId="1" hidden="1">{#N/A,#N/A,FALSE,"Sheet5"}</definedName>
    <definedName name="jeld" localSheetId="3" hidden="1">{#N/A,#N/A,FALSE,"Sheet5"}</definedName>
    <definedName name="jeld" hidden="1">{#N/A,#N/A,FALSE,"Sheet5"}</definedName>
    <definedName name="jeld2" localSheetId="1" hidden="1">{#N/A,#N/A,FALSE,"Sheet5"}</definedName>
    <definedName name="jeld2" localSheetId="3" hidden="1">{#N/A,#N/A,FALSE,"Sheet5"}</definedName>
    <definedName name="jeld2" hidden="1">{#N/A,#N/A,FALSE,"Sheet5"}</definedName>
    <definedName name="JIM" localSheetId="1" hidden="1">{#N/A,#N/A,FALSE,"Sheet5"}</definedName>
    <definedName name="JIM" localSheetId="3" hidden="1">{#N/A,#N/A,FALSE,"Sheet5"}</definedName>
    <definedName name="JIM" hidden="1">{#N/A,#N/A,FALSE,"Sheet5"}</definedName>
    <definedName name="ｊｊ" localSheetId="1" hidden="1">{#N/A,#N/A,FALSE,"Aging Summary";#N/A,#N/A,FALSE,"Ratio Analysis";#N/A,#N/A,FALSE,"Test 120 Day Accts";#N/A,#N/A,FALSE,"Tickmarks"}</definedName>
    <definedName name="ｊｊ" localSheetId="3" hidden="1">{#N/A,#N/A,FALSE,"Aging Summary";#N/A,#N/A,FALSE,"Ratio Analysis";#N/A,#N/A,FALSE,"Test 120 Day Accts";#N/A,#N/A,FALSE,"Tickmarks"}</definedName>
    <definedName name="ｊｊ" hidden="1">{#N/A,#N/A,FALSE,"Aging Summary";#N/A,#N/A,FALSE,"Ratio Analysis";#N/A,#N/A,FALSE,"Test 120 Day Accts";#N/A,#N/A,FALSE,"Tickmarks"}</definedName>
    <definedName name="ＪＪＪ" localSheetId="1" hidden="1">{#N/A,#N/A,FALSE,"Aging Summary";#N/A,#N/A,FALSE,"Ratio Analysis";#N/A,#N/A,FALSE,"Test 120 Day Accts";#N/A,#N/A,FALSE,"Tickmarks"}</definedName>
    <definedName name="ＪＪＪ" localSheetId="3" hidden="1">{#N/A,#N/A,FALSE,"Aging Summary";#N/A,#N/A,FALSE,"Ratio Analysis";#N/A,#N/A,FALSE,"Test 120 Day Accts";#N/A,#N/A,FALSE,"Tickmarks"}</definedName>
    <definedName name="ＪＪＪ" hidden="1">{#N/A,#N/A,FALSE,"Aging Summary";#N/A,#N/A,FALSE,"Ratio Analysis";#N/A,#N/A,FALSE,"Test 120 Day Accts";#N/A,#N/A,FALSE,"Tickmarks"}</definedName>
    <definedName name="jjjj" localSheetId="0" hidden="1">[25]LeadSchedule!#REF!</definedName>
    <definedName name="jjjj" localSheetId="8" hidden="1">[25]LeadSchedule!#REF!</definedName>
    <definedName name="jjjj" localSheetId="6" hidden="1">[25]LeadSchedule!#REF!</definedName>
    <definedName name="jjjj" localSheetId="2" hidden="1">[25]LeadSchedule!#REF!</definedName>
    <definedName name="jjjj" localSheetId="1" hidden="1">[25]LeadSchedule!#REF!</definedName>
    <definedName name="jjjj" hidden="1">[25]LeadSchedule!#REF!</definedName>
    <definedName name="k" localSheetId="1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k" localSheetId="3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k" hidden="1">{#N/A,#N/A,TRUE,"RA_LS";#N/A,#N/A,TRUE,"CLES";#N/A,#N/A,TRUE,"Tonnes";#N/A,#N/A,TRUE,"ENTRETIEN";#N/A,#N/A,TRUE,"GROS TRAVAUX";#N/A,#N/A,TRUE,"AUTRES SERVICES";#N/A,#N/A,TRUE,"RETRAITEMENT DECHETS";#N/A,#N/A,TRUE,"CONSOMMABLES";#N/A,#N/A,TRUE,"ENERGIE";#N/A,#N/A,TRUE,"PERSONNEL";#N/A,#N/A,TRUE,"INTERESSEMENT";#N/A,#N/A,TRUE,"TAXE PRO";#N/A,#N/A,TRUE,"TAXE FONCIERE";#N/A,#N/A,TRUE,"TAXE SALAIRE";#N/A,#N/A,TRUE,"TAXES DIVERSES";#N/A,#N/A,TRUE,"AMORTISSEMENT";#N/A,#N/A,TRUE,"FRAIS SIEGE"}</definedName>
    <definedName name="kkjii" localSheetId="1" hidden="1">{#N/A,#N/A,FALSE,"Aging Summary";#N/A,#N/A,FALSE,"Ratio Analysis";#N/A,#N/A,FALSE,"Test 120 Day Accts";#N/A,#N/A,FALSE,"Tickmarks"}</definedName>
    <definedName name="kkjii" localSheetId="3" hidden="1">{#N/A,#N/A,FALSE,"Aging Summary";#N/A,#N/A,FALSE,"Ratio Analysis";#N/A,#N/A,FALSE,"Test 120 Day Accts";#N/A,#N/A,FALSE,"Tickmarks"}</definedName>
    <definedName name="kkjii" hidden="1">{#N/A,#N/A,FALSE,"Aging Summary";#N/A,#N/A,FALSE,"Ratio Analysis";#N/A,#N/A,FALSE,"Test 120 Day Accts";#N/A,#N/A,FALSE,"Tickmarks"}</definedName>
    <definedName name="kkk" localSheetId="1" hidden="1">{#N/A,#N/A,FALSE,"Aging Summary";#N/A,#N/A,FALSE,"Ratio Analysis";#N/A,#N/A,FALSE,"Test 120 Day Accts";#N/A,#N/A,FALSE,"Tickmarks"}</definedName>
    <definedName name="kkk" localSheetId="3" hidden="1">{#N/A,#N/A,FALSE,"Aging Summary";#N/A,#N/A,FALSE,"Ratio Analysis";#N/A,#N/A,FALSE,"Test 120 Day Accts";#N/A,#N/A,FALSE,"Tickmarks"}</definedName>
    <definedName name="kkk" hidden="1">{#N/A,#N/A,FALSE,"Aging Summary";#N/A,#N/A,FALSE,"Ratio Analysis";#N/A,#N/A,FALSE,"Test 120 Day Accts";#N/A,#N/A,FALSE,"Tickmarks"}</definedName>
    <definedName name="kkkk" localSheetId="1" hidden="1">{#N/A,#N/A,FALSE,"BS";#N/A,#N/A,FALSE,"PL";#N/A,#N/A,FALSE,"처분";#N/A,#N/A,FALSE,"현금";#N/A,#N/A,FALSE,"매출";#N/A,#N/A,FALSE,"원가";#N/A,#N/A,FALSE,"경영"}</definedName>
    <definedName name="kkkk" localSheetId="3" hidden="1">{#N/A,#N/A,FALSE,"BS";#N/A,#N/A,FALSE,"PL";#N/A,#N/A,FALSE,"처분";#N/A,#N/A,FALSE,"현금";#N/A,#N/A,FALSE,"매출";#N/A,#N/A,FALSE,"원가";#N/A,#N/A,FALSE,"경영"}</definedName>
    <definedName name="kkkk" hidden="1">{#N/A,#N/A,FALSE,"BS";#N/A,#N/A,FALSE,"PL";#N/A,#N/A,FALSE,"처분";#N/A,#N/A,FALSE,"현금";#N/A,#N/A,FALSE,"매출";#N/A,#N/A,FALSE,"원가";#N/A,#N/A,FALSE,"경영"}</definedName>
    <definedName name="KL" localSheetId="1" hidden="1">{#N/A,#N/A,FALSE,"BS";#N/A,#N/A,FALSE,"PL";#N/A,#N/A,FALSE,"처분";#N/A,#N/A,FALSE,"현금";#N/A,#N/A,FALSE,"매출";#N/A,#N/A,FALSE,"원가";#N/A,#N/A,FALSE,"경영"}</definedName>
    <definedName name="KL" localSheetId="3" hidden="1">{#N/A,#N/A,FALSE,"BS";#N/A,#N/A,FALSE,"PL";#N/A,#N/A,FALSE,"처분";#N/A,#N/A,FALSE,"현금";#N/A,#N/A,FALSE,"매출";#N/A,#N/A,FALSE,"원가";#N/A,#N/A,FALSE,"경영"}</definedName>
    <definedName name="KL" hidden="1">{#N/A,#N/A,FALSE,"BS";#N/A,#N/A,FALSE,"PL";#N/A,#N/A,FALSE,"처분";#N/A,#N/A,FALSE,"현금";#N/A,#N/A,FALSE,"매출";#N/A,#N/A,FALSE,"원가";#N/A,#N/A,FALSE,"경영"}</definedName>
    <definedName name="l" localSheetId="1" hidden="1">{#N/A,#N/A,FALSE,"현장 NCR 분석";#N/A,#N/A,FALSE,"현장품질감사";#N/A,#N/A,FALSE,"현장품질감사"}</definedName>
    <definedName name="l" localSheetId="3" hidden="1">{#N/A,#N/A,FALSE,"현장 NCR 분석";#N/A,#N/A,FALSE,"현장품질감사";#N/A,#N/A,FALSE,"현장품질감사"}</definedName>
    <definedName name="l" hidden="1">{#N/A,#N/A,FALSE,"현장 NCR 분석";#N/A,#N/A,FALSE,"현장품질감사";#N/A,#N/A,FALSE,"현장품질감사"}</definedName>
    <definedName name="lee" localSheetId="1" hidden="1">{#N/A,#N/A,FALSE,"Sheet5"}</definedName>
    <definedName name="lee" localSheetId="3" hidden="1">{#N/A,#N/A,FALSE,"Sheet5"}</definedName>
    <definedName name="lee" hidden="1">{#N/A,#N/A,FALSE,"Sheet5"}</definedName>
    <definedName name="ListOffset" hidden="1">1</definedName>
    <definedName name="ljh" localSheetId="1" hidden="1">{#N/A,#N/A,FALSE,"Sheet5"}</definedName>
    <definedName name="ljh" localSheetId="3" hidden="1">{#N/A,#N/A,FALSE,"Sheet5"}</definedName>
    <definedName name="ljh" hidden="1">{#N/A,#N/A,FALSE,"Sheet5"}</definedName>
    <definedName name="lll" localSheetId="1" hidden="1">{#N/A,#N/A,FALSE,"Aging Summary";#N/A,#N/A,FALSE,"Ratio Analysis";#N/A,#N/A,FALSE,"Test 120 Day Accts";#N/A,#N/A,FALSE,"Tickmarks"}</definedName>
    <definedName name="lll" localSheetId="3" hidden="1">{#N/A,#N/A,FALSE,"Aging Summary";#N/A,#N/A,FALSE,"Ratio Analysis";#N/A,#N/A,FALSE,"Test 120 Day Accts";#N/A,#N/A,FALSE,"Tickmarks"}</definedName>
    <definedName name="lll" hidden="1">{#N/A,#N/A,FALSE,"Aging Summary";#N/A,#N/A,FALSE,"Ratio Analysis";#N/A,#N/A,FALSE,"Test 120 Day Accts";#N/A,#N/A,FALSE,"Tickmarks"}</definedName>
    <definedName name="m" hidden="1">[26]INMD1198!$B$30</definedName>
    <definedName name="mmm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n" localSheetId="1" hidden="1">{#N/A,#N/A,FALSE,"UNIT";#N/A,#N/A,FALSE,"UNIT";#N/A,#N/A,FALSE,"계정"}</definedName>
    <definedName name="mn" localSheetId="3" hidden="1">{#N/A,#N/A,FALSE,"UNIT";#N/A,#N/A,FALSE,"UNIT";#N/A,#N/A,FALSE,"계정"}</definedName>
    <definedName name="mn" hidden="1">{#N/A,#N/A,FALSE,"UNIT";#N/A,#N/A,FALSE,"UNIT";#N/A,#N/A,FALSE,"계정"}</definedName>
    <definedName name="MP" localSheetId="1" hidden="1">{#N/A,#N/A,FALSE,"BS";#N/A,#N/A,FALSE,"PL";#N/A,#N/A,FALSE,"처분";#N/A,#N/A,FALSE,"현금";#N/A,#N/A,FALSE,"매출";#N/A,#N/A,FALSE,"원가";#N/A,#N/A,FALSE,"경영"}</definedName>
    <definedName name="MP" localSheetId="3" hidden="1">{#N/A,#N/A,FALSE,"BS";#N/A,#N/A,FALSE,"PL";#N/A,#N/A,FALSE,"처분";#N/A,#N/A,FALSE,"현금";#N/A,#N/A,FALSE,"매출";#N/A,#N/A,FALSE,"원가";#N/A,#N/A,FALSE,"경영"}</definedName>
    <definedName name="MP" hidden="1">{#N/A,#N/A,FALSE,"BS";#N/A,#N/A,FALSE,"PL";#N/A,#N/A,FALSE,"처분";#N/A,#N/A,FALSE,"현금";#N/A,#N/A,FALSE,"매출";#N/A,#N/A,FALSE,"원가";#N/A,#N/A,FALSE,"경영"}</definedName>
    <definedName name="mse" localSheetId="1" hidden="1">{#N/A,#N/A,FALSE,"BS";#N/A,#N/A,FALSE,"PL";#N/A,#N/A,FALSE,"처분";#N/A,#N/A,FALSE,"현금";#N/A,#N/A,FALSE,"매출";#N/A,#N/A,FALSE,"원가";#N/A,#N/A,FALSE,"경영"}</definedName>
    <definedName name="mse" localSheetId="3" hidden="1">{#N/A,#N/A,FALSE,"BS";#N/A,#N/A,FALSE,"PL";#N/A,#N/A,FALSE,"처분";#N/A,#N/A,FALSE,"현금";#N/A,#N/A,FALSE,"매출";#N/A,#N/A,FALSE,"원가";#N/A,#N/A,FALSE,"경영"}</definedName>
    <definedName name="mse" hidden="1">{#N/A,#N/A,FALSE,"BS";#N/A,#N/A,FALSE,"PL";#N/A,#N/A,FALSE,"처분";#N/A,#N/A,FALSE,"현금";#N/A,#N/A,FALSE,"매출";#N/A,#N/A,FALSE,"원가";#N/A,#N/A,FALSE,"경영"}</definedName>
    <definedName name="Mseok" localSheetId="1" hidden="1">{#N/A,#N/A,FALSE,"BS";#N/A,#N/A,FALSE,"PL";#N/A,#N/A,FALSE,"처분";#N/A,#N/A,FALSE,"현금";#N/A,#N/A,FALSE,"매출";#N/A,#N/A,FALSE,"원가";#N/A,#N/A,FALSE,"경영"}</definedName>
    <definedName name="Mseok" localSheetId="3" hidden="1">{#N/A,#N/A,FALSE,"BS";#N/A,#N/A,FALSE,"PL";#N/A,#N/A,FALSE,"처분";#N/A,#N/A,FALSE,"현금";#N/A,#N/A,FALSE,"매출";#N/A,#N/A,FALSE,"원가";#N/A,#N/A,FALSE,"경영"}</definedName>
    <definedName name="Mseok" hidden="1">{#N/A,#N/A,FALSE,"BS";#N/A,#N/A,FALSE,"PL";#N/A,#N/A,FALSE,"처분";#N/A,#N/A,FALSE,"현금";#N/A,#N/A,FALSE,"매출";#N/A,#N/A,FALSE,"원가";#N/A,#N/A,FALSE,"경영"}</definedName>
    <definedName name="N096자료" localSheetId="0" hidden="1">#REF!</definedName>
    <definedName name="N096자료" localSheetId="8" hidden="1">#REF!</definedName>
    <definedName name="N096자료" localSheetId="6" hidden="1">#REF!</definedName>
    <definedName name="N096자료" localSheetId="2" hidden="1">#REF!</definedName>
    <definedName name="N096자료" localSheetId="1" hidden="1">#REF!</definedName>
    <definedName name="N096자료" hidden="1">#REF!</definedName>
    <definedName name="nn" localSheetId="1" hidden="1">{#N/A,#N/A,FALSE,"Sheet1"}</definedName>
    <definedName name="nn" localSheetId="3" hidden="1">{#N/A,#N/A,FALSE,"Sheet1"}</definedName>
    <definedName name="nn" hidden="1">{#N/A,#N/A,FALSE,"Sheet1"}</definedName>
    <definedName name="NNN" localSheetId="1" hidden="1">{#N/A,#N/A,FALSE,"Aging Summary";#N/A,#N/A,FALSE,"Ratio Analysis";#N/A,#N/A,FALSE,"Test 120 Day Accts";#N/A,#N/A,FALSE,"Tickmarks"}</definedName>
    <definedName name="NNN" localSheetId="3" hidden="1">{#N/A,#N/A,FALSE,"Aging Summary";#N/A,#N/A,FALSE,"Ratio Analysis";#N/A,#N/A,FALSE,"Test 120 Day Accts";#N/A,#N/A,FALSE,"Tickmarks"}</definedName>
    <definedName name="NNN" hidden="1">{#N/A,#N/A,FALSE,"Aging Summary";#N/A,#N/A,FALSE,"Ratio Analysis";#N/A,#N/A,FALSE,"Test 120 Day Accts";#N/A,#N/A,FALSE,"Tickmarks"}</definedName>
    <definedName name="Nov_Dec_2003_MRF" localSheetId="1" hidden="1">{#N/A,#N/A,FALSE,"Sheet1"}</definedName>
    <definedName name="Nov_Dec_2003_MRF" localSheetId="3" hidden="1">{#N/A,#N/A,FALSE,"Sheet1"}</definedName>
    <definedName name="Nov_Dec_2003_MRF" hidden="1">{#N/A,#N/A,FALSE,"Sheet1"}</definedName>
    <definedName name="o" localSheetId="1" hidden="1">{#N/A,#N/A,FALSE,"New Depr Sch-150% DB";#N/A,#N/A,FALSE,"Cash Flows RLP";#N/A,#N/A,FALSE,"IRR";#N/A,#N/A,FALSE,"Proforma IS";#N/A,#N/A,FALSE,"Assumptions"}</definedName>
    <definedName name="o" localSheetId="3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o" localSheetId="1" hidden="1">{#N/A,#N/A,FALSE,"Aging Summary";#N/A,#N/A,FALSE,"Ratio Analysis";#N/A,#N/A,FALSE,"Test 120 Day Accts";#N/A,#N/A,FALSE,"Tickmarks"}</definedName>
    <definedName name="oo" localSheetId="3" hidden="1">{#N/A,#N/A,FALSE,"Aging Summary";#N/A,#N/A,FALSE,"Ratio Analysis";#N/A,#N/A,FALSE,"Test 120 Day Accts";#N/A,#N/A,FALSE,"Tickmarks"}</definedName>
    <definedName name="oo" hidden="1">{#N/A,#N/A,FALSE,"Aging Summary";#N/A,#N/A,FALSE,"Ratio Analysis";#N/A,#N/A,FALSE,"Test 120 Day Accts";#N/A,#N/A,FALSE,"Tickmarks"}</definedName>
    <definedName name="ownership" localSheetId="1" hidden="1">{#N/A,#N/A,TRUE,"Summary";#N/A,#N/A,TRUE,"IS";#N/A,#N/A,TRUE,"Adj";#N/A,#N/A,TRUE,"BS";#N/A,#N/A,TRUE,"CF";#N/A,#N/A,TRUE,"Debt";#N/A,#N/A,TRUE,"IRR"}</definedName>
    <definedName name="ownership" localSheetId="3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ownership2" localSheetId="1" hidden="1">{#N/A,#N/A,TRUE,"Summary";#N/A,#N/A,TRUE,"IS";#N/A,#N/A,TRUE,"Adj";#N/A,#N/A,TRUE,"BS";#N/A,#N/A,TRUE,"CF";#N/A,#N/A,TRUE,"Debt";#N/A,#N/A,TRUE,"IRR"}</definedName>
    <definedName name="ownership2" localSheetId="3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p2p" localSheetId="1" hidden="1">{#N/A,#N/A,FALSE,"Aging Summary";#N/A,#N/A,FALSE,"Ratio Analysis";#N/A,#N/A,FALSE,"Test 120 Day Accts";#N/A,#N/A,FALSE,"Tickmarks"}</definedName>
    <definedName name="p2p" localSheetId="3" hidden="1">{#N/A,#N/A,FALSE,"Aging Summary";#N/A,#N/A,FALSE,"Ratio Analysis";#N/A,#N/A,FALSE,"Test 120 Day Accts";#N/A,#N/A,FALSE,"Tickmarks"}</definedName>
    <definedName name="p2p" hidden="1">{#N/A,#N/A,FALSE,"Aging Summary";#N/A,#N/A,FALSE,"Ratio Analysis";#N/A,#N/A,FALSE,"Test 120 Day Accts";#N/A,#N/A,FALSE,"Tickmarks"}</definedName>
    <definedName name="Plante" localSheetId="1" hidden="1">{#N/A,#N/A,FALSE,"Tabl. G1";#N/A,#N/A,FALSE,"Tabl. G2"}</definedName>
    <definedName name="Plante" localSheetId="3" hidden="1">{#N/A,#N/A,FALSE,"Tabl. G1";#N/A,#N/A,FALSE,"Tabl. G2"}</definedName>
    <definedName name="Plante" hidden="1">{#N/A,#N/A,FALSE,"Tabl. G1";#N/A,#N/A,FALSE,"Tabl. G2"}</definedName>
    <definedName name="pluie" localSheetId="1" hidden="1">{#N/A,#N/A,FALSE,"Tabl. H1";#N/A,#N/A,FALSE,"Tabl. H2"}</definedName>
    <definedName name="pluie" localSheetId="3" hidden="1">{#N/A,#N/A,FALSE,"Tabl. H1";#N/A,#N/A,FALSE,"Tabl. H2"}</definedName>
    <definedName name="pluie" hidden="1">{#N/A,#N/A,FALSE,"Tabl. H1";#N/A,#N/A,FALSE,"Tabl. H2"}</definedName>
    <definedName name="pod" localSheetId="1" hidden="1">{#N/A,#N/A,FALSE,"Aging Summary";#N/A,#N/A,FALSE,"Ratio Analysis";#N/A,#N/A,FALSE,"Test 120 Day Accts";#N/A,#N/A,FALSE,"Tickmarks"}</definedName>
    <definedName name="pod" localSheetId="3" hidden="1">{#N/A,#N/A,FALSE,"Aging Summary";#N/A,#N/A,FALSE,"Ratio Analysis";#N/A,#N/A,FALSE,"Test 120 Day Accts";#N/A,#N/A,FALSE,"Tickmarks"}</definedName>
    <definedName name="pod" hidden="1">{#N/A,#N/A,FALSE,"Aging Summary";#N/A,#N/A,FALSE,"Ratio Analysis";#N/A,#N/A,FALSE,"Test 120 Day Accts";#N/A,#N/A,FALSE,"Tickmarks"}</definedName>
    <definedName name="ppp" localSheetId="1" hidden="1">{#N/A,#N/A,FALSE,"Aging Summary";#N/A,#N/A,FALSE,"Ratio Analysis";#N/A,#N/A,FALSE,"Test 120 Day Accts";#N/A,#N/A,FALSE,"Tickmarks"}</definedName>
    <definedName name="ppp" localSheetId="3" hidden="1">{#N/A,#N/A,FALSE,"Aging Summary";#N/A,#N/A,FALSE,"Ratio Analysis";#N/A,#N/A,FALSE,"Test 120 Day Accts";#N/A,#N/A,FALSE,"Tickmarks"}</definedName>
    <definedName name="ppp" hidden="1">{#N/A,#N/A,FALSE,"Aging Summary";#N/A,#N/A,FALSE,"Ratio Analysis";#N/A,#N/A,FALSE,"Test 120 Day Accts";#N/A,#N/A,FALSE,"Tickmarks"}</definedName>
    <definedName name="pppp" localSheetId="1" hidden="1">{#N/A,#N/A,FALSE,"UNIT";#N/A,#N/A,FALSE,"UNIT";#N/A,#N/A,FALSE,"계정"}</definedName>
    <definedName name="pppp" localSheetId="3" hidden="1">{#N/A,#N/A,FALSE,"UNIT";#N/A,#N/A,FALSE,"UNIT";#N/A,#N/A,FALSE,"계정"}</definedName>
    <definedName name="pppp" hidden="1">{#N/A,#N/A,FALSE,"UNIT";#N/A,#N/A,FALSE,"UNIT";#N/A,#N/A,FALSE,"계정"}</definedName>
    <definedName name="_xlnm.Print_Area" localSheetId="0">' Report'!$A$1:$U$10</definedName>
    <definedName name="_xlnm.Print_Area" localSheetId="2">Summary!$A$1:$V$53</definedName>
    <definedName name="pwc" localSheetId="1" hidden="1">{#N/A,#N/A,FALSE,"Aging Summary";#N/A,#N/A,FALSE,"Ratio Analysis";#N/A,#N/A,FALSE,"Test 120 Day Accts";#N/A,#N/A,FALSE,"Tickmarks"}</definedName>
    <definedName name="pwc" localSheetId="3" hidden="1">{#N/A,#N/A,FALSE,"Aging Summary";#N/A,#N/A,FALSE,"Ratio Analysis";#N/A,#N/A,FALSE,"Test 120 Day Accts";#N/A,#N/A,FALSE,"Tickmarks"}</definedName>
    <definedName name="pwc" hidden="1">{#N/A,#N/A,FALSE,"Aging Summary";#N/A,#N/A,FALSE,"Ratio Analysis";#N/A,#N/A,FALSE,"Test 120 Day Accts";#N/A,#N/A,FALSE,"Tickmarks"}</definedName>
    <definedName name="qa" localSheetId="1" hidden="1">{#N/A,#N/A,FALSE,"UNIT";#N/A,#N/A,FALSE,"UNIT";#N/A,#N/A,FALSE,"계정"}</definedName>
    <definedName name="qa" localSheetId="3" hidden="1">{#N/A,#N/A,FALSE,"UNIT";#N/A,#N/A,FALSE,"UNIT";#N/A,#N/A,FALSE,"계정"}</definedName>
    <definedName name="qa" hidden="1">{#N/A,#N/A,FALSE,"UNIT";#N/A,#N/A,FALSE,"UNIT";#N/A,#N/A,FALSE,"계정"}</definedName>
    <definedName name="qqq" localSheetId="1" hidden="1">{#N/A,#N/A,FALSE,"Aging Summary";#N/A,#N/A,FALSE,"Ratio Analysis";#N/A,#N/A,FALSE,"Test 120 Day Accts";#N/A,#N/A,FALSE,"Tickmarks"}</definedName>
    <definedName name="qqq" localSheetId="3" hidden="1">{#N/A,#N/A,FALSE,"Aging Summary";#N/A,#N/A,FALSE,"Ratio Analysis";#N/A,#N/A,FALSE,"Test 120 Day Accts";#N/A,#N/A,FALSE,"Tickmarks"}</definedName>
    <definedName name="qqq" hidden="1">{#N/A,#N/A,FALSE,"Aging Summary";#N/A,#N/A,FALSE,"Ratio Analysis";#N/A,#N/A,FALSE,"Test 120 Day Accts";#N/A,#N/A,FALSE,"Tickmarks"}</definedName>
    <definedName name="qqqq" localSheetId="1" hidden="1">{#N/A,#N/A,FALSE,"Aging Summary";#N/A,#N/A,FALSE,"Ratio Analysis";#N/A,#N/A,FALSE,"Test 120 Day Accts";#N/A,#N/A,FALSE,"Tickmarks"}</definedName>
    <definedName name="qqqq" localSheetId="3" hidden="1">{#N/A,#N/A,FALSE,"Aging Summary";#N/A,#N/A,FALSE,"Ratio Analysis";#N/A,#N/A,FALSE,"Test 120 Day Accts";#N/A,#N/A,FALSE,"Tickmarks"}</definedName>
    <definedName name="qqqq" hidden="1">{#N/A,#N/A,FALSE,"Aging Summary";#N/A,#N/A,FALSE,"Ratio Analysis";#N/A,#N/A,FALSE,"Test 120 Day Accts";#N/A,#N/A,FALSE,"Tickmarks"}</definedName>
    <definedName name="qw" localSheetId="1" hidden="1">{#N/A,#N/A,FALSE,"Tabl. D1";#N/A,#N/A,FALSE,"Tabl. D1 b";#N/A,#N/A,FALSE,"Tabl. D2";#N/A,#N/A,FALSE,"Tabl. D2 b";#N/A,#N/A,FALSE,"Tabl. D3";#N/A,#N/A,FALSE,"Tabl. D4";#N/A,#N/A,FALSE,"Tabl. D5"}</definedName>
    <definedName name="qw" localSheetId="3" hidden="1">{#N/A,#N/A,FALSE,"Tabl. D1";#N/A,#N/A,FALSE,"Tabl. D1 b";#N/A,#N/A,FALSE,"Tabl. D2";#N/A,#N/A,FALSE,"Tabl. D2 b";#N/A,#N/A,FALSE,"Tabl. D3";#N/A,#N/A,FALSE,"Tabl. D4";#N/A,#N/A,FALSE,"Tabl. D5"}</definedName>
    <definedName name="qw" hidden="1">{#N/A,#N/A,FALSE,"Tabl. D1";#N/A,#N/A,FALSE,"Tabl. D1 b";#N/A,#N/A,FALSE,"Tabl. D2";#N/A,#N/A,FALSE,"Tabl. D2 b";#N/A,#N/A,FALSE,"Tabl. D3";#N/A,#N/A,FALSE,"Tabl. D4";#N/A,#N/A,FALSE,"Tabl. D5"}</definedName>
    <definedName name="qwqwqwww" localSheetId="1" hidden="1">{#N/A,#N/A,FALSE,"UNIT";#N/A,#N/A,FALSE,"UNIT";#N/A,#N/A,FALSE,"계정"}</definedName>
    <definedName name="qwqwqwww" localSheetId="3" hidden="1">{#N/A,#N/A,FALSE,"UNIT";#N/A,#N/A,FALSE,"UNIT";#N/A,#N/A,FALSE,"계정"}</definedName>
    <definedName name="qwqwqwww" hidden="1">{#N/A,#N/A,FALSE,"UNIT";#N/A,#N/A,FALSE,"UNIT";#N/A,#N/A,FALSE,"계정"}</definedName>
    <definedName name="qwqwwww" localSheetId="1" hidden="1">{#N/A,#N/A,FALSE,"UNIT";#N/A,#N/A,FALSE,"UNIT";#N/A,#N/A,FALSE,"계정"}</definedName>
    <definedName name="qwqwwww" localSheetId="3" hidden="1">{#N/A,#N/A,FALSE,"UNIT";#N/A,#N/A,FALSE,"UNIT";#N/A,#N/A,FALSE,"계정"}</definedName>
    <definedName name="qwqwwww" hidden="1">{#N/A,#N/A,FALSE,"UNIT";#N/A,#N/A,FALSE,"UNIT";#N/A,#N/A,FALSE,"계정"}</definedName>
    <definedName name="qwwqwqw" localSheetId="1" hidden="1">{#N/A,#N/A,FALSE,"UNIT";#N/A,#N/A,FALSE,"UNIT";#N/A,#N/A,FALSE,"계정"}</definedName>
    <definedName name="qwwqwqw" localSheetId="3" hidden="1">{#N/A,#N/A,FALSE,"UNIT";#N/A,#N/A,FALSE,"UNIT";#N/A,#N/A,FALSE,"계정"}</definedName>
    <definedName name="qwwqwqw" hidden="1">{#N/A,#N/A,FALSE,"UNIT";#N/A,#N/A,FALSE,"UNIT";#N/A,#N/A,FALSE,"계정"}</definedName>
    <definedName name="RACHID" localSheetId="1" hidden="1">{#N/A,#N/A,FALSE,"Aging Summary";#N/A,#N/A,FALSE,"Ratio Analysis";#N/A,#N/A,FALSE,"Test 120 Day Accts";#N/A,#N/A,FALSE,"Tickmarks"}</definedName>
    <definedName name="RACHID" localSheetId="3" hidden="1">{#N/A,#N/A,FALSE,"Aging Summary";#N/A,#N/A,FALSE,"Ratio Analysis";#N/A,#N/A,FALSE,"Test 120 Day Accts";#N/A,#N/A,FALSE,"Tickmarks"}</definedName>
    <definedName name="RACHID" hidden="1">{#N/A,#N/A,FALSE,"Aging Summary";#N/A,#N/A,FALSE,"Ratio Analysis";#N/A,#N/A,FALSE,"Test 120 Day Accts";#N/A,#N/A,FALSE,"Tickmarks"}</definedName>
    <definedName name="Rel" localSheetId="1" hidden="1">{#N/A,#N/A,FALSE,"Aging Summary";#N/A,#N/A,FALSE,"Ratio Analysis";#N/A,#N/A,FALSE,"Test 120 Day Accts";#N/A,#N/A,FALSE,"Tickmarks"}</definedName>
    <definedName name="Rel" localSheetId="3" hidden="1">{#N/A,#N/A,FALSE,"Aging Summary";#N/A,#N/A,FALSE,"Ratio Analysis";#N/A,#N/A,FALSE,"Test 120 Day Accts";#N/A,#N/A,FALSE,"Tickmarks"}</definedName>
    <definedName name="Rel" hidden="1">{#N/A,#N/A,FALSE,"Aging Summary";#N/A,#N/A,FALSE,"Ratio Analysis";#N/A,#N/A,FALSE,"Test 120 Day Accts";#N/A,#N/A,FALSE,"Tickmarks"}</definedName>
    <definedName name="RESDEVF" localSheetId="1" hidden="1">{"Frgen",#N/A,FALSE,"A";"Résu",#N/A,FALSE,"A"}</definedName>
    <definedName name="RESDEVF" localSheetId="3" hidden="1">{"Frgen",#N/A,FALSE,"A";"Résu",#N/A,FALSE,"A"}</definedName>
    <definedName name="RESDEVF" hidden="1">{"Frgen",#N/A,FALSE,"A";"Résu",#N/A,FALSE,"A"}</definedName>
    <definedName name="rf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KSK" localSheetId="0" hidden="1">[27]시산표!#REF!</definedName>
    <definedName name="RKSK" localSheetId="8" hidden="1">[27]시산표!#REF!</definedName>
    <definedName name="RKSK" localSheetId="6" hidden="1">[27]시산표!#REF!</definedName>
    <definedName name="RKSK" localSheetId="2" hidden="1">[27]시산표!#REF!</definedName>
    <definedName name="RKSK" localSheetId="1" hidden="1">[28]시산표!#REF!</definedName>
    <definedName name="RKSK" hidden="1">[27]시산표!#REF!</definedName>
    <definedName name="rrr" localSheetId="1" hidden="1">{#N/A,#N/A,FALSE,"UNIT";#N/A,#N/A,FALSE,"UNIT";#N/A,#N/A,FALSE,"계정"}</definedName>
    <definedName name="rrr" localSheetId="3" hidden="1">{#N/A,#N/A,FALSE,"UNIT";#N/A,#N/A,FALSE,"UNIT";#N/A,#N/A,FALSE,"계정"}</definedName>
    <definedName name="rrr" hidden="1">{#N/A,#N/A,FALSE,"UNIT";#N/A,#N/A,FALSE,"UNIT";#N/A,#N/A,FALSE,"계정"}</definedName>
    <definedName name="RT" localSheetId="1" hidden="1">{#N/A,#N/A,FALSE,"Sheet5"}</definedName>
    <definedName name="RT" localSheetId="3" hidden="1">{#N/A,#N/A,FALSE,"Sheet5"}</definedName>
    <definedName name="RT" hidden="1">{#N/A,#N/A,FALSE,"Sheet5"}</definedName>
    <definedName name="rtty" localSheetId="1" hidden="1">{#N/A,#N/A,FALSE,"UNIT";#N/A,#N/A,FALSE,"UNIT";#N/A,#N/A,FALSE,"계정"}</definedName>
    <definedName name="rtty" localSheetId="3" hidden="1">{#N/A,#N/A,FALSE,"UNIT";#N/A,#N/A,FALSE,"UNIT";#N/A,#N/A,FALSE,"계정"}</definedName>
    <definedName name="rtty" hidden="1">{#N/A,#N/A,FALSE,"UNIT";#N/A,#N/A,FALSE,"UNIT";#N/A,#N/A,FALSE,"계정"}</definedName>
    <definedName name="SAPBEXdnldView" hidden="1">"CNTE4NCC5UP5VYZI32WLHTTTX"</definedName>
    <definedName name="SAPBEXhrIndnt" hidden="1">"Wide"</definedName>
    <definedName name="SAPBEXrevision" hidden="1">11</definedName>
    <definedName name="SAPBEXsysID" hidden="1">"PB1"</definedName>
    <definedName name="SAPBEXwbID" hidden="1">"3VRCAQLKKEVQ271KM29O91AKZ"</definedName>
    <definedName name="SAPsysID" hidden="1">"708C5W7SBKP804JT78WJ0JNKI"</definedName>
    <definedName name="SAPwbID" hidden="1">"ARS"</definedName>
    <definedName name="sd" localSheetId="0" hidden="1">[1]D!#REF!</definedName>
    <definedName name="sd" localSheetId="8" hidden="1">[1]D!#REF!</definedName>
    <definedName name="sd" localSheetId="6" hidden="1">[1]D!#REF!</definedName>
    <definedName name="sd" localSheetId="2" hidden="1">[1]D!#REF!</definedName>
    <definedName name="sd" localSheetId="1" hidden="1">[1]D!#REF!</definedName>
    <definedName name="sd" hidden="1">[1]D!#REF!</definedName>
    <definedName name="sdf" localSheetId="1" hidden="1">{#N/A,#N/A,FALSE,"BS";#N/A,#N/A,FALSE,"PL";#N/A,#N/A,FALSE,"처분";#N/A,#N/A,FALSE,"현금";#N/A,#N/A,FALSE,"매출";#N/A,#N/A,FALSE,"원가";#N/A,#N/A,FALSE,"경영"}</definedName>
    <definedName name="sdf" localSheetId="3" hidden="1">{#N/A,#N/A,FALSE,"BS";#N/A,#N/A,FALSE,"PL";#N/A,#N/A,FALSE,"처분";#N/A,#N/A,FALSE,"현금";#N/A,#N/A,FALSE,"매출";#N/A,#N/A,FALSE,"원가";#N/A,#N/A,FALSE,"경영"}</definedName>
    <definedName name="sdf" hidden="1">{#N/A,#N/A,FALSE,"BS";#N/A,#N/A,FALSE,"PL";#N/A,#N/A,FALSE,"처분";#N/A,#N/A,FALSE,"현금";#N/A,#N/A,FALSE,"매출";#N/A,#N/A,FALSE,"원가";#N/A,#N/A,FALSE,"경영"}</definedName>
    <definedName name="sdfsdfsdf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sdfsdf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sdfsd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encount" hidden="1">2</definedName>
    <definedName name="sheet" localSheetId="1" hidden="1">{#N/A,#N/A,FALSE,"UNIT";#N/A,#N/A,FALSE,"UNIT";#N/A,#N/A,FALSE,"계정"}</definedName>
    <definedName name="sheet" localSheetId="3" hidden="1">{#N/A,#N/A,FALSE,"UNIT";#N/A,#N/A,FALSE,"UNIT";#N/A,#N/A,FALSE,"계정"}</definedName>
    <definedName name="sheet" hidden="1">{#N/A,#N/A,FALSE,"UNIT";#N/A,#N/A,FALSE,"UNIT";#N/A,#N/A,FALSE,"계정"}</definedName>
    <definedName name="shit" localSheetId="1" hidden="1">{#N/A,#N/A,FALSE,"Aging Summary";#N/A,#N/A,FALSE,"Ratio Analysis";#N/A,#N/A,FALSE,"Test 120 Day Accts";#N/A,#N/A,FALSE,"Tickmarks"}</definedName>
    <definedName name="shit" localSheetId="3" hidden="1">{#N/A,#N/A,FALSE,"Aging Summary";#N/A,#N/A,FALSE,"Ratio Analysis";#N/A,#N/A,FALSE,"Test 120 Day Accts";#N/A,#N/A,FALSE,"Tickmarks"}</definedName>
    <definedName name="shit" hidden="1">{#N/A,#N/A,FALSE,"Aging Summary";#N/A,#N/A,FALSE,"Ratio Analysis";#N/A,#N/A,FALSE,"Test 120 Day Accts";#N/A,#N/A,FALSE,"Tickmarks"}</definedName>
    <definedName name="shit1" localSheetId="1" hidden="1">{#N/A,#N/A,FALSE,"Aging Summary";#N/A,#N/A,FALSE,"Ratio Analysis";#N/A,#N/A,FALSE,"Test 120 Day Accts";#N/A,#N/A,FALSE,"Tickmarks"}</definedName>
    <definedName name="shit1" localSheetId="3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i" localSheetId="1" hidden="1">{#N/A,#N/A,FALSE,"Aging Summary";#N/A,#N/A,FALSE,"Ratio Analysis";#N/A,#N/A,FALSE,"Test 120 Day Accts";#N/A,#N/A,FALSE,"Tickmarks"}</definedName>
    <definedName name="si" localSheetId="3" hidden="1">{#N/A,#N/A,FALSE,"Aging Summary";#N/A,#N/A,FALSE,"Ratio Analysis";#N/A,#N/A,FALSE,"Test 120 Day Accts";#N/A,#N/A,FALSE,"Tickmarks"}</definedName>
    <definedName name="si" hidden="1">{#N/A,#N/A,FALSE,"Aging Summary";#N/A,#N/A,FALSE,"Ratio Analysis";#N/A,#N/A,FALSE,"Test 120 Day Accts";#N/A,#N/A,FALSE,"Tickmarks"}</definedName>
    <definedName name="Smlouvy" localSheetId="1" hidden="1">{"celkový rozpočet - detail",#N/A,FALSE,"Aktualizace č. 1"}</definedName>
    <definedName name="Smlouvy" localSheetId="3" hidden="1">{"celkový rozpočet - detail",#N/A,FALSE,"Aktualizace č. 1"}</definedName>
    <definedName name="Smlouvy" hidden="1">{"celkový rozpočet - detail",#N/A,FALSE,"Aktualizace č. 1"}</definedName>
    <definedName name="solver_lin" hidden="1">0</definedName>
    <definedName name="solver_num" hidden="1">0</definedName>
    <definedName name="solver_typ" hidden="1">3</definedName>
    <definedName name="solver_val" hidden="1">0.6</definedName>
    <definedName name="SORT" hidden="1">[29]MAT!$B$9:$L$165</definedName>
    <definedName name="sp" localSheetId="1" hidden="1">{#N/A,#N/A,FALSE,"Aging Summary";#N/A,#N/A,FALSE,"Ratio Analysis";#N/A,#N/A,FALSE,"Test 120 Day Accts";#N/A,#N/A,FALSE,"Tickmarks"}</definedName>
    <definedName name="sp" localSheetId="3" hidden="1">{#N/A,#N/A,FALSE,"Aging Summary";#N/A,#N/A,FALSE,"Ratio Analysis";#N/A,#N/A,FALSE,"Test 120 Day Accts";#N/A,#N/A,FALSE,"Tickmarks"}</definedName>
    <definedName name="sp" hidden="1">{#N/A,#N/A,FALSE,"Aging Summary";#N/A,#N/A,FALSE,"Ratio Analysis";#N/A,#N/A,FALSE,"Test 120 Day Accts";#N/A,#N/A,FALSE,"Tickmarks"}</definedName>
    <definedName name="srad" localSheetId="1" hidden="1">{#N/A,#N/A,FALSE,"Aging Summary";#N/A,#N/A,FALSE,"Ratio Analysis";#N/A,#N/A,FALSE,"Test 120 Day Accts";#N/A,#N/A,FALSE,"Tickmarks"}</definedName>
    <definedName name="srad" localSheetId="3" hidden="1">{#N/A,#N/A,FALSE,"Aging Summary";#N/A,#N/A,FALSE,"Ratio Analysis";#N/A,#N/A,FALSE,"Test 120 Day Accts";#N/A,#N/A,FALSE,"Tickmarks"}</definedName>
    <definedName name="srad" hidden="1">{#N/A,#N/A,FALSE,"Aging Summary";#N/A,#N/A,FALSE,"Ratio Analysis";#N/A,#N/A,FALSE,"Test 120 Day Accts";#N/A,#N/A,FALSE,"Tickmarks"}</definedName>
    <definedName name="srf" localSheetId="1" hidden="1">{#N/A,#N/A,FALSE,"BS";#N/A,#N/A,FALSE,"PL";#N/A,#N/A,FALSE,"처분";#N/A,#N/A,FALSE,"현금";#N/A,#N/A,FALSE,"매출";#N/A,#N/A,FALSE,"원가";#N/A,#N/A,FALSE,"경영"}</definedName>
    <definedName name="srf" localSheetId="3" hidden="1">{#N/A,#N/A,FALSE,"BS";#N/A,#N/A,FALSE,"PL";#N/A,#N/A,FALSE,"처분";#N/A,#N/A,FALSE,"현금";#N/A,#N/A,FALSE,"매출";#N/A,#N/A,FALSE,"원가";#N/A,#N/A,FALSE,"경영"}</definedName>
    <definedName name="srf" hidden="1">{#N/A,#N/A,FALSE,"BS";#N/A,#N/A,FALSE,"PL";#N/A,#N/A,FALSE,"처분";#N/A,#N/A,FALSE,"현금";#N/A,#N/A,FALSE,"매출";#N/A,#N/A,FALSE,"원가";#N/A,#N/A,FALSE,"경영"}</definedName>
    <definedName name="ssss" localSheetId="1" hidden="1">{#N/A,#N/A,FALSE,"BS";#N/A,#N/A,FALSE,"PL";#N/A,#N/A,FALSE,"처분";#N/A,#N/A,FALSE,"현금";#N/A,#N/A,FALSE,"매출";#N/A,#N/A,FALSE,"원가";#N/A,#N/A,FALSE,"경영"}</definedName>
    <definedName name="ssss" localSheetId="3" hidden="1">{#N/A,#N/A,FALSE,"BS";#N/A,#N/A,FALSE,"PL";#N/A,#N/A,FALSE,"처분";#N/A,#N/A,FALSE,"현금";#N/A,#N/A,FALSE,"매출";#N/A,#N/A,FALSE,"원가";#N/A,#N/A,FALSE,"경영"}</definedName>
    <definedName name="ssss" hidden="1">{#N/A,#N/A,FALSE,"BS";#N/A,#N/A,FALSE,"PL";#N/A,#N/A,FALSE,"처분";#N/A,#N/A,FALSE,"현금";#N/A,#N/A,FALSE,"매출";#N/A,#N/A,FALSE,"원가";#N/A,#N/A,FALSE,"경영"}</definedName>
    <definedName name="SUM" localSheetId="0" hidden="1">[30]Sheet2!#REF!</definedName>
    <definedName name="SUM" localSheetId="8" hidden="1">[30]Sheet2!#REF!</definedName>
    <definedName name="SUM" localSheetId="6" hidden="1">[30]Sheet2!#REF!</definedName>
    <definedName name="SUM" localSheetId="2" hidden="1">[30]Sheet2!#REF!</definedName>
    <definedName name="SUM" localSheetId="1" hidden="1">[30]Sheet2!#REF!</definedName>
    <definedName name="SUM" hidden="1">[30]Sheet2!#REF!</definedName>
    <definedName name="t.t.t" localSheetId="1" hidden="1">{"賃貸事例比較法",#N/A,FALSE,"Sheet2";"賃貸条件",#N/A,FALSE,"Sheet2"}</definedName>
    <definedName name="t.t.t" localSheetId="3" hidden="1">{"賃貸事例比較法",#N/A,FALSE,"Sheet2";"賃貸条件",#N/A,FALSE,"Sheet2"}</definedName>
    <definedName name="t.t.t" hidden="1">{"賃貸事例比較法",#N/A,FALSE,"Sheet2";"賃貸条件",#N/A,FALSE,"Sheet2"}</definedName>
    <definedName name="tab" localSheetId="1" hidden="1">{#N/A,#N/A,FALSE,"Tabl. G1";#N/A,#N/A,FALSE,"Tabl. G2"}</definedName>
    <definedName name="tab" localSheetId="3" hidden="1">{#N/A,#N/A,FALSE,"Tabl. G1";#N/A,#N/A,FALSE,"Tabl. G2"}</definedName>
    <definedName name="tab" hidden="1">{#N/A,#N/A,FALSE,"Tabl. G1";#N/A,#N/A,FALSE,"Tabl. G2"}</definedName>
    <definedName name="TABL00" localSheetId="1" hidden="1">{#N/A,#N/A,FALSE,"Tabl. D1";#N/A,#N/A,FALSE,"Tabl. D1 b";#N/A,#N/A,FALSE,"Tabl. D2";#N/A,#N/A,FALSE,"Tabl. D2 b";#N/A,#N/A,FALSE,"Tabl. D3";#N/A,#N/A,FALSE,"Tabl. D4";#N/A,#N/A,FALSE,"Tabl. D5"}</definedName>
    <definedName name="TABL00" localSheetId="3" hidden="1">{#N/A,#N/A,FALSE,"Tabl. D1";#N/A,#N/A,FALSE,"Tabl. D1 b";#N/A,#N/A,FALSE,"Tabl. D2";#N/A,#N/A,FALSE,"Tabl. D2 b";#N/A,#N/A,FALSE,"Tabl. D3";#N/A,#N/A,FALSE,"Tabl. D4";#N/A,#N/A,FALSE,"Tabl. D5"}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localSheetId="1" hidden="1">{#N/A,#N/A,FALSE,"Tabl. G1";#N/A,#N/A,FALSE,"Tabl. G2"}</definedName>
    <definedName name="tableé" localSheetId="3" hidden="1">{#N/A,#N/A,FALSE,"Tabl. G1";#N/A,#N/A,FALSE,"Tabl. G2"}</definedName>
    <definedName name="tableé" hidden="1">{#N/A,#N/A,FALSE,"Tabl. G1";#N/A,#N/A,FALSE,"Tabl. G2"}</definedName>
    <definedName name="tbd" localSheetId="1" hidden="1">{#N/A,#N/A,FALSE,"Aging Summary";#N/A,#N/A,FALSE,"Ratio Analysis";#N/A,#N/A,FALSE,"Test 120 Day Accts";#N/A,#N/A,FALSE,"Tickmarks"}</definedName>
    <definedName name="tbd" localSheetId="3" hidden="1">{#N/A,#N/A,FALSE,"Aging Summary";#N/A,#N/A,FALSE,"Ratio Analysis";#N/A,#N/A,FALSE,"Test 120 Day Accts";#N/A,#N/A,FALSE,"Tickmarks"}</definedName>
    <definedName name="tbd" hidden="1">{#N/A,#N/A,FALSE,"Aging Summary";#N/A,#N/A,FALSE,"Ratio Analysis";#N/A,#N/A,FALSE,"Test 120 Day Accts";#N/A,#N/A,FALSE,"Tickmarks"}</definedName>
    <definedName name="TemplateVersion" hidden="1">[24]Reference!$C$4</definedName>
    <definedName name="test" localSheetId="1" hidden="1">{#N/A,#N/A,FALSE,"Aging Summary";#N/A,#N/A,FALSE,"Ratio Analysis";#N/A,#N/A,FALSE,"Test 120 Day Accts";#N/A,#N/A,FALSE,"Tickmarks"}</definedName>
    <definedName name="test" localSheetId="3" hidden="1">{#N/A,#N/A,FALSE,"Aging Summary";#N/A,#N/A,FALSE,"Ratio Analysis";#N/A,#N/A,FALSE,"Test 120 Day Accts";#N/A,#N/A,FALSE,"Tickmarks"}</definedName>
    <definedName name="test" hidden="1">{#N/A,#N/A,FALSE,"Aging Summary";#N/A,#N/A,FALSE,"Ratio Analysis";#N/A,#N/A,FALSE,"Test 120 Day Accts";#N/A,#N/A,FALSE,"Tickmarks"}</definedName>
    <definedName name="TextRefCopyRangeCount" hidden="1">11</definedName>
    <definedName name="thsdorlsf" localSheetId="1" hidden="1">{"'분양원가'!$B$1:$F$113"}</definedName>
    <definedName name="thsdorlsf" localSheetId="3" hidden="1">{"'분양원가'!$B$1:$F$113"}</definedName>
    <definedName name="thsdorlsf" hidden="1">{"'분양원가'!$B$1:$F$113"}</definedName>
    <definedName name="title" localSheetId="1" hidden="1">{#N/A,#N/A,FALSE,"Sheet5"}</definedName>
    <definedName name="title" localSheetId="3" hidden="1">{#N/A,#N/A,FALSE,"Sheet5"}</definedName>
    <definedName name="title" hidden="1">{#N/A,#N/A,FALSE,"Sheet5"}</definedName>
    <definedName name="titoi" localSheetId="1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titoi" localSheetId="3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titoi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TKTKTK" localSheetId="1" hidden="1">{"'미착금액'!$A$4:$G$14"}</definedName>
    <definedName name="TKTKTK" localSheetId="3" hidden="1">{"'미착금액'!$A$4:$G$14"}</definedName>
    <definedName name="TKTKTK" hidden="1">{"'미착금액'!$A$4:$G$14"}</definedName>
    <definedName name="TLF" localSheetId="1" hidden="1">{"'10_03일자별'!$A$2:$H$31"}</definedName>
    <definedName name="TLF" localSheetId="3" hidden="1">{"'10_03일자별'!$A$2:$H$31"}</definedName>
    <definedName name="TLF" hidden="1">{"'10_03일자별'!$A$2:$H$31"}</definedName>
    <definedName name="toto" localSheetId="1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toto" localSheetId="3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toto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tr" localSheetId="1" hidden="1">{"USGV",#N/A,FALSE,"S-USGV"}</definedName>
    <definedName name="tr" localSheetId="3" hidden="1">{"USGV",#N/A,FALSE,"S-USGV"}</definedName>
    <definedName name="tr" hidden="1">{"USGV",#N/A,FALSE,"S-USGV"}</definedName>
    <definedName name="ttt" localSheetId="1" hidden="1">{#N/A,#N/A,FALSE,"Aging Summary";#N/A,#N/A,FALSE,"Ratio Analysis";#N/A,#N/A,FALSE,"Test 120 Day Accts";#N/A,#N/A,FALSE,"Tickmarks"}</definedName>
    <definedName name="ttt" localSheetId="3" hidden="1">{#N/A,#N/A,FALSE,"Aging Summary";#N/A,#N/A,FALSE,"Ratio Analysis";#N/A,#N/A,FALSE,"Test 120 Day Accts";#N/A,#N/A,FALSE,"Tickmarks"}</definedName>
    <definedName name="ttt" hidden="1">{#N/A,#N/A,FALSE,"Aging Summary";#N/A,#N/A,FALSE,"Ratio Analysis";#N/A,#N/A,FALSE,"Test 120 Day Accts";#N/A,#N/A,FALSE,"Tickmarks"}</definedName>
    <definedName name="ttt_1" localSheetId="1" hidden="1">{#N/A,#N/A,FALSE,"Aging Summary";#N/A,#N/A,FALSE,"Ratio Analysis";#N/A,#N/A,FALSE,"Test 120 Day Accts";#N/A,#N/A,FALSE,"Tickmarks"}</definedName>
    <definedName name="ttt_1" localSheetId="3" hidden="1">{#N/A,#N/A,FALSE,"Aging Summary";#N/A,#N/A,FALSE,"Ratio Analysis";#N/A,#N/A,FALSE,"Test 120 Day Accts";#N/A,#N/A,FALSE,"Tickmarks"}</definedName>
    <definedName name="ttt_1" hidden="1">{#N/A,#N/A,FALSE,"Aging Summary";#N/A,#N/A,FALSE,"Ratio Analysis";#N/A,#N/A,FALSE,"Test 120 Day Accts";#N/A,#N/A,FALSE,"Tickmarks"}</definedName>
    <definedName name="tttttttttt" localSheetId="1" hidden="1">{#N/A,#N/A,FALSE,"Tabl. D1";#N/A,#N/A,FALSE,"Tabl. D1 b";#N/A,#N/A,FALSE,"Tabl. D2";#N/A,#N/A,FALSE,"Tabl. D2 b";#N/A,#N/A,FALSE,"Tabl. D3";#N/A,#N/A,FALSE,"Tabl. D4";#N/A,#N/A,FALSE,"Tabl. D5"}</definedName>
    <definedName name="tttttttttt" localSheetId="3" hidden="1">{#N/A,#N/A,FALSE,"Tabl. D1";#N/A,#N/A,FALSE,"Tabl. D1 b";#N/A,#N/A,FALSE,"Tabl. D2";#N/A,#N/A,FALSE,"Tabl. D2 b";#N/A,#N/A,FALSE,"Tabl. D3";#N/A,#N/A,FALSE,"Tabl. D4";#N/A,#N/A,FALSE,"Tabl. D5"}</definedName>
    <definedName name="tttttttttt" hidden="1">{#N/A,#N/A,FALSE,"Tabl. D1";#N/A,#N/A,FALSE,"Tabl. D1 b";#N/A,#N/A,FALSE,"Tabl. D2";#N/A,#N/A,FALSE,"Tabl. D2 b";#N/A,#N/A,FALSE,"Tabl. D3";#N/A,#N/A,FALSE,"Tabl. D4";#N/A,#N/A,FALSE,"Tabl. D5"}</definedName>
    <definedName name="ty" localSheetId="1" hidden="1">{"MDE",#N/A,FALSE,"S-MDE"}</definedName>
    <definedName name="ty" localSheetId="3" hidden="1">{"MDE",#N/A,FALSE,"S-MDE"}</definedName>
    <definedName name="ty" hidden="1">{"MDE",#N/A,FALSE,"S-MDE"}</definedName>
    <definedName name="u" localSheetId="1" hidden="1">{#N/A,#N/A,FALSE,"현장 NCR 분석";#N/A,#N/A,FALSE,"현장품질감사";#N/A,#N/A,FALSE,"현장품질감사"}</definedName>
    <definedName name="u" localSheetId="3" hidden="1">{#N/A,#N/A,FALSE,"현장 NCR 분석";#N/A,#N/A,FALSE,"현장품질감사";#N/A,#N/A,FALSE,"현장품질감사"}</definedName>
    <definedName name="u" hidden="1">{#N/A,#N/A,FALSE,"현장 NCR 분석";#N/A,#N/A,FALSE,"현장품질감사";#N/A,#N/A,FALSE,"현장품질감사"}</definedName>
    <definedName name="uis" localSheetId="1" hidden="1">{#N/A,#N/A,FALSE,"Aging Summary";#N/A,#N/A,FALSE,"Ratio Analysis";#N/A,#N/A,FALSE,"Test 120 Day Accts";#N/A,#N/A,FALSE,"Tickmarks"}</definedName>
    <definedName name="uis" localSheetId="3" hidden="1">{#N/A,#N/A,FALSE,"Aging Summary";#N/A,#N/A,FALSE,"Ratio Analysis";#N/A,#N/A,FALSE,"Test 120 Day Accts";#N/A,#N/A,FALSE,"Tickmarks"}</definedName>
    <definedName name="uis" hidden="1">{#N/A,#N/A,FALSE,"Aging Summary";#N/A,#N/A,FALSE,"Ratio Analysis";#N/A,#N/A,FALSE,"Test 120 Day Accts";#N/A,#N/A,FALSE,"Tickmarks"}</definedName>
    <definedName name="ùùùùù" localSheetId="1" hidden="1">{#N/A,#N/A,FALSE,"Tabl. G1";#N/A,#N/A,FALSE,"Tabl. G2"}</definedName>
    <definedName name="ùùùùù" localSheetId="3" hidden="1">{#N/A,#N/A,FALSE,"Tabl. G1";#N/A,#N/A,FALSE,"Tabl. G2"}</definedName>
    <definedName name="ùùùùù" hidden="1">{#N/A,#N/A,FALSE,"Tabl. G1";#N/A,#N/A,FALSE,"Tabl. G2"}</definedName>
    <definedName name="v" localSheetId="1" hidden="1">{#N/A,#N/A,FALSE,"BS";#N/A,#N/A,FALSE,"PL";#N/A,#N/A,FALSE,"처분";#N/A,#N/A,FALSE,"현금";#N/A,#N/A,FALSE,"매출";#N/A,#N/A,FALSE,"원가";#N/A,#N/A,FALSE,"경영"}</definedName>
    <definedName name="v" localSheetId="3" hidden="1">{#N/A,#N/A,FALSE,"BS";#N/A,#N/A,FALSE,"PL";#N/A,#N/A,FALSE,"처분";#N/A,#N/A,FALSE,"현금";#N/A,#N/A,FALSE,"매출";#N/A,#N/A,FALSE,"원가";#N/A,#N/A,FALSE,"경영"}</definedName>
    <definedName name="v" hidden="1">{#N/A,#N/A,FALSE,"BS";#N/A,#N/A,FALSE,"PL";#N/A,#N/A,FALSE,"처분";#N/A,#N/A,FALSE,"현금";#N/A,#N/A,FALSE,"매출";#N/A,#N/A,FALSE,"원가";#N/A,#N/A,FALSE,"경영"}</definedName>
    <definedName name="VANES" localSheetId="1" hidden="1">{#N/A,#N/A,FALSE,"Tabl. A1";#N/A,#N/A,FALSE,"Tabl. A1 b";#N/A,#N/A,FALSE,"Tabl. A2";#N/A,#N/A,FALSE,"Tabl. A2-1";#N/A,#N/A,FALSE,"Tabl. A2-2"}</definedName>
    <definedName name="VANES" localSheetId="3" hidden="1">{#N/A,#N/A,FALSE,"Tabl. A1";#N/A,#N/A,FALSE,"Tabl. A1 b";#N/A,#N/A,FALSE,"Tabl. A2";#N/A,#N/A,FALSE,"Tabl. A2-1";#N/A,#N/A,FALSE,"Tabl. A2-2"}</definedName>
    <definedName name="VANES" hidden="1">{#N/A,#N/A,FALSE,"Tabl. A1";#N/A,#N/A,FALSE,"Tabl. A1 b";#N/A,#N/A,FALSE,"Tabl. A2";#N/A,#N/A,FALSE,"Tabl. A2-1";#N/A,#N/A,FALSE,"Tabl. A2-2"}</definedName>
    <definedName name="vannes" localSheetId="1" hidden="1">{#N/A,#N/A,FALSE,"Tabl. G1";#N/A,#N/A,FALSE,"Tabl. G2"}</definedName>
    <definedName name="vannes" localSheetId="3" hidden="1">{#N/A,#N/A,FALSE,"Tabl. G1";#N/A,#N/A,FALSE,"Tabl. G2"}</definedName>
    <definedName name="vannes" hidden="1">{#N/A,#N/A,FALSE,"Tabl. G1";#N/A,#N/A,FALSE,"Tabl. G2"}</definedName>
    <definedName name="ver" localSheetId="1" hidden="1">{#N/A,#N/A,FALSE,"Aging Summary";#N/A,#N/A,FALSE,"Ratio Analysis";#N/A,#N/A,FALSE,"Test 120 Day Accts";#N/A,#N/A,FALSE,"Tickmarks"}</definedName>
    <definedName name="ver" localSheetId="3" hidden="1">{#N/A,#N/A,FALSE,"Aging Summary";#N/A,#N/A,FALSE,"Ratio Analysis";#N/A,#N/A,FALSE,"Test 120 Day Accts";#N/A,#N/A,FALSE,"Tickmarks"}</definedName>
    <definedName name="ver" hidden="1">{#N/A,#N/A,FALSE,"Aging Summary";#N/A,#N/A,FALSE,"Ratio Analysis";#N/A,#N/A,FALSE,"Test 120 Day Accts";#N/A,#N/A,FALSE,"Tickmarks"}</definedName>
    <definedName name="wewdew" localSheetId="1" hidden="1">{#N/A,#N/A,FALSE,"UNIT";#N/A,#N/A,FALSE,"UNIT";#N/A,#N/A,FALSE,"계정"}</definedName>
    <definedName name="wewdew" localSheetId="3" hidden="1">{#N/A,#N/A,FALSE,"UNIT";#N/A,#N/A,FALSE,"UNIT";#N/A,#N/A,FALSE,"계정"}</definedName>
    <definedName name="wewdew" hidden="1">{#N/A,#N/A,FALSE,"UNIT";#N/A,#N/A,FALSE,"UNIT";#N/A,#N/A,FALSE,"계정"}</definedName>
    <definedName name="wewe" localSheetId="0" hidden="1">[1]D!#REF!</definedName>
    <definedName name="wewe" localSheetId="8" hidden="1">[1]D!#REF!</definedName>
    <definedName name="wewe" localSheetId="6" hidden="1">[1]D!#REF!</definedName>
    <definedName name="wewe" localSheetId="2" hidden="1">[1]D!#REF!</definedName>
    <definedName name="wewe" localSheetId="1" hidden="1">[1]D!#REF!</definedName>
    <definedName name="wewe" hidden="1">[1]D!#REF!</definedName>
    <definedName name="wewewew" localSheetId="1" hidden="1">{#N/A,#N/A,FALSE,"UNIT";#N/A,#N/A,FALSE,"UNIT";#N/A,#N/A,FALSE,"계정"}</definedName>
    <definedName name="wewewew" localSheetId="3" hidden="1">{#N/A,#N/A,FALSE,"UNIT";#N/A,#N/A,FALSE,"UNIT";#N/A,#N/A,FALSE,"계정"}</definedName>
    <definedName name="wewewew" hidden="1">{#N/A,#N/A,FALSE,"UNIT";#N/A,#N/A,FALSE,"UNIT";#N/A,#N/A,FALSE,"계정"}</definedName>
    <definedName name="wewewewewwww" localSheetId="1" hidden="1">{#N/A,#N/A,FALSE,"UNIT";#N/A,#N/A,FALSE,"UNIT";#N/A,#N/A,FALSE,"계정"}</definedName>
    <definedName name="wewewewewwww" localSheetId="3" hidden="1">{#N/A,#N/A,FALSE,"UNIT";#N/A,#N/A,FALSE,"UNIT";#N/A,#N/A,FALSE,"계정"}</definedName>
    <definedName name="wewewewewwww" hidden="1">{#N/A,#N/A,FALSE,"UNIT";#N/A,#N/A,FALSE,"UNIT";#N/A,#N/A,FALSE,"계정"}</definedName>
    <definedName name="wewewewwwww" localSheetId="1" hidden="1">{#N/A,#N/A,FALSE,"UNIT";#N/A,#N/A,FALSE,"UNIT";#N/A,#N/A,FALSE,"계정"}</definedName>
    <definedName name="wewewewwwww" localSheetId="3" hidden="1">{#N/A,#N/A,FALSE,"UNIT";#N/A,#N/A,FALSE,"UNIT";#N/A,#N/A,FALSE,"계정"}</definedName>
    <definedName name="wewewewwwww" hidden="1">{#N/A,#N/A,FALSE,"UNIT";#N/A,#N/A,FALSE,"UNIT";#N/A,#N/A,FALSE,"계정"}</definedName>
    <definedName name="wjd" localSheetId="0" hidden="1">[31]MAT_N048!#REF!</definedName>
    <definedName name="wjd" localSheetId="8" hidden="1">[31]MAT_N048!#REF!</definedName>
    <definedName name="wjd" localSheetId="6" hidden="1">[31]MAT_N048!#REF!</definedName>
    <definedName name="wjd" localSheetId="2" hidden="1">[31]MAT_N048!#REF!</definedName>
    <definedName name="wjd" localSheetId="1" hidden="1">[31]MAT_N048!#REF!</definedName>
    <definedName name="wjd" hidden="1">[31]MAT_N048!#REF!</definedName>
    <definedName name="wkgk" localSheetId="1" hidden="1">{#N/A,#N/A,FALSE,"BS";#N/A,#N/A,FALSE,"PL";#N/A,#N/A,FALSE,"처분";#N/A,#N/A,FALSE,"현금";#N/A,#N/A,FALSE,"매출";#N/A,#N/A,FALSE,"원가";#N/A,#N/A,FALSE,"경영"}</definedName>
    <definedName name="wkgk" localSheetId="3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nkllwk" localSheetId="1" hidden="1">{"'Sheet1'!$A$1:$H$36"}</definedName>
    <definedName name="wnkllwk" localSheetId="3" hidden="1">{"'Sheet1'!$A$1:$H$36"}</definedName>
    <definedName name="wnkllwk" hidden="1">{"'Sheet1'!$A$1:$H$36"}</definedName>
    <definedName name="Workcap4" localSheetId="1" hidden="1">{#N/A,#N/A,FALSE,"Aging Summary";#N/A,#N/A,FALSE,"Ratio Analysis";#N/A,#N/A,FALSE,"Test 120 Day Accts";#N/A,#N/A,FALSE,"Tickmarks"}</definedName>
    <definedName name="Workcap4" localSheetId="3" hidden="1">{#N/A,#N/A,FALSE,"Aging Summary";#N/A,#N/A,FALSE,"Ratio Analysis";#N/A,#N/A,FALSE,"Test 120 Day Accts";#N/A,#N/A,FALSE,"Tickmarks"}</definedName>
    <definedName name="Workcap4" hidden="1">{#N/A,#N/A,FALSE,"Aging Summary";#N/A,#N/A,FALSE,"Ratio Analysis";#N/A,#N/A,FALSE,"Test 120 Day Accts";#N/A,#N/A,FALSE,"Tickmarks"}</definedName>
    <definedName name="working_capital" localSheetId="1" hidden="1">{#N/A,#N/A,FALSE,"Aging Summary";#N/A,#N/A,FALSE,"Ratio Analysis";#N/A,#N/A,FALSE,"Test 120 Day Accts";#N/A,#N/A,FALSE,"Tickmarks"}</definedName>
    <definedName name="working_capital" localSheetId="3" hidden="1">{#N/A,#N/A,FALSE,"Aging Summary";#N/A,#N/A,FALSE,"Ratio Analysis";#N/A,#N/A,FALSE,"Test 120 Day Accts";#N/A,#N/A,FALSE,"Tickmarks"}</definedName>
    <definedName name="working_capital" hidden="1">{#N/A,#N/A,FALSE,"Aging Summary";#N/A,#N/A,FALSE,"Ratio Analysis";#N/A,#N/A,FALSE,"Test 120 Day Accts";#N/A,#N/A,FALSE,"Tickmarks"}</definedName>
    <definedName name="wrn.1996._.BUDGET." localSheetId="1" hidden="1">{"SUMMARY",#N/A,TRUE,"SUMMARY";"compare",#N/A,TRUE,"Vs. Bus Plan";"ratios",#N/A,TRUE,"Ratios";"REVENUE",#N/A,TRUE,"Revenue";"expenses",#N/A,TRUE,"1996 budget";"payroll",#N/A,TRUE,"Payroll"}</definedName>
    <definedName name="wrn.1996._.BUDGET." localSheetId="3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1" hidden="1">{"SUMMARY",#N/A,TRUE,"SUMMARY";"compare",#N/A,TRUE,"Vs. Bus Plan";"ratios",#N/A,TRUE,"Ratios";"REVENUE",#N/A,TRUE,"Revenue";"expenses",#N/A,TRUE,"1996 budget";"payroll",#N/A,TRUE,"Payroll"}</definedName>
    <definedName name="wrn.1996._.BUDGET.1" localSheetId="3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aa." localSheetId="1" hidden="1">{#N/A,#N/A,FALSE,"UNIT";#N/A,#N/A,FALSE,"UNIT";#N/A,#N/A,FALSE,"계정"}</definedName>
    <definedName name="wrn.aa." localSheetId="3" hidden="1">{#N/A,#N/A,FALSE,"UNIT";#N/A,#N/A,FALSE,"UNIT";#N/A,#N/A,FALSE,"계정"}</definedName>
    <definedName name="wrn.aa." hidden="1">{#N/A,#N/A,FALSE,"UNIT";#N/A,#N/A,FALSE,"UNIT";#N/A,#N/A,FALSE,"계정"}</definedName>
    <definedName name="wrn.AANBIEDING." localSheetId="1" hidden="1">{#N/A,#N/A,FALSE,"Besr Frek Graph";#N/A,#N/A,FALSE,"OMV Verslag Graf";#N/A,#N/A,FALSE,"Klagtes Graf";#N/A,#N/A,FALSE,"KV - Kostes Graf"}</definedName>
    <definedName name="wrn.AANBIEDING." localSheetId="3" hidden="1">{#N/A,#N/A,FALSE,"Besr Frek Graph";#N/A,#N/A,FALSE,"OMV Verslag Graf";#N/A,#N/A,FALSE,"Klagtes Graf";#N/A,#N/A,FALSE,"KV - Kostes Graf"}</definedName>
    <definedName name="wrn.AANBIEDING." hidden="1">{#N/A,#N/A,FALSE,"Besr Frek Graph";#N/A,#N/A,FALSE,"OMV Verslag Graf";#N/A,#N/A,FALSE,"Klagtes Graf";#N/A,#N/A,FALSE,"KV - Kostes Graf"}</definedName>
    <definedName name="wrn.ACHESON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localSheetId="1" hidden="1">{#N/A,#N/A,FALSE,"Aging Summary";#N/A,#N/A,FALSE,"Ratio Analysis";#N/A,#N/A,FALSE,"Test 120 Day Accts";#N/A,#N/A,FALSE,"Tickmarks"}</definedName>
    <definedName name="wrn.aging._.and._.Trend._.Analysis1" localSheetId="3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LL._.REPORTS." localSheetId="1" hidden="1">{#N/A,#N/A,FALSE,"Raw Materials - 1430";#N/A,#N/A,FALSE,"Semi-Finished - 1420";#N/A,#N/A,FALSE,"Finished - 1400";#N/A,#N/A,FALSE,"Home Scrap &amp; Molds";#N/A,#N/A,FALSE,"Aging Reserves";#N/A,#N/A,FALSE,"Variance Summary";#N/A,#N/A,FALSE,"Sales"}</definedName>
    <definedName name="wrn.ALL._.REPORTS." localSheetId="3" hidden="1">{#N/A,#N/A,FALSE,"Raw Materials - 1430";#N/A,#N/A,FALSE,"Semi-Finished - 1420";#N/A,#N/A,FALSE,"Finished - 1400";#N/A,#N/A,FALSE,"Home Scrap &amp; Molds";#N/A,#N/A,FALSE,"Aging Reserves";#N/A,#N/A,FALSE,"Variance Summary";#N/A,#N/A,FALSE,"Sales"}</definedName>
    <definedName name="wrn.ALL._.REPORTS." hidden="1">{#N/A,#N/A,FALSE,"Raw Materials - 1430";#N/A,#N/A,FALSE,"Semi-Finished - 1420";#N/A,#N/A,FALSE,"Finished - 1400";#N/A,#N/A,FALSE,"Home Scrap &amp; Molds";#N/A,#N/A,FALSE,"Aging Reserves";#N/A,#N/A,FALSE,"Variance Summary";#N/A,#N/A,FALSE,"Sales"}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edryf._.Weekverslag." localSheetId="1" hidden="1">{#N/A,#N/A,FALSE,"Voorblad";#N/A,#N/A,FALSE,"KW Grafieke";#N/A,#N/A,FALSE,"MW Grafieke";#N/A,#N/A,FALSE,"DW Grafieke";#N/A,#N/A,FALSE,"SW Grafieke";#N/A,#N/A,FALSE,"Prod Teg Grafieke"}</definedName>
    <definedName name="wrn.Bedryf._.Weekverslag." localSheetId="3" hidden="1">{#N/A,#N/A,FALSE,"Voorblad";#N/A,#N/A,FALSE,"KW Grafieke";#N/A,#N/A,FALSE,"MW Grafieke";#N/A,#N/A,FALSE,"DW Grafieke";#N/A,#N/A,FALSE,"SW Grafieke";#N/A,#N/A,FALSE,"Prod Teg Grafieke"}</definedName>
    <definedName name="wrn.Bedryf._.Weekverslag." hidden="1">{#N/A,#N/A,FALSE,"Voorblad";#N/A,#N/A,FALSE,"KW Grafieke";#N/A,#N/A,FALSE,"MW Grafieke";#N/A,#N/A,FALSE,"DW Grafieke";#N/A,#N/A,FALSE,"SW Grafieke";#N/A,#N/A,FALSE,"Prod Teg Grafieke"}</definedName>
    <definedName name="wrn.BL94TAXRETURN.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OOK1.XLS." localSheetId="1" hidden="1">{#N/A,#N/A,FALSE,"Sheet1"}</definedName>
    <definedName name="wrn.BOOK1.XLS." localSheetId="3" hidden="1">{#N/A,#N/A,FALSE,"Sheet1"}</definedName>
    <definedName name="wrn.BOOK1.XLS." hidden="1">{#N/A,#N/A,FALSE,"Sheet1"}</definedName>
    <definedName name="wrn.CASH." localSheetId="1" hidden="1">{#N/A,#N/A,FALSE,"Sheet5"}</definedName>
    <definedName name="wrn.CASH." localSheetId="3" hidden="1">{#N/A,#N/A,FALSE,"Sheet5"}</definedName>
    <definedName name="wrn.CASH." hidden="1">{#N/A,#N/A,FALSE,"Sheet5"}</definedName>
    <definedName name="wrn.celkový._.tisk._.detail." localSheetId="1" hidden="1">{"celkový rozpočet - detail",#N/A,FALSE,"Aktualizace č. 1"}</definedName>
    <definedName name="wrn.celkový._.tisk._.detail." localSheetId="3" hidden="1">{"celkový rozpočet - detail",#N/A,FALSE,"Aktualizace č. 1"}</definedName>
    <definedName name="wrn.celkový._.tisk._.detail." hidden="1">{"celkový rozpočet - detail",#N/A,FALSE,"Aktualizace č. 1"}</definedName>
    <definedName name="wrn.CIC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." localSheetId="1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localSheetId="3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osdevl." localSheetId="1" hidden="1">{"Frgen",#N/A,FALSE,"A";"Résu",#N/A,FALSE,"A"}</definedName>
    <definedName name="wrn.Dosdevl." localSheetId="3" hidden="1">{"Frgen",#N/A,FALSE,"A";"Résu",#N/A,FALSE,"A"}</definedName>
    <definedName name="wrn.Dosdevl." hidden="1">{"Frgen",#N/A,FALSE,"A";"Résu",#N/A,FALSE,"A"}</definedName>
    <definedName name="wrn.DosPM." localSheetId="1" hidden="1">{"FrgénEst",#N/A,FALSE,"A";"RésuEst",#N/A,FALSE,"A"}</definedName>
    <definedName name="wrn.DosPM." localSheetId="3" hidden="1">{"FrgénEst",#N/A,FALSE,"A";"RésuEst",#N/A,FALSE,"A"}</definedName>
    <definedName name="wrn.DosPM." hidden="1">{"FrgénEst",#N/A,FALSE,"A";"RésuEst",#N/A,FALSE,"A"}</definedName>
    <definedName name="wrn.Druk._.Totale._.Begroting." localSheetId="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localSheetId="3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VE._.YEAR._.PROJECTION." localSheetId="1" hidden="1">{"FIVEYEAR",#N/A,TRUE,"SUMMARY";"FIVEYEAR",#N/A,TRUE,"Ratios";"FIVEYEAR",#N/A,TRUE,"Revenue";"FIVEYEAR",#N/A,TRUE,"DETAIL";"FIVEYEAR",#N/A,TRUE,"Payroll"}</definedName>
    <definedName name="wrn.FIVE._.YEAR._.PROJECTION." localSheetId="3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IFF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ntfinance." localSheetId="1" hidden="1">{"Rate",#N/A,TRUE,"SUMMARY";"Ratios",#N/A,TRUE,"Ratios";"BUDGETREVENUE",#N/A,TRUE,"Revenue";"TOTALS",#N/A,TRUE,"DETAIL"}</definedName>
    <definedName name="wrn.ntfinance." localSheetId="3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PAIM._.TAX._.PRO.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int." localSheetId="1" hidden="1">{#N/A,#N/A,FALSE,"Japan 2003";#N/A,#N/A,FALSE,"Sheet2"}</definedName>
    <definedName name="wrn.print." localSheetId="3" hidden="1">{#N/A,#N/A,FALSE,"Japan 2003";#N/A,#N/A,FALSE,"Sheet2"}</definedName>
    <definedName name="wrn.print." hidden="1">{#N/A,#N/A,FALSE,"Japan 2003";#N/A,#N/A,FALSE,"Sheet2"}</definedName>
    <definedName name="wrn.PrintAll." localSheetId="1" hidden="1">{#N/A,#N/A,TRUE,"Summary";#N/A,#N/A,TRUE,"IS";#N/A,#N/A,TRUE,"Adj";#N/A,#N/A,TRUE,"BS";#N/A,#N/A,TRUE,"CF";#N/A,#N/A,TRUE,"Debt";#N/A,#N/A,TRUE,"IRR"}</definedName>
    <definedName name="wrn.PrintAll." localSheetId="3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Reed." localSheetId="1" hidden="1">{#N/A,#N/A,TRUE,"Fuels";#N/A,#N/A,TRUE,"HPLPstm";#N/A,#N/A,TRUE,"LPstm"}</definedName>
    <definedName name="wrn.Reed." localSheetId="3" hidden="1">{#N/A,#N/A,TRUE,"Fuels";#N/A,#N/A,TRUE,"HPLPstm";#N/A,#N/A,TRUE,"LPstm"}</definedName>
    <definedName name="wrn.Reed." hidden="1">{#N/A,#N/A,TRUE,"Fuels";#N/A,#N/A,TRUE,"HPLPstm";#N/A,#N/A,TRUE,"LPstm"}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s." localSheetId="1" hidden="1">{#N/A,#N/A,TRUE,"O2_r";#N/A,#N/A,TRUE,"N2_r";#N/A,#N/A,TRUE,"H2_r";#N/A,#N/A,TRUE,"NG_r";#N/A,#N/A,TRUE,"MG_r";#N/A,#N/A,TRUE,"BFG_r";#N/A,#N/A,TRUE,"FO_r";#N/A,#N/A,TRUE,"HPS_r";#N/A,#N/A,TRUE,"LPS_r"}</definedName>
    <definedName name="wrn.Reports." localSheetId="3" hidden="1">{#N/A,#N/A,TRUE,"O2_r";#N/A,#N/A,TRUE,"N2_r";#N/A,#N/A,TRUE,"H2_r";#N/A,#N/A,TRUE,"NG_r";#N/A,#N/A,TRUE,"MG_r";#N/A,#N/A,TRUE,"BFG_r";#N/A,#N/A,TRUE,"FO_r";#N/A,#N/A,TRUE,"HPS_r";#N/A,#N/A,TRUE,"LPS_r"}</definedName>
    <definedName name="wrn.Reports." hidden="1">{#N/A,#N/A,TRUE,"O2_r";#N/A,#N/A,TRUE,"N2_r";#N/A,#N/A,TRUE,"H2_r";#N/A,#N/A,TRUE,"NG_r";#N/A,#N/A,TRUE,"MG_r";#N/A,#N/A,TRUE,"BFG_r";#N/A,#N/A,TRUE,"FO_r";#N/A,#N/A,TRUE,"HPS_r";#N/A,#N/A,TRUE,"LPS_r"}</definedName>
    <definedName name="wrn.Revs." localSheetId="1" hidden="1">{"Base_rev",#N/A,FALSE,"Proj_IS_Base";"Projrev",#N/A,FALSE,"Proj_IS_wOTLC";"Delta",#N/A,FALSE,"Delta Rev_PV"}</definedName>
    <definedName name="wrn.Revs." localSheetId="3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SAA94TAX.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um." localSheetId="1" hidden="1">{"Opsys",#N/A,FALSE,"NPV_OPsys";"NT",#N/A,FALSE,"NPV_NT";"DevP",#N/A,FALSE,"NPV_DevPdt";"Office",#N/A,FALSE,"NPV_Office"}</definedName>
    <definedName name="wrn.sum." localSheetId="3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ableaux._.A." localSheetId="1" hidden="1">{#N/A,#N/A,FALSE,"Tabl. A1";#N/A,#N/A,FALSE,"Tabl. A1 b";#N/A,#N/A,FALSE,"Tabl. A2";#N/A,#N/A,FALSE,"Tabl. A2-1";#N/A,#N/A,FALSE,"Tabl. A2-2"}</definedName>
    <definedName name="wrn.Tableaux._.A." localSheetId="3" hidden="1">{#N/A,#N/A,FALSE,"Tabl. A1";#N/A,#N/A,FALSE,"Tabl. A1 b";#N/A,#N/A,FALSE,"Tabl. A2";#N/A,#N/A,FALSE,"Tabl. A2-1";#N/A,#N/A,FALSE,"Tabl. A2-2"}</definedName>
    <definedName name="wrn.Tableaux._.A." hidden="1">{#N/A,#N/A,FALSE,"Tabl. A1";#N/A,#N/A,FALSE,"Tabl. A1 b";#N/A,#N/A,FALSE,"Tabl. A2";#N/A,#N/A,FALSE,"Tabl. A2-1";#N/A,#N/A,FALSE,"Tabl. A2-2"}</definedName>
    <definedName name="wrn.Tableaux._.D." localSheetId="1" hidden="1">{#N/A,#N/A,FALSE,"Tabl. D1";#N/A,#N/A,FALSE,"Tabl. D1 b";#N/A,#N/A,FALSE,"Tabl. D2";#N/A,#N/A,FALSE,"Tabl. D2 b";#N/A,#N/A,FALSE,"Tabl. D3";#N/A,#N/A,FALSE,"Tabl. D4";#N/A,#N/A,FALSE,"Tabl. D5"}</definedName>
    <definedName name="wrn.Tableaux._.D." localSheetId="3" hidden="1">{#N/A,#N/A,FALSE,"Tabl. D1";#N/A,#N/A,FALSE,"Tabl. D1 b";#N/A,#N/A,FALSE,"Tabl. D2";#N/A,#N/A,FALSE,"Tabl. D2 b";#N/A,#N/A,FALSE,"Tabl. D3";#N/A,#N/A,FALSE,"Tabl. D4";#N/A,#N/A,FALSE,"Tabl. D5"}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localSheetId="1" hidden="1">{#N/A,#N/A,FALSE,"Tabl. FB300";#N/A,#N/A,FALSE,"Tabl. FB350";#N/A,#N/A,FALSE,"Tabl. FB400";#N/A,#N/A,FALSE,"Tabl. FB500";#N/A,#N/A,FALSE,"Tabl. FS090"}</definedName>
    <definedName name="wrn.Tableaux._.F." localSheetId="3" hidden="1">{#N/A,#N/A,FALSE,"Tabl. FB300";#N/A,#N/A,FALSE,"Tabl. FB350";#N/A,#N/A,FALSE,"Tabl. FB400";#N/A,#N/A,FALSE,"Tabl. FB500";#N/A,#N/A,FALSE,"Tabl. FS090"}</definedName>
    <definedName name="wrn.Tableaux._.F." hidden="1">{#N/A,#N/A,FALSE,"Tabl. FB300";#N/A,#N/A,FALSE,"Tabl. FB350";#N/A,#N/A,FALSE,"Tabl. FB400";#N/A,#N/A,FALSE,"Tabl. FB500";#N/A,#N/A,FALSE,"Tabl. FS090"}</definedName>
    <definedName name="wrn.Tableaux._.G." localSheetId="1" hidden="1">{#N/A,#N/A,FALSE,"Tabl. G1";#N/A,#N/A,FALSE,"Tabl. G2"}</definedName>
    <definedName name="wrn.Tableaux._.G." localSheetId="3" hidden="1">{#N/A,#N/A,FALSE,"Tabl. G1";#N/A,#N/A,FALSE,"Tabl. G2"}</definedName>
    <definedName name="wrn.Tableaux._.G." hidden="1">{#N/A,#N/A,FALSE,"Tabl. G1";#N/A,#N/A,FALSE,"Tabl. G2"}</definedName>
    <definedName name="wrn.Tableaux._.H." localSheetId="1" hidden="1">{#N/A,#N/A,FALSE,"Tabl. H1";#N/A,#N/A,FALSE,"Tabl. H2"}</definedName>
    <definedName name="wrn.Tableaux._.H." localSheetId="3" hidden="1">{#N/A,#N/A,FALSE,"Tabl. H1";#N/A,#N/A,FALSE,"Tabl. H2"}</definedName>
    <definedName name="wrn.Tableaux._.H." hidden="1">{#N/A,#N/A,FALSE,"Tabl. H1";#N/A,#N/A,FALSE,"Tabl. H2"}</definedName>
    <definedName name="wrn.UNIONGAS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aluation._.Worksheets." localSheetId="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Weekly." localSheetId="1" hidden="1">{#N/A,#N/A,FALSE,"BF";#N/A,#N/A,FALSE,"BOP";#N/A,#N/A,FALSE,"SS";#N/A,#N/A,FALSE,"TM";#N/A,#N/A,FALSE,"SM";#N/A,#N/A,FALSE,"BF1";#N/A,#N/A,FALSE,"BOP1"}</definedName>
    <definedName name="wrn.Weekly." localSheetId="3" hidden="1">{#N/A,#N/A,FALSE,"BF";#N/A,#N/A,FALSE,"BOP";#N/A,#N/A,FALSE,"SS";#N/A,#N/A,FALSE,"TM";#N/A,#N/A,FALSE,"SM";#N/A,#N/A,FALSE,"BF1";#N/A,#N/A,FALSE,"BOP1"}</definedName>
    <definedName name="wrn.Weekly." hidden="1">{#N/A,#N/A,FALSE,"BF";#N/A,#N/A,FALSE,"BOP";#N/A,#N/A,FALSE,"SS";#N/A,#N/A,FALSE,"TM";#N/A,#N/A,FALSE,"SM";#N/A,#N/A,FALSE,"BF1";#N/A,#N/A,FALSE,"BOP1"}</definedName>
    <definedName name="wrn.テスト." localSheetId="1" hidden="1">{"賃貸事例比較法",#N/A,FALSE,"Sheet2";"賃貸条件",#N/A,FALSE,"Sheet2"}</definedName>
    <definedName name="wrn.テスト." localSheetId="3" hidden="1">{"賃貸事例比較法",#N/A,FALSE,"Sheet2";"賃貸条件",#N/A,FALSE,"Sheet2"}</definedName>
    <definedName name="wrn.テスト." hidden="1">{"賃貸事例比較法",#N/A,FALSE,"Sheet2";"賃貸条件",#N/A,FALSE,"Sheet2"}</definedName>
    <definedName name="wrn.간단한세무조정계산서." localSheetId="1" hidden="1">{#N/A,#N/A,TRUE,"일반적사항";#N/A,#N/A,TRUE,"주요재무자료"}</definedName>
    <definedName name="wrn.간단한세무조정계산서." localSheetId="3" hidden="1">{#N/A,#N/A,TRUE,"일반적사항";#N/A,#N/A,TRUE,"주요재무자료"}</definedName>
    <definedName name="wrn.간단한세무조정계산서." hidden="1">{#N/A,#N/A,TRUE,"일반적사항";#N/A,#N/A,TRUE,"주요재무자료"}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유형자산." localSheetId="1" hidden="1">{#N/A,#N/A,FALSE,"Sheet1"}</definedName>
    <definedName name="wrn.유형자산." localSheetId="3" hidden="1">{#N/A,#N/A,FALSE,"Sheet1"}</definedName>
    <definedName name="wrn.유형자산." hidden="1">{#N/A,#N/A,FALSE,"Sheet1"}</definedName>
    <definedName name="wrn.조흥94세무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w" localSheetId="1" hidden="1">{#N/A,#N/A,FALSE,"UNIT";#N/A,#N/A,FALSE,"UNIT";#N/A,#N/A,FALSE,"계정"}</definedName>
    <definedName name="ww" localSheetId="3" hidden="1">{#N/A,#N/A,FALSE,"UNIT";#N/A,#N/A,FALSE,"UNIT";#N/A,#N/A,FALSE,"계정"}</definedName>
    <definedName name="ww" hidden="1">{#N/A,#N/A,FALSE,"UNIT";#N/A,#N/A,FALSE,"UNIT";#N/A,#N/A,FALSE,"계정"}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w" localSheetId="1" hidden="1">{#N/A,#N/A,FALSE,"UNIT";#N/A,#N/A,FALSE,"UNIT";#N/A,#N/A,FALSE,"계정"}</definedName>
    <definedName name="wwew" localSheetId="3" hidden="1">{#N/A,#N/A,FALSE,"UNIT";#N/A,#N/A,FALSE,"UNIT";#N/A,#N/A,FALSE,"계정"}</definedName>
    <definedName name="wwew" hidden="1">{#N/A,#N/A,FALSE,"UNIT";#N/A,#N/A,FALSE,"UNIT";#N/A,#N/A,FALSE,"계정"}</definedName>
    <definedName name="wwewewewe" localSheetId="1" hidden="1">{#N/A,#N/A,TRUE,"Summary";#N/A,#N/A,TRUE,"IS";#N/A,#N/A,TRUE,"Adj";#N/A,#N/A,TRUE,"BS";#N/A,#N/A,TRUE,"CF";#N/A,#N/A,TRUE,"Debt";#N/A,#N/A,TRUE,"IRR"}</definedName>
    <definedName name="wwewewewe" localSheetId="3" hidden="1">{#N/A,#N/A,TRUE,"Summary";#N/A,#N/A,TRUE,"IS";#N/A,#N/A,TRUE,"Adj";#N/A,#N/A,TRUE,"BS";#N/A,#N/A,TRUE,"CF";#N/A,#N/A,TRUE,"Debt";#N/A,#N/A,TRUE,"IRR"}</definedName>
    <definedName name="wwewewewe" hidden="1">{#N/A,#N/A,TRUE,"Summary";#N/A,#N/A,TRUE,"IS";#N/A,#N/A,TRUE,"Adj";#N/A,#N/A,TRUE,"BS";#N/A,#N/A,TRUE,"CF";#N/A,#N/A,TRUE,"Debt";#N/A,#N/A,TRUE,"IRR"}</definedName>
    <definedName name="wwewww" localSheetId="1" hidden="1">{#N/A,#N/A,FALSE,"UNIT";#N/A,#N/A,FALSE,"UNIT";#N/A,#N/A,FALSE,"계정"}</definedName>
    <definedName name="wwewww" localSheetId="3" hidden="1">{#N/A,#N/A,FALSE,"UNIT";#N/A,#N/A,FALSE,"UNIT";#N/A,#N/A,FALSE,"계정"}</definedName>
    <definedName name="wwewww" hidden="1">{#N/A,#N/A,FALSE,"UNIT";#N/A,#N/A,FALSE,"UNIT";#N/A,#N/A,FALSE,"계정"}</definedName>
    <definedName name="www" localSheetId="1" hidden="1">{#N/A,#N/A,FALSE,"UNIT";#N/A,#N/A,FALSE,"UNIT";#N/A,#N/A,FALSE,"계정"}</definedName>
    <definedName name="www" localSheetId="3" hidden="1">{#N/A,#N/A,FALSE,"UNIT";#N/A,#N/A,FALSE,"UNIT";#N/A,#N/A,FALSE,"계정"}</definedName>
    <definedName name="www" hidden="1">{#N/A,#N/A,FALSE,"UNIT";#N/A,#N/A,FALSE,"UNIT";#N/A,#N/A,FALSE,"계정"}</definedName>
    <definedName name="wwwww" localSheetId="1" hidden="1">{#N/A,#N/A,FALSE,"UNIT";#N/A,#N/A,FALSE,"UNIT";#N/A,#N/A,FALSE,"계정"}</definedName>
    <definedName name="wwwww" localSheetId="3" hidden="1">{#N/A,#N/A,FALSE,"UNIT";#N/A,#N/A,FALSE,"UNIT";#N/A,#N/A,FALSE,"계정"}</definedName>
    <definedName name="wwwww" hidden="1">{#N/A,#N/A,FALSE,"UNIT";#N/A,#N/A,FALSE,"UNIT";#N/A,#N/A,FALSE,"계정"}</definedName>
    <definedName name="wwwwww" localSheetId="1" hidden="1">{#N/A,#N/A,FALSE,"UNIT";#N/A,#N/A,FALSE,"UNIT";#N/A,#N/A,FALSE,"계정"}</definedName>
    <definedName name="wwwwww" localSheetId="3" hidden="1">{#N/A,#N/A,FALSE,"UNIT";#N/A,#N/A,FALSE,"UNIT";#N/A,#N/A,FALSE,"계정"}</definedName>
    <definedName name="wwwwww" hidden="1">{#N/A,#N/A,FALSE,"UNIT";#N/A,#N/A,FALSE,"UNIT";#N/A,#N/A,FALSE,"계정"}</definedName>
    <definedName name="wwwwwww" localSheetId="1" hidden="1">{#N/A,#N/A,FALSE,"UNIT";#N/A,#N/A,FALSE,"UNIT";#N/A,#N/A,FALSE,"계정"}</definedName>
    <definedName name="wwwwwww" localSheetId="3" hidden="1">{#N/A,#N/A,FALSE,"UNIT";#N/A,#N/A,FALSE,"UNIT";#N/A,#N/A,FALSE,"계정"}</definedName>
    <definedName name="wwwwwww" hidden="1">{#N/A,#N/A,FALSE,"UNIT";#N/A,#N/A,FALSE,"UNIT";#N/A,#N/A,FALSE,"계정"}</definedName>
    <definedName name="wwwwwwww" localSheetId="1" hidden="1">{#N/A,#N/A,FALSE,"UNIT";#N/A,#N/A,FALSE,"UNIT";#N/A,#N/A,FALSE,"계정"}</definedName>
    <definedName name="wwwwwwww" localSheetId="3" hidden="1">{#N/A,#N/A,FALSE,"UNIT";#N/A,#N/A,FALSE,"UNIT";#N/A,#N/A,FALSE,"계정"}</definedName>
    <definedName name="wwwwwwww" hidden="1">{#N/A,#N/A,FALSE,"UNIT";#N/A,#N/A,FALSE,"UNIT";#N/A,#N/A,FALSE,"계정"}</definedName>
    <definedName name="wwwwwwwwdw" localSheetId="1" hidden="1">{#N/A,#N/A,FALSE,"UNIT";#N/A,#N/A,FALSE,"UNIT";#N/A,#N/A,FALSE,"계정"}</definedName>
    <definedName name="wwwwwwwwdw" localSheetId="3" hidden="1">{#N/A,#N/A,FALSE,"UNIT";#N/A,#N/A,FALSE,"UNIT";#N/A,#N/A,FALSE,"계정"}</definedName>
    <definedName name="wwwwwwwwdw" hidden="1">{#N/A,#N/A,FALSE,"UNIT";#N/A,#N/A,FALSE,"UNIT";#N/A,#N/A,FALSE,"계정"}</definedName>
    <definedName name="wwwwwwwww" localSheetId="1" hidden="1">{#N/A,#N/A,FALSE,"UNIT";#N/A,#N/A,FALSE,"UNIT";#N/A,#N/A,FALSE,"계정"}</definedName>
    <definedName name="wwwwwwwww" localSheetId="3" hidden="1">{#N/A,#N/A,FALSE,"UNIT";#N/A,#N/A,FALSE,"UNIT";#N/A,#N/A,FALSE,"계정"}</definedName>
    <definedName name="wwwwwwwww" hidden="1">{#N/A,#N/A,FALSE,"UNIT";#N/A,#N/A,FALSE,"UNIT";#N/A,#N/A,FALSE,"계정"}</definedName>
    <definedName name="wwwwwwwwwwww" localSheetId="1" hidden="1">{#N/A,#N/A,FALSE,"UNIT";#N/A,#N/A,FALSE,"UNIT";#N/A,#N/A,FALSE,"계정"}</definedName>
    <definedName name="wwwwwwwwwwww" localSheetId="3" hidden="1">{#N/A,#N/A,FALSE,"UNIT";#N/A,#N/A,FALSE,"UNIT";#N/A,#N/A,FALSE,"계정"}</definedName>
    <definedName name="wwwwwwwwwwww" hidden="1">{#N/A,#N/A,FALSE,"UNIT";#N/A,#N/A,FALSE,"UNIT";#N/A,#N/A,FALSE,"계정"}</definedName>
    <definedName name="wwwwwwwwwwwwwww" localSheetId="1" hidden="1">{#N/A,#N/A,FALSE,"UNIT";#N/A,#N/A,FALSE,"UNIT";#N/A,#N/A,FALSE,"계정"}</definedName>
    <definedName name="wwwwwwwwwwwwwww" localSheetId="3" hidden="1">{#N/A,#N/A,FALSE,"UNIT";#N/A,#N/A,FALSE,"UNIT";#N/A,#N/A,FALSE,"계정"}</definedName>
    <definedName name="wwwwwwwwwwwwwww" hidden="1">{#N/A,#N/A,FALSE,"UNIT";#N/A,#N/A,FALSE,"UNIT";#N/A,#N/A,FALSE,"계정"}</definedName>
    <definedName name="XREF_COLUMN_1" localSheetId="0" hidden="1">#REF!</definedName>
    <definedName name="XREF_COLUMN_1" localSheetId="8" hidden="1">#REF!</definedName>
    <definedName name="XREF_COLUMN_1" localSheetId="6" hidden="1">#REF!</definedName>
    <definedName name="XREF_COLUMN_1" localSheetId="2" hidden="1">#REF!</definedName>
    <definedName name="XREF_COLUMN_1" localSheetId="1" hidden="1">#REF!</definedName>
    <definedName name="XREF_COLUMN_1" hidden="1">#REF!</definedName>
    <definedName name="XREF_COLUMN_10" localSheetId="0" hidden="1">#REF!</definedName>
    <definedName name="XREF_COLUMN_10" localSheetId="8" hidden="1">#REF!</definedName>
    <definedName name="XREF_COLUMN_10" localSheetId="6" hidden="1">#REF!</definedName>
    <definedName name="XREF_COLUMN_10" localSheetId="2" hidden="1">#REF!</definedName>
    <definedName name="XREF_COLUMN_10" localSheetId="1" hidden="1">#REF!</definedName>
    <definedName name="XREF_COLUMN_10" hidden="1">#REF!</definedName>
    <definedName name="XREF_COLUMN_11" localSheetId="0" hidden="1">#REF!</definedName>
    <definedName name="XREF_COLUMN_11" localSheetId="8" hidden="1">#REF!</definedName>
    <definedName name="XREF_COLUMN_11" localSheetId="6" hidden="1">#REF!</definedName>
    <definedName name="XREF_COLUMN_11" localSheetId="2" hidden="1">#REF!</definedName>
    <definedName name="XREF_COLUMN_11" localSheetId="1" hidden="1">#REF!</definedName>
    <definedName name="XREF_COLUMN_11" hidden="1">#REF!</definedName>
    <definedName name="XREF_COLUMN_12" localSheetId="0" hidden="1">#REF!</definedName>
    <definedName name="XREF_COLUMN_12" localSheetId="8" hidden="1">#REF!</definedName>
    <definedName name="XREF_COLUMN_12" localSheetId="6" hidden="1">#REF!</definedName>
    <definedName name="XREF_COLUMN_12" localSheetId="2" hidden="1">#REF!</definedName>
    <definedName name="XREF_COLUMN_12" localSheetId="1" hidden="1">#REF!</definedName>
    <definedName name="XREF_COLUMN_12" hidden="1">#REF!</definedName>
    <definedName name="XREF_COLUMN_13" localSheetId="0" hidden="1">[32]현금및예치금집계표!#REF!</definedName>
    <definedName name="XREF_COLUMN_13" localSheetId="8" hidden="1">[32]현금및예치금집계표!#REF!</definedName>
    <definedName name="XREF_COLUMN_13" localSheetId="6" hidden="1">[32]현금및예치금집계표!#REF!</definedName>
    <definedName name="XREF_COLUMN_13" localSheetId="2" hidden="1">[32]현금및예치금집계표!#REF!</definedName>
    <definedName name="XREF_COLUMN_13" localSheetId="1" hidden="1">[32]현금및예치금집계표!#REF!</definedName>
    <definedName name="XREF_COLUMN_13" hidden="1">[32]현금및예치금집계표!#REF!</definedName>
    <definedName name="XREF_COLUMN_14" localSheetId="0" hidden="1">[33]lead!#REF!</definedName>
    <definedName name="XREF_COLUMN_14" localSheetId="8" hidden="1">[33]lead!#REF!</definedName>
    <definedName name="XREF_COLUMN_14" localSheetId="6" hidden="1">[33]lead!#REF!</definedName>
    <definedName name="XREF_COLUMN_14" localSheetId="2" hidden="1">[33]lead!#REF!</definedName>
    <definedName name="XREF_COLUMN_14" localSheetId="1" hidden="1">[33]lead!#REF!</definedName>
    <definedName name="XREF_COLUMN_14" hidden="1">[33]lead!#REF!</definedName>
    <definedName name="XREF_COLUMN_18" localSheetId="0" hidden="1">#REF!</definedName>
    <definedName name="XREF_COLUMN_18" localSheetId="8" hidden="1">#REF!</definedName>
    <definedName name="XREF_COLUMN_18" localSheetId="6" hidden="1">#REF!</definedName>
    <definedName name="XREF_COLUMN_18" localSheetId="2" hidden="1">#REF!</definedName>
    <definedName name="XREF_COLUMN_18" localSheetId="1" hidden="1">#REF!</definedName>
    <definedName name="XREF_COLUMN_18" hidden="1">#REF!</definedName>
    <definedName name="XREF_COLUMN_2" localSheetId="0" hidden="1">#REF!</definedName>
    <definedName name="XREF_COLUMN_2" localSheetId="8" hidden="1">#REF!</definedName>
    <definedName name="XREF_COLUMN_2" localSheetId="6" hidden="1">#REF!</definedName>
    <definedName name="XREF_COLUMN_2" localSheetId="2" hidden="1">#REF!</definedName>
    <definedName name="XREF_COLUMN_2" localSheetId="1" hidden="1">#REF!</definedName>
    <definedName name="XREF_COLUMN_2" hidden="1">#REF!</definedName>
    <definedName name="XREF_COLUMN_20" localSheetId="0" hidden="1">[34]이자수익OVERALL!#REF!</definedName>
    <definedName name="XREF_COLUMN_20" localSheetId="8" hidden="1">[34]이자수익OVERALL!#REF!</definedName>
    <definedName name="XREF_COLUMN_20" localSheetId="6" hidden="1">[34]이자수익OVERALL!#REF!</definedName>
    <definedName name="XREF_COLUMN_20" localSheetId="2" hidden="1">[34]이자수익OVERALL!#REF!</definedName>
    <definedName name="XREF_COLUMN_20" localSheetId="1" hidden="1">[34]이자수익OVERALL!#REF!</definedName>
    <definedName name="XREF_COLUMN_20" hidden="1">[34]이자수익OVERALL!#REF!</definedName>
    <definedName name="XREF_COLUMN_3" localSheetId="0" hidden="1">[35]F3!#REF!</definedName>
    <definedName name="XREF_COLUMN_3" localSheetId="8" hidden="1">[35]F3!#REF!</definedName>
    <definedName name="XREF_COLUMN_3" localSheetId="6" hidden="1">[35]F3!#REF!</definedName>
    <definedName name="XREF_COLUMN_3" localSheetId="2" hidden="1">[35]F3!#REF!</definedName>
    <definedName name="XREF_COLUMN_3" localSheetId="1" hidden="1">[36]F3!#REF!</definedName>
    <definedName name="XREF_COLUMN_3" hidden="1">[35]F3!#REF!</definedName>
    <definedName name="XREF_COLUMN_4" localSheetId="0" hidden="1">#REF!</definedName>
    <definedName name="XREF_COLUMN_4" localSheetId="8" hidden="1">#REF!</definedName>
    <definedName name="XREF_COLUMN_4" localSheetId="6" hidden="1">#REF!</definedName>
    <definedName name="XREF_COLUMN_4" localSheetId="2" hidden="1">#REF!</definedName>
    <definedName name="XREF_COLUMN_4" localSheetId="1" hidden="1">#REF!</definedName>
    <definedName name="XREF_COLUMN_4" hidden="1">#REF!</definedName>
    <definedName name="XREF_COLUMN_5" localSheetId="0" hidden="1">#REF!</definedName>
    <definedName name="XREF_COLUMN_5" localSheetId="8" hidden="1">#REF!</definedName>
    <definedName name="XREF_COLUMN_5" localSheetId="6" hidden="1">#REF!</definedName>
    <definedName name="XREF_COLUMN_5" localSheetId="2" hidden="1">#REF!</definedName>
    <definedName name="XREF_COLUMN_5" localSheetId="1" hidden="1">#REF!</definedName>
    <definedName name="XREF_COLUMN_5" hidden="1">#REF!</definedName>
    <definedName name="XREF_COLUMN_6" localSheetId="0" hidden="1">#REF!</definedName>
    <definedName name="XREF_COLUMN_6" localSheetId="8" hidden="1">#REF!</definedName>
    <definedName name="XREF_COLUMN_6" localSheetId="6" hidden="1">#REF!</definedName>
    <definedName name="XREF_COLUMN_6" localSheetId="2" hidden="1">#REF!</definedName>
    <definedName name="XREF_COLUMN_6" localSheetId="1" hidden="1">#REF!</definedName>
    <definedName name="XREF_COLUMN_6" hidden="1">#REF!</definedName>
    <definedName name="XREF_COLUMN_7" localSheetId="0" hidden="1">#REF!</definedName>
    <definedName name="XREF_COLUMN_7" localSheetId="8" hidden="1">#REF!</definedName>
    <definedName name="XREF_COLUMN_7" localSheetId="6" hidden="1">#REF!</definedName>
    <definedName name="XREF_COLUMN_7" localSheetId="2" hidden="1">#REF!</definedName>
    <definedName name="XREF_COLUMN_7" localSheetId="1" hidden="1">#REF!</definedName>
    <definedName name="XREF_COLUMN_7" hidden="1">#REF!</definedName>
    <definedName name="XREF_COLUMN_8" localSheetId="0" hidden="1">'[37]급여 Overall Test'!#REF!</definedName>
    <definedName name="XREF_COLUMN_8" localSheetId="8" hidden="1">'[37]급여 Overall Test'!#REF!</definedName>
    <definedName name="XREF_COLUMN_8" localSheetId="6" hidden="1">'[37]급여 Overall Test'!#REF!</definedName>
    <definedName name="XREF_COLUMN_8" localSheetId="2" hidden="1">'[37]급여 Overall Test'!#REF!</definedName>
    <definedName name="XREF_COLUMN_8" localSheetId="1" hidden="1">'[37]급여 Overall Test'!#REF!</definedName>
    <definedName name="XREF_COLUMN_8" hidden="1">'[37]급여 Overall Test'!#REF!</definedName>
    <definedName name="XREF_COLUMN_9" localSheetId="0" hidden="1">#REF!</definedName>
    <definedName name="XREF_COLUMN_9" localSheetId="8" hidden="1">#REF!</definedName>
    <definedName name="XREF_COLUMN_9" localSheetId="6" hidden="1">#REF!</definedName>
    <definedName name="XREF_COLUMN_9" localSheetId="2" hidden="1">#REF!</definedName>
    <definedName name="XREF_COLUMN_9" localSheetId="1" hidden="1">#REF!</definedName>
    <definedName name="XREF_COLUMN_9" hidden="1">#REF!</definedName>
    <definedName name="XRefActiveRow" localSheetId="0" hidden="1">#REF!</definedName>
    <definedName name="XRefActiveRow" localSheetId="8" hidden="1">#REF!</definedName>
    <definedName name="XRefActiveRow" localSheetId="6" hidden="1">#REF!</definedName>
    <definedName name="XRefActiveRow" localSheetId="2" hidden="1">#REF!</definedName>
    <definedName name="XRefActiveRow" localSheetId="1" hidden="1">#REF!</definedName>
    <definedName name="XRefActiveRow" hidden="1">#REF!</definedName>
    <definedName name="XRefColumnsCount" hidden="1">7</definedName>
    <definedName name="XRefCopy1" hidden="1">'[38]퇴직급여충당금 Overall Test'!$F$41</definedName>
    <definedName name="XRefCopy10" hidden="1">[39]매출채권!$E$6</definedName>
    <definedName name="XRefCopy10Row" hidden="1">[40]XREF!$A$20:$IV$20</definedName>
    <definedName name="XRefCopy11" localSheetId="0" hidden="1">#REF!</definedName>
    <definedName name="XRefCopy11" localSheetId="8" hidden="1">#REF!</definedName>
    <definedName name="XRefCopy11" localSheetId="6" hidden="1">#REF!</definedName>
    <definedName name="XRefCopy11" localSheetId="2" hidden="1">#REF!</definedName>
    <definedName name="XRefCopy11" localSheetId="1" hidden="1">#REF!</definedName>
    <definedName name="XRefCopy11" hidden="1">#REF!</definedName>
    <definedName name="XRefCopy11Row" localSheetId="0" hidden="1">#REF!</definedName>
    <definedName name="XRefCopy11Row" localSheetId="8" hidden="1">#REF!</definedName>
    <definedName name="XRefCopy11Row" localSheetId="6" hidden="1">#REF!</definedName>
    <definedName name="XRefCopy11Row" localSheetId="2" hidden="1">#REF!</definedName>
    <definedName name="XRefCopy11Row" localSheetId="1" hidden="1">#REF!</definedName>
    <definedName name="XRefCopy11Row" hidden="1">#REF!</definedName>
    <definedName name="XRefCopy12" localSheetId="0" hidden="1">#REF!</definedName>
    <definedName name="XRefCopy12" localSheetId="8" hidden="1">#REF!</definedName>
    <definedName name="XRefCopy12" localSheetId="6" hidden="1">#REF!</definedName>
    <definedName name="XRefCopy12" localSheetId="2" hidden="1">#REF!</definedName>
    <definedName name="XRefCopy12" localSheetId="1" hidden="1">#REF!</definedName>
    <definedName name="XRefCopy12" hidden="1">#REF!</definedName>
    <definedName name="XRefCopy12Row" localSheetId="0" hidden="1">#REF!</definedName>
    <definedName name="XRefCopy12Row" localSheetId="8" hidden="1">#REF!</definedName>
    <definedName name="XRefCopy12Row" localSheetId="6" hidden="1">#REF!</definedName>
    <definedName name="XRefCopy12Row" localSheetId="2" hidden="1">#REF!</definedName>
    <definedName name="XRefCopy12Row" localSheetId="1" hidden="1">#REF!</definedName>
    <definedName name="XRefCopy12Row" hidden="1">#REF!</definedName>
    <definedName name="XRefCopy13" localSheetId="0" hidden="1">#REF!</definedName>
    <definedName name="XRefCopy13" localSheetId="8" hidden="1">#REF!</definedName>
    <definedName name="XRefCopy13" localSheetId="6" hidden="1">#REF!</definedName>
    <definedName name="XRefCopy13" localSheetId="2" hidden="1">#REF!</definedName>
    <definedName name="XRefCopy13" localSheetId="1" hidden="1">#REF!</definedName>
    <definedName name="XRefCopy13" hidden="1">#REF!</definedName>
    <definedName name="XRefCopy13Row" localSheetId="0" hidden="1">#REF!</definedName>
    <definedName name="XRefCopy13Row" localSheetId="8" hidden="1">#REF!</definedName>
    <definedName name="XRefCopy13Row" localSheetId="6" hidden="1">#REF!</definedName>
    <definedName name="XRefCopy13Row" localSheetId="2" hidden="1">#REF!</definedName>
    <definedName name="XRefCopy13Row" localSheetId="1" hidden="1">#REF!</definedName>
    <definedName name="XRefCopy13Row" hidden="1">#REF!</definedName>
    <definedName name="XRefCopy14" localSheetId="0" hidden="1">[41]영업비용LeadSchedule!#REF!</definedName>
    <definedName name="XRefCopy14" localSheetId="8" hidden="1">[41]영업비용LeadSchedule!#REF!</definedName>
    <definedName name="XRefCopy14" localSheetId="6" hidden="1">[41]영업비용LeadSchedule!#REF!</definedName>
    <definedName name="XRefCopy14" localSheetId="2" hidden="1">[41]영업비용LeadSchedule!#REF!</definedName>
    <definedName name="XRefCopy14" localSheetId="1" hidden="1">[41]영업비용LeadSchedule!#REF!</definedName>
    <definedName name="XRefCopy14" hidden="1">[41]영업비용LeadSchedule!#REF!</definedName>
    <definedName name="XRefCopy14Row" localSheetId="0" hidden="1">#REF!</definedName>
    <definedName name="XRefCopy14Row" localSheetId="8" hidden="1">#REF!</definedName>
    <definedName name="XRefCopy14Row" localSheetId="6" hidden="1">#REF!</definedName>
    <definedName name="XRefCopy14Row" localSheetId="2" hidden="1">#REF!</definedName>
    <definedName name="XRefCopy14Row" localSheetId="1" hidden="1">#REF!</definedName>
    <definedName name="XRefCopy14Row" hidden="1">#REF!</definedName>
    <definedName name="XRefCopy15" localSheetId="0" hidden="1">#REF!</definedName>
    <definedName name="XRefCopy15" localSheetId="8" hidden="1">#REF!</definedName>
    <definedName name="XRefCopy15" localSheetId="6" hidden="1">#REF!</definedName>
    <definedName name="XRefCopy15" localSheetId="2" hidden="1">#REF!</definedName>
    <definedName name="XRefCopy15" localSheetId="1" hidden="1">#REF!</definedName>
    <definedName name="XRefCopy15" hidden="1">#REF!</definedName>
    <definedName name="XRefCopy15Row" localSheetId="0" hidden="1">#REF!</definedName>
    <definedName name="XRefCopy15Row" localSheetId="8" hidden="1">#REF!</definedName>
    <definedName name="XRefCopy15Row" localSheetId="6" hidden="1">#REF!</definedName>
    <definedName name="XRefCopy15Row" localSheetId="2" hidden="1">#REF!</definedName>
    <definedName name="XRefCopy15Row" localSheetId="1" hidden="1">#REF!</definedName>
    <definedName name="XRefCopy15Row" hidden="1">#REF!</definedName>
    <definedName name="XRefCopy16" hidden="1">[39]기타당좌자산!$D$37</definedName>
    <definedName name="XRefCopy16Row" localSheetId="0" hidden="1">#REF!</definedName>
    <definedName name="XRefCopy16Row" localSheetId="8" hidden="1">#REF!</definedName>
    <definedName name="XRefCopy16Row" localSheetId="6" hidden="1">#REF!</definedName>
    <definedName name="XRefCopy16Row" localSheetId="2" hidden="1">#REF!</definedName>
    <definedName name="XRefCopy16Row" localSheetId="1" hidden="1">#REF!</definedName>
    <definedName name="XRefCopy16Row" hidden="1">#REF!</definedName>
    <definedName name="XRefCopy17" localSheetId="0" hidden="1">#REF!</definedName>
    <definedName name="XRefCopy17" localSheetId="8" hidden="1">#REF!</definedName>
    <definedName name="XRefCopy17" localSheetId="6" hidden="1">#REF!</definedName>
    <definedName name="XRefCopy17" localSheetId="2" hidden="1">#REF!</definedName>
    <definedName name="XRefCopy17" localSheetId="1" hidden="1">#REF!</definedName>
    <definedName name="XRefCopy17" hidden="1">#REF!</definedName>
    <definedName name="XRefCopy17Row" localSheetId="0" hidden="1">#REF!</definedName>
    <definedName name="XRefCopy17Row" localSheetId="8" hidden="1">#REF!</definedName>
    <definedName name="XRefCopy17Row" localSheetId="6" hidden="1">#REF!</definedName>
    <definedName name="XRefCopy17Row" localSheetId="2" hidden="1">#REF!</definedName>
    <definedName name="XRefCopy17Row" localSheetId="1" hidden="1">#REF!</definedName>
    <definedName name="XRefCopy17Row" hidden="1">#REF!</definedName>
    <definedName name="XRefCopy18" localSheetId="0" hidden="1">#REF!</definedName>
    <definedName name="XRefCopy18" localSheetId="8" hidden="1">#REF!</definedName>
    <definedName name="XRefCopy18" localSheetId="6" hidden="1">#REF!</definedName>
    <definedName name="XRefCopy18" localSheetId="2" hidden="1">#REF!</definedName>
    <definedName name="XRefCopy18" localSheetId="1" hidden="1">#REF!</definedName>
    <definedName name="XRefCopy18" hidden="1">#REF!</definedName>
    <definedName name="XRefCopy18Row" localSheetId="0" hidden="1">#REF!</definedName>
    <definedName name="XRefCopy18Row" localSheetId="8" hidden="1">#REF!</definedName>
    <definedName name="XRefCopy18Row" localSheetId="6" hidden="1">#REF!</definedName>
    <definedName name="XRefCopy18Row" localSheetId="2" hidden="1">#REF!</definedName>
    <definedName name="XRefCopy18Row" localSheetId="1" hidden="1">#REF!</definedName>
    <definedName name="XRefCopy18Row" hidden="1">#REF!</definedName>
    <definedName name="XRefCopy19" localSheetId="0" hidden="1">[25]현금및예치금집계표!#REF!</definedName>
    <definedName name="XRefCopy19" localSheetId="8" hidden="1">[25]현금및예치금집계표!#REF!</definedName>
    <definedName name="XRefCopy19" localSheetId="6" hidden="1">[25]현금및예치금집계표!#REF!</definedName>
    <definedName name="XRefCopy19" localSheetId="2" hidden="1">[25]현금및예치금집계표!#REF!</definedName>
    <definedName name="XRefCopy19" localSheetId="1" hidden="1">[25]현금및예치금집계표!#REF!</definedName>
    <definedName name="XRefCopy19" hidden="1">[25]현금및예치금집계표!#REF!</definedName>
    <definedName name="XRefCopy19Row" localSheetId="0" hidden="1">#REF!</definedName>
    <definedName name="XRefCopy19Row" localSheetId="8" hidden="1">#REF!</definedName>
    <definedName name="XRefCopy19Row" localSheetId="6" hidden="1">#REF!</definedName>
    <definedName name="XRefCopy19Row" localSheetId="2" hidden="1">#REF!</definedName>
    <definedName name="XRefCopy19Row" localSheetId="1" hidden="1">#REF!</definedName>
    <definedName name="XRefCopy19Row" hidden="1">#REF!</definedName>
    <definedName name="XRefCopy1Row" localSheetId="0" hidden="1">[42]XREF!#REF!</definedName>
    <definedName name="XRefCopy1Row" localSheetId="8" hidden="1">[42]XREF!#REF!</definedName>
    <definedName name="XRefCopy1Row" localSheetId="6" hidden="1">[42]XREF!#REF!</definedName>
    <definedName name="XRefCopy1Row" localSheetId="2" hidden="1">[42]XREF!#REF!</definedName>
    <definedName name="XRefCopy1Row" localSheetId="1" hidden="1">[42]XREF!#REF!</definedName>
    <definedName name="XRefCopy1Row" hidden="1">[42]XREF!#REF!</definedName>
    <definedName name="XRefCopy2" localSheetId="0" hidden="1">[43]당기급여월별분석!#REF!</definedName>
    <definedName name="XRefCopy2" localSheetId="8" hidden="1">[43]당기급여월별분석!#REF!</definedName>
    <definedName name="XRefCopy2" localSheetId="6" hidden="1">[43]당기급여월별분석!#REF!</definedName>
    <definedName name="XRefCopy2" localSheetId="2" hidden="1">[43]당기급여월별분석!#REF!</definedName>
    <definedName name="XRefCopy2" localSheetId="1" hidden="1">[43]당기급여월별분석!#REF!</definedName>
    <definedName name="XRefCopy2" hidden="1">[43]당기급여월별분석!#REF!</definedName>
    <definedName name="XRefCopy20" localSheetId="0" hidden="1">#REF!</definedName>
    <definedName name="XRefCopy20" localSheetId="8" hidden="1">#REF!</definedName>
    <definedName name="XRefCopy20" localSheetId="6" hidden="1">#REF!</definedName>
    <definedName name="XRefCopy20" localSheetId="2" hidden="1">#REF!</definedName>
    <definedName name="XRefCopy20" localSheetId="1" hidden="1">#REF!</definedName>
    <definedName name="XRefCopy20" hidden="1">#REF!</definedName>
    <definedName name="XRefCopy20Row" localSheetId="0" hidden="1">#REF!</definedName>
    <definedName name="XRefCopy20Row" localSheetId="8" hidden="1">#REF!</definedName>
    <definedName name="XRefCopy20Row" localSheetId="6" hidden="1">#REF!</definedName>
    <definedName name="XRefCopy20Row" localSheetId="2" hidden="1">#REF!</definedName>
    <definedName name="XRefCopy20Row" localSheetId="1" hidden="1">#REF!</definedName>
    <definedName name="XRefCopy20Row" hidden="1">#REF!</definedName>
    <definedName name="XRefCopy21Row" localSheetId="0" hidden="1">#REF!</definedName>
    <definedName name="XRefCopy21Row" localSheetId="8" hidden="1">#REF!</definedName>
    <definedName name="XRefCopy21Row" localSheetId="6" hidden="1">#REF!</definedName>
    <definedName name="XRefCopy21Row" localSheetId="2" hidden="1">#REF!</definedName>
    <definedName name="XRefCopy21Row" localSheetId="1" hidden="1">#REF!</definedName>
    <definedName name="XRefCopy21Row" hidden="1">#REF!</definedName>
    <definedName name="XRefCopy22" localSheetId="0" hidden="1">#REF!</definedName>
    <definedName name="XRefCopy22" localSheetId="8" hidden="1">#REF!</definedName>
    <definedName name="XRefCopy22" localSheetId="6" hidden="1">#REF!</definedName>
    <definedName name="XRefCopy22" localSheetId="2" hidden="1">#REF!</definedName>
    <definedName name="XRefCopy22" localSheetId="1" hidden="1">#REF!</definedName>
    <definedName name="XRefCopy22" hidden="1">#REF!</definedName>
    <definedName name="XRefCopy22Row" localSheetId="0" hidden="1">#REF!</definedName>
    <definedName name="XRefCopy22Row" localSheetId="8" hidden="1">#REF!</definedName>
    <definedName name="XRefCopy22Row" localSheetId="6" hidden="1">#REF!</definedName>
    <definedName name="XRefCopy22Row" localSheetId="2" hidden="1">#REF!</definedName>
    <definedName name="XRefCopy22Row" localSheetId="1" hidden="1">#REF!</definedName>
    <definedName name="XRefCopy22Row" hidden="1">#REF!</definedName>
    <definedName name="XRefCopy23" localSheetId="0" hidden="1">#REF!</definedName>
    <definedName name="XRefCopy23" localSheetId="8" hidden="1">#REF!</definedName>
    <definedName name="XRefCopy23" localSheetId="6" hidden="1">#REF!</definedName>
    <definedName name="XRefCopy23" localSheetId="2" hidden="1">#REF!</definedName>
    <definedName name="XRefCopy23" localSheetId="1" hidden="1">#REF!</definedName>
    <definedName name="XRefCopy23" hidden="1">#REF!</definedName>
    <definedName name="XRefCopy23Row" localSheetId="0" hidden="1">#REF!</definedName>
    <definedName name="XRefCopy23Row" localSheetId="8" hidden="1">#REF!</definedName>
    <definedName name="XRefCopy23Row" localSheetId="6" hidden="1">#REF!</definedName>
    <definedName name="XRefCopy23Row" localSheetId="2" hidden="1">#REF!</definedName>
    <definedName name="XRefCopy23Row" localSheetId="1" hidden="1">#REF!</definedName>
    <definedName name="XRefCopy23Row" hidden="1">#REF!</definedName>
    <definedName name="XRefCopy24Row" localSheetId="0" hidden="1">#REF!</definedName>
    <definedName name="XRefCopy24Row" localSheetId="8" hidden="1">#REF!</definedName>
    <definedName name="XRefCopy24Row" localSheetId="6" hidden="1">#REF!</definedName>
    <definedName name="XRefCopy24Row" localSheetId="2" hidden="1">#REF!</definedName>
    <definedName name="XRefCopy24Row" localSheetId="1" hidden="1">#REF!</definedName>
    <definedName name="XRefCopy24Row" hidden="1">#REF!</definedName>
    <definedName name="XRefCopy25Row" localSheetId="0" hidden="1">#REF!</definedName>
    <definedName name="XRefCopy25Row" localSheetId="8" hidden="1">#REF!</definedName>
    <definedName name="XRefCopy25Row" localSheetId="6" hidden="1">#REF!</definedName>
    <definedName name="XRefCopy25Row" localSheetId="2" hidden="1">#REF!</definedName>
    <definedName name="XRefCopy25Row" localSheetId="1" hidden="1">#REF!</definedName>
    <definedName name="XRefCopy25Row" hidden="1">#REF!</definedName>
    <definedName name="XRefCopy26Row" localSheetId="0" hidden="1">#REF!</definedName>
    <definedName name="XRefCopy26Row" localSheetId="8" hidden="1">#REF!</definedName>
    <definedName name="XRefCopy26Row" localSheetId="6" hidden="1">#REF!</definedName>
    <definedName name="XRefCopy26Row" localSheetId="2" hidden="1">#REF!</definedName>
    <definedName name="XRefCopy26Row" localSheetId="1" hidden="1">#REF!</definedName>
    <definedName name="XRefCopy26Row" hidden="1">#REF!</definedName>
    <definedName name="XRefCopy27" localSheetId="0" hidden="1">#REF!</definedName>
    <definedName name="XRefCopy27" localSheetId="8" hidden="1">#REF!</definedName>
    <definedName name="XRefCopy27" localSheetId="6" hidden="1">#REF!</definedName>
    <definedName name="XRefCopy27" localSheetId="2" hidden="1">#REF!</definedName>
    <definedName name="XRefCopy27" localSheetId="1" hidden="1">#REF!</definedName>
    <definedName name="XRefCopy27" hidden="1">#REF!</definedName>
    <definedName name="XRefCopy27Row" localSheetId="0" hidden="1">#REF!</definedName>
    <definedName name="XRefCopy27Row" localSheetId="8" hidden="1">#REF!</definedName>
    <definedName name="XRefCopy27Row" localSheetId="6" hidden="1">#REF!</definedName>
    <definedName name="XRefCopy27Row" localSheetId="2" hidden="1">#REF!</definedName>
    <definedName name="XRefCopy27Row" localSheetId="1" hidden="1">#REF!</definedName>
    <definedName name="XRefCopy27Row" hidden="1">#REF!</definedName>
    <definedName name="XRefCopy28" localSheetId="0" hidden="1">[32]현금및예치금집계표!#REF!</definedName>
    <definedName name="XRefCopy28" localSheetId="8" hidden="1">[32]현금및예치금집계표!#REF!</definedName>
    <definedName name="XRefCopy28" localSheetId="6" hidden="1">[32]현금및예치금집계표!#REF!</definedName>
    <definedName name="XRefCopy28" localSheetId="2" hidden="1">[32]현금및예치금집계표!#REF!</definedName>
    <definedName name="XRefCopy28" localSheetId="1" hidden="1">[32]현금및예치금집계표!#REF!</definedName>
    <definedName name="XRefCopy28" hidden="1">[32]현금및예치금집계표!#REF!</definedName>
    <definedName name="XRefCopy28Row" localSheetId="0" hidden="1">#REF!</definedName>
    <definedName name="XRefCopy28Row" localSheetId="8" hidden="1">#REF!</definedName>
    <definedName name="XRefCopy28Row" localSheetId="6" hidden="1">#REF!</definedName>
    <definedName name="XRefCopy28Row" localSheetId="2" hidden="1">#REF!</definedName>
    <definedName name="XRefCopy28Row" localSheetId="1" hidden="1">#REF!</definedName>
    <definedName name="XRefCopy28Row" hidden="1">#REF!</definedName>
    <definedName name="XRefCopy29Row" localSheetId="0" hidden="1">#REF!</definedName>
    <definedName name="XRefCopy29Row" localSheetId="8" hidden="1">#REF!</definedName>
    <definedName name="XRefCopy29Row" localSheetId="6" hidden="1">#REF!</definedName>
    <definedName name="XRefCopy29Row" localSheetId="2" hidden="1">#REF!</definedName>
    <definedName name="XRefCopy29Row" localSheetId="1" hidden="1">#REF!</definedName>
    <definedName name="XRefCopy29Row" hidden="1">#REF!</definedName>
    <definedName name="XRefCopy2Row" hidden="1">[38]XREF!$A$4:$IV$4</definedName>
    <definedName name="XRefCopy3" localSheetId="0" hidden="1">#REF!</definedName>
    <definedName name="XRefCopy3" localSheetId="8" hidden="1">#REF!</definedName>
    <definedName name="XRefCopy3" localSheetId="6" hidden="1">#REF!</definedName>
    <definedName name="XRefCopy3" localSheetId="2" hidden="1">#REF!</definedName>
    <definedName name="XRefCopy3" localSheetId="1" hidden="1">#REF!</definedName>
    <definedName name="XRefCopy3" hidden="1">#REF!</definedName>
    <definedName name="XRefCopy30Row" localSheetId="0" hidden="1">#REF!</definedName>
    <definedName name="XRefCopy30Row" localSheetId="8" hidden="1">#REF!</definedName>
    <definedName name="XRefCopy30Row" localSheetId="6" hidden="1">#REF!</definedName>
    <definedName name="XRefCopy30Row" localSheetId="2" hidden="1">#REF!</definedName>
    <definedName name="XRefCopy30Row" localSheetId="1" hidden="1">#REF!</definedName>
    <definedName name="XRefCopy30Row" hidden="1">#REF!</definedName>
    <definedName name="XRefCopy31Row" localSheetId="0" hidden="1">#REF!</definedName>
    <definedName name="XRefCopy31Row" localSheetId="8" hidden="1">#REF!</definedName>
    <definedName name="XRefCopy31Row" localSheetId="6" hidden="1">#REF!</definedName>
    <definedName name="XRefCopy31Row" localSheetId="2" hidden="1">#REF!</definedName>
    <definedName name="XRefCopy31Row" localSheetId="1" hidden="1">#REF!</definedName>
    <definedName name="XRefCopy31Row" hidden="1">#REF!</definedName>
    <definedName name="XRefCopy32Row" localSheetId="0" hidden="1">#REF!</definedName>
    <definedName name="XRefCopy32Row" localSheetId="8" hidden="1">#REF!</definedName>
    <definedName name="XRefCopy32Row" localSheetId="6" hidden="1">#REF!</definedName>
    <definedName name="XRefCopy32Row" localSheetId="2" hidden="1">#REF!</definedName>
    <definedName name="XRefCopy32Row" localSheetId="1" hidden="1">#REF!</definedName>
    <definedName name="XRefCopy32Row" hidden="1">#REF!</definedName>
    <definedName name="XRefCopy33Row" localSheetId="0" hidden="1">#REF!</definedName>
    <definedName name="XRefCopy33Row" localSheetId="8" hidden="1">#REF!</definedName>
    <definedName name="XRefCopy33Row" localSheetId="6" hidden="1">#REF!</definedName>
    <definedName name="XRefCopy33Row" localSheetId="2" hidden="1">#REF!</definedName>
    <definedName name="XRefCopy33Row" localSheetId="1" hidden="1">#REF!</definedName>
    <definedName name="XRefCopy33Row" hidden="1">#REF!</definedName>
    <definedName name="XRefCopy34Row" localSheetId="0" hidden="1">#REF!</definedName>
    <definedName name="XRefCopy34Row" localSheetId="8" hidden="1">#REF!</definedName>
    <definedName name="XRefCopy34Row" localSheetId="6" hidden="1">#REF!</definedName>
    <definedName name="XRefCopy34Row" localSheetId="2" hidden="1">#REF!</definedName>
    <definedName name="XRefCopy34Row" localSheetId="1" hidden="1">#REF!</definedName>
    <definedName name="XRefCopy34Row" hidden="1">#REF!</definedName>
    <definedName name="XRefCopy35Row" localSheetId="0" hidden="1">#REF!</definedName>
    <definedName name="XRefCopy35Row" localSheetId="8" hidden="1">#REF!</definedName>
    <definedName name="XRefCopy35Row" localSheetId="6" hidden="1">#REF!</definedName>
    <definedName name="XRefCopy35Row" localSheetId="2" hidden="1">#REF!</definedName>
    <definedName name="XRefCopy35Row" localSheetId="1" hidden="1">#REF!</definedName>
    <definedName name="XRefCopy35Row" hidden="1">#REF!</definedName>
    <definedName name="XRefCopy36Row" localSheetId="0" hidden="1">#REF!</definedName>
    <definedName name="XRefCopy36Row" localSheetId="8" hidden="1">#REF!</definedName>
    <definedName name="XRefCopy36Row" localSheetId="6" hidden="1">#REF!</definedName>
    <definedName name="XRefCopy36Row" localSheetId="2" hidden="1">#REF!</definedName>
    <definedName name="XRefCopy36Row" localSheetId="1" hidden="1">#REF!</definedName>
    <definedName name="XRefCopy36Row" hidden="1">#REF!</definedName>
    <definedName name="XRefCopy37Row" localSheetId="0" hidden="1">#REF!</definedName>
    <definedName name="XRefCopy37Row" localSheetId="8" hidden="1">#REF!</definedName>
    <definedName name="XRefCopy37Row" localSheetId="6" hidden="1">#REF!</definedName>
    <definedName name="XRefCopy37Row" localSheetId="2" hidden="1">#REF!</definedName>
    <definedName name="XRefCopy37Row" localSheetId="1" hidden="1">#REF!</definedName>
    <definedName name="XRefCopy37Row" hidden="1">#REF!</definedName>
    <definedName name="XRefCopy38Row" localSheetId="0" hidden="1">#REF!</definedName>
    <definedName name="XRefCopy38Row" localSheetId="8" hidden="1">#REF!</definedName>
    <definedName name="XRefCopy38Row" localSheetId="6" hidden="1">#REF!</definedName>
    <definedName name="XRefCopy38Row" localSheetId="2" hidden="1">#REF!</definedName>
    <definedName name="XRefCopy38Row" localSheetId="1" hidden="1">#REF!</definedName>
    <definedName name="XRefCopy38Row" hidden="1">#REF!</definedName>
    <definedName name="XRefCopy39Row" localSheetId="0" hidden="1">#REF!</definedName>
    <definedName name="XRefCopy39Row" localSheetId="8" hidden="1">#REF!</definedName>
    <definedName name="XRefCopy39Row" localSheetId="6" hidden="1">#REF!</definedName>
    <definedName name="XRefCopy39Row" localSheetId="2" hidden="1">#REF!</definedName>
    <definedName name="XRefCopy39Row" localSheetId="1" hidden="1">#REF!</definedName>
    <definedName name="XRefCopy39Row" hidden="1">#REF!</definedName>
    <definedName name="XRefCopy3Row" hidden="1">[38]XREF!$A$6:$IV$6</definedName>
    <definedName name="XRefCopy4" localSheetId="0" hidden="1">#REF!</definedName>
    <definedName name="XRefCopy4" localSheetId="8" hidden="1">#REF!</definedName>
    <definedName name="XRefCopy4" localSheetId="6" hidden="1">#REF!</definedName>
    <definedName name="XRefCopy4" localSheetId="2" hidden="1">#REF!</definedName>
    <definedName name="XRefCopy4" localSheetId="1" hidden="1">#REF!</definedName>
    <definedName name="XRefCopy4" hidden="1">#REF!</definedName>
    <definedName name="XRefCopy40Row" localSheetId="0" hidden="1">#REF!</definedName>
    <definedName name="XRefCopy40Row" localSheetId="8" hidden="1">#REF!</definedName>
    <definedName name="XRefCopy40Row" localSheetId="6" hidden="1">#REF!</definedName>
    <definedName name="XRefCopy40Row" localSheetId="2" hidden="1">#REF!</definedName>
    <definedName name="XRefCopy40Row" localSheetId="1" hidden="1">#REF!</definedName>
    <definedName name="XRefCopy40Row" hidden="1">#REF!</definedName>
    <definedName name="XRefCopy41Row" localSheetId="0" hidden="1">#REF!</definedName>
    <definedName name="XRefCopy41Row" localSheetId="8" hidden="1">#REF!</definedName>
    <definedName name="XRefCopy41Row" localSheetId="6" hidden="1">#REF!</definedName>
    <definedName name="XRefCopy41Row" localSheetId="2" hidden="1">#REF!</definedName>
    <definedName name="XRefCopy41Row" localSheetId="1" hidden="1">#REF!</definedName>
    <definedName name="XRefCopy41Row" hidden="1">#REF!</definedName>
    <definedName name="XRefCopy42Row" localSheetId="0" hidden="1">#REF!</definedName>
    <definedName name="XRefCopy42Row" localSheetId="8" hidden="1">#REF!</definedName>
    <definedName name="XRefCopy42Row" localSheetId="6" hidden="1">#REF!</definedName>
    <definedName name="XRefCopy42Row" localSheetId="2" hidden="1">#REF!</definedName>
    <definedName name="XRefCopy42Row" localSheetId="1" hidden="1">#REF!</definedName>
    <definedName name="XRefCopy42Row" hidden="1">#REF!</definedName>
    <definedName name="XRefCopy43Row" localSheetId="0" hidden="1">#REF!</definedName>
    <definedName name="XRefCopy43Row" localSheetId="8" hidden="1">#REF!</definedName>
    <definedName name="XRefCopy43Row" localSheetId="6" hidden="1">#REF!</definedName>
    <definedName name="XRefCopy43Row" localSheetId="2" hidden="1">#REF!</definedName>
    <definedName name="XRefCopy43Row" localSheetId="1" hidden="1">#REF!</definedName>
    <definedName name="XRefCopy43Row" hidden="1">#REF!</definedName>
    <definedName name="XRefCopy44Row" localSheetId="0" hidden="1">#REF!</definedName>
    <definedName name="XRefCopy44Row" localSheetId="8" hidden="1">#REF!</definedName>
    <definedName name="XRefCopy44Row" localSheetId="6" hidden="1">#REF!</definedName>
    <definedName name="XRefCopy44Row" localSheetId="2" hidden="1">#REF!</definedName>
    <definedName name="XRefCopy44Row" localSheetId="1" hidden="1">#REF!</definedName>
    <definedName name="XRefCopy44Row" hidden="1">#REF!</definedName>
    <definedName name="XRefCopy45Row" localSheetId="0" hidden="1">#REF!</definedName>
    <definedName name="XRefCopy45Row" localSheetId="8" hidden="1">#REF!</definedName>
    <definedName name="XRefCopy45Row" localSheetId="6" hidden="1">#REF!</definedName>
    <definedName name="XRefCopy45Row" localSheetId="2" hidden="1">#REF!</definedName>
    <definedName name="XRefCopy45Row" localSheetId="1" hidden="1">#REF!</definedName>
    <definedName name="XRefCopy45Row" hidden="1">#REF!</definedName>
    <definedName name="XRefCopy46Row" localSheetId="0" hidden="1">#REF!</definedName>
    <definedName name="XRefCopy46Row" localSheetId="8" hidden="1">#REF!</definedName>
    <definedName name="XRefCopy46Row" localSheetId="6" hidden="1">#REF!</definedName>
    <definedName name="XRefCopy46Row" localSheetId="2" hidden="1">#REF!</definedName>
    <definedName name="XRefCopy46Row" localSheetId="1" hidden="1">#REF!</definedName>
    <definedName name="XRefCopy46Row" hidden="1">#REF!</definedName>
    <definedName name="XRefCopy47Row" localSheetId="0" hidden="1">#REF!</definedName>
    <definedName name="XRefCopy47Row" localSheetId="8" hidden="1">#REF!</definedName>
    <definedName name="XRefCopy47Row" localSheetId="6" hidden="1">#REF!</definedName>
    <definedName name="XRefCopy47Row" localSheetId="2" hidden="1">#REF!</definedName>
    <definedName name="XRefCopy47Row" localSheetId="1" hidden="1">#REF!</definedName>
    <definedName name="XRefCopy47Row" hidden="1">#REF!</definedName>
    <definedName name="XRefCopy48Row" localSheetId="0" hidden="1">#REF!</definedName>
    <definedName name="XRefCopy48Row" localSheetId="8" hidden="1">#REF!</definedName>
    <definedName name="XRefCopy48Row" localSheetId="6" hidden="1">#REF!</definedName>
    <definedName name="XRefCopy48Row" localSheetId="2" hidden="1">#REF!</definedName>
    <definedName name="XRefCopy48Row" localSheetId="1" hidden="1">#REF!</definedName>
    <definedName name="XRefCopy48Row" hidden="1">#REF!</definedName>
    <definedName name="XRefCopy49Row" localSheetId="0" hidden="1">#REF!</definedName>
    <definedName name="XRefCopy49Row" localSheetId="8" hidden="1">#REF!</definedName>
    <definedName name="XRefCopy49Row" localSheetId="6" hidden="1">#REF!</definedName>
    <definedName name="XRefCopy49Row" localSheetId="2" hidden="1">#REF!</definedName>
    <definedName name="XRefCopy49Row" localSheetId="1" hidden="1">#REF!</definedName>
    <definedName name="XRefCopy49Row" hidden="1">#REF!</definedName>
    <definedName name="XRefCopy4Row" hidden="1">[38]XREF!$A$8:$IV$8</definedName>
    <definedName name="XRefCopy5" localSheetId="0" hidden="1">#REF!</definedName>
    <definedName name="XRefCopy5" localSheetId="8" hidden="1">#REF!</definedName>
    <definedName name="XRefCopy5" localSheetId="6" hidden="1">#REF!</definedName>
    <definedName name="XRefCopy5" localSheetId="2" hidden="1">#REF!</definedName>
    <definedName name="XRefCopy5" localSheetId="1" hidden="1">#REF!</definedName>
    <definedName name="XRefCopy5" hidden="1">#REF!</definedName>
    <definedName name="XRefCopy50Row" localSheetId="0" hidden="1">#REF!</definedName>
    <definedName name="XRefCopy50Row" localSheetId="8" hidden="1">#REF!</definedName>
    <definedName name="XRefCopy50Row" localSheetId="6" hidden="1">#REF!</definedName>
    <definedName name="XRefCopy50Row" localSheetId="2" hidden="1">#REF!</definedName>
    <definedName name="XRefCopy50Row" localSheetId="1" hidden="1">#REF!</definedName>
    <definedName name="XRefCopy50Row" hidden="1">#REF!</definedName>
    <definedName name="XRefCopy51Row" localSheetId="0" hidden="1">#REF!</definedName>
    <definedName name="XRefCopy51Row" localSheetId="8" hidden="1">#REF!</definedName>
    <definedName name="XRefCopy51Row" localSheetId="6" hidden="1">#REF!</definedName>
    <definedName name="XRefCopy51Row" localSheetId="2" hidden="1">#REF!</definedName>
    <definedName name="XRefCopy51Row" localSheetId="1" hidden="1">#REF!</definedName>
    <definedName name="XRefCopy51Row" hidden="1">#REF!</definedName>
    <definedName name="XRefCopy52Row" localSheetId="0" hidden="1">#REF!</definedName>
    <definedName name="XRefCopy52Row" localSheetId="8" hidden="1">#REF!</definedName>
    <definedName name="XRefCopy52Row" localSheetId="6" hidden="1">#REF!</definedName>
    <definedName name="XRefCopy52Row" localSheetId="2" hidden="1">#REF!</definedName>
    <definedName name="XRefCopy52Row" localSheetId="1" hidden="1">#REF!</definedName>
    <definedName name="XRefCopy52Row" hidden="1">#REF!</definedName>
    <definedName name="XRefCopy53Row" localSheetId="0" hidden="1">#REF!</definedName>
    <definedName name="XRefCopy53Row" localSheetId="8" hidden="1">#REF!</definedName>
    <definedName name="XRefCopy53Row" localSheetId="6" hidden="1">#REF!</definedName>
    <definedName name="XRefCopy53Row" localSheetId="2" hidden="1">#REF!</definedName>
    <definedName name="XRefCopy53Row" localSheetId="1" hidden="1">#REF!</definedName>
    <definedName name="XRefCopy53Row" hidden="1">#REF!</definedName>
    <definedName name="XRefCopy54Row" localSheetId="0" hidden="1">#REF!</definedName>
    <definedName name="XRefCopy54Row" localSheetId="8" hidden="1">#REF!</definedName>
    <definedName name="XRefCopy54Row" localSheetId="6" hidden="1">#REF!</definedName>
    <definedName name="XRefCopy54Row" localSheetId="2" hidden="1">#REF!</definedName>
    <definedName name="XRefCopy54Row" localSheetId="1" hidden="1">#REF!</definedName>
    <definedName name="XRefCopy54Row" hidden="1">#REF!</definedName>
    <definedName name="XRefCopy55Row" localSheetId="0" hidden="1">#REF!</definedName>
    <definedName name="XRefCopy55Row" localSheetId="8" hidden="1">#REF!</definedName>
    <definedName name="XRefCopy55Row" localSheetId="6" hidden="1">#REF!</definedName>
    <definedName name="XRefCopy55Row" localSheetId="2" hidden="1">#REF!</definedName>
    <definedName name="XRefCopy55Row" localSheetId="1" hidden="1">#REF!</definedName>
    <definedName name="XRefCopy55Row" hidden="1">#REF!</definedName>
    <definedName name="XRefCopy56Row" localSheetId="0" hidden="1">#REF!</definedName>
    <definedName name="XRefCopy56Row" localSheetId="8" hidden="1">#REF!</definedName>
    <definedName name="XRefCopy56Row" localSheetId="6" hidden="1">#REF!</definedName>
    <definedName name="XRefCopy56Row" localSheetId="2" hidden="1">#REF!</definedName>
    <definedName name="XRefCopy56Row" localSheetId="1" hidden="1">#REF!</definedName>
    <definedName name="XRefCopy56Row" hidden="1">#REF!</definedName>
    <definedName name="XRefCopy57Row" localSheetId="0" hidden="1">#REF!</definedName>
    <definedName name="XRefCopy57Row" localSheetId="8" hidden="1">#REF!</definedName>
    <definedName name="XRefCopy57Row" localSheetId="6" hidden="1">#REF!</definedName>
    <definedName name="XRefCopy57Row" localSheetId="2" hidden="1">#REF!</definedName>
    <definedName name="XRefCopy57Row" localSheetId="1" hidden="1">#REF!</definedName>
    <definedName name="XRefCopy57Row" hidden="1">#REF!</definedName>
    <definedName name="XRefCopy58Row" localSheetId="0" hidden="1">#REF!</definedName>
    <definedName name="XRefCopy58Row" localSheetId="8" hidden="1">#REF!</definedName>
    <definedName name="XRefCopy58Row" localSheetId="6" hidden="1">#REF!</definedName>
    <definedName name="XRefCopy58Row" localSheetId="2" hidden="1">#REF!</definedName>
    <definedName name="XRefCopy58Row" localSheetId="1" hidden="1">#REF!</definedName>
    <definedName name="XRefCopy58Row" hidden="1">#REF!</definedName>
    <definedName name="XRefCopy59Row" localSheetId="0" hidden="1">#REF!</definedName>
    <definedName name="XRefCopy59Row" localSheetId="8" hidden="1">#REF!</definedName>
    <definedName name="XRefCopy59Row" localSheetId="6" hidden="1">#REF!</definedName>
    <definedName name="XRefCopy59Row" localSheetId="2" hidden="1">#REF!</definedName>
    <definedName name="XRefCopy59Row" localSheetId="1" hidden="1">#REF!</definedName>
    <definedName name="XRefCopy59Row" hidden="1">#REF!</definedName>
    <definedName name="XRefCopy5Row" hidden="1">[38]XREF!$A$10:$IV$10</definedName>
    <definedName name="XRefCopy6" localSheetId="0" hidden="1">#REF!</definedName>
    <definedName name="XRefCopy6" localSheetId="8" hidden="1">#REF!</definedName>
    <definedName name="XRefCopy6" localSheetId="6" hidden="1">#REF!</definedName>
    <definedName name="XRefCopy6" localSheetId="2" hidden="1">#REF!</definedName>
    <definedName name="XRefCopy6" localSheetId="1" hidden="1">#REF!</definedName>
    <definedName name="XRefCopy6" hidden="1">#REF!</definedName>
    <definedName name="XRefCopy60Row" localSheetId="0" hidden="1">#REF!</definedName>
    <definedName name="XRefCopy60Row" localSheetId="8" hidden="1">#REF!</definedName>
    <definedName name="XRefCopy60Row" localSheetId="6" hidden="1">#REF!</definedName>
    <definedName name="XRefCopy60Row" localSheetId="2" hidden="1">#REF!</definedName>
    <definedName name="XRefCopy60Row" localSheetId="1" hidden="1">#REF!</definedName>
    <definedName name="XRefCopy60Row" hidden="1">#REF!</definedName>
    <definedName name="XRefCopy61Row" localSheetId="0" hidden="1">#REF!</definedName>
    <definedName name="XRefCopy61Row" localSheetId="8" hidden="1">#REF!</definedName>
    <definedName name="XRefCopy61Row" localSheetId="6" hidden="1">#REF!</definedName>
    <definedName name="XRefCopy61Row" localSheetId="2" hidden="1">#REF!</definedName>
    <definedName name="XRefCopy61Row" localSheetId="1" hidden="1">#REF!</definedName>
    <definedName name="XRefCopy61Row" hidden="1">#REF!</definedName>
    <definedName name="XRefCopy63Row" localSheetId="0" hidden="1">#REF!</definedName>
    <definedName name="XRefCopy63Row" localSheetId="8" hidden="1">#REF!</definedName>
    <definedName name="XRefCopy63Row" localSheetId="6" hidden="1">#REF!</definedName>
    <definedName name="XRefCopy63Row" localSheetId="2" hidden="1">#REF!</definedName>
    <definedName name="XRefCopy63Row" localSheetId="1" hidden="1">#REF!</definedName>
    <definedName name="XRefCopy63Row" hidden="1">#REF!</definedName>
    <definedName name="XRefCopy64Row" localSheetId="0" hidden="1">#REF!</definedName>
    <definedName name="XRefCopy64Row" localSheetId="8" hidden="1">#REF!</definedName>
    <definedName name="XRefCopy64Row" localSheetId="6" hidden="1">#REF!</definedName>
    <definedName name="XRefCopy64Row" localSheetId="2" hidden="1">#REF!</definedName>
    <definedName name="XRefCopy64Row" localSheetId="1" hidden="1">#REF!</definedName>
    <definedName name="XRefCopy64Row" hidden="1">#REF!</definedName>
    <definedName name="XRefCopy6Row" localSheetId="0" hidden="1">[44]XREF!#REF!</definedName>
    <definedName name="XRefCopy6Row" localSheetId="8" hidden="1">[44]XREF!#REF!</definedName>
    <definedName name="XRefCopy6Row" localSheetId="6" hidden="1">[44]XREF!#REF!</definedName>
    <definedName name="XRefCopy6Row" localSheetId="2" hidden="1">[44]XREF!#REF!</definedName>
    <definedName name="XRefCopy6Row" localSheetId="1" hidden="1">[44]XREF!#REF!</definedName>
    <definedName name="XRefCopy6Row" hidden="1">[44]XREF!#REF!</definedName>
    <definedName name="XRefCopy7" localSheetId="0" hidden="1">#REF!</definedName>
    <definedName name="XRefCopy7" localSheetId="8" hidden="1">#REF!</definedName>
    <definedName name="XRefCopy7" localSheetId="6" hidden="1">#REF!</definedName>
    <definedName name="XRefCopy7" localSheetId="2" hidden="1">#REF!</definedName>
    <definedName name="XRefCopy7" localSheetId="1" hidden="1">#REF!</definedName>
    <definedName name="XRefCopy7" hidden="1">#REF!</definedName>
    <definedName name="XRefCopy7Row" hidden="1">[40]XREF!$A$14:$IV$14</definedName>
    <definedName name="XRefCopy8" localSheetId="0" hidden="1">#REF!</definedName>
    <definedName name="XRefCopy8" localSheetId="8" hidden="1">#REF!</definedName>
    <definedName name="XRefCopy8" localSheetId="6" hidden="1">#REF!</definedName>
    <definedName name="XRefCopy8" localSheetId="2" hidden="1">#REF!</definedName>
    <definedName name="XRefCopy8" localSheetId="1" hidden="1">#REF!</definedName>
    <definedName name="XRefCopy8" hidden="1">#REF!</definedName>
    <definedName name="XRefCopy8Row" hidden="1">[40]XREF!$A$16:$IV$16</definedName>
    <definedName name="XRefCopy9" hidden="1">[40]현금및등가물명세서!$C$73</definedName>
    <definedName name="XRefCopy9Row" hidden="1">[40]XREF!$A$18:$IV$18</definedName>
    <definedName name="XRefCopyRangeCount" hidden="1">19</definedName>
    <definedName name="XRefPaste1" localSheetId="0" hidden="1">#REF!</definedName>
    <definedName name="XRefPaste1" localSheetId="8" hidden="1">#REF!</definedName>
    <definedName name="XRefPaste1" localSheetId="6" hidden="1">#REF!</definedName>
    <definedName name="XRefPaste1" localSheetId="2" hidden="1">#REF!</definedName>
    <definedName name="XRefPaste1" localSheetId="1" hidden="1">#REF!</definedName>
    <definedName name="XRefPaste1" hidden="1">#REF!</definedName>
    <definedName name="XRefPaste10" localSheetId="0" hidden="1">#REF!</definedName>
    <definedName name="XRefPaste10" localSheetId="8" hidden="1">#REF!</definedName>
    <definedName name="XRefPaste10" localSheetId="6" hidden="1">#REF!</definedName>
    <definedName name="XRefPaste10" localSheetId="2" hidden="1">#REF!</definedName>
    <definedName name="XRefPaste10" localSheetId="1" hidden="1">#REF!</definedName>
    <definedName name="XRefPaste10" hidden="1">#REF!</definedName>
    <definedName name="XRefPaste100Row" localSheetId="0" hidden="1">#REF!</definedName>
    <definedName name="XRefPaste100Row" localSheetId="8" hidden="1">#REF!</definedName>
    <definedName name="XRefPaste100Row" localSheetId="6" hidden="1">#REF!</definedName>
    <definedName name="XRefPaste100Row" localSheetId="2" hidden="1">#REF!</definedName>
    <definedName name="XRefPaste100Row" localSheetId="1" hidden="1">#REF!</definedName>
    <definedName name="XRefPaste100Row" hidden="1">#REF!</definedName>
    <definedName name="XRefPaste101" localSheetId="0" hidden="1">'[45]TB(PL)'!#REF!</definedName>
    <definedName name="XRefPaste101" localSheetId="8" hidden="1">'[45]TB(PL)'!#REF!</definedName>
    <definedName name="XRefPaste101" localSheetId="6" hidden="1">'[45]TB(PL)'!#REF!</definedName>
    <definedName name="XRefPaste101" localSheetId="2" hidden="1">'[45]TB(PL)'!#REF!</definedName>
    <definedName name="XRefPaste101" localSheetId="1" hidden="1">'[45]TB(PL)'!#REF!</definedName>
    <definedName name="XRefPaste101" hidden="1">'[45]TB(PL)'!#REF!</definedName>
    <definedName name="XRefPaste101Row" localSheetId="0" hidden="1">#REF!</definedName>
    <definedName name="XRefPaste101Row" localSheetId="8" hidden="1">#REF!</definedName>
    <definedName name="XRefPaste101Row" localSheetId="6" hidden="1">#REF!</definedName>
    <definedName name="XRefPaste101Row" localSheetId="2" hidden="1">#REF!</definedName>
    <definedName name="XRefPaste101Row" localSheetId="1" hidden="1">#REF!</definedName>
    <definedName name="XRefPaste101Row" hidden="1">#REF!</definedName>
    <definedName name="XRefPaste102" localSheetId="0" hidden="1">'[45]TB(PL)'!#REF!</definedName>
    <definedName name="XRefPaste102" localSheetId="8" hidden="1">'[45]TB(PL)'!#REF!</definedName>
    <definedName name="XRefPaste102" localSheetId="6" hidden="1">'[45]TB(PL)'!#REF!</definedName>
    <definedName name="XRefPaste102" localSheetId="2" hidden="1">'[45]TB(PL)'!#REF!</definedName>
    <definedName name="XRefPaste102" localSheetId="1" hidden="1">'[45]TB(PL)'!#REF!</definedName>
    <definedName name="XRefPaste102" hidden="1">'[45]TB(PL)'!#REF!</definedName>
    <definedName name="XRefPaste102Row" localSheetId="0" hidden="1">#REF!</definedName>
    <definedName name="XRefPaste102Row" localSheetId="8" hidden="1">#REF!</definedName>
    <definedName name="XRefPaste102Row" localSheetId="6" hidden="1">#REF!</definedName>
    <definedName name="XRefPaste102Row" localSheetId="2" hidden="1">#REF!</definedName>
    <definedName name="XRefPaste102Row" localSheetId="1" hidden="1">#REF!</definedName>
    <definedName name="XRefPaste102Row" hidden="1">#REF!</definedName>
    <definedName name="XRefPaste104Row" localSheetId="0" hidden="1">#REF!</definedName>
    <definedName name="XRefPaste104Row" localSheetId="8" hidden="1">#REF!</definedName>
    <definedName name="XRefPaste104Row" localSheetId="6" hidden="1">#REF!</definedName>
    <definedName name="XRefPaste104Row" localSheetId="2" hidden="1">#REF!</definedName>
    <definedName name="XRefPaste104Row" localSheetId="1" hidden="1">#REF!</definedName>
    <definedName name="XRefPaste104Row" hidden="1">#REF!</definedName>
    <definedName name="XRefPaste105Row" localSheetId="0" hidden="1">#REF!</definedName>
    <definedName name="XRefPaste105Row" localSheetId="8" hidden="1">#REF!</definedName>
    <definedName name="XRefPaste105Row" localSheetId="6" hidden="1">#REF!</definedName>
    <definedName name="XRefPaste105Row" localSheetId="2" hidden="1">#REF!</definedName>
    <definedName name="XRefPaste105Row" localSheetId="1" hidden="1">#REF!</definedName>
    <definedName name="XRefPaste105Row" hidden="1">#REF!</definedName>
    <definedName name="XRefPaste106Row" localSheetId="0" hidden="1">#REF!</definedName>
    <definedName name="XRefPaste106Row" localSheetId="8" hidden="1">#REF!</definedName>
    <definedName name="XRefPaste106Row" localSheetId="6" hidden="1">#REF!</definedName>
    <definedName name="XRefPaste106Row" localSheetId="2" hidden="1">#REF!</definedName>
    <definedName name="XRefPaste106Row" localSheetId="1" hidden="1">#REF!</definedName>
    <definedName name="XRefPaste106Row" hidden="1">#REF!</definedName>
    <definedName name="XRefPaste107" localSheetId="0" hidden="1">[45]PAJE!#REF!</definedName>
    <definedName name="XRefPaste107" localSheetId="8" hidden="1">[45]PAJE!#REF!</definedName>
    <definedName name="XRefPaste107" localSheetId="6" hidden="1">[45]PAJE!#REF!</definedName>
    <definedName name="XRefPaste107" localSheetId="2" hidden="1">[45]PAJE!#REF!</definedName>
    <definedName name="XRefPaste107" localSheetId="1" hidden="1">[45]PAJE!#REF!</definedName>
    <definedName name="XRefPaste107" hidden="1">[45]PAJE!#REF!</definedName>
    <definedName name="XRefPaste107Row" localSheetId="0" hidden="1">#REF!</definedName>
    <definedName name="XRefPaste107Row" localSheetId="8" hidden="1">#REF!</definedName>
    <definedName name="XRefPaste107Row" localSheetId="6" hidden="1">#REF!</definedName>
    <definedName name="XRefPaste107Row" localSheetId="2" hidden="1">#REF!</definedName>
    <definedName name="XRefPaste107Row" localSheetId="1" hidden="1">#REF!</definedName>
    <definedName name="XRefPaste107Row" hidden="1">#REF!</definedName>
    <definedName name="XRefPaste108" localSheetId="0" hidden="1">[45]PAJE!#REF!</definedName>
    <definedName name="XRefPaste108" localSheetId="8" hidden="1">[45]PAJE!#REF!</definedName>
    <definedName name="XRefPaste108" localSheetId="6" hidden="1">[45]PAJE!#REF!</definedName>
    <definedName name="XRefPaste108" localSheetId="2" hidden="1">[45]PAJE!#REF!</definedName>
    <definedName name="XRefPaste108" localSheetId="1" hidden="1">[45]PAJE!#REF!</definedName>
    <definedName name="XRefPaste108" hidden="1">[45]PAJE!#REF!</definedName>
    <definedName name="XRefPaste108Row" localSheetId="0" hidden="1">#REF!</definedName>
    <definedName name="XRefPaste108Row" localSheetId="8" hidden="1">#REF!</definedName>
    <definedName name="XRefPaste108Row" localSheetId="6" hidden="1">#REF!</definedName>
    <definedName name="XRefPaste108Row" localSheetId="2" hidden="1">#REF!</definedName>
    <definedName name="XRefPaste108Row" localSheetId="1" hidden="1">#REF!</definedName>
    <definedName name="XRefPaste108Row" hidden="1">#REF!</definedName>
    <definedName name="XRefPaste10Row" localSheetId="0" hidden="1">#REF!</definedName>
    <definedName name="XRefPaste10Row" localSheetId="8" hidden="1">#REF!</definedName>
    <definedName name="XRefPaste10Row" localSheetId="6" hidden="1">#REF!</definedName>
    <definedName name="XRefPaste10Row" localSheetId="2" hidden="1">#REF!</definedName>
    <definedName name="XRefPaste10Row" localSheetId="1" hidden="1">#REF!</definedName>
    <definedName name="XRefPaste10Row" hidden="1">#REF!</definedName>
    <definedName name="XRefPaste11" localSheetId="0" hidden="1">#REF!</definedName>
    <definedName name="XRefPaste11" localSheetId="8" hidden="1">#REF!</definedName>
    <definedName name="XRefPaste11" localSheetId="6" hidden="1">#REF!</definedName>
    <definedName name="XRefPaste11" localSheetId="2" hidden="1">#REF!</definedName>
    <definedName name="XRefPaste11" localSheetId="1" hidden="1">#REF!</definedName>
    <definedName name="XRefPaste11" hidden="1">#REF!</definedName>
    <definedName name="XRefPaste112Row" localSheetId="0" hidden="1">#REF!</definedName>
    <definedName name="XRefPaste112Row" localSheetId="8" hidden="1">#REF!</definedName>
    <definedName name="XRefPaste112Row" localSheetId="6" hidden="1">#REF!</definedName>
    <definedName name="XRefPaste112Row" localSheetId="2" hidden="1">#REF!</definedName>
    <definedName name="XRefPaste112Row" localSheetId="1" hidden="1">#REF!</definedName>
    <definedName name="XRefPaste112Row" hidden="1">#REF!</definedName>
    <definedName name="XRefPaste113Row" localSheetId="0" hidden="1">#REF!</definedName>
    <definedName name="XRefPaste113Row" localSheetId="8" hidden="1">#REF!</definedName>
    <definedName name="XRefPaste113Row" localSheetId="6" hidden="1">#REF!</definedName>
    <definedName name="XRefPaste113Row" localSheetId="2" hidden="1">#REF!</definedName>
    <definedName name="XRefPaste113Row" localSheetId="1" hidden="1">#REF!</definedName>
    <definedName name="XRefPaste113Row" hidden="1">#REF!</definedName>
    <definedName name="XRefPaste114Row" localSheetId="0" hidden="1">#REF!</definedName>
    <definedName name="XRefPaste114Row" localSheetId="8" hidden="1">#REF!</definedName>
    <definedName name="XRefPaste114Row" localSheetId="6" hidden="1">#REF!</definedName>
    <definedName name="XRefPaste114Row" localSheetId="2" hidden="1">#REF!</definedName>
    <definedName name="XRefPaste114Row" localSheetId="1" hidden="1">#REF!</definedName>
    <definedName name="XRefPaste114Row" hidden="1">#REF!</definedName>
    <definedName name="XRefPaste115Row" localSheetId="0" hidden="1">#REF!</definedName>
    <definedName name="XRefPaste115Row" localSheetId="8" hidden="1">#REF!</definedName>
    <definedName name="XRefPaste115Row" localSheetId="6" hidden="1">#REF!</definedName>
    <definedName name="XRefPaste115Row" localSheetId="2" hidden="1">#REF!</definedName>
    <definedName name="XRefPaste115Row" localSheetId="1" hidden="1">#REF!</definedName>
    <definedName name="XRefPaste115Row" hidden="1">#REF!</definedName>
    <definedName name="XRefPaste116" localSheetId="0" hidden="1">'[45]TB(BS)'!#REF!</definedName>
    <definedName name="XRefPaste116" localSheetId="8" hidden="1">'[45]TB(BS)'!#REF!</definedName>
    <definedName name="XRefPaste116" localSheetId="6" hidden="1">'[45]TB(BS)'!#REF!</definedName>
    <definedName name="XRefPaste116" localSheetId="2" hidden="1">'[45]TB(BS)'!#REF!</definedName>
    <definedName name="XRefPaste116" localSheetId="1" hidden="1">'[45]TB(BS)'!#REF!</definedName>
    <definedName name="XRefPaste116" hidden="1">'[45]TB(BS)'!#REF!</definedName>
    <definedName name="XRefPaste116Row" localSheetId="0" hidden="1">#REF!</definedName>
    <definedName name="XRefPaste116Row" localSheetId="8" hidden="1">#REF!</definedName>
    <definedName name="XRefPaste116Row" localSheetId="6" hidden="1">#REF!</definedName>
    <definedName name="XRefPaste116Row" localSheetId="2" hidden="1">#REF!</definedName>
    <definedName name="XRefPaste116Row" localSheetId="1" hidden="1">#REF!</definedName>
    <definedName name="XRefPaste116Row" hidden="1">#REF!</definedName>
    <definedName name="XRefPaste117" localSheetId="0" hidden="1">'[45]TB(BS)'!#REF!</definedName>
    <definedName name="XRefPaste117" localSheetId="8" hidden="1">'[45]TB(BS)'!#REF!</definedName>
    <definedName name="XRefPaste117" localSheetId="6" hidden="1">'[45]TB(BS)'!#REF!</definedName>
    <definedName name="XRefPaste117" localSheetId="2" hidden="1">'[45]TB(BS)'!#REF!</definedName>
    <definedName name="XRefPaste117" localSheetId="1" hidden="1">'[45]TB(BS)'!#REF!</definedName>
    <definedName name="XRefPaste117" hidden="1">'[45]TB(BS)'!#REF!</definedName>
    <definedName name="XRefPaste117Row" localSheetId="0" hidden="1">#REF!</definedName>
    <definedName name="XRefPaste117Row" localSheetId="8" hidden="1">#REF!</definedName>
    <definedName name="XRefPaste117Row" localSheetId="6" hidden="1">#REF!</definedName>
    <definedName name="XRefPaste117Row" localSheetId="2" hidden="1">#REF!</definedName>
    <definedName name="XRefPaste117Row" localSheetId="1" hidden="1">#REF!</definedName>
    <definedName name="XRefPaste117Row" hidden="1">#REF!</definedName>
    <definedName name="XRefPaste118Row" localSheetId="0" hidden="1">#REF!</definedName>
    <definedName name="XRefPaste118Row" localSheetId="8" hidden="1">#REF!</definedName>
    <definedName name="XRefPaste118Row" localSheetId="6" hidden="1">#REF!</definedName>
    <definedName name="XRefPaste118Row" localSheetId="2" hidden="1">#REF!</definedName>
    <definedName name="XRefPaste118Row" localSheetId="1" hidden="1">#REF!</definedName>
    <definedName name="XRefPaste118Row" hidden="1">#REF!</definedName>
    <definedName name="XRefPaste119Row" localSheetId="0" hidden="1">#REF!</definedName>
    <definedName name="XRefPaste119Row" localSheetId="8" hidden="1">#REF!</definedName>
    <definedName name="XRefPaste119Row" localSheetId="6" hidden="1">#REF!</definedName>
    <definedName name="XRefPaste119Row" localSheetId="2" hidden="1">#REF!</definedName>
    <definedName name="XRefPaste119Row" localSheetId="1" hidden="1">#REF!</definedName>
    <definedName name="XRefPaste119Row" hidden="1">#REF!</definedName>
    <definedName name="XRefPaste11Row" localSheetId="0" hidden="1">#REF!</definedName>
    <definedName name="XRefPaste11Row" localSheetId="8" hidden="1">#REF!</definedName>
    <definedName name="XRefPaste11Row" localSheetId="6" hidden="1">#REF!</definedName>
    <definedName name="XRefPaste11Row" localSheetId="2" hidden="1">#REF!</definedName>
    <definedName name="XRefPaste11Row" localSheetId="1" hidden="1">#REF!</definedName>
    <definedName name="XRefPaste11Row" hidden="1">#REF!</definedName>
    <definedName name="XRefPaste12" localSheetId="0" hidden="1">#REF!</definedName>
    <definedName name="XRefPaste12" localSheetId="8" hidden="1">#REF!</definedName>
    <definedName name="XRefPaste12" localSheetId="6" hidden="1">#REF!</definedName>
    <definedName name="XRefPaste12" localSheetId="2" hidden="1">#REF!</definedName>
    <definedName name="XRefPaste12" localSheetId="1" hidden="1">#REF!</definedName>
    <definedName name="XRefPaste12" hidden="1">#REF!</definedName>
    <definedName name="XRefPaste120Row" localSheetId="0" hidden="1">#REF!</definedName>
    <definedName name="XRefPaste120Row" localSheetId="8" hidden="1">#REF!</definedName>
    <definedName name="XRefPaste120Row" localSheetId="6" hidden="1">#REF!</definedName>
    <definedName name="XRefPaste120Row" localSheetId="2" hidden="1">#REF!</definedName>
    <definedName name="XRefPaste120Row" localSheetId="1" hidden="1">#REF!</definedName>
    <definedName name="XRefPaste120Row" hidden="1">#REF!</definedName>
    <definedName name="XRefPaste121Row" localSheetId="0" hidden="1">#REF!</definedName>
    <definedName name="XRefPaste121Row" localSheetId="8" hidden="1">#REF!</definedName>
    <definedName name="XRefPaste121Row" localSheetId="6" hidden="1">#REF!</definedName>
    <definedName name="XRefPaste121Row" localSheetId="2" hidden="1">#REF!</definedName>
    <definedName name="XRefPaste121Row" localSheetId="1" hidden="1">#REF!</definedName>
    <definedName name="XRefPaste121Row" hidden="1">#REF!</definedName>
    <definedName name="XRefPaste122Row" localSheetId="0" hidden="1">#REF!</definedName>
    <definedName name="XRefPaste122Row" localSheetId="8" hidden="1">#REF!</definedName>
    <definedName name="XRefPaste122Row" localSheetId="6" hidden="1">#REF!</definedName>
    <definedName name="XRefPaste122Row" localSheetId="2" hidden="1">#REF!</definedName>
    <definedName name="XRefPaste122Row" localSheetId="1" hidden="1">#REF!</definedName>
    <definedName name="XRefPaste122Row" hidden="1">#REF!</definedName>
    <definedName name="XRefPaste123Row" localSheetId="0" hidden="1">#REF!</definedName>
    <definedName name="XRefPaste123Row" localSheetId="8" hidden="1">#REF!</definedName>
    <definedName name="XRefPaste123Row" localSheetId="6" hidden="1">#REF!</definedName>
    <definedName name="XRefPaste123Row" localSheetId="2" hidden="1">#REF!</definedName>
    <definedName name="XRefPaste123Row" localSheetId="1" hidden="1">#REF!</definedName>
    <definedName name="XRefPaste123Row" hidden="1">#REF!</definedName>
    <definedName name="XRefPaste124" localSheetId="0" hidden="1">'[45]TB(BS)'!#REF!</definedName>
    <definedName name="XRefPaste124" localSheetId="8" hidden="1">'[45]TB(BS)'!#REF!</definedName>
    <definedName name="XRefPaste124" localSheetId="6" hidden="1">'[45]TB(BS)'!#REF!</definedName>
    <definedName name="XRefPaste124" localSheetId="2" hidden="1">'[45]TB(BS)'!#REF!</definedName>
    <definedName name="XRefPaste124" localSheetId="1" hidden="1">'[45]TB(BS)'!#REF!</definedName>
    <definedName name="XRefPaste124" hidden="1">'[45]TB(BS)'!#REF!</definedName>
    <definedName name="XRefPaste124Row" localSheetId="0" hidden="1">#REF!</definedName>
    <definedName name="XRefPaste124Row" localSheetId="8" hidden="1">#REF!</definedName>
    <definedName name="XRefPaste124Row" localSheetId="6" hidden="1">#REF!</definedName>
    <definedName name="XRefPaste124Row" localSheetId="2" hidden="1">#REF!</definedName>
    <definedName name="XRefPaste124Row" localSheetId="1" hidden="1">#REF!</definedName>
    <definedName name="XRefPaste124Row" hidden="1">#REF!</definedName>
    <definedName name="XRefPaste125Row" localSheetId="0" hidden="1">#REF!</definedName>
    <definedName name="XRefPaste125Row" localSheetId="8" hidden="1">#REF!</definedName>
    <definedName name="XRefPaste125Row" localSheetId="6" hidden="1">#REF!</definedName>
    <definedName name="XRefPaste125Row" localSheetId="2" hidden="1">#REF!</definedName>
    <definedName name="XRefPaste125Row" localSheetId="1" hidden="1">#REF!</definedName>
    <definedName name="XRefPaste125Row" hidden="1">#REF!</definedName>
    <definedName name="XRefPaste126Row" localSheetId="0" hidden="1">#REF!</definedName>
    <definedName name="XRefPaste126Row" localSheetId="8" hidden="1">#REF!</definedName>
    <definedName name="XRefPaste126Row" localSheetId="6" hidden="1">#REF!</definedName>
    <definedName name="XRefPaste126Row" localSheetId="2" hidden="1">#REF!</definedName>
    <definedName name="XRefPaste126Row" localSheetId="1" hidden="1">#REF!</definedName>
    <definedName name="XRefPaste126Row" hidden="1">#REF!</definedName>
    <definedName name="XRefPaste127Row" localSheetId="0" hidden="1">#REF!</definedName>
    <definedName name="XRefPaste127Row" localSheetId="8" hidden="1">#REF!</definedName>
    <definedName name="XRefPaste127Row" localSheetId="6" hidden="1">#REF!</definedName>
    <definedName name="XRefPaste127Row" localSheetId="2" hidden="1">#REF!</definedName>
    <definedName name="XRefPaste127Row" localSheetId="1" hidden="1">#REF!</definedName>
    <definedName name="XRefPaste127Row" hidden="1">#REF!</definedName>
    <definedName name="XRefPaste128Row" localSheetId="0" hidden="1">#REF!</definedName>
    <definedName name="XRefPaste128Row" localSheetId="8" hidden="1">#REF!</definedName>
    <definedName name="XRefPaste128Row" localSheetId="6" hidden="1">#REF!</definedName>
    <definedName name="XRefPaste128Row" localSheetId="2" hidden="1">#REF!</definedName>
    <definedName name="XRefPaste128Row" localSheetId="1" hidden="1">#REF!</definedName>
    <definedName name="XRefPaste128Row" hidden="1">#REF!</definedName>
    <definedName name="XRefPaste129Row" localSheetId="0" hidden="1">#REF!</definedName>
    <definedName name="XRefPaste129Row" localSheetId="8" hidden="1">#REF!</definedName>
    <definedName name="XRefPaste129Row" localSheetId="6" hidden="1">#REF!</definedName>
    <definedName name="XRefPaste129Row" localSheetId="2" hidden="1">#REF!</definedName>
    <definedName name="XRefPaste129Row" localSheetId="1" hidden="1">#REF!</definedName>
    <definedName name="XRefPaste129Row" hidden="1">#REF!</definedName>
    <definedName name="XRefPaste12Row" localSheetId="0" hidden="1">#REF!</definedName>
    <definedName name="XRefPaste12Row" localSheetId="8" hidden="1">#REF!</definedName>
    <definedName name="XRefPaste12Row" localSheetId="6" hidden="1">#REF!</definedName>
    <definedName name="XRefPaste12Row" localSheetId="2" hidden="1">#REF!</definedName>
    <definedName name="XRefPaste12Row" localSheetId="1" hidden="1">#REF!</definedName>
    <definedName name="XRefPaste12Row" hidden="1">#REF!</definedName>
    <definedName name="XRefPaste13" localSheetId="0" hidden="1">#REF!</definedName>
    <definedName name="XRefPaste13" localSheetId="8" hidden="1">#REF!</definedName>
    <definedName name="XRefPaste13" localSheetId="6" hidden="1">#REF!</definedName>
    <definedName name="XRefPaste13" localSheetId="2" hidden="1">#REF!</definedName>
    <definedName name="XRefPaste13" localSheetId="1" hidden="1">#REF!</definedName>
    <definedName name="XRefPaste13" hidden="1">#REF!</definedName>
    <definedName name="XRefPaste130Row" localSheetId="0" hidden="1">#REF!</definedName>
    <definedName name="XRefPaste130Row" localSheetId="8" hidden="1">#REF!</definedName>
    <definedName name="XRefPaste130Row" localSheetId="6" hidden="1">#REF!</definedName>
    <definedName name="XRefPaste130Row" localSheetId="2" hidden="1">#REF!</definedName>
    <definedName name="XRefPaste130Row" localSheetId="1" hidden="1">#REF!</definedName>
    <definedName name="XRefPaste130Row" hidden="1">#REF!</definedName>
    <definedName name="XRefPaste131Row" localSheetId="0" hidden="1">#REF!</definedName>
    <definedName name="XRefPaste131Row" localSheetId="8" hidden="1">#REF!</definedName>
    <definedName name="XRefPaste131Row" localSheetId="6" hidden="1">#REF!</definedName>
    <definedName name="XRefPaste131Row" localSheetId="2" hidden="1">#REF!</definedName>
    <definedName name="XRefPaste131Row" localSheetId="1" hidden="1">#REF!</definedName>
    <definedName name="XRefPaste131Row" hidden="1">#REF!</definedName>
    <definedName name="XRefPaste132Row" localSheetId="0" hidden="1">#REF!</definedName>
    <definedName name="XRefPaste132Row" localSheetId="8" hidden="1">#REF!</definedName>
    <definedName name="XRefPaste132Row" localSheetId="6" hidden="1">#REF!</definedName>
    <definedName name="XRefPaste132Row" localSheetId="2" hidden="1">#REF!</definedName>
    <definedName name="XRefPaste132Row" localSheetId="1" hidden="1">#REF!</definedName>
    <definedName name="XRefPaste132Row" hidden="1">#REF!</definedName>
    <definedName name="XRefPaste133Row" localSheetId="0" hidden="1">#REF!</definedName>
    <definedName name="XRefPaste133Row" localSheetId="8" hidden="1">#REF!</definedName>
    <definedName name="XRefPaste133Row" localSheetId="6" hidden="1">#REF!</definedName>
    <definedName name="XRefPaste133Row" localSheetId="2" hidden="1">#REF!</definedName>
    <definedName name="XRefPaste133Row" localSheetId="1" hidden="1">#REF!</definedName>
    <definedName name="XRefPaste133Row" hidden="1">#REF!</definedName>
    <definedName name="XRefPaste134Row" localSheetId="0" hidden="1">#REF!</definedName>
    <definedName name="XRefPaste134Row" localSheetId="8" hidden="1">#REF!</definedName>
    <definedName name="XRefPaste134Row" localSheetId="6" hidden="1">#REF!</definedName>
    <definedName name="XRefPaste134Row" localSheetId="2" hidden="1">#REF!</definedName>
    <definedName name="XRefPaste134Row" localSheetId="1" hidden="1">#REF!</definedName>
    <definedName name="XRefPaste134Row" hidden="1">#REF!</definedName>
    <definedName name="XRefPaste135Row" localSheetId="0" hidden="1">#REF!</definedName>
    <definedName name="XRefPaste135Row" localSheetId="8" hidden="1">#REF!</definedName>
    <definedName name="XRefPaste135Row" localSheetId="6" hidden="1">#REF!</definedName>
    <definedName name="XRefPaste135Row" localSheetId="2" hidden="1">#REF!</definedName>
    <definedName name="XRefPaste135Row" localSheetId="1" hidden="1">#REF!</definedName>
    <definedName name="XRefPaste135Row" hidden="1">#REF!</definedName>
    <definedName name="XRefPaste136" localSheetId="0" hidden="1">'[45]TB(BS)'!#REF!</definedName>
    <definedName name="XRefPaste136" localSheetId="8" hidden="1">'[45]TB(BS)'!#REF!</definedName>
    <definedName name="XRefPaste136" localSheetId="6" hidden="1">'[45]TB(BS)'!#REF!</definedName>
    <definedName name="XRefPaste136" localSheetId="2" hidden="1">'[45]TB(BS)'!#REF!</definedName>
    <definedName name="XRefPaste136" localSheetId="1" hidden="1">'[45]TB(BS)'!#REF!</definedName>
    <definedName name="XRefPaste136" hidden="1">'[45]TB(BS)'!#REF!</definedName>
    <definedName name="XRefPaste136Row" localSheetId="0" hidden="1">#REF!</definedName>
    <definedName name="XRefPaste136Row" localSheetId="8" hidden="1">#REF!</definedName>
    <definedName name="XRefPaste136Row" localSheetId="6" hidden="1">#REF!</definedName>
    <definedName name="XRefPaste136Row" localSheetId="2" hidden="1">#REF!</definedName>
    <definedName name="XRefPaste136Row" localSheetId="1" hidden="1">#REF!</definedName>
    <definedName name="XRefPaste136Row" hidden="1">#REF!</definedName>
    <definedName name="XRefPaste137Row" localSheetId="0" hidden="1">#REF!</definedName>
    <definedName name="XRefPaste137Row" localSheetId="8" hidden="1">#REF!</definedName>
    <definedName name="XRefPaste137Row" localSheetId="6" hidden="1">#REF!</definedName>
    <definedName name="XRefPaste137Row" localSheetId="2" hidden="1">#REF!</definedName>
    <definedName name="XRefPaste137Row" localSheetId="1" hidden="1">#REF!</definedName>
    <definedName name="XRefPaste137Row" hidden="1">#REF!</definedName>
    <definedName name="XRefPaste138" localSheetId="0" hidden="1">'[45]TB(BS)'!#REF!</definedName>
    <definedName name="XRefPaste138" localSheetId="8" hidden="1">'[45]TB(BS)'!#REF!</definedName>
    <definedName name="XRefPaste138" localSheetId="6" hidden="1">'[45]TB(BS)'!#REF!</definedName>
    <definedName name="XRefPaste138" localSheetId="2" hidden="1">'[45]TB(BS)'!#REF!</definedName>
    <definedName name="XRefPaste138" localSheetId="1" hidden="1">'[45]TB(BS)'!#REF!</definedName>
    <definedName name="XRefPaste138" hidden="1">'[45]TB(BS)'!#REF!</definedName>
    <definedName name="XRefPaste138Row" localSheetId="0" hidden="1">#REF!</definedName>
    <definedName name="XRefPaste138Row" localSheetId="8" hidden="1">#REF!</definedName>
    <definedName name="XRefPaste138Row" localSheetId="6" hidden="1">#REF!</definedName>
    <definedName name="XRefPaste138Row" localSheetId="2" hidden="1">#REF!</definedName>
    <definedName name="XRefPaste138Row" localSheetId="1" hidden="1">#REF!</definedName>
    <definedName name="XRefPaste138Row" hidden="1">#REF!</definedName>
    <definedName name="XRefPaste139Row" localSheetId="0" hidden="1">#REF!</definedName>
    <definedName name="XRefPaste139Row" localSheetId="8" hidden="1">#REF!</definedName>
    <definedName name="XRefPaste139Row" localSheetId="6" hidden="1">#REF!</definedName>
    <definedName name="XRefPaste139Row" localSheetId="2" hidden="1">#REF!</definedName>
    <definedName name="XRefPaste139Row" localSheetId="1" hidden="1">#REF!</definedName>
    <definedName name="XRefPaste139Row" hidden="1">#REF!</definedName>
    <definedName name="XRefPaste13Row" localSheetId="0" hidden="1">#REF!</definedName>
    <definedName name="XRefPaste13Row" localSheetId="8" hidden="1">#REF!</definedName>
    <definedName name="XRefPaste13Row" localSheetId="6" hidden="1">#REF!</definedName>
    <definedName name="XRefPaste13Row" localSheetId="2" hidden="1">#REF!</definedName>
    <definedName name="XRefPaste13Row" localSheetId="1" hidden="1">#REF!</definedName>
    <definedName name="XRefPaste13Row" hidden="1">#REF!</definedName>
    <definedName name="XRefPaste14" localSheetId="0" hidden="1">#REF!</definedName>
    <definedName name="XRefPaste14" localSheetId="8" hidden="1">#REF!</definedName>
    <definedName name="XRefPaste14" localSheetId="6" hidden="1">#REF!</definedName>
    <definedName name="XRefPaste14" localSheetId="2" hidden="1">#REF!</definedName>
    <definedName name="XRefPaste14" localSheetId="1" hidden="1">#REF!</definedName>
    <definedName name="XRefPaste14" hidden="1">#REF!</definedName>
    <definedName name="XRefPaste140" localSheetId="0" hidden="1">'[45]TB(PL)'!#REF!</definedName>
    <definedName name="XRefPaste140" localSheetId="8" hidden="1">'[45]TB(PL)'!#REF!</definedName>
    <definedName name="XRefPaste140" localSheetId="6" hidden="1">'[45]TB(PL)'!#REF!</definedName>
    <definedName name="XRefPaste140" localSheetId="2" hidden="1">'[45]TB(PL)'!#REF!</definedName>
    <definedName name="XRefPaste140" localSheetId="1" hidden="1">'[45]TB(PL)'!#REF!</definedName>
    <definedName name="XRefPaste140" hidden="1">'[45]TB(PL)'!#REF!</definedName>
    <definedName name="XRefPaste140Row" localSheetId="0" hidden="1">#REF!</definedName>
    <definedName name="XRefPaste140Row" localSheetId="8" hidden="1">#REF!</definedName>
    <definedName name="XRefPaste140Row" localSheetId="6" hidden="1">#REF!</definedName>
    <definedName name="XRefPaste140Row" localSheetId="2" hidden="1">#REF!</definedName>
    <definedName name="XRefPaste140Row" localSheetId="1" hidden="1">#REF!</definedName>
    <definedName name="XRefPaste140Row" hidden="1">#REF!</definedName>
    <definedName name="XRefPaste141Row" localSheetId="0" hidden="1">#REF!</definedName>
    <definedName name="XRefPaste141Row" localSheetId="8" hidden="1">#REF!</definedName>
    <definedName name="XRefPaste141Row" localSheetId="6" hidden="1">#REF!</definedName>
    <definedName name="XRefPaste141Row" localSheetId="2" hidden="1">#REF!</definedName>
    <definedName name="XRefPaste141Row" localSheetId="1" hidden="1">#REF!</definedName>
    <definedName name="XRefPaste141Row" hidden="1">#REF!</definedName>
    <definedName name="XRefPaste142Row" localSheetId="0" hidden="1">#REF!</definedName>
    <definedName name="XRefPaste142Row" localSheetId="8" hidden="1">#REF!</definedName>
    <definedName name="XRefPaste142Row" localSheetId="6" hidden="1">#REF!</definedName>
    <definedName name="XRefPaste142Row" localSheetId="2" hidden="1">#REF!</definedName>
    <definedName name="XRefPaste142Row" localSheetId="1" hidden="1">#REF!</definedName>
    <definedName name="XRefPaste142Row" hidden="1">#REF!</definedName>
    <definedName name="XRefPaste143Row" localSheetId="0" hidden="1">#REF!</definedName>
    <definedName name="XRefPaste143Row" localSheetId="8" hidden="1">#REF!</definedName>
    <definedName name="XRefPaste143Row" localSheetId="6" hidden="1">#REF!</definedName>
    <definedName name="XRefPaste143Row" localSheetId="2" hidden="1">#REF!</definedName>
    <definedName name="XRefPaste143Row" localSheetId="1" hidden="1">#REF!</definedName>
    <definedName name="XRefPaste143Row" hidden="1">#REF!</definedName>
    <definedName name="XRefPaste144Row" localSheetId="0" hidden="1">#REF!</definedName>
    <definedName name="XRefPaste144Row" localSheetId="8" hidden="1">#REF!</definedName>
    <definedName name="XRefPaste144Row" localSheetId="6" hidden="1">#REF!</definedName>
    <definedName name="XRefPaste144Row" localSheetId="2" hidden="1">#REF!</definedName>
    <definedName name="XRefPaste144Row" localSheetId="1" hidden="1">#REF!</definedName>
    <definedName name="XRefPaste144Row" hidden="1">#REF!</definedName>
    <definedName name="XRefPaste145" localSheetId="0" hidden="1">[45]PRJE!#REF!</definedName>
    <definedName name="XRefPaste145" localSheetId="8" hidden="1">[45]PRJE!#REF!</definedName>
    <definedName name="XRefPaste145" localSheetId="6" hidden="1">[45]PRJE!#REF!</definedName>
    <definedName name="XRefPaste145" localSheetId="2" hidden="1">[45]PRJE!#REF!</definedName>
    <definedName name="XRefPaste145" localSheetId="1" hidden="1">[45]PRJE!#REF!</definedName>
    <definedName name="XRefPaste145" hidden="1">[45]PRJE!#REF!</definedName>
    <definedName name="XRefPaste145Row" localSheetId="0" hidden="1">#REF!</definedName>
    <definedName name="XRefPaste145Row" localSheetId="8" hidden="1">#REF!</definedName>
    <definedName name="XRefPaste145Row" localSheetId="6" hidden="1">#REF!</definedName>
    <definedName name="XRefPaste145Row" localSheetId="2" hidden="1">#REF!</definedName>
    <definedName name="XRefPaste145Row" localSheetId="1" hidden="1">#REF!</definedName>
    <definedName name="XRefPaste145Row" hidden="1">#REF!</definedName>
    <definedName name="XRefPaste146Row" localSheetId="0" hidden="1">#REF!</definedName>
    <definedName name="XRefPaste146Row" localSheetId="8" hidden="1">#REF!</definedName>
    <definedName name="XRefPaste146Row" localSheetId="6" hidden="1">#REF!</definedName>
    <definedName name="XRefPaste146Row" localSheetId="2" hidden="1">#REF!</definedName>
    <definedName name="XRefPaste146Row" localSheetId="1" hidden="1">#REF!</definedName>
    <definedName name="XRefPaste146Row" hidden="1">#REF!</definedName>
    <definedName name="XRefPaste147Row" localSheetId="0" hidden="1">#REF!</definedName>
    <definedName name="XRefPaste147Row" localSheetId="8" hidden="1">#REF!</definedName>
    <definedName name="XRefPaste147Row" localSheetId="6" hidden="1">#REF!</definedName>
    <definedName name="XRefPaste147Row" localSheetId="2" hidden="1">#REF!</definedName>
    <definedName name="XRefPaste147Row" localSheetId="1" hidden="1">#REF!</definedName>
    <definedName name="XRefPaste147Row" hidden="1">#REF!</definedName>
    <definedName name="XRefPaste148Row" localSheetId="0" hidden="1">#REF!</definedName>
    <definedName name="XRefPaste148Row" localSheetId="8" hidden="1">#REF!</definedName>
    <definedName name="XRefPaste148Row" localSheetId="6" hidden="1">#REF!</definedName>
    <definedName name="XRefPaste148Row" localSheetId="2" hidden="1">#REF!</definedName>
    <definedName name="XRefPaste148Row" localSheetId="1" hidden="1">#REF!</definedName>
    <definedName name="XRefPaste148Row" hidden="1">#REF!</definedName>
    <definedName name="XRefPaste149Row" localSheetId="0" hidden="1">#REF!</definedName>
    <definedName name="XRefPaste149Row" localSheetId="8" hidden="1">#REF!</definedName>
    <definedName name="XRefPaste149Row" localSheetId="6" hidden="1">#REF!</definedName>
    <definedName name="XRefPaste149Row" localSheetId="2" hidden="1">#REF!</definedName>
    <definedName name="XRefPaste149Row" localSheetId="1" hidden="1">#REF!</definedName>
    <definedName name="XRefPaste149Row" hidden="1">#REF!</definedName>
    <definedName name="XRefPaste14Row" localSheetId="0" hidden="1">#REF!</definedName>
    <definedName name="XRefPaste14Row" localSheetId="8" hidden="1">#REF!</definedName>
    <definedName name="XRefPaste14Row" localSheetId="6" hidden="1">#REF!</definedName>
    <definedName name="XRefPaste14Row" localSheetId="2" hidden="1">#REF!</definedName>
    <definedName name="XRefPaste14Row" localSheetId="1" hidden="1">#REF!</definedName>
    <definedName name="XRefPaste14Row" hidden="1">#REF!</definedName>
    <definedName name="XRefPaste15" localSheetId="0" hidden="1">#REF!</definedName>
    <definedName name="XRefPaste15" localSheetId="8" hidden="1">#REF!</definedName>
    <definedName name="XRefPaste15" localSheetId="6" hidden="1">#REF!</definedName>
    <definedName name="XRefPaste15" localSheetId="2" hidden="1">#REF!</definedName>
    <definedName name="XRefPaste15" localSheetId="1" hidden="1">#REF!</definedName>
    <definedName name="XRefPaste15" hidden="1">#REF!</definedName>
    <definedName name="XRefPaste150" localSheetId="0" hidden="1">[45]PAJE!#REF!</definedName>
    <definedName name="XRefPaste150" localSheetId="8" hidden="1">[45]PAJE!#REF!</definedName>
    <definedName name="XRefPaste150" localSheetId="6" hidden="1">[45]PAJE!#REF!</definedName>
    <definedName name="XRefPaste150" localSheetId="2" hidden="1">[45]PAJE!#REF!</definedName>
    <definedName name="XRefPaste150" localSheetId="1" hidden="1">[45]PAJE!#REF!</definedName>
    <definedName name="XRefPaste150" hidden="1">[45]PAJE!#REF!</definedName>
    <definedName name="XRefPaste150Row" localSheetId="0" hidden="1">#REF!</definedName>
    <definedName name="XRefPaste150Row" localSheetId="8" hidden="1">#REF!</definedName>
    <definedName name="XRefPaste150Row" localSheetId="6" hidden="1">#REF!</definedName>
    <definedName name="XRefPaste150Row" localSheetId="2" hidden="1">#REF!</definedName>
    <definedName name="XRefPaste150Row" localSheetId="1" hidden="1">#REF!</definedName>
    <definedName name="XRefPaste150Row" hidden="1">#REF!</definedName>
    <definedName name="XRefPaste151" localSheetId="0" hidden="1">[45]PAJE!#REF!</definedName>
    <definedName name="XRefPaste151" localSheetId="8" hidden="1">[45]PAJE!#REF!</definedName>
    <definedName name="XRefPaste151" localSheetId="6" hidden="1">[45]PAJE!#REF!</definedName>
    <definedName name="XRefPaste151" localSheetId="2" hidden="1">[45]PAJE!#REF!</definedName>
    <definedName name="XRefPaste151" localSheetId="1" hidden="1">[45]PAJE!#REF!</definedName>
    <definedName name="XRefPaste151" hidden="1">[45]PAJE!#REF!</definedName>
    <definedName name="XRefPaste151Row" localSheetId="0" hidden="1">#REF!</definedName>
    <definedName name="XRefPaste151Row" localSheetId="8" hidden="1">#REF!</definedName>
    <definedName name="XRefPaste151Row" localSheetId="6" hidden="1">#REF!</definedName>
    <definedName name="XRefPaste151Row" localSheetId="2" hidden="1">#REF!</definedName>
    <definedName name="XRefPaste151Row" localSheetId="1" hidden="1">#REF!</definedName>
    <definedName name="XRefPaste151Row" hidden="1">#REF!</definedName>
    <definedName name="XRefPaste152" localSheetId="0" hidden="1">[45]PAJE!#REF!</definedName>
    <definedName name="XRefPaste152" localSheetId="8" hidden="1">[45]PAJE!#REF!</definedName>
    <definedName name="XRefPaste152" localSheetId="6" hidden="1">[45]PAJE!#REF!</definedName>
    <definedName name="XRefPaste152" localSheetId="2" hidden="1">[45]PAJE!#REF!</definedName>
    <definedName name="XRefPaste152" localSheetId="1" hidden="1">[45]PAJE!#REF!</definedName>
    <definedName name="XRefPaste152" hidden="1">[45]PAJE!#REF!</definedName>
    <definedName name="XRefPaste152Row" localSheetId="0" hidden="1">#REF!</definedName>
    <definedName name="XRefPaste152Row" localSheetId="8" hidden="1">#REF!</definedName>
    <definedName name="XRefPaste152Row" localSheetId="6" hidden="1">#REF!</definedName>
    <definedName name="XRefPaste152Row" localSheetId="2" hidden="1">#REF!</definedName>
    <definedName name="XRefPaste152Row" localSheetId="1" hidden="1">#REF!</definedName>
    <definedName name="XRefPaste152Row" hidden="1">#REF!</definedName>
    <definedName name="XRefPaste153Row" localSheetId="0" hidden="1">#REF!</definedName>
    <definedName name="XRefPaste153Row" localSheetId="8" hidden="1">#REF!</definedName>
    <definedName name="XRefPaste153Row" localSheetId="6" hidden="1">#REF!</definedName>
    <definedName name="XRefPaste153Row" localSheetId="2" hidden="1">#REF!</definedName>
    <definedName name="XRefPaste153Row" localSheetId="1" hidden="1">#REF!</definedName>
    <definedName name="XRefPaste153Row" hidden="1">#REF!</definedName>
    <definedName name="XRefPaste154Row" localSheetId="0" hidden="1">#REF!</definedName>
    <definedName name="XRefPaste154Row" localSheetId="8" hidden="1">#REF!</definedName>
    <definedName name="XRefPaste154Row" localSheetId="6" hidden="1">#REF!</definedName>
    <definedName name="XRefPaste154Row" localSheetId="2" hidden="1">#REF!</definedName>
    <definedName name="XRefPaste154Row" localSheetId="1" hidden="1">#REF!</definedName>
    <definedName name="XRefPaste154Row" hidden="1">#REF!</definedName>
    <definedName name="XRefPaste155" localSheetId="0" hidden="1">[45]PAJE!#REF!</definedName>
    <definedName name="XRefPaste155" localSheetId="8" hidden="1">[45]PAJE!#REF!</definedName>
    <definedName name="XRefPaste155" localSheetId="6" hidden="1">[45]PAJE!#REF!</definedName>
    <definedName name="XRefPaste155" localSheetId="2" hidden="1">[45]PAJE!#REF!</definedName>
    <definedName name="XRefPaste155" localSheetId="1" hidden="1">[45]PAJE!#REF!</definedName>
    <definedName name="XRefPaste155" hidden="1">[45]PAJE!#REF!</definedName>
    <definedName name="XRefPaste155Row" localSheetId="0" hidden="1">#REF!</definedName>
    <definedName name="XRefPaste155Row" localSheetId="8" hidden="1">#REF!</definedName>
    <definedName name="XRefPaste155Row" localSheetId="6" hidden="1">#REF!</definedName>
    <definedName name="XRefPaste155Row" localSheetId="2" hidden="1">#REF!</definedName>
    <definedName name="XRefPaste155Row" localSheetId="1" hidden="1">#REF!</definedName>
    <definedName name="XRefPaste155Row" hidden="1">#REF!</definedName>
    <definedName name="XRefPaste156" localSheetId="0" hidden="1">[45]PAJE!#REF!</definedName>
    <definedName name="XRefPaste156" localSheetId="8" hidden="1">[45]PAJE!#REF!</definedName>
    <definedName name="XRefPaste156" localSheetId="6" hidden="1">[45]PAJE!#REF!</definedName>
    <definedName name="XRefPaste156" localSheetId="2" hidden="1">[45]PAJE!#REF!</definedName>
    <definedName name="XRefPaste156" localSheetId="1" hidden="1">[45]PAJE!#REF!</definedName>
    <definedName name="XRefPaste156" hidden="1">[45]PAJE!#REF!</definedName>
    <definedName name="XRefPaste156Row" localSheetId="0" hidden="1">#REF!</definedName>
    <definedName name="XRefPaste156Row" localSheetId="8" hidden="1">#REF!</definedName>
    <definedName name="XRefPaste156Row" localSheetId="6" hidden="1">#REF!</definedName>
    <definedName name="XRefPaste156Row" localSheetId="2" hidden="1">#REF!</definedName>
    <definedName name="XRefPaste156Row" localSheetId="1" hidden="1">#REF!</definedName>
    <definedName name="XRefPaste156Row" hidden="1">#REF!</definedName>
    <definedName name="XRefPaste157" localSheetId="0" hidden="1">[45]PAJE!#REF!</definedName>
    <definedName name="XRefPaste157" localSheetId="8" hidden="1">[45]PAJE!#REF!</definedName>
    <definedName name="XRefPaste157" localSheetId="6" hidden="1">[45]PAJE!#REF!</definedName>
    <definedName name="XRefPaste157" localSheetId="2" hidden="1">[45]PAJE!#REF!</definedName>
    <definedName name="XRefPaste157" localSheetId="1" hidden="1">[45]PAJE!#REF!</definedName>
    <definedName name="XRefPaste157" hidden="1">[45]PAJE!#REF!</definedName>
    <definedName name="XRefPaste157Row" localSheetId="0" hidden="1">#REF!</definedName>
    <definedName name="XRefPaste157Row" localSheetId="8" hidden="1">#REF!</definedName>
    <definedName name="XRefPaste157Row" localSheetId="6" hidden="1">#REF!</definedName>
    <definedName name="XRefPaste157Row" localSheetId="2" hidden="1">#REF!</definedName>
    <definedName name="XRefPaste157Row" localSheetId="1" hidden="1">#REF!</definedName>
    <definedName name="XRefPaste157Row" hidden="1">#REF!</definedName>
    <definedName name="XRefPaste158" localSheetId="0" hidden="1">[45]PAJE!#REF!</definedName>
    <definedName name="XRefPaste158" localSheetId="8" hidden="1">[45]PAJE!#REF!</definedName>
    <definedName name="XRefPaste158" localSheetId="6" hidden="1">[45]PAJE!#REF!</definedName>
    <definedName name="XRefPaste158" localSheetId="2" hidden="1">[45]PAJE!#REF!</definedName>
    <definedName name="XRefPaste158" localSheetId="1" hidden="1">[45]PAJE!#REF!</definedName>
    <definedName name="XRefPaste158" hidden="1">[45]PAJE!#REF!</definedName>
    <definedName name="XRefPaste158Row" localSheetId="0" hidden="1">#REF!</definedName>
    <definedName name="XRefPaste158Row" localSheetId="8" hidden="1">#REF!</definedName>
    <definedName name="XRefPaste158Row" localSheetId="6" hidden="1">#REF!</definedName>
    <definedName name="XRefPaste158Row" localSheetId="2" hidden="1">#REF!</definedName>
    <definedName name="XRefPaste158Row" localSheetId="1" hidden="1">#REF!</definedName>
    <definedName name="XRefPaste158Row" hidden="1">#REF!</definedName>
    <definedName name="XRefPaste159" localSheetId="0" hidden="1">[45]PAJE!#REF!</definedName>
    <definedName name="XRefPaste159" localSheetId="8" hidden="1">[45]PAJE!#REF!</definedName>
    <definedName name="XRefPaste159" localSheetId="6" hidden="1">[45]PAJE!#REF!</definedName>
    <definedName name="XRefPaste159" localSheetId="2" hidden="1">[45]PAJE!#REF!</definedName>
    <definedName name="XRefPaste159" localSheetId="1" hidden="1">[45]PAJE!#REF!</definedName>
    <definedName name="XRefPaste159" hidden="1">[45]PAJE!#REF!</definedName>
    <definedName name="XRefPaste159Row" localSheetId="0" hidden="1">#REF!</definedName>
    <definedName name="XRefPaste159Row" localSheetId="8" hidden="1">#REF!</definedName>
    <definedName name="XRefPaste159Row" localSheetId="6" hidden="1">#REF!</definedName>
    <definedName name="XRefPaste159Row" localSheetId="2" hidden="1">#REF!</definedName>
    <definedName name="XRefPaste159Row" localSheetId="1" hidden="1">#REF!</definedName>
    <definedName name="XRefPaste159Row" hidden="1">#REF!</definedName>
    <definedName name="XRefPaste15Row" localSheetId="0" hidden="1">#REF!</definedName>
    <definedName name="XRefPaste15Row" localSheetId="8" hidden="1">#REF!</definedName>
    <definedName name="XRefPaste15Row" localSheetId="6" hidden="1">#REF!</definedName>
    <definedName name="XRefPaste15Row" localSheetId="2" hidden="1">#REF!</definedName>
    <definedName name="XRefPaste15Row" localSheetId="1" hidden="1">#REF!</definedName>
    <definedName name="XRefPaste15Row" hidden="1">#REF!</definedName>
    <definedName name="XRefPaste16" localSheetId="0" hidden="1">#REF!</definedName>
    <definedName name="XRefPaste16" localSheetId="8" hidden="1">#REF!</definedName>
    <definedName name="XRefPaste16" localSheetId="6" hidden="1">#REF!</definedName>
    <definedName name="XRefPaste16" localSheetId="2" hidden="1">#REF!</definedName>
    <definedName name="XRefPaste16" localSheetId="1" hidden="1">#REF!</definedName>
    <definedName name="XRefPaste16" hidden="1">#REF!</definedName>
    <definedName name="XRefPaste160" localSheetId="0" hidden="1">[45]PAJE!#REF!</definedName>
    <definedName name="XRefPaste160" localSheetId="8" hidden="1">[45]PAJE!#REF!</definedName>
    <definedName name="XRefPaste160" localSheetId="6" hidden="1">[45]PAJE!#REF!</definedName>
    <definedName name="XRefPaste160" localSheetId="2" hidden="1">[45]PAJE!#REF!</definedName>
    <definedName name="XRefPaste160" localSheetId="1" hidden="1">[45]PAJE!#REF!</definedName>
    <definedName name="XRefPaste160" hidden="1">[45]PAJE!#REF!</definedName>
    <definedName name="XRefPaste160Row" localSheetId="0" hidden="1">#REF!</definedName>
    <definedName name="XRefPaste160Row" localSheetId="8" hidden="1">#REF!</definedName>
    <definedName name="XRefPaste160Row" localSheetId="6" hidden="1">#REF!</definedName>
    <definedName name="XRefPaste160Row" localSheetId="2" hidden="1">#REF!</definedName>
    <definedName name="XRefPaste160Row" localSheetId="1" hidden="1">#REF!</definedName>
    <definedName name="XRefPaste160Row" hidden="1">#REF!</definedName>
    <definedName name="XRefPaste161Row" localSheetId="0" hidden="1">#REF!</definedName>
    <definedName name="XRefPaste161Row" localSheetId="8" hidden="1">#REF!</definedName>
    <definedName name="XRefPaste161Row" localSheetId="6" hidden="1">#REF!</definedName>
    <definedName name="XRefPaste161Row" localSheetId="2" hidden="1">#REF!</definedName>
    <definedName name="XRefPaste161Row" localSheetId="1" hidden="1">#REF!</definedName>
    <definedName name="XRefPaste161Row" hidden="1">#REF!</definedName>
    <definedName name="XRefPaste162Row" localSheetId="0" hidden="1">#REF!</definedName>
    <definedName name="XRefPaste162Row" localSheetId="8" hidden="1">#REF!</definedName>
    <definedName name="XRefPaste162Row" localSheetId="6" hidden="1">#REF!</definedName>
    <definedName name="XRefPaste162Row" localSheetId="2" hidden="1">#REF!</definedName>
    <definedName name="XRefPaste162Row" localSheetId="1" hidden="1">#REF!</definedName>
    <definedName name="XRefPaste162Row" hidden="1">#REF!</definedName>
    <definedName name="XRefPaste163Row" localSheetId="0" hidden="1">#REF!</definedName>
    <definedName name="XRefPaste163Row" localSheetId="8" hidden="1">#REF!</definedName>
    <definedName name="XRefPaste163Row" localSheetId="6" hidden="1">#REF!</definedName>
    <definedName name="XRefPaste163Row" localSheetId="2" hidden="1">#REF!</definedName>
    <definedName name="XRefPaste163Row" localSheetId="1" hidden="1">#REF!</definedName>
    <definedName name="XRefPaste163Row" hidden="1">#REF!</definedName>
    <definedName name="XRefPaste164" localSheetId="0" hidden="1">[45]PAJE!#REF!</definedName>
    <definedName name="XRefPaste164" localSheetId="8" hidden="1">[45]PAJE!#REF!</definedName>
    <definedName name="XRefPaste164" localSheetId="6" hidden="1">[45]PAJE!#REF!</definedName>
    <definedName name="XRefPaste164" localSheetId="2" hidden="1">[45]PAJE!#REF!</definedName>
    <definedName name="XRefPaste164" localSheetId="1" hidden="1">[45]PAJE!#REF!</definedName>
    <definedName name="XRefPaste164" hidden="1">[45]PAJE!#REF!</definedName>
    <definedName name="XRefPaste164Row" localSheetId="0" hidden="1">#REF!</definedName>
    <definedName name="XRefPaste164Row" localSheetId="8" hidden="1">#REF!</definedName>
    <definedName name="XRefPaste164Row" localSheetId="6" hidden="1">#REF!</definedName>
    <definedName name="XRefPaste164Row" localSheetId="2" hidden="1">#REF!</definedName>
    <definedName name="XRefPaste164Row" localSheetId="1" hidden="1">#REF!</definedName>
    <definedName name="XRefPaste164Row" hidden="1">#REF!</definedName>
    <definedName name="XRefPaste165Row" localSheetId="0" hidden="1">#REF!</definedName>
    <definedName name="XRefPaste165Row" localSheetId="8" hidden="1">#REF!</definedName>
    <definedName name="XRefPaste165Row" localSheetId="6" hidden="1">#REF!</definedName>
    <definedName name="XRefPaste165Row" localSheetId="2" hidden="1">#REF!</definedName>
    <definedName name="XRefPaste165Row" localSheetId="1" hidden="1">#REF!</definedName>
    <definedName name="XRefPaste165Row" hidden="1">#REF!</definedName>
    <definedName name="XRefPaste166" localSheetId="0" hidden="1">[45]PAJE!#REF!</definedName>
    <definedName name="XRefPaste166" localSheetId="8" hidden="1">[45]PAJE!#REF!</definedName>
    <definedName name="XRefPaste166" localSheetId="6" hidden="1">[45]PAJE!#REF!</definedName>
    <definedName name="XRefPaste166" localSheetId="2" hidden="1">[45]PAJE!#REF!</definedName>
    <definedName name="XRefPaste166" localSheetId="1" hidden="1">[45]PAJE!#REF!</definedName>
    <definedName name="XRefPaste166" hidden="1">[45]PAJE!#REF!</definedName>
    <definedName name="XRefPaste166Row" localSheetId="0" hidden="1">#REF!</definedName>
    <definedName name="XRefPaste166Row" localSheetId="8" hidden="1">#REF!</definedName>
    <definedName name="XRefPaste166Row" localSheetId="6" hidden="1">#REF!</definedName>
    <definedName name="XRefPaste166Row" localSheetId="2" hidden="1">#REF!</definedName>
    <definedName name="XRefPaste166Row" localSheetId="1" hidden="1">#REF!</definedName>
    <definedName name="XRefPaste166Row" hidden="1">#REF!</definedName>
    <definedName name="XRefPaste167" localSheetId="0" hidden="1">[45]PAJE!#REF!</definedName>
    <definedName name="XRefPaste167" localSheetId="8" hidden="1">[45]PAJE!#REF!</definedName>
    <definedName name="XRefPaste167" localSheetId="6" hidden="1">[45]PAJE!#REF!</definedName>
    <definedName name="XRefPaste167" localSheetId="2" hidden="1">[45]PAJE!#REF!</definedName>
    <definedName name="XRefPaste167" localSheetId="1" hidden="1">[45]PAJE!#REF!</definedName>
    <definedName name="XRefPaste167" hidden="1">[45]PAJE!#REF!</definedName>
    <definedName name="XRefPaste167Row" localSheetId="0" hidden="1">#REF!</definedName>
    <definedName name="XRefPaste167Row" localSheetId="8" hidden="1">#REF!</definedName>
    <definedName name="XRefPaste167Row" localSheetId="6" hidden="1">#REF!</definedName>
    <definedName name="XRefPaste167Row" localSheetId="2" hidden="1">#REF!</definedName>
    <definedName name="XRefPaste167Row" localSheetId="1" hidden="1">#REF!</definedName>
    <definedName name="XRefPaste167Row" hidden="1">#REF!</definedName>
    <definedName name="XRefPaste168" localSheetId="0" hidden="1">[45]PAJE!#REF!</definedName>
    <definedName name="XRefPaste168" localSheetId="8" hidden="1">[45]PAJE!#REF!</definedName>
    <definedName name="XRefPaste168" localSheetId="6" hidden="1">[45]PAJE!#REF!</definedName>
    <definedName name="XRefPaste168" localSheetId="2" hidden="1">[45]PAJE!#REF!</definedName>
    <definedName name="XRefPaste168" localSheetId="1" hidden="1">[45]PAJE!#REF!</definedName>
    <definedName name="XRefPaste168" hidden="1">[45]PAJE!#REF!</definedName>
    <definedName name="XRefPaste168Row" localSheetId="0" hidden="1">#REF!</definedName>
    <definedName name="XRefPaste168Row" localSheetId="8" hidden="1">#REF!</definedName>
    <definedName name="XRefPaste168Row" localSheetId="6" hidden="1">#REF!</definedName>
    <definedName name="XRefPaste168Row" localSheetId="2" hidden="1">#REF!</definedName>
    <definedName name="XRefPaste168Row" localSheetId="1" hidden="1">#REF!</definedName>
    <definedName name="XRefPaste168Row" hidden="1">#REF!</definedName>
    <definedName name="XRefPaste169" localSheetId="0" hidden="1">[45]PAJE!#REF!</definedName>
    <definedName name="XRefPaste169" localSheetId="8" hidden="1">[45]PAJE!#REF!</definedName>
    <definedName name="XRefPaste169" localSheetId="6" hidden="1">[45]PAJE!#REF!</definedName>
    <definedName name="XRefPaste169" localSheetId="2" hidden="1">[45]PAJE!#REF!</definedName>
    <definedName name="XRefPaste169" localSheetId="1" hidden="1">[45]PAJE!#REF!</definedName>
    <definedName name="XRefPaste169" hidden="1">[45]PAJE!#REF!</definedName>
    <definedName name="XRefPaste169Row" localSheetId="0" hidden="1">#REF!</definedName>
    <definedName name="XRefPaste169Row" localSheetId="8" hidden="1">#REF!</definedName>
    <definedName name="XRefPaste169Row" localSheetId="6" hidden="1">#REF!</definedName>
    <definedName name="XRefPaste169Row" localSheetId="2" hidden="1">#REF!</definedName>
    <definedName name="XRefPaste169Row" localSheetId="1" hidden="1">#REF!</definedName>
    <definedName name="XRefPaste169Row" hidden="1">#REF!</definedName>
    <definedName name="XRefPaste16Row" localSheetId="0" hidden="1">#REF!</definedName>
    <definedName name="XRefPaste16Row" localSheetId="8" hidden="1">#REF!</definedName>
    <definedName name="XRefPaste16Row" localSheetId="6" hidden="1">#REF!</definedName>
    <definedName name="XRefPaste16Row" localSheetId="2" hidden="1">#REF!</definedName>
    <definedName name="XRefPaste16Row" localSheetId="1" hidden="1">#REF!</definedName>
    <definedName name="XRefPaste16Row" hidden="1">#REF!</definedName>
    <definedName name="XRefPaste17" localSheetId="0" hidden="1">#REF!</definedName>
    <definedName name="XRefPaste17" localSheetId="8" hidden="1">#REF!</definedName>
    <definedName name="XRefPaste17" localSheetId="6" hidden="1">#REF!</definedName>
    <definedName name="XRefPaste17" localSheetId="2" hidden="1">#REF!</definedName>
    <definedName name="XRefPaste17" localSheetId="1" hidden="1">#REF!</definedName>
    <definedName name="XRefPaste17" hidden="1">#REF!</definedName>
    <definedName name="XRefPaste170" localSheetId="0" hidden="1">[45]PAJE!#REF!</definedName>
    <definedName name="XRefPaste170" localSheetId="8" hidden="1">[45]PAJE!#REF!</definedName>
    <definedName name="XRefPaste170" localSheetId="6" hidden="1">[45]PAJE!#REF!</definedName>
    <definedName name="XRefPaste170" localSheetId="2" hidden="1">[45]PAJE!#REF!</definedName>
    <definedName name="XRefPaste170" localSheetId="1" hidden="1">[45]PAJE!#REF!</definedName>
    <definedName name="XRefPaste170" hidden="1">[45]PAJE!#REF!</definedName>
    <definedName name="XRefPaste170Row" localSheetId="0" hidden="1">#REF!</definedName>
    <definedName name="XRefPaste170Row" localSheetId="8" hidden="1">#REF!</definedName>
    <definedName name="XRefPaste170Row" localSheetId="6" hidden="1">#REF!</definedName>
    <definedName name="XRefPaste170Row" localSheetId="2" hidden="1">#REF!</definedName>
    <definedName name="XRefPaste170Row" localSheetId="1" hidden="1">#REF!</definedName>
    <definedName name="XRefPaste170Row" hidden="1">#REF!</definedName>
    <definedName name="XRefPaste171" localSheetId="0" hidden="1">[45]PAJE!#REF!</definedName>
    <definedName name="XRefPaste171" localSheetId="8" hidden="1">[45]PAJE!#REF!</definedName>
    <definedName name="XRefPaste171" localSheetId="6" hidden="1">[45]PAJE!#REF!</definedName>
    <definedName name="XRefPaste171" localSheetId="2" hidden="1">[45]PAJE!#REF!</definedName>
    <definedName name="XRefPaste171" localSheetId="1" hidden="1">[45]PAJE!#REF!</definedName>
    <definedName name="XRefPaste171" hidden="1">[45]PAJE!#REF!</definedName>
    <definedName name="XRefPaste171Row" localSheetId="0" hidden="1">#REF!</definedName>
    <definedName name="XRefPaste171Row" localSheetId="8" hidden="1">#REF!</definedName>
    <definedName name="XRefPaste171Row" localSheetId="6" hidden="1">#REF!</definedName>
    <definedName name="XRefPaste171Row" localSheetId="2" hidden="1">#REF!</definedName>
    <definedName name="XRefPaste171Row" localSheetId="1" hidden="1">#REF!</definedName>
    <definedName name="XRefPaste171Row" hidden="1">#REF!</definedName>
    <definedName name="XRefPaste172Row" localSheetId="0" hidden="1">#REF!</definedName>
    <definedName name="XRefPaste172Row" localSheetId="8" hidden="1">#REF!</definedName>
    <definedName name="XRefPaste172Row" localSheetId="6" hidden="1">#REF!</definedName>
    <definedName name="XRefPaste172Row" localSheetId="2" hidden="1">#REF!</definedName>
    <definedName name="XRefPaste172Row" localSheetId="1" hidden="1">#REF!</definedName>
    <definedName name="XRefPaste172Row" hidden="1">#REF!</definedName>
    <definedName name="XRefPaste173Row" localSheetId="0" hidden="1">#REF!</definedName>
    <definedName name="XRefPaste173Row" localSheetId="8" hidden="1">#REF!</definedName>
    <definedName name="XRefPaste173Row" localSheetId="6" hidden="1">#REF!</definedName>
    <definedName name="XRefPaste173Row" localSheetId="2" hidden="1">#REF!</definedName>
    <definedName name="XRefPaste173Row" localSheetId="1" hidden="1">#REF!</definedName>
    <definedName name="XRefPaste173Row" hidden="1">#REF!</definedName>
    <definedName name="XRefPaste174Row" localSheetId="0" hidden="1">#REF!</definedName>
    <definedName name="XRefPaste174Row" localSheetId="8" hidden="1">#REF!</definedName>
    <definedName name="XRefPaste174Row" localSheetId="6" hidden="1">#REF!</definedName>
    <definedName name="XRefPaste174Row" localSheetId="2" hidden="1">#REF!</definedName>
    <definedName name="XRefPaste174Row" localSheetId="1" hidden="1">#REF!</definedName>
    <definedName name="XRefPaste174Row" hidden="1">#REF!</definedName>
    <definedName name="XRefPaste175" localSheetId="0" hidden="1">[45]PAJE!#REF!</definedName>
    <definedName name="XRefPaste175" localSheetId="8" hidden="1">[45]PAJE!#REF!</definedName>
    <definedName name="XRefPaste175" localSheetId="6" hidden="1">[45]PAJE!#REF!</definedName>
    <definedName name="XRefPaste175" localSheetId="2" hidden="1">[45]PAJE!#REF!</definedName>
    <definedName name="XRefPaste175" localSheetId="1" hidden="1">[45]PAJE!#REF!</definedName>
    <definedName name="XRefPaste175" hidden="1">[45]PAJE!#REF!</definedName>
    <definedName name="XRefPaste175Row" localSheetId="0" hidden="1">#REF!</definedName>
    <definedName name="XRefPaste175Row" localSheetId="8" hidden="1">#REF!</definedName>
    <definedName name="XRefPaste175Row" localSheetId="6" hidden="1">#REF!</definedName>
    <definedName name="XRefPaste175Row" localSheetId="2" hidden="1">#REF!</definedName>
    <definedName name="XRefPaste175Row" localSheetId="1" hidden="1">#REF!</definedName>
    <definedName name="XRefPaste175Row" hidden="1">#REF!</definedName>
    <definedName name="XRefPaste176Row" localSheetId="0" hidden="1">#REF!</definedName>
    <definedName name="XRefPaste176Row" localSheetId="8" hidden="1">#REF!</definedName>
    <definedName name="XRefPaste176Row" localSheetId="6" hidden="1">#REF!</definedName>
    <definedName name="XRefPaste176Row" localSheetId="2" hidden="1">#REF!</definedName>
    <definedName name="XRefPaste176Row" localSheetId="1" hidden="1">#REF!</definedName>
    <definedName name="XRefPaste176Row" hidden="1">#REF!</definedName>
    <definedName name="XRefPaste177Row" localSheetId="0" hidden="1">#REF!</definedName>
    <definedName name="XRefPaste177Row" localSheetId="8" hidden="1">#REF!</definedName>
    <definedName name="XRefPaste177Row" localSheetId="6" hidden="1">#REF!</definedName>
    <definedName name="XRefPaste177Row" localSheetId="2" hidden="1">#REF!</definedName>
    <definedName name="XRefPaste177Row" localSheetId="1" hidden="1">#REF!</definedName>
    <definedName name="XRefPaste177Row" hidden="1">#REF!</definedName>
    <definedName name="XRefPaste179" localSheetId="0" hidden="1">[45]PAJE!#REF!</definedName>
    <definedName name="XRefPaste179" localSheetId="8" hidden="1">[45]PAJE!#REF!</definedName>
    <definedName name="XRefPaste179" localSheetId="6" hidden="1">[45]PAJE!#REF!</definedName>
    <definedName name="XRefPaste179" localSheetId="2" hidden="1">[45]PAJE!#REF!</definedName>
    <definedName name="XRefPaste179" localSheetId="1" hidden="1">[45]PAJE!#REF!</definedName>
    <definedName name="XRefPaste179" hidden="1">[45]PAJE!#REF!</definedName>
    <definedName name="XRefPaste179Row" localSheetId="0" hidden="1">#REF!</definedName>
    <definedName name="XRefPaste179Row" localSheetId="8" hidden="1">#REF!</definedName>
    <definedName name="XRefPaste179Row" localSheetId="6" hidden="1">#REF!</definedName>
    <definedName name="XRefPaste179Row" localSheetId="2" hidden="1">#REF!</definedName>
    <definedName name="XRefPaste179Row" localSheetId="1" hidden="1">#REF!</definedName>
    <definedName name="XRefPaste179Row" hidden="1">#REF!</definedName>
    <definedName name="XRefPaste17Row" localSheetId="0" hidden="1">#REF!</definedName>
    <definedName name="XRefPaste17Row" localSheetId="8" hidden="1">#REF!</definedName>
    <definedName name="XRefPaste17Row" localSheetId="6" hidden="1">#REF!</definedName>
    <definedName name="XRefPaste17Row" localSheetId="2" hidden="1">#REF!</definedName>
    <definedName name="XRefPaste17Row" localSheetId="1" hidden="1">#REF!</definedName>
    <definedName name="XRefPaste17Row" hidden="1">#REF!</definedName>
    <definedName name="XRefPaste18" localSheetId="0" hidden="1">#REF!</definedName>
    <definedName name="XRefPaste18" localSheetId="8" hidden="1">#REF!</definedName>
    <definedName name="XRefPaste18" localSheetId="6" hidden="1">#REF!</definedName>
    <definedName name="XRefPaste18" localSheetId="2" hidden="1">#REF!</definedName>
    <definedName name="XRefPaste18" localSheetId="1" hidden="1">#REF!</definedName>
    <definedName name="XRefPaste18" hidden="1">#REF!</definedName>
    <definedName name="XRefPaste180" localSheetId="0" hidden="1">[45]PAJE!#REF!</definedName>
    <definedName name="XRefPaste180" localSheetId="8" hidden="1">[45]PAJE!#REF!</definedName>
    <definedName name="XRefPaste180" localSheetId="6" hidden="1">[45]PAJE!#REF!</definedName>
    <definedName name="XRefPaste180" localSheetId="2" hidden="1">[45]PAJE!#REF!</definedName>
    <definedName name="XRefPaste180" localSheetId="1" hidden="1">[45]PAJE!#REF!</definedName>
    <definedName name="XRefPaste180" hidden="1">[45]PAJE!#REF!</definedName>
    <definedName name="XRefPaste180Row" localSheetId="0" hidden="1">#REF!</definedName>
    <definedName name="XRefPaste180Row" localSheetId="8" hidden="1">#REF!</definedName>
    <definedName name="XRefPaste180Row" localSheetId="6" hidden="1">#REF!</definedName>
    <definedName name="XRefPaste180Row" localSheetId="2" hidden="1">#REF!</definedName>
    <definedName name="XRefPaste180Row" localSheetId="1" hidden="1">#REF!</definedName>
    <definedName name="XRefPaste180Row" hidden="1">#REF!</definedName>
    <definedName name="XRefPaste181" localSheetId="0" hidden="1">[45]PAJE!#REF!</definedName>
    <definedName name="XRefPaste181" localSheetId="8" hidden="1">[45]PAJE!#REF!</definedName>
    <definedName name="XRefPaste181" localSheetId="6" hidden="1">[45]PAJE!#REF!</definedName>
    <definedName name="XRefPaste181" localSheetId="2" hidden="1">[45]PAJE!#REF!</definedName>
    <definedName name="XRefPaste181" localSheetId="1" hidden="1">[45]PAJE!#REF!</definedName>
    <definedName name="XRefPaste181" hidden="1">[45]PAJE!#REF!</definedName>
    <definedName name="XRefPaste181Row" localSheetId="0" hidden="1">#REF!</definedName>
    <definedName name="XRefPaste181Row" localSheetId="8" hidden="1">#REF!</definedName>
    <definedName name="XRefPaste181Row" localSheetId="6" hidden="1">#REF!</definedName>
    <definedName name="XRefPaste181Row" localSheetId="2" hidden="1">#REF!</definedName>
    <definedName name="XRefPaste181Row" localSheetId="1" hidden="1">#REF!</definedName>
    <definedName name="XRefPaste181Row" hidden="1">#REF!</definedName>
    <definedName name="XRefPaste182" localSheetId="0" hidden="1">[45]PAJE!#REF!</definedName>
    <definedName name="XRefPaste182" localSheetId="8" hidden="1">[45]PAJE!#REF!</definedName>
    <definedName name="XRefPaste182" localSheetId="6" hidden="1">[45]PAJE!#REF!</definedName>
    <definedName name="XRefPaste182" localSheetId="2" hidden="1">[45]PAJE!#REF!</definedName>
    <definedName name="XRefPaste182" localSheetId="1" hidden="1">[45]PAJE!#REF!</definedName>
    <definedName name="XRefPaste182" hidden="1">[45]PAJE!#REF!</definedName>
    <definedName name="XRefPaste182Row" localSheetId="0" hidden="1">#REF!</definedName>
    <definedName name="XRefPaste182Row" localSheetId="8" hidden="1">#REF!</definedName>
    <definedName name="XRefPaste182Row" localSheetId="6" hidden="1">#REF!</definedName>
    <definedName name="XRefPaste182Row" localSheetId="2" hidden="1">#REF!</definedName>
    <definedName name="XRefPaste182Row" localSheetId="1" hidden="1">#REF!</definedName>
    <definedName name="XRefPaste182Row" hidden="1">#REF!</definedName>
    <definedName name="XRefPaste183" localSheetId="0" hidden="1">[45]PAJE!#REF!</definedName>
    <definedName name="XRefPaste183" localSheetId="8" hidden="1">[45]PAJE!#REF!</definedName>
    <definedName name="XRefPaste183" localSheetId="6" hidden="1">[45]PAJE!#REF!</definedName>
    <definedName name="XRefPaste183" localSheetId="2" hidden="1">[45]PAJE!#REF!</definedName>
    <definedName name="XRefPaste183" localSheetId="1" hidden="1">[45]PAJE!#REF!</definedName>
    <definedName name="XRefPaste183" hidden="1">[45]PAJE!#REF!</definedName>
    <definedName name="XRefPaste183Row" localSheetId="0" hidden="1">#REF!</definedName>
    <definedName name="XRefPaste183Row" localSheetId="8" hidden="1">#REF!</definedName>
    <definedName name="XRefPaste183Row" localSheetId="6" hidden="1">#REF!</definedName>
    <definedName name="XRefPaste183Row" localSheetId="2" hidden="1">#REF!</definedName>
    <definedName name="XRefPaste183Row" localSheetId="1" hidden="1">#REF!</definedName>
    <definedName name="XRefPaste183Row" hidden="1">#REF!</definedName>
    <definedName name="XRefPaste184Row" localSheetId="0" hidden="1">#REF!</definedName>
    <definedName name="XRefPaste184Row" localSheetId="8" hidden="1">#REF!</definedName>
    <definedName name="XRefPaste184Row" localSheetId="6" hidden="1">#REF!</definedName>
    <definedName name="XRefPaste184Row" localSheetId="2" hidden="1">#REF!</definedName>
    <definedName name="XRefPaste184Row" localSheetId="1" hidden="1">#REF!</definedName>
    <definedName name="XRefPaste184Row" hidden="1">#REF!</definedName>
    <definedName name="XRefPaste185Row" localSheetId="0" hidden="1">#REF!</definedName>
    <definedName name="XRefPaste185Row" localSheetId="8" hidden="1">#REF!</definedName>
    <definedName name="XRefPaste185Row" localSheetId="6" hidden="1">#REF!</definedName>
    <definedName name="XRefPaste185Row" localSheetId="2" hidden="1">#REF!</definedName>
    <definedName name="XRefPaste185Row" localSheetId="1" hidden="1">#REF!</definedName>
    <definedName name="XRefPaste185Row" hidden="1">#REF!</definedName>
    <definedName name="XRefPaste186Row" localSheetId="0" hidden="1">#REF!</definedName>
    <definedName name="XRefPaste186Row" localSheetId="8" hidden="1">#REF!</definedName>
    <definedName name="XRefPaste186Row" localSheetId="6" hidden="1">#REF!</definedName>
    <definedName name="XRefPaste186Row" localSheetId="2" hidden="1">#REF!</definedName>
    <definedName name="XRefPaste186Row" localSheetId="1" hidden="1">#REF!</definedName>
    <definedName name="XRefPaste186Row" hidden="1">#REF!</definedName>
    <definedName name="XRefPaste187" localSheetId="0" hidden="1">[45]PAJE!#REF!</definedName>
    <definedName name="XRefPaste187" localSheetId="8" hidden="1">[45]PAJE!#REF!</definedName>
    <definedName name="XRefPaste187" localSheetId="6" hidden="1">[45]PAJE!#REF!</definedName>
    <definedName name="XRefPaste187" localSheetId="2" hidden="1">[45]PAJE!#REF!</definedName>
    <definedName name="XRefPaste187" localSheetId="1" hidden="1">[45]PAJE!#REF!</definedName>
    <definedName name="XRefPaste187" hidden="1">[45]PAJE!#REF!</definedName>
    <definedName name="XRefPaste187Row" localSheetId="0" hidden="1">#REF!</definedName>
    <definedName name="XRefPaste187Row" localSheetId="8" hidden="1">#REF!</definedName>
    <definedName name="XRefPaste187Row" localSheetId="6" hidden="1">#REF!</definedName>
    <definedName name="XRefPaste187Row" localSheetId="2" hidden="1">#REF!</definedName>
    <definedName name="XRefPaste187Row" localSheetId="1" hidden="1">#REF!</definedName>
    <definedName name="XRefPaste187Row" hidden="1">#REF!</definedName>
    <definedName name="XRefPaste188Row" localSheetId="0" hidden="1">#REF!</definedName>
    <definedName name="XRefPaste188Row" localSheetId="8" hidden="1">#REF!</definedName>
    <definedName name="XRefPaste188Row" localSheetId="6" hidden="1">#REF!</definedName>
    <definedName name="XRefPaste188Row" localSheetId="2" hidden="1">#REF!</definedName>
    <definedName name="XRefPaste188Row" localSheetId="1" hidden="1">#REF!</definedName>
    <definedName name="XRefPaste188Row" hidden="1">#REF!</definedName>
    <definedName name="XRefPaste189Row" localSheetId="0" hidden="1">#REF!</definedName>
    <definedName name="XRefPaste189Row" localSheetId="8" hidden="1">#REF!</definedName>
    <definedName name="XRefPaste189Row" localSheetId="6" hidden="1">#REF!</definedName>
    <definedName name="XRefPaste189Row" localSheetId="2" hidden="1">#REF!</definedName>
    <definedName name="XRefPaste189Row" localSheetId="1" hidden="1">#REF!</definedName>
    <definedName name="XRefPaste189Row" hidden="1">#REF!</definedName>
    <definedName name="XRefPaste18Row" localSheetId="0" hidden="1">#REF!</definedName>
    <definedName name="XRefPaste18Row" localSheetId="8" hidden="1">#REF!</definedName>
    <definedName name="XRefPaste18Row" localSheetId="6" hidden="1">#REF!</definedName>
    <definedName name="XRefPaste18Row" localSheetId="2" hidden="1">#REF!</definedName>
    <definedName name="XRefPaste18Row" localSheetId="1" hidden="1">#REF!</definedName>
    <definedName name="XRefPaste18Row" hidden="1">#REF!</definedName>
    <definedName name="XRefPaste19" localSheetId="0" hidden="1">#REF!</definedName>
    <definedName name="XRefPaste19" localSheetId="8" hidden="1">#REF!</definedName>
    <definedName name="XRefPaste19" localSheetId="6" hidden="1">#REF!</definedName>
    <definedName name="XRefPaste19" localSheetId="2" hidden="1">#REF!</definedName>
    <definedName name="XRefPaste19" localSheetId="1" hidden="1">#REF!</definedName>
    <definedName name="XRefPaste19" hidden="1">#REF!</definedName>
    <definedName name="XRefPaste19Row" localSheetId="0" hidden="1">#REF!</definedName>
    <definedName name="XRefPaste19Row" localSheetId="8" hidden="1">#REF!</definedName>
    <definedName name="XRefPaste19Row" localSheetId="6" hidden="1">#REF!</definedName>
    <definedName name="XRefPaste19Row" localSheetId="2" hidden="1">#REF!</definedName>
    <definedName name="XRefPaste19Row" localSheetId="1" hidden="1">#REF!</definedName>
    <definedName name="XRefPaste19Row" hidden="1">#REF!</definedName>
    <definedName name="XRefPaste1Row" localSheetId="0" hidden="1">[42]XREF!#REF!</definedName>
    <definedName name="XRefPaste1Row" localSheetId="8" hidden="1">[42]XREF!#REF!</definedName>
    <definedName name="XRefPaste1Row" localSheetId="6" hidden="1">[42]XREF!#REF!</definedName>
    <definedName name="XRefPaste1Row" localSheetId="2" hidden="1">[42]XREF!#REF!</definedName>
    <definedName name="XRefPaste1Row" localSheetId="1" hidden="1">[42]XREF!#REF!</definedName>
    <definedName name="XRefPaste1Row" hidden="1">[42]XREF!#REF!</definedName>
    <definedName name="XRefPaste2" localSheetId="0" hidden="1">#REF!</definedName>
    <definedName name="XRefPaste2" localSheetId="8" hidden="1">#REF!</definedName>
    <definedName name="XRefPaste2" localSheetId="6" hidden="1">#REF!</definedName>
    <definedName name="XRefPaste2" localSheetId="2" hidden="1">#REF!</definedName>
    <definedName name="XRefPaste2" localSheetId="1" hidden="1">#REF!</definedName>
    <definedName name="XRefPaste2" hidden="1">#REF!</definedName>
    <definedName name="XRefPaste20" localSheetId="0" hidden="1">#REF!</definedName>
    <definedName name="XRefPaste20" localSheetId="8" hidden="1">#REF!</definedName>
    <definedName name="XRefPaste20" localSheetId="6" hidden="1">#REF!</definedName>
    <definedName name="XRefPaste20" localSheetId="2" hidden="1">#REF!</definedName>
    <definedName name="XRefPaste20" localSheetId="1" hidden="1">#REF!</definedName>
    <definedName name="XRefPaste20" hidden="1">#REF!</definedName>
    <definedName name="XRefPaste20Row" localSheetId="0" hidden="1">#REF!</definedName>
    <definedName name="XRefPaste20Row" localSheetId="8" hidden="1">#REF!</definedName>
    <definedName name="XRefPaste20Row" localSheetId="6" hidden="1">#REF!</definedName>
    <definedName name="XRefPaste20Row" localSheetId="2" hidden="1">#REF!</definedName>
    <definedName name="XRefPaste20Row" localSheetId="1" hidden="1">#REF!</definedName>
    <definedName name="XRefPaste20Row" hidden="1">#REF!</definedName>
    <definedName name="XRefPaste21" localSheetId="0" hidden="1">#REF!</definedName>
    <definedName name="XRefPaste21" localSheetId="8" hidden="1">#REF!</definedName>
    <definedName name="XRefPaste21" localSheetId="6" hidden="1">#REF!</definedName>
    <definedName name="XRefPaste21" localSheetId="2" hidden="1">#REF!</definedName>
    <definedName name="XRefPaste21" localSheetId="1" hidden="1">#REF!</definedName>
    <definedName name="XRefPaste21" hidden="1">#REF!</definedName>
    <definedName name="XRefPaste21Row" localSheetId="0" hidden="1">#REF!</definedName>
    <definedName name="XRefPaste21Row" localSheetId="8" hidden="1">#REF!</definedName>
    <definedName name="XRefPaste21Row" localSheetId="6" hidden="1">#REF!</definedName>
    <definedName name="XRefPaste21Row" localSheetId="2" hidden="1">#REF!</definedName>
    <definedName name="XRefPaste21Row" localSheetId="1" hidden="1">#REF!</definedName>
    <definedName name="XRefPaste21Row" hidden="1">#REF!</definedName>
    <definedName name="XRefPaste22" localSheetId="0" hidden="1">#REF!</definedName>
    <definedName name="XRefPaste22" localSheetId="8" hidden="1">#REF!</definedName>
    <definedName name="XRefPaste22" localSheetId="6" hidden="1">#REF!</definedName>
    <definedName name="XRefPaste22" localSheetId="2" hidden="1">#REF!</definedName>
    <definedName name="XRefPaste22" localSheetId="1" hidden="1">#REF!</definedName>
    <definedName name="XRefPaste22" hidden="1">#REF!</definedName>
    <definedName name="XRefPaste22Row" localSheetId="0" hidden="1">#REF!</definedName>
    <definedName name="XRefPaste22Row" localSheetId="8" hidden="1">#REF!</definedName>
    <definedName name="XRefPaste22Row" localSheetId="6" hidden="1">#REF!</definedName>
    <definedName name="XRefPaste22Row" localSheetId="2" hidden="1">#REF!</definedName>
    <definedName name="XRefPaste22Row" localSheetId="1" hidden="1">#REF!</definedName>
    <definedName name="XRefPaste22Row" hidden="1">#REF!</definedName>
    <definedName name="XRefPaste23" localSheetId="0" hidden="1">#REF!</definedName>
    <definedName name="XRefPaste23" localSheetId="8" hidden="1">#REF!</definedName>
    <definedName name="XRefPaste23" localSheetId="6" hidden="1">#REF!</definedName>
    <definedName name="XRefPaste23" localSheetId="2" hidden="1">#REF!</definedName>
    <definedName name="XRefPaste23" localSheetId="1" hidden="1">#REF!</definedName>
    <definedName name="XRefPaste23" hidden="1">#REF!</definedName>
    <definedName name="XRefPaste23Row" localSheetId="0" hidden="1">[46]XREF!#REF!</definedName>
    <definedName name="XRefPaste23Row" localSheetId="8" hidden="1">[46]XREF!#REF!</definedName>
    <definedName name="XRefPaste23Row" localSheetId="6" hidden="1">[46]XREF!#REF!</definedName>
    <definedName name="XRefPaste23Row" localSheetId="2" hidden="1">[46]XREF!#REF!</definedName>
    <definedName name="XRefPaste23Row" localSheetId="1" hidden="1">[47]XREF!#REF!</definedName>
    <definedName name="XRefPaste23Row" hidden="1">[46]XREF!#REF!</definedName>
    <definedName name="XRefPaste24" localSheetId="0" hidden="1">#REF!</definedName>
    <definedName name="XRefPaste24" localSheetId="8" hidden="1">#REF!</definedName>
    <definedName name="XRefPaste24" localSheetId="6" hidden="1">#REF!</definedName>
    <definedName name="XRefPaste24" localSheetId="2" hidden="1">#REF!</definedName>
    <definedName name="XRefPaste24" localSheetId="1" hidden="1">#REF!</definedName>
    <definedName name="XRefPaste24" hidden="1">#REF!</definedName>
    <definedName name="XRefPaste24Row" localSheetId="0" hidden="1">[46]XREF!#REF!</definedName>
    <definedName name="XRefPaste24Row" localSheetId="8" hidden="1">[46]XREF!#REF!</definedName>
    <definedName name="XRefPaste24Row" localSheetId="6" hidden="1">[46]XREF!#REF!</definedName>
    <definedName name="XRefPaste24Row" localSheetId="2" hidden="1">[46]XREF!#REF!</definedName>
    <definedName name="XRefPaste24Row" localSheetId="1" hidden="1">[47]XREF!#REF!</definedName>
    <definedName name="XRefPaste24Row" hidden="1">[46]XREF!#REF!</definedName>
    <definedName name="XRefPaste25" localSheetId="0" hidden="1">#REF!</definedName>
    <definedName name="XRefPaste25" localSheetId="8" hidden="1">#REF!</definedName>
    <definedName name="XRefPaste25" localSheetId="6" hidden="1">#REF!</definedName>
    <definedName name="XRefPaste25" localSheetId="2" hidden="1">#REF!</definedName>
    <definedName name="XRefPaste25" localSheetId="1" hidden="1">#REF!</definedName>
    <definedName name="XRefPaste25" hidden="1">#REF!</definedName>
    <definedName name="XRefPaste25Row" localSheetId="0" hidden="1">[46]XREF!#REF!</definedName>
    <definedName name="XRefPaste25Row" localSheetId="8" hidden="1">[46]XREF!#REF!</definedName>
    <definedName name="XRefPaste25Row" localSheetId="6" hidden="1">[46]XREF!#REF!</definedName>
    <definedName name="XRefPaste25Row" localSheetId="2" hidden="1">[46]XREF!#REF!</definedName>
    <definedName name="XRefPaste25Row" localSheetId="1" hidden="1">[47]XREF!#REF!</definedName>
    <definedName name="XRefPaste25Row" hidden="1">[46]XREF!#REF!</definedName>
    <definedName name="XRefPaste26" localSheetId="0" hidden="1">#REF!</definedName>
    <definedName name="XRefPaste26" localSheetId="8" hidden="1">#REF!</definedName>
    <definedName name="XRefPaste26" localSheetId="6" hidden="1">#REF!</definedName>
    <definedName name="XRefPaste26" localSheetId="2" hidden="1">#REF!</definedName>
    <definedName name="XRefPaste26" localSheetId="1" hidden="1">#REF!</definedName>
    <definedName name="XRefPaste26" hidden="1">#REF!</definedName>
    <definedName name="XRefPaste26Row" localSheetId="0" hidden="1">[46]XREF!#REF!</definedName>
    <definedName name="XRefPaste26Row" localSheetId="8" hidden="1">[46]XREF!#REF!</definedName>
    <definedName name="XRefPaste26Row" localSheetId="6" hidden="1">[46]XREF!#REF!</definedName>
    <definedName name="XRefPaste26Row" localSheetId="2" hidden="1">[46]XREF!#REF!</definedName>
    <definedName name="XRefPaste26Row" localSheetId="1" hidden="1">[47]XREF!#REF!</definedName>
    <definedName name="XRefPaste26Row" hidden="1">[46]XREF!#REF!</definedName>
    <definedName name="XRefPaste27" localSheetId="0" hidden="1">#REF!</definedName>
    <definedName name="XRefPaste27" localSheetId="8" hidden="1">#REF!</definedName>
    <definedName name="XRefPaste27" localSheetId="6" hidden="1">#REF!</definedName>
    <definedName name="XRefPaste27" localSheetId="2" hidden="1">#REF!</definedName>
    <definedName name="XRefPaste27" localSheetId="1" hidden="1">#REF!</definedName>
    <definedName name="XRefPaste27" hidden="1">#REF!</definedName>
    <definedName name="XRefPaste27Row" localSheetId="0" hidden="1">[46]XREF!#REF!</definedName>
    <definedName name="XRefPaste27Row" localSheetId="8" hidden="1">[46]XREF!#REF!</definedName>
    <definedName name="XRefPaste27Row" localSheetId="6" hidden="1">[46]XREF!#REF!</definedName>
    <definedName name="XRefPaste27Row" localSheetId="2" hidden="1">[46]XREF!#REF!</definedName>
    <definedName name="XRefPaste27Row" localSheetId="1" hidden="1">[47]XREF!#REF!</definedName>
    <definedName name="XRefPaste27Row" hidden="1">[46]XREF!#REF!</definedName>
    <definedName name="XRefPaste28" localSheetId="0" hidden="1">#REF!</definedName>
    <definedName name="XRefPaste28" localSheetId="8" hidden="1">#REF!</definedName>
    <definedName name="XRefPaste28" localSheetId="6" hidden="1">#REF!</definedName>
    <definedName name="XRefPaste28" localSheetId="2" hidden="1">#REF!</definedName>
    <definedName name="XRefPaste28" localSheetId="1" hidden="1">#REF!</definedName>
    <definedName name="XRefPaste28" hidden="1">#REF!</definedName>
    <definedName name="XRefPaste28Row" localSheetId="0" hidden="1">[46]XREF!#REF!</definedName>
    <definedName name="XRefPaste28Row" localSheetId="8" hidden="1">[46]XREF!#REF!</definedName>
    <definedName name="XRefPaste28Row" localSheetId="6" hidden="1">[46]XREF!#REF!</definedName>
    <definedName name="XRefPaste28Row" localSheetId="2" hidden="1">[46]XREF!#REF!</definedName>
    <definedName name="XRefPaste28Row" localSheetId="1" hidden="1">[47]XREF!#REF!</definedName>
    <definedName name="XRefPaste28Row" hidden="1">[46]XREF!#REF!</definedName>
    <definedName name="XRefPaste29" localSheetId="0" hidden="1">#REF!</definedName>
    <definedName name="XRefPaste29" localSheetId="8" hidden="1">#REF!</definedName>
    <definedName name="XRefPaste29" localSheetId="6" hidden="1">#REF!</definedName>
    <definedName name="XRefPaste29" localSheetId="2" hidden="1">#REF!</definedName>
    <definedName name="XRefPaste29" localSheetId="1" hidden="1">#REF!</definedName>
    <definedName name="XRefPaste29" hidden="1">#REF!</definedName>
    <definedName name="XRefPaste29Row" localSheetId="0" hidden="1">[46]XREF!#REF!</definedName>
    <definedName name="XRefPaste29Row" localSheetId="8" hidden="1">[46]XREF!#REF!</definedName>
    <definedName name="XRefPaste29Row" localSheetId="6" hidden="1">[46]XREF!#REF!</definedName>
    <definedName name="XRefPaste29Row" localSheetId="2" hidden="1">[46]XREF!#REF!</definedName>
    <definedName name="XRefPaste29Row" localSheetId="1" hidden="1">[47]XREF!#REF!</definedName>
    <definedName name="XRefPaste29Row" hidden="1">[46]XREF!#REF!</definedName>
    <definedName name="XRefPaste2Row" localSheetId="0" hidden="1">#REF!</definedName>
    <definedName name="XRefPaste2Row" localSheetId="8" hidden="1">#REF!</definedName>
    <definedName name="XRefPaste2Row" localSheetId="6" hidden="1">#REF!</definedName>
    <definedName name="XRefPaste2Row" localSheetId="2" hidden="1">#REF!</definedName>
    <definedName name="XRefPaste2Row" localSheetId="1" hidden="1">#REF!</definedName>
    <definedName name="XRefPaste2Row" hidden="1">#REF!</definedName>
    <definedName name="XRefPaste3" localSheetId="0" hidden="1">#REF!</definedName>
    <definedName name="XRefPaste3" localSheetId="8" hidden="1">#REF!</definedName>
    <definedName name="XRefPaste3" localSheetId="6" hidden="1">#REF!</definedName>
    <definedName name="XRefPaste3" localSheetId="2" hidden="1">#REF!</definedName>
    <definedName name="XRefPaste3" localSheetId="1" hidden="1">#REF!</definedName>
    <definedName name="XRefPaste3" hidden="1">#REF!</definedName>
    <definedName name="XRefPaste30" localSheetId="0" hidden="1">#REF!</definedName>
    <definedName name="XRefPaste30" localSheetId="8" hidden="1">#REF!</definedName>
    <definedName name="XRefPaste30" localSheetId="6" hidden="1">#REF!</definedName>
    <definedName name="XRefPaste30" localSheetId="2" hidden="1">#REF!</definedName>
    <definedName name="XRefPaste30" localSheetId="1" hidden="1">#REF!</definedName>
    <definedName name="XRefPaste30" hidden="1">#REF!</definedName>
    <definedName name="XRefPaste30Row" localSheetId="0" hidden="1">[46]XREF!#REF!</definedName>
    <definedName name="XRefPaste30Row" localSheetId="8" hidden="1">[46]XREF!#REF!</definedName>
    <definedName name="XRefPaste30Row" localSheetId="6" hidden="1">[46]XREF!#REF!</definedName>
    <definedName name="XRefPaste30Row" localSheetId="2" hidden="1">[46]XREF!#REF!</definedName>
    <definedName name="XRefPaste30Row" localSheetId="1" hidden="1">[47]XREF!#REF!</definedName>
    <definedName name="XRefPaste30Row" hidden="1">[46]XREF!#REF!</definedName>
    <definedName name="XRefPaste31" localSheetId="0" hidden="1">#REF!</definedName>
    <definedName name="XRefPaste31" localSheetId="8" hidden="1">#REF!</definedName>
    <definedName name="XRefPaste31" localSheetId="6" hidden="1">#REF!</definedName>
    <definedName name="XRefPaste31" localSheetId="2" hidden="1">#REF!</definedName>
    <definedName name="XRefPaste31" localSheetId="1" hidden="1">#REF!</definedName>
    <definedName name="XRefPaste31" hidden="1">#REF!</definedName>
    <definedName name="XRefPaste31Row" localSheetId="0" hidden="1">[46]XREF!#REF!</definedName>
    <definedName name="XRefPaste31Row" localSheetId="8" hidden="1">[46]XREF!#REF!</definedName>
    <definedName name="XRefPaste31Row" localSheetId="6" hidden="1">[46]XREF!#REF!</definedName>
    <definedName name="XRefPaste31Row" localSheetId="2" hidden="1">[46]XREF!#REF!</definedName>
    <definedName name="XRefPaste31Row" localSheetId="1" hidden="1">[47]XREF!#REF!</definedName>
    <definedName name="XRefPaste31Row" hidden="1">[46]XREF!#REF!</definedName>
    <definedName name="XRefPaste32" localSheetId="0" hidden="1">#REF!</definedName>
    <definedName name="XRefPaste32" localSheetId="8" hidden="1">#REF!</definedName>
    <definedName name="XRefPaste32" localSheetId="6" hidden="1">#REF!</definedName>
    <definedName name="XRefPaste32" localSheetId="2" hidden="1">#REF!</definedName>
    <definedName name="XRefPaste32" localSheetId="1" hidden="1">#REF!</definedName>
    <definedName name="XRefPaste32" hidden="1">#REF!</definedName>
    <definedName name="XRefPaste32Row" localSheetId="0" hidden="1">[46]XREF!#REF!</definedName>
    <definedName name="XRefPaste32Row" localSheetId="8" hidden="1">[46]XREF!#REF!</definedName>
    <definedName name="XRefPaste32Row" localSheetId="6" hidden="1">[46]XREF!#REF!</definedName>
    <definedName name="XRefPaste32Row" localSheetId="2" hidden="1">[46]XREF!#REF!</definedName>
    <definedName name="XRefPaste32Row" localSheetId="1" hidden="1">[47]XREF!#REF!</definedName>
    <definedName name="XRefPaste32Row" hidden="1">[46]XREF!#REF!</definedName>
    <definedName name="XRefPaste33" localSheetId="0" hidden="1">#REF!</definedName>
    <definedName name="XRefPaste33" localSheetId="8" hidden="1">#REF!</definedName>
    <definedName name="XRefPaste33" localSheetId="6" hidden="1">#REF!</definedName>
    <definedName name="XRefPaste33" localSheetId="2" hidden="1">#REF!</definedName>
    <definedName name="XRefPaste33" localSheetId="1" hidden="1">#REF!</definedName>
    <definedName name="XRefPaste33" hidden="1">#REF!</definedName>
    <definedName name="XRefPaste33Row" localSheetId="0" hidden="1">[46]XREF!#REF!</definedName>
    <definedName name="XRefPaste33Row" localSheetId="8" hidden="1">[46]XREF!#REF!</definedName>
    <definedName name="XRefPaste33Row" localSheetId="6" hidden="1">[46]XREF!#REF!</definedName>
    <definedName name="XRefPaste33Row" localSheetId="2" hidden="1">[46]XREF!#REF!</definedName>
    <definedName name="XRefPaste33Row" localSheetId="1" hidden="1">[47]XREF!#REF!</definedName>
    <definedName name="XRefPaste33Row" hidden="1">[46]XREF!#REF!</definedName>
    <definedName name="XRefPaste34" localSheetId="0" hidden="1">#REF!</definedName>
    <definedName name="XRefPaste34" localSheetId="8" hidden="1">#REF!</definedName>
    <definedName name="XRefPaste34" localSheetId="6" hidden="1">#REF!</definedName>
    <definedName name="XRefPaste34" localSheetId="2" hidden="1">#REF!</definedName>
    <definedName name="XRefPaste34" localSheetId="1" hidden="1">#REF!</definedName>
    <definedName name="XRefPaste34" hidden="1">#REF!</definedName>
    <definedName name="XRefPaste34Row" localSheetId="0" hidden="1">[46]XREF!#REF!</definedName>
    <definedName name="XRefPaste34Row" localSheetId="8" hidden="1">[46]XREF!#REF!</definedName>
    <definedName name="XRefPaste34Row" localSheetId="6" hidden="1">[46]XREF!#REF!</definedName>
    <definedName name="XRefPaste34Row" localSheetId="2" hidden="1">[46]XREF!#REF!</definedName>
    <definedName name="XRefPaste34Row" localSheetId="1" hidden="1">[47]XREF!#REF!</definedName>
    <definedName name="XRefPaste34Row" hidden="1">[46]XREF!#REF!</definedName>
    <definedName name="XRefPaste35" localSheetId="0" hidden="1">#REF!</definedName>
    <definedName name="XRefPaste35" localSheetId="8" hidden="1">#REF!</definedName>
    <definedName name="XRefPaste35" localSheetId="6" hidden="1">#REF!</definedName>
    <definedName name="XRefPaste35" localSheetId="2" hidden="1">#REF!</definedName>
    <definedName name="XRefPaste35" localSheetId="1" hidden="1">#REF!</definedName>
    <definedName name="XRefPaste35" hidden="1">#REF!</definedName>
    <definedName name="XRefPaste35Row" localSheetId="0" hidden="1">[46]XREF!#REF!</definedName>
    <definedName name="XRefPaste35Row" localSheetId="8" hidden="1">[46]XREF!#REF!</definedName>
    <definedName name="XRefPaste35Row" localSheetId="6" hidden="1">[46]XREF!#REF!</definedName>
    <definedName name="XRefPaste35Row" localSheetId="2" hidden="1">[46]XREF!#REF!</definedName>
    <definedName name="XRefPaste35Row" localSheetId="1" hidden="1">[47]XREF!#REF!</definedName>
    <definedName name="XRefPaste35Row" hidden="1">[46]XREF!#REF!</definedName>
    <definedName name="XRefPaste36" localSheetId="0" hidden="1">#REF!</definedName>
    <definedName name="XRefPaste36" localSheetId="8" hidden="1">#REF!</definedName>
    <definedName name="XRefPaste36" localSheetId="6" hidden="1">#REF!</definedName>
    <definedName name="XRefPaste36" localSheetId="2" hidden="1">#REF!</definedName>
    <definedName name="XRefPaste36" localSheetId="1" hidden="1">#REF!</definedName>
    <definedName name="XRefPaste36" hidden="1">#REF!</definedName>
    <definedName name="XRefPaste36Row" localSheetId="0" hidden="1">[46]XREF!#REF!</definedName>
    <definedName name="XRefPaste36Row" localSheetId="8" hidden="1">[46]XREF!#REF!</definedName>
    <definedName name="XRefPaste36Row" localSheetId="6" hidden="1">[46]XREF!#REF!</definedName>
    <definedName name="XRefPaste36Row" localSheetId="2" hidden="1">[46]XREF!#REF!</definedName>
    <definedName name="XRefPaste36Row" localSheetId="1" hidden="1">[47]XREF!#REF!</definedName>
    <definedName name="XRefPaste36Row" hidden="1">[46]XREF!#REF!</definedName>
    <definedName name="XRefPaste37" localSheetId="0" hidden="1">#REF!</definedName>
    <definedName name="XRefPaste37" localSheetId="8" hidden="1">#REF!</definedName>
    <definedName name="XRefPaste37" localSheetId="6" hidden="1">#REF!</definedName>
    <definedName name="XRefPaste37" localSheetId="2" hidden="1">#REF!</definedName>
    <definedName name="XRefPaste37" localSheetId="1" hidden="1">#REF!</definedName>
    <definedName name="XRefPaste37" hidden="1">#REF!</definedName>
    <definedName name="XRefPaste37Row" localSheetId="0" hidden="1">[46]XREF!#REF!</definedName>
    <definedName name="XRefPaste37Row" localSheetId="8" hidden="1">[46]XREF!#REF!</definedName>
    <definedName name="XRefPaste37Row" localSheetId="6" hidden="1">[46]XREF!#REF!</definedName>
    <definedName name="XRefPaste37Row" localSheetId="2" hidden="1">[46]XREF!#REF!</definedName>
    <definedName name="XRefPaste37Row" localSheetId="1" hidden="1">[47]XREF!#REF!</definedName>
    <definedName name="XRefPaste37Row" hidden="1">[46]XREF!#REF!</definedName>
    <definedName name="XRefPaste38" localSheetId="0" hidden="1">#REF!</definedName>
    <definedName name="XRefPaste38" localSheetId="8" hidden="1">#REF!</definedName>
    <definedName name="XRefPaste38" localSheetId="6" hidden="1">#REF!</definedName>
    <definedName name="XRefPaste38" localSheetId="2" hidden="1">#REF!</definedName>
    <definedName name="XRefPaste38" localSheetId="1" hidden="1">#REF!</definedName>
    <definedName name="XRefPaste38" hidden="1">#REF!</definedName>
    <definedName name="XRefPaste38Row" localSheetId="0" hidden="1">[46]XREF!#REF!</definedName>
    <definedName name="XRefPaste38Row" localSheetId="8" hidden="1">[46]XREF!#REF!</definedName>
    <definedName name="XRefPaste38Row" localSheetId="6" hidden="1">[46]XREF!#REF!</definedName>
    <definedName name="XRefPaste38Row" localSheetId="2" hidden="1">[46]XREF!#REF!</definedName>
    <definedName name="XRefPaste38Row" localSheetId="1" hidden="1">[47]XREF!#REF!</definedName>
    <definedName name="XRefPaste38Row" hidden="1">[46]XREF!#REF!</definedName>
    <definedName name="XRefPaste39" localSheetId="0" hidden="1">#REF!</definedName>
    <definedName name="XRefPaste39" localSheetId="8" hidden="1">#REF!</definedName>
    <definedName name="XRefPaste39" localSheetId="6" hidden="1">#REF!</definedName>
    <definedName name="XRefPaste39" localSheetId="2" hidden="1">#REF!</definedName>
    <definedName name="XRefPaste39" localSheetId="1" hidden="1">#REF!</definedName>
    <definedName name="XRefPaste39" hidden="1">#REF!</definedName>
    <definedName name="XRefPaste39Row" localSheetId="0" hidden="1">[46]XREF!#REF!</definedName>
    <definedName name="XRefPaste39Row" localSheetId="8" hidden="1">[46]XREF!#REF!</definedName>
    <definedName name="XRefPaste39Row" localSheetId="6" hidden="1">[46]XREF!#REF!</definedName>
    <definedName name="XRefPaste39Row" localSheetId="2" hidden="1">[46]XREF!#REF!</definedName>
    <definedName name="XRefPaste39Row" localSheetId="1" hidden="1">[47]XREF!#REF!</definedName>
    <definedName name="XRefPaste39Row" hidden="1">[46]XREF!#REF!</definedName>
    <definedName name="XRefPaste3Row" hidden="1">[38]XREF!$A$7:$IV$7</definedName>
    <definedName name="XRefPaste4" localSheetId="0" hidden="1">#REF!</definedName>
    <definedName name="XRefPaste4" localSheetId="8" hidden="1">#REF!</definedName>
    <definedName name="XRefPaste4" localSheetId="6" hidden="1">#REF!</definedName>
    <definedName name="XRefPaste4" localSheetId="2" hidden="1">#REF!</definedName>
    <definedName name="XRefPaste4" localSheetId="1" hidden="1">#REF!</definedName>
    <definedName name="XRefPaste4" hidden="1">#REF!</definedName>
    <definedName name="XRefPaste40" localSheetId="0" hidden="1">#REF!</definedName>
    <definedName name="XRefPaste40" localSheetId="8" hidden="1">#REF!</definedName>
    <definedName name="XRefPaste40" localSheetId="6" hidden="1">#REF!</definedName>
    <definedName name="XRefPaste40" localSheetId="2" hidden="1">#REF!</definedName>
    <definedName name="XRefPaste40" localSheetId="1" hidden="1">#REF!</definedName>
    <definedName name="XRefPaste40" hidden="1">#REF!</definedName>
    <definedName name="XRefPaste40Row" localSheetId="0" hidden="1">[46]XREF!#REF!</definedName>
    <definedName name="XRefPaste40Row" localSheetId="8" hidden="1">[46]XREF!#REF!</definedName>
    <definedName name="XRefPaste40Row" localSheetId="6" hidden="1">[46]XREF!#REF!</definedName>
    <definedName name="XRefPaste40Row" localSheetId="2" hidden="1">[46]XREF!#REF!</definedName>
    <definedName name="XRefPaste40Row" localSheetId="1" hidden="1">[47]XREF!#REF!</definedName>
    <definedName name="XRefPaste40Row" hidden="1">[46]XREF!#REF!</definedName>
    <definedName name="XRefPaste41" localSheetId="0" hidden="1">#REF!</definedName>
    <definedName name="XRefPaste41" localSheetId="8" hidden="1">#REF!</definedName>
    <definedName name="XRefPaste41" localSheetId="6" hidden="1">#REF!</definedName>
    <definedName name="XRefPaste41" localSheetId="2" hidden="1">#REF!</definedName>
    <definedName name="XRefPaste41" localSheetId="1" hidden="1">#REF!</definedName>
    <definedName name="XRefPaste41" hidden="1">#REF!</definedName>
    <definedName name="XRefPaste41Row" localSheetId="0" hidden="1">[46]XREF!#REF!</definedName>
    <definedName name="XRefPaste41Row" localSheetId="8" hidden="1">[46]XREF!#REF!</definedName>
    <definedName name="XRefPaste41Row" localSheetId="6" hidden="1">[46]XREF!#REF!</definedName>
    <definedName name="XRefPaste41Row" localSheetId="2" hidden="1">[46]XREF!#REF!</definedName>
    <definedName name="XRefPaste41Row" localSheetId="1" hidden="1">[47]XREF!#REF!</definedName>
    <definedName name="XRefPaste41Row" hidden="1">[46]XREF!#REF!</definedName>
    <definedName name="XRefPaste42" localSheetId="0" hidden="1">#REF!</definedName>
    <definedName name="XRefPaste42" localSheetId="8" hidden="1">#REF!</definedName>
    <definedName name="XRefPaste42" localSheetId="6" hidden="1">#REF!</definedName>
    <definedName name="XRefPaste42" localSheetId="2" hidden="1">#REF!</definedName>
    <definedName name="XRefPaste42" localSheetId="1" hidden="1">#REF!</definedName>
    <definedName name="XRefPaste42" hidden="1">#REF!</definedName>
    <definedName name="XRefPaste42Row" localSheetId="0" hidden="1">[46]XREF!#REF!</definedName>
    <definedName name="XRefPaste42Row" localSheetId="8" hidden="1">[46]XREF!#REF!</definedName>
    <definedName name="XRefPaste42Row" localSheetId="6" hidden="1">[46]XREF!#REF!</definedName>
    <definedName name="XRefPaste42Row" localSheetId="2" hidden="1">[46]XREF!#REF!</definedName>
    <definedName name="XRefPaste42Row" localSheetId="1" hidden="1">[47]XREF!#REF!</definedName>
    <definedName name="XRefPaste42Row" hidden="1">[46]XREF!#REF!</definedName>
    <definedName name="XRefPaste43" localSheetId="0" hidden="1">#REF!</definedName>
    <definedName name="XRefPaste43" localSheetId="8" hidden="1">#REF!</definedName>
    <definedName name="XRefPaste43" localSheetId="6" hidden="1">#REF!</definedName>
    <definedName name="XRefPaste43" localSheetId="2" hidden="1">#REF!</definedName>
    <definedName name="XRefPaste43" localSheetId="1" hidden="1">#REF!</definedName>
    <definedName name="XRefPaste43" hidden="1">#REF!</definedName>
    <definedName name="XRefPaste43Row" localSheetId="0" hidden="1">[46]XREF!#REF!</definedName>
    <definedName name="XRefPaste43Row" localSheetId="8" hidden="1">[46]XREF!#REF!</definedName>
    <definedName name="XRefPaste43Row" localSheetId="6" hidden="1">[46]XREF!#REF!</definedName>
    <definedName name="XRefPaste43Row" localSheetId="2" hidden="1">[46]XREF!#REF!</definedName>
    <definedName name="XRefPaste43Row" localSheetId="1" hidden="1">[47]XREF!#REF!</definedName>
    <definedName name="XRefPaste43Row" hidden="1">[46]XREF!#REF!</definedName>
    <definedName name="XRefPaste44" localSheetId="0" hidden="1">#REF!</definedName>
    <definedName name="XRefPaste44" localSheetId="8" hidden="1">#REF!</definedName>
    <definedName name="XRefPaste44" localSheetId="6" hidden="1">#REF!</definedName>
    <definedName name="XRefPaste44" localSheetId="2" hidden="1">#REF!</definedName>
    <definedName name="XRefPaste44" localSheetId="1" hidden="1">#REF!</definedName>
    <definedName name="XRefPaste44" hidden="1">#REF!</definedName>
    <definedName name="XRefPaste44Row" localSheetId="0" hidden="1">[46]XREF!#REF!</definedName>
    <definedName name="XRefPaste44Row" localSheetId="8" hidden="1">[46]XREF!#REF!</definedName>
    <definedName name="XRefPaste44Row" localSheetId="6" hidden="1">[46]XREF!#REF!</definedName>
    <definedName name="XRefPaste44Row" localSheetId="2" hidden="1">[46]XREF!#REF!</definedName>
    <definedName name="XRefPaste44Row" localSheetId="1" hidden="1">[47]XREF!#REF!</definedName>
    <definedName name="XRefPaste44Row" hidden="1">[46]XREF!#REF!</definedName>
    <definedName name="XRefPaste45" localSheetId="0" hidden="1">#REF!</definedName>
    <definedName name="XRefPaste45" localSheetId="8" hidden="1">#REF!</definedName>
    <definedName name="XRefPaste45" localSheetId="6" hidden="1">#REF!</definedName>
    <definedName name="XRefPaste45" localSheetId="2" hidden="1">#REF!</definedName>
    <definedName name="XRefPaste45" localSheetId="1" hidden="1">#REF!</definedName>
    <definedName name="XRefPaste45" hidden="1">#REF!</definedName>
    <definedName name="XRefPaste45Row" localSheetId="0" hidden="1">[46]XREF!#REF!</definedName>
    <definedName name="XRefPaste45Row" localSheetId="8" hidden="1">[46]XREF!#REF!</definedName>
    <definedName name="XRefPaste45Row" localSheetId="6" hidden="1">[46]XREF!#REF!</definedName>
    <definedName name="XRefPaste45Row" localSheetId="2" hidden="1">[46]XREF!#REF!</definedName>
    <definedName name="XRefPaste45Row" localSheetId="1" hidden="1">[47]XREF!#REF!</definedName>
    <definedName name="XRefPaste45Row" hidden="1">[46]XREF!#REF!</definedName>
    <definedName name="XRefPaste46" localSheetId="0" hidden="1">#REF!</definedName>
    <definedName name="XRefPaste46" localSheetId="8" hidden="1">#REF!</definedName>
    <definedName name="XRefPaste46" localSheetId="6" hidden="1">#REF!</definedName>
    <definedName name="XRefPaste46" localSheetId="2" hidden="1">#REF!</definedName>
    <definedName name="XRefPaste46" localSheetId="1" hidden="1">#REF!</definedName>
    <definedName name="XRefPaste46" hidden="1">#REF!</definedName>
    <definedName name="XRefPaste46Row" localSheetId="0" hidden="1">[46]XREF!#REF!</definedName>
    <definedName name="XRefPaste46Row" localSheetId="8" hidden="1">[46]XREF!#REF!</definedName>
    <definedName name="XRefPaste46Row" localSheetId="6" hidden="1">[46]XREF!#REF!</definedName>
    <definedName name="XRefPaste46Row" localSheetId="2" hidden="1">[46]XREF!#REF!</definedName>
    <definedName name="XRefPaste46Row" localSheetId="1" hidden="1">[47]XREF!#REF!</definedName>
    <definedName name="XRefPaste46Row" hidden="1">[46]XREF!#REF!</definedName>
    <definedName name="XRefPaste47Row" localSheetId="0" hidden="1">[46]XREF!#REF!</definedName>
    <definedName name="XRefPaste47Row" localSheetId="8" hidden="1">[46]XREF!#REF!</definedName>
    <definedName name="XRefPaste47Row" localSheetId="6" hidden="1">[46]XREF!#REF!</definedName>
    <definedName name="XRefPaste47Row" localSheetId="2" hidden="1">[46]XREF!#REF!</definedName>
    <definedName name="XRefPaste47Row" localSheetId="1" hidden="1">[47]XREF!#REF!</definedName>
    <definedName name="XRefPaste47Row" hidden="1">[46]XREF!#REF!</definedName>
    <definedName name="XRefPaste4Row" hidden="1">[38]XREF!$A$9:$IV$9</definedName>
    <definedName name="XRefPaste5" localSheetId="0" hidden="1">#REF!</definedName>
    <definedName name="XRefPaste5" localSheetId="8" hidden="1">#REF!</definedName>
    <definedName name="XRefPaste5" localSheetId="6" hidden="1">#REF!</definedName>
    <definedName name="XRefPaste5" localSheetId="2" hidden="1">#REF!</definedName>
    <definedName name="XRefPaste5" localSheetId="1" hidden="1">#REF!</definedName>
    <definedName name="XRefPaste5" hidden="1">#REF!</definedName>
    <definedName name="XRefPaste5Row" hidden="1">[38]XREF!$A$11:$IV$11</definedName>
    <definedName name="XRefPaste6" localSheetId="0" hidden="1">#REF!</definedName>
    <definedName name="XRefPaste6" localSheetId="8" hidden="1">#REF!</definedName>
    <definedName name="XRefPaste6" localSheetId="6" hidden="1">#REF!</definedName>
    <definedName name="XRefPaste6" localSheetId="2" hidden="1">#REF!</definedName>
    <definedName name="XRefPaste6" localSheetId="1" hidden="1">#REF!</definedName>
    <definedName name="XRefPaste6" hidden="1">#REF!</definedName>
    <definedName name="XRefPaste6Row" localSheetId="0" hidden="1">[44]XREF!#REF!</definedName>
    <definedName name="XRefPaste6Row" localSheetId="8" hidden="1">[44]XREF!#REF!</definedName>
    <definedName name="XRefPaste6Row" localSheetId="6" hidden="1">[44]XREF!#REF!</definedName>
    <definedName name="XRefPaste6Row" localSheetId="2" hidden="1">[44]XREF!#REF!</definedName>
    <definedName name="XRefPaste6Row" localSheetId="1" hidden="1">[44]XREF!#REF!</definedName>
    <definedName name="XRefPaste6Row" hidden="1">[44]XREF!#REF!</definedName>
    <definedName name="XRefPaste7" localSheetId="0" hidden="1">#REF!</definedName>
    <definedName name="XRefPaste7" localSheetId="8" hidden="1">#REF!</definedName>
    <definedName name="XRefPaste7" localSheetId="6" hidden="1">#REF!</definedName>
    <definedName name="XRefPaste7" localSheetId="2" hidden="1">#REF!</definedName>
    <definedName name="XRefPaste7" localSheetId="1" hidden="1">#REF!</definedName>
    <definedName name="XRefPaste7" hidden="1">#REF!</definedName>
    <definedName name="XRefPaste7Row" hidden="1">[40]XREF!$A$15:$IV$15</definedName>
    <definedName name="XRefPaste8" localSheetId="0" hidden="1">#REF!</definedName>
    <definedName name="XRefPaste8" localSheetId="8" hidden="1">#REF!</definedName>
    <definedName name="XRefPaste8" localSheetId="6" hidden="1">#REF!</definedName>
    <definedName name="XRefPaste8" localSheetId="2" hidden="1">#REF!</definedName>
    <definedName name="XRefPaste8" localSheetId="1" hidden="1">#REF!</definedName>
    <definedName name="XRefPaste8" hidden="1">#REF!</definedName>
    <definedName name="XRefPaste89Row" localSheetId="0" hidden="1">#REF!</definedName>
    <definedName name="XRefPaste89Row" localSheetId="8" hidden="1">#REF!</definedName>
    <definedName name="XRefPaste89Row" localSheetId="6" hidden="1">#REF!</definedName>
    <definedName name="XRefPaste89Row" localSheetId="2" hidden="1">#REF!</definedName>
    <definedName name="XRefPaste89Row" localSheetId="1" hidden="1">#REF!</definedName>
    <definedName name="XRefPaste89Row" hidden="1">#REF!</definedName>
    <definedName name="XRefPaste8Row" hidden="1">[40]XREF!$A$17:$IV$17</definedName>
    <definedName name="XRefPaste9" localSheetId="0" hidden="1">#REF!</definedName>
    <definedName name="XRefPaste9" localSheetId="8" hidden="1">#REF!</definedName>
    <definedName name="XRefPaste9" localSheetId="6" hidden="1">#REF!</definedName>
    <definedName name="XRefPaste9" localSheetId="2" hidden="1">#REF!</definedName>
    <definedName name="XRefPaste9" localSheetId="1" hidden="1">#REF!</definedName>
    <definedName name="XRefPaste9" hidden="1">#REF!</definedName>
    <definedName name="XRefPaste90Row" localSheetId="0" hidden="1">#REF!</definedName>
    <definedName name="XRefPaste90Row" localSheetId="8" hidden="1">#REF!</definedName>
    <definedName name="XRefPaste90Row" localSheetId="6" hidden="1">#REF!</definedName>
    <definedName name="XRefPaste90Row" localSheetId="2" hidden="1">#REF!</definedName>
    <definedName name="XRefPaste90Row" localSheetId="1" hidden="1">#REF!</definedName>
    <definedName name="XRefPaste90Row" hidden="1">#REF!</definedName>
    <definedName name="XRefPaste91" localSheetId="0" hidden="1">'[45]TB(BS)'!#REF!</definedName>
    <definedName name="XRefPaste91" localSheetId="8" hidden="1">'[45]TB(BS)'!#REF!</definedName>
    <definedName name="XRefPaste91" localSheetId="6" hidden="1">'[45]TB(BS)'!#REF!</definedName>
    <definedName name="XRefPaste91" localSheetId="2" hidden="1">'[45]TB(BS)'!#REF!</definedName>
    <definedName name="XRefPaste91" localSheetId="1" hidden="1">'[45]TB(BS)'!#REF!</definedName>
    <definedName name="XRefPaste91" hidden="1">'[45]TB(BS)'!#REF!</definedName>
    <definedName name="XRefPaste91Row" localSheetId="0" hidden="1">#REF!</definedName>
    <definedName name="XRefPaste91Row" localSheetId="8" hidden="1">#REF!</definedName>
    <definedName name="XRefPaste91Row" localSheetId="6" hidden="1">#REF!</definedName>
    <definedName name="XRefPaste91Row" localSheetId="2" hidden="1">#REF!</definedName>
    <definedName name="XRefPaste91Row" localSheetId="1" hidden="1">#REF!</definedName>
    <definedName name="XRefPaste91Row" hidden="1">#REF!</definedName>
    <definedName name="XRefPaste92" localSheetId="0" hidden="1">'[45]TB(BS)'!#REF!</definedName>
    <definedName name="XRefPaste92" localSheetId="8" hidden="1">'[45]TB(BS)'!#REF!</definedName>
    <definedName name="XRefPaste92" localSheetId="6" hidden="1">'[45]TB(BS)'!#REF!</definedName>
    <definedName name="XRefPaste92" localSheetId="2" hidden="1">'[45]TB(BS)'!#REF!</definedName>
    <definedName name="XRefPaste92" localSheetId="1" hidden="1">'[45]TB(BS)'!#REF!</definedName>
    <definedName name="XRefPaste92" hidden="1">'[45]TB(BS)'!#REF!</definedName>
    <definedName name="XRefPaste92Row" localSheetId="0" hidden="1">#REF!</definedName>
    <definedName name="XRefPaste92Row" localSheetId="8" hidden="1">#REF!</definedName>
    <definedName name="XRefPaste92Row" localSheetId="6" hidden="1">#REF!</definedName>
    <definedName name="XRefPaste92Row" localSheetId="2" hidden="1">#REF!</definedName>
    <definedName name="XRefPaste92Row" localSheetId="1" hidden="1">#REF!</definedName>
    <definedName name="XRefPaste92Row" hidden="1">#REF!</definedName>
    <definedName name="XRefPaste93" localSheetId="0" hidden="1">'[45]TB(BS)'!#REF!</definedName>
    <definedName name="XRefPaste93" localSheetId="8" hidden="1">'[45]TB(BS)'!#REF!</definedName>
    <definedName name="XRefPaste93" localSheetId="6" hidden="1">'[45]TB(BS)'!#REF!</definedName>
    <definedName name="XRefPaste93" localSheetId="2" hidden="1">'[45]TB(BS)'!#REF!</definedName>
    <definedName name="XRefPaste93" localSheetId="1" hidden="1">'[45]TB(BS)'!#REF!</definedName>
    <definedName name="XRefPaste93" hidden="1">'[45]TB(BS)'!#REF!</definedName>
    <definedName name="XRefPaste93Row" localSheetId="0" hidden="1">#REF!</definedName>
    <definedName name="XRefPaste93Row" localSheetId="8" hidden="1">#REF!</definedName>
    <definedName name="XRefPaste93Row" localSheetId="6" hidden="1">#REF!</definedName>
    <definedName name="XRefPaste93Row" localSheetId="2" hidden="1">#REF!</definedName>
    <definedName name="XRefPaste93Row" localSheetId="1" hidden="1">#REF!</definedName>
    <definedName name="XRefPaste93Row" hidden="1">#REF!</definedName>
    <definedName name="XRefPaste94Row" localSheetId="0" hidden="1">#REF!</definedName>
    <definedName name="XRefPaste94Row" localSheetId="8" hidden="1">#REF!</definedName>
    <definedName name="XRefPaste94Row" localSheetId="6" hidden="1">#REF!</definedName>
    <definedName name="XRefPaste94Row" localSheetId="2" hidden="1">#REF!</definedName>
    <definedName name="XRefPaste94Row" localSheetId="1" hidden="1">#REF!</definedName>
    <definedName name="XRefPaste94Row" hidden="1">#REF!</definedName>
    <definedName name="XRefPaste95Row" localSheetId="0" hidden="1">#REF!</definedName>
    <definedName name="XRefPaste95Row" localSheetId="8" hidden="1">#REF!</definedName>
    <definedName name="XRefPaste95Row" localSheetId="6" hidden="1">#REF!</definedName>
    <definedName name="XRefPaste95Row" localSheetId="2" hidden="1">#REF!</definedName>
    <definedName name="XRefPaste95Row" localSheetId="1" hidden="1">#REF!</definedName>
    <definedName name="XRefPaste95Row" hidden="1">#REF!</definedName>
    <definedName name="XRefPaste96" localSheetId="0" hidden="1">'[45]TB(BS)'!#REF!</definedName>
    <definedName name="XRefPaste96" localSheetId="8" hidden="1">'[45]TB(BS)'!#REF!</definedName>
    <definedName name="XRefPaste96" localSheetId="6" hidden="1">'[45]TB(BS)'!#REF!</definedName>
    <definedName name="XRefPaste96" localSheetId="2" hidden="1">'[45]TB(BS)'!#REF!</definedName>
    <definedName name="XRefPaste96" localSheetId="1" hidden="1">'[45]TB(BS)'!#REF!</definedName>
    <definedName name="XRefPaste96" hidden="1">'[45]TB(BS)'!#REF!</definedName>
    <definedName name="XRefPaste96Row" localSheetId="0" hidden="1">#REF!</definedName>
    <definedName name="XRefPaste96Row" localSheetId="8" hidden="1">#REF!</definedName>
    <definedName name="XRefPaste96Row" localSheetId="6" hidden="1">#REF!</definedName>
    <definedName name="XRefPaste96Row" localSheetId="2" hidden="1">#REF!</definedName>
    <definedName name="XRefPaste96Row" localSheetId="1" hidden="1">#REF!</definedName>
    <definedName name="XRefPaste96Row" hidden="1">#REF!</definedName>
    <definedName name="XRefPaste97" localSheetId="0" hidden="1">'[45]TB(BS)'!#REF!</definedName>
    <definedName name="XRefPaste97" localSheetId="8" hidden="1">'[45]TB(BS)'!#REF!</definedName>
    <definedName name="XRefPaste97" localSheetId="6" hidden="1">'[45]TB(BS)'!#REF!</definedName>
    <definedName name="XRefPaste97" localSheetId="2" hidden="1">'[45]TB(BS)'!#REF!</definedName>
    <definedName name="XRefPaste97" localSheetId="1" hidden="1">'[45]TB(BS)'!#REF!</definedName>
    <definedName name="XRefPaste97" hidden="1">'[45]TB(BS)'!#REF!</definedName>
    <definedName name="XRefPaste97Row" localSheetId="0" hidden="1">#REF!</definedName>
    <definedName name="XRefPaste97Row" localSheetId="8" hidden="1">#REF!</definedName>
    <definedName name="XRefPaste97Row" localSheetId="6" hidden="1">#REF!</definedName>
    <definedName name="XRefPaste97Row" localSheetId="2" hidden="1">#REF!</definedName>
    <definedName name="XRefPaste97Row" localSheetId="1" hidden="1">#REF!</definedName>
    <definedName name="XRefPaste97Row" hidden="1">#REF!</definedName>
    <definedName name="XRefPaste98" localSheetId="0" hidden="1">'[45]TB(BS)'!#REF!</definedName>
    <definedName name="XRefPaste98" localSheetId="8" hidden="1">'[45]TB(BS)'!#REF!</definedName>
    <definedName name="XRefPaste98" localSheetId="6" hidden="1">'[45]TB(BS)'!#REF!</definedName>
    <definedName name="XRefPaste98" localSheetId="2" hidden="1">'[45]TB(BS)'!#REF!</definedName>
    <definedName name="XRefPaste98" localSheetId="1" hidden="1">'[45]TB(BS)'!#REF!</definedName>
    <definedName name="XRefPaste98" hidden="1">'[45]TB(BS)'!#REF!</definedName>
    <definedName name="XRefPaste98Row" localSheetId="0" hidden="1">#REF!</definedName>
    <definedName name="XRefPaste98Row" localSheetId="8" hidden="1">#REF!</definedName>
    <definedName name="XRefPaste98Row" localSheetId="6" hidden="1">#REF!</definedName>
    <definedName name="XRefPaste98Row" localSheetId="2" hidden="1">#REF!</definedName>
    <definedName name="XRefPaste98Row" localSheetId="1" hidden="1">#REF!</definedName>
    <definedName name="XRefPaste98Row" hidden="1">#REF!</definedName>
    <definedName name="XRefPaste99" localSheetId="0" hidden="1">'[45]TB(BS)'!#REF!</definedName>
    <definedName name="XRefPaste99" localSheetId="8" hidden="1">'[45]TB(BS)'!#REF!</definedName>
    <definedName name="XRefPaste99" localSheetId="6" hidden="1">'[45]TB(BS)'!#REF!</definedName>
    <definedName name="XRefPaste99" localSheetId="2" hidden="1">'[45]TB(BS)'!#REF!</definedName>
    <definedName name="XRefPaste99" localSheetId="1" hidden="1">'[45]TB(BS)'!#REF!</definedName>
    <definedName name="XRefPaste99" hidden="1">'[45]TB(BS)'!#REF!</definedName>
    <definedName name="XRefPaste99Row" localSheetId="0" hidden="1">#REF!</definedName>
    <definedName name="XRefPaste99Row" localSheetId="8" hidden="1">#REF!</definedName>
    <definedName name="XRefPaste99Row" localSheetId="6" hidden="1">#REF!</definedName>
    <definedName name="XRefPaste99Row" localSheetId="2" hidden="1">#REF!</definedName>
    <definedName name="XRefPaste99Row" localSheetId="1" hidden="1">#REF!</definedName>
    <definedName name="XRefPaste99Row" hidden="1">#REF!</definedName>
    <definedName name="XRefPaste9Row" localSheetId="0" hidden="1">#REF!</definedName>
    <definedName name="XRefPaste9Row" localSheetId="8" hidden="1">#REF!</definedName>
    <definedName name="XRefPaste9Row" localSheetId="6" hidden="1">#REF!</definedName>
    <definedName name="XRefPaste9Row" localSheetId="2" hidden="1">#REF!</definedName>
    <definedName name="XRefPaste9Row" localSheetId="1" hidden="1">#REF!</definedName>
    <definedName name="XRefPaste9Row" hidden="1">#REF!</definedName>
    <definedName name="XRefPasteRangeCount" hidden="1">17</definedName>
    <definedName name="xs" localSheetId="1" hidden="1">{#N/A,#N/A,FALSE,"Tabl. H1";#N/A,#N/A,FALSE,"Tabl. H2"}</definedName>
    <definedName name="xs" localSheetId="3" hidden="1">{#N/A,#N/A,FALSE,"Tabl. H1";#N/A,#N/A,FALSE,"Tabl. H2"}</definedName>
    <definedName name="xs" hidden="1">{#N/A,#N/A,FALSE,"Tabl. H1";#N/A,#N/A,FALSE,"Tabl. H2"}</definedName>
    <definedName name="xx" localSheetId="0" hidden="1">'[48]Monthly shipment_db'!#REF!</definedName>
    <definedName name="xx" localSheetId="8" hidden="1">'[48]Monthly shipment_db'!#REF!</definedName>
    <definedName name="xx" localSheetId="6" hidden="1">'[48]Monthly shipment_db'!#REF!</definedName>
    <definedName name="xx" localSheetId="2" hidden="1">'[48]Monthly shipment_db'!#REF!</definedName>
    <definedName name="xx" localSheetId="1" hidden="1">'[48]Monthly shipment_db'!#REF!</definedName>
    <definedName name="xx" hidden="1">'[48]Monthly shipment_db'!#REF!</definedName>
    <definedName name="xxxxx" localSheetId="1" hidden="1">{#N/A,#N/A,FALSE,"UNIT";#N/A,#N/A,FALSE,"UNIT";#N/A,#N/A,FALSE,"계정"}</definedName>
    <definedName name="xxxxx" localSheetId="3" hidden="1">{#N/A,#N/A,FALSE,"UNIT";#N/A,#N/A,FALSE,"UNIT";#N/A,#N/A,FALSE,"계정"}</definedName>
    <definedName name="xxxxx" hidden="1">{#N/A,#N/A,FALSE,"UNIT";#N/A,#N/A,FALSE,"UNIT";#N/A,#N/A,FALSE,"계정"}</definedName>
    <definedName name="xyz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ysj" localSheetId="1" hidden="1">{#N/A,#N/A,FALSE,"Sheet5"}</definedName>
    <definedName name="ysj" localSheetId="3" hidden="1">{#N/A,#N/A,FALSE,"Sheet5"}</definedName>
    <definedName name="ysj" hidden="1">{#N/A,#N/A,FALSE,"Sheet5"}</definedName>
    <definedName name="YUIYI" localSheetId="1" hidden="1">{#N/A,#N/A,FALSE,"BS";#N/A,#N/A,FALSE,"PL";#N/A,#N/A,FALSE,"처분";#N/A,#N/A,FALSE,"현금";#N/A,#N/A,FALSE,"매출";#N/A,#N/A,FALSE,"원가";#N/A,#N/A,FALSE,"경영"}</definedName>
    <definedName name="YUIYI" localSheetId="3" hidden="1">{#N/A,#N/A,FALSE,"BS";#N/A,#N/A,FALSE,"PL";#N/A,#N/A,FALSE,"처분";#N/A,#N/A,FALSE,"현금";#N/A,#N/A,FALSE,"매출";#N/A,#N/A,FALSE,"원가";#N/A,#N/A,FALSE,"경영"}</definedName>
    <definedName name="YUIYI" hidden="1">{#N/A,#N/A,FALSE,"BS";#N/A,#N/A,FALSE,"PL";#N/A,#N/A,FALSE,"처분";#N/A,#N/A,FALSE,"현금";#N/A,#N/A,FALSE,"매출";#N/A,#N/A,FALSE,"원가";#N/A,#N/A,FALSE,"경영"}</definedName>
    <definedName name="Z" localSheetId="1" hidden="1">{#N/A,#N/A,FALSE,"BS";#N/A,#N/A,FALSE,"PL";#N/A,#N/A,FALSE,"처분";#N/A,#N/A,FALSE,"현금";#N/A,#N/A,FALSE,"매출";#N/A,#N/A,FALSE,"원가";#N/A,#N/A,FALSE,"경영"}</definedName>
    <definedName name="Z" localSheetId="3" hidden="1">{#N/A,#N/A,FALSE,"BS";#N/A,#N/A,FALSE,"PL";#N/A,#N/A,FALSE,"처분";#N/A,#N/A,FALSE,"현금";#N/A,#N/A,FALSE,"매출";#N/A,#N/A,FALSE,"원가";#N/A,#N/A,FALSE,"경영"}</definedName>
    <definedName name="Z" hidden="1">{#N/A,#N/A,FALSE,"BS";#N/A,#N/A,FALSE,"PL";#N/A,#N/A,FALSE,"처분";#N/A,#N/A,FALSE,"현금";#N/A,#N/A,FALSE,"매출";#N/A,#N/A,FALSE,"원가";#N/A,#N/A,FALSE,"경영"}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あ" localSheetId="0" hidden="1">#REF!</definedName>
    <definedName name="あ" localSheetId="8" hidden="1">#REF!</definedName>
    <definedName name="あ" localSheetId="6" hidden="1">#REF!</definedName>
    <definedName name="あ" localSheetId="2" hidden="1">#REF!</definedName>
    <definedName name="あ" localSheetId="1" hidden="1">#REF!</definedName>
    <definedName name="あ" hidden="1">#REF!</definedName>
    <definedName name="あひｓｈ" localSheetId="1" hidden="1">{#N/A,#N/A,FALSE,"Aging Summary";#N/A,#N/A,FALSE,"Ratio Analysis";#N/A,#N/A,FALSE,"Test 120 Day Accts";#N/A,#N/A,FALSE,"Tickmarks"}</definedName>
    <definedName name="あひｓｈ" localSheetId="3" hidden="1">{#N/A,#N/A,FALSE,"Aging Summary";#N/A,#N/A,FALSE,"Ratio Analysis";#N/A,#N/A,FALSE,"Test 120 Day Accts";#N/A,#N/A,FALSE,"Tickmarks"}</definedName>
    <definedName name="あひｓｈ" hidden="1">{#N/A,#N/A,FALSE,"Aging Summary";#N/A,#N/A,FALSE,"Ratio Analysis";#N/A,#N/A,FALSE,"Test 120 Day Accts";#N/A,#N/A,FALSE,"Tickmarks"}</definedName>
    <definedName name="ううう" localSheetId="1" hidden="1">{#N/A,#N/A,FALSE,"Aging Summary";#N/A,#N/A,FALSE,"Ratio Analysis";#N/A,#N/A,FALSE,"Test 120 Day Accts";#N/A,#N/A,FALSE,"Tickmarks"}</definedName>
    <definedName name="ううう" localSheetId="3" hidden="1">{#N/A,#N/A,FALSE,"Aging Summary";#N/A,#N/A,FALSE,"Ratio Analysis";#N/A,#N/A,FALSE,"Test 120 Day Accts";#N/A,#N/A,FALSE,"Tickmarks"}</definedName>
    <definedName name="ううう" hidden="1">{#N/A,#N/A,FALSE,"Aging Summary";#N/A,#N/A,FALSE,"Ratio Analysis";#N/A,#N/A,FALSE,"Test 120 Day Accts";#N/A,#N/A,FALSE,"Tickmarks"}</definedName>
    <definedName name="ㄱㄱ" localSheetId="1" hidden="1">{#N/A,#N/A,FALSE,"UNIT";#N/A,#N/A,FALSE,"UNIT";#N/A,#N/A,FALSE,"계정"}</definedName>
    <definedName name="ㄱㄱ" localSheetId="3" hidden="1">{#N/A,#N/A,FALSE,"UNIT";#N/A,#N/A,FALSE,"UNIT";#N/A,#N/A,FALSE,"계정"}</definedName>
    <definedName name="ㄱㄱ" hidden="1">{#N/A,#N/A,FALSE,"UNIT";#N/A,#N/A,FALSE,"UNIT";#N/A,#N/A,FALSE,"계정"}</definedName>
    <definedName name="ㄱㄱㄱ" localSheetId="1" hidden="1">{#N/A,#N/A,FALSE,"UNIT";#N/A,#N/A,FALSE,"UNIT";#N/A,#N/A,FALSE,"계정"}</definedName>
    <definedName name="ㄱㄱㄱ" localSheetId="3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1" hidden="1">{#N/A,#N/A,FALSE,"UNIT";#N/A,#N/A,FALSE,"UNIT";#N/A,#N/A,FALSE,"계정"}</definedName>
    <definedName name="ㄱㄱㄱㄱㄱ" localSheetId="3" hidden="1">{#N/A,#N/A,FALSE,"UNIT";#N/A,#N/A,FALSE,"UNIT";#N/A,#N/A,FALSE,"계정"}</definedName>
    <definedName name="ㄱㄱㄱㄱㄱ" hidden="1">{#N/A,#N/A,FALSE,"UNIT";#N/A,#N/A,FALSE,"UNIT";#N/A,#N/A,FALSE,"계정"}</definedName>
    <definedName name="가123" localSheetId="1" hidden="1">{"'분양원가'!$B$1:$F$113"}</definedName>
    <definedName name="가123" localSheetId="3" hidden="1">{"'분양원가'!$B$1:$F$113"}</definedName>
    <definedName name="가123" hidden="1">{"'분양원가'!$B$1:$F$113"}</definedName>
    <definedName name="가가가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가가가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가가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가결산" localSheetId="1" hidden="1">{#N/A,#N/A,TRUE,"Summary";#N/A,#N/A,TRUE,"IS";#N/A,#N/A,TRUE,"Adj";#N/A,#N/A,TRUE,"BS";#N/A,#N/A,TRUE,"CF";#N/A,#N/A,TRUE,"Debt";#N/A,#N/A,TRUE,"IRR"}</definedName>
    <definedName name="가결산" localSheetId="3" hidden="1">{#N/A,#N/A,TRUE,"Summary";#N/A,#N/A,TRUE,"IS";#N/A,#N/A,TRUE,"Adj";#N/A,#N/A,TRUE,"BS";#N/A,#N/A,TRUE,"CF";#N/A,#N/A,TRUE,"Debt";#N/A,#N/A,TRUE,"IRR"}</definedName>
    <definedName name="가결산" hidden="1">{#N/A,#N/A,TRUE,"Summary";#N/A,#N/A,TRUE,"IS";#N/A,#N/A,TRUE,"Adj";#N/A,#N/A,TRUE,"BS";#N/A,#N/A,TRUE,"CF";#N/A,#N/A,TRUE,"Debt";#N/A,#N/A,TRUE,"IRR"}</definedName>
    <definedName name="가기긱" localSheetId="1" hidden="1">{"'미착금액'!$A$4:$G$14"}</definedName>
    <definedName name="가기긱" localSheetId="3" hidden="1">{"'미착금액'!$A$4:$G$14"}</definedName>
    <definedName name="가기긱" hidden="1">{"'미착금액'!$A$4:$G$14"}</definedName>
    <definedName name="가락옵션" localSheetId="1" hidden="1">{#N/A,#N/A,FALSE,"현장 NCR 분석";#N/A,#N/A,FALSE,"현장품질감사";#N/A,#N/A,FALSE,"현장품질감사"}</definedName>
    <definedName name="가락옵션" localSheetId="3" hidden="1">{#N/A,#N/A,FALSE,"현장 NCR 분석";#N/A,#N/A,FALSE,"현장품질감사";#N/A,#N/A,FALSE,"현장품질감사"}</definedName>
    <definedName name="가락옵션" hidden="1">{#N/A,#N/A,FALSE,"현장 NCR 분석";#N/A,#N/A,FALSE,"현장품질감사";#N/A,#N/A,FALSE,"현장품질감사"}</definedName>
    <definedName name="가지급금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가지급금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가지급금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상각표" localSheetId="1" hidden="1">{#N/A,#N/A,FALSE,"BS";#N/A,#N/A,FALSE,"PL";#N/A,#N/A,FALSE,"처분";#N/A,#N/A,FALSE,"현금";#N/A,#N/A,FALSE,"매출";#N/A,#N/A,FALSE,"원가";#N/A,#N/A,FALSE,"경영"}</definedName>
    <definedName name="감가상각표" localSheetId="3" hidden="1">{#N/A,#N/A,FALSE,"BS";#N/A,#N/A,FALSE,"PL";#N/A,#N/A,FALSE,"처분";#N/A,#N/A,FALSE,"현금";#N/A,#N/A,FALSE,"매출";#N/A,#N/A,FALSE,"원가";#N/A,#N/A,FALSE,"경영"}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누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정평가" localSheetId="1" hidden="1">{#N/A,#N/A,FALSE,"Sheet5"}</definedName>
    <definedName name="감정평가" localSheetId="3" hidden="1">{#N/A,#N/A,FALSE,"Sheet5"}</definedName>
    <definedName name="감정평가" hidden="1">{#N/A,#N/A,FALSE,"Sheet5"}</definedName>
    <definedName name="갔" localSheetId="1" hidden="1">{#N/A,#N/A,FALSE,"Sheet5"}</definedName>
    <definedName name="갔" localSheetId="3" hidden="1">{#N/A,#N/A,FALSE,"Sheet5"}</definedName>
    <definedName name="갔" hidden="1">{#N/A,#N/A,FALSE,"Sheet5"}</definedName>
    <definedName name="강" localSheetId="1" hidden="1">{#N/A,#N/A,FALSE,"Sheet5"}</definedName>
    <definedName name="강" localSheetId="3" hidden="1">{#N/A,#N/A,FALSE,"Sheet5"}</definedName>
    <definedName name="강" hidden="1">{#N/A,#N/A,FALSE,"Sheet5"}</definedName>
    <definedName name="강동민" localSheetId="0" hidden="1">[49]LeadSchedule!#REF!</definedName>
    <definedName name="강동민" localSheetId="8" hidden="1">[49]LeadSchedule!#REF!</definedName>
    <definedName name="강동민" localSheetId="6" hidden="1">[49]LeadSchedule!#REF!</definedName>
    <definedName name="강동민" localSheetId="2" hidden="1">[49]LeadSchedule!#REF!</definedName>
    <definedName name="강동민" localSheetId="1" hidden="1">[49]LeadSchedule!#REF!</definedName>
    <definedName name="강동민" hidden="1">[49]LeadSchedule!#REF!</definedName>
    <definedName name="개발비2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개발비2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개발비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건설가계정명세서" localSheetId="0" hidden="1">#REF!</definedName>
    <definedName name="건설가계정명세서" localSheetId="8" hidden="1">#REF!</definedName>
    <definedName name="건설가계정명세서" localSheetId="6" hidden="1">#REF!</definedName>
    <definedName name="건설가계정명세서" localSheetId="2" hidden="1">#REF!</definedName>
    <definedName name="건설가계정명세서" localSheetId="1" hidden="1">#REF!</definedName>
    <definedName name="건설가계정명세서" hidden="1">#REF!</definedName>
    <definedName name="건설중자산" localSheetId="0" hidden="1">#REF!</definedName>
    <definedName name="건설중자산" localSheetId="8" hidden="1">#REF!</definedName>
    <definedName name="건설중자산" localSheetId="6" hidden="1">#REF!</definedName>
    <definedName name="건설중자산" localSheetId="2" hidden="1">#REF!</definedName>
    <definedName name="건설중자산" localSheetId="1" hidden="1">#REF!</definedName>
    <definedName name="건설중자산" hidden="1">#REF!</definedName>
    <definedName name="결산공고" localSheetId="1" hidden="1">{#N/A,#N/A,FALSE,"BS";#N/A,#N/A,FALSE,"PL";#N/A,#N/A,FALSE,"처분";#N/A,#N/A,FALSE,"현금";#N/A,#N/A,FALSE,"매출";#N/A,#N/A,FALSE,"원가";#N/A,#N/A,FALSE,"경영"}</definedName>
    <definedName name="결산공고" localSheetId="3" hidden="1">{#N/A,#N/A,FALSE,"BS";#N/A,#N/A,FALSE,"PL";#N/A,#N/A,FALSE,"처분";#N/A,#N/A,FALSE,"현금";#N/A,#N/A,FALSE,"매출";#N/A,#N/A,FALSE,"원가";#N/A,#N/A,FALSE,"경영"}</definedName>
    <definedName name="결산공고" hidden="1">{#N/A,#N/A,FALSE,"BS";#N/A,#N/A,FALSE,"PL";#N/A,#N/A,FALSE,"처분";#N/A,#N/A,FALSE,"현금";#N/A,#N/A,FALSE,"매출";#N/A,#N/A,FALSE,"원가";#N/A,#N/A,FALSE,"경영"}</definedName>
    <definedName name="결손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localSheetId="1" hidden="1">{#N/A,#N/A,FALSE,"BS";#N/A,#N/A,FALSE,"PL";#N/A,#N/A,FALSE,"처분";#N/A,#N/A,FALSE,"현금";#N/A,#N/A,FALSE,"매출";#N/A,#N/A,FALSE,"원가";#N/A,#N/A,FALSE,"경영"}</definedName>
    <definedName name="결손금" localSheetId="3" hidden="1">{#N/A,#N/A,FALSE,"BS";#N/A,#N/A,FALSE,"PL";#N/A,#N/A,FALSE,"처분";#N/A,#N/A,FALSE,"현금";#N/A,#N/A,FALSE,"매출";#N/A,#N/A,FALSE,"원가";#N/A,#N/A,FALSE,"경영"}</definedName>
    <definedName name="결손금" hidden="1">{#N/A,#N/A,FALSE,"BS";#N/A,#N/A,FALSE,"PL";#N/A,#N/A,FALSE,"처분";#N/A,#N/A,FALSE,"현금";#N/A,#N/A,FALSE,"매출";#N/A,#N/A,FALSE,"원가";#N/A,#N/A,FALSE,"경영"}</definedName>
    <definedName name="계정명세서" localSheetId="1" hidden="1">{#N/A,#N/A,FALSE,"Sheet5"}</definedName>
    <definedName name="계정명세서" localSheetId="3" hidden="1">{#N/A,#N/A,FALSE,"Sheet5"}</definedName>
    <definedName name="계정명세서" hidden="1">{#N/A,#N/A,FALSE,"Sheet5"}</definedName>
    <definedName name="계획" localSheetId="1" hidden="1">{#N/A,#N/A,FALSE,"UNIT";#N/A,#N/A,FALSE,"UNIT";#N/A,#N/A,FALSE,"계정"}</definedName>
    <definedName name="계획" localSheetId="3" hidden="1">{#N/A,#N/A,FALSE,"UNIT";#N/A,#N/A,FALSE,"UNIT";#N/A,#N/A,FALSE,"계정"}</definedName>
    <definedName name="계획" hidden="1">{#N/A,#N/A,FALSE,"UNIT";#N/A,#N/A,FALSE,"UNIT";#N/A,#N/A,FALSE,"계정"}</definedName>
    <definedName name="공공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" localSheetId="1" hidden="1">{#N/A,#N/A,FALSE,"현장 NCR 분석";#N/A,#N/A,FALSE,"현장품질감사";#N/A,#N/A,FALSE,"현장품질감사"}</definedName>
    <definedName name="공문" localSheetId="3" hidden="1">{#N/A,#N/A,FALSE,"현장 NCR 분석";#N/A,#N/A,FALSE,"현장품질감사";#N/A,#N/A,FALSE,"현장품질감사"}</definedName>
    <definedName name="공문" hidden="1">{#N/A,#N/A,FALSE,"현장 NCR 분석";#N/A,#N/A,FALSE,"현장품질감사";#N/A,#N/A,FALSE,"현장품질감사"}</definedName>
    <definedName name="공미" localSheetId="1" hidden="1">{"'분양원가'!$B$1:$F$113"}</definedName>
    <definedName name="공미" localSheetId="3" hidden="1">{"'분양원가'!$B$1:$F$113"}</definedName>
    <definedName name="공미" hidden="1">{"'분양원가'!$B$1:$F$113"}</definedName>
    <definedName name="공사원가5" localSheetId="0" hidden="1">[8]시산표!#REF!</definedName>
    <definedName name="공사원가5" localSheetId="8" hidden="1">[8]시산표!#REF!</definedName>
    <definedName name="공사원가5" localSheetId="6" hidden="1">[8]시산표!#REF!</definedName>
    <definedName name="공사원가5" localSheetId="2" hidden="1">[8]시산표!#REF!</definedName>
    <definedName name="공사원가5" localSheetId="1" hidden="1">[9]시산표!#REF!</definedName>
    <definedName name="공사원가5" hidden="1">[8]시산표!#REF!</definedName>
    <definedName name="국제거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규남이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리일" localSheetId="0" hidden="1">#REF!</definedName>
    <definedName name="그리일" localSheetId="8" hidden="1">#REF!</definedName>
    <definedName name="그리일" localSheetId="6" hidden="1">#REF!</definedName>
    <definedName name="그리일" localSheetId="2" hidden="1">#REF!</definedName>
    <definedName name="그리일" localSheetId="1" hidden="1">#REF!</definedName>
    <definedName name="그리일" hidden="1">#REF!</definedName>
    <definedName name="기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권두" localSheetId="1" hidden="1">{#N/A,#N/A,FALSE,"Sheet5"}</definedName>
    <definedName name="김권두" localSheetId="3" hidden="1">{#N/A,#N/A,FALSE,"Sheet5"}</definedName>
    <definedName name="김권두" hidden="1">{#N/A,#N/A,FALSE,"Sheet5"}</definedName>
    <definedName name="김권수" localSheetId="1" hidden="1">{#N/A,#N/A,FALSE,"Sheet5"}</definedName>
    <definedName name="김권수" localSheetId="3" hidden="1">{#N/A,#N/A,FALSE,"Sheet5"}</definedName>
    <definedName name="김권수" hidden="1">{#N/A,#N/A,FALSE,"Sheet5"}</definedName>
    <definedName name="김민주" localSheetId="1" hidden="1">{#N/A,#N/A,FALSE,"BS";#N/A,#N/A,FALSE,"PL";#N/A,#N/A,FALSE,"처분";#N/A,#N/A,FALSE,"현금";#N/A,#N/A,FALSE,"매출";#N/A,#N/A,FALSE,"원가";#N/A,#N/A,FALSE,"경영"}</definedName>
    <definedName name="김민주" localSheetId="3" hidden="1">{#N/A,#N/A,FALSE,"BS";#N/A,#N/A,FALSE,"PL";#N/A,#N/A,FALSE,"처분";#N/A,#N/A,FALSE,"현금";#N/A,#N/A,FALSE,"매출";#N/A,#N/A,FALSE,"원가";#N/A,#N/A,FALSE,"경영"}</definedName>
    <definedName name="김민주" hidden="1">{#N/A,#N/A,FALSE,"BS";#N/A,#N/A,FALSE,"PL";#N/A,#N/A,FALSE,"처분";#N/A,#N/A,FALSE,"현금";#N/A,#N/A,FALSE,"매출";#N/A,#N/A,FALSE,"원가";#N/A,#N/A,FALSE,"경영"}</definedName>
    <definedName name="김수영" localSheetId="1" hidden="1">{#N/A,#N/A,FALSE,"BS";#N/A,#N/A,FALSE,"PL";#N/A,#N/A,FALSE,"처분";#N/A,#N/A,FALSE,"현금";#N/A,#N/A,FALSE,"매출";#N/A,#N/A,FALSE,"원가";#N/A,#N/A,FALSE,"경영"}</definedName>
    <definedName name="김수영" localSheetId="3" hidden="1">{#N/A,#N/A,FALSE,"BS";#N/A,#N/A,FALSE,"PL";#N/A,#N/A,FALSE,"처분";#N/A,#N/A,FALSE,"현금";#N/A,#N/A,FALSE,"매출";#N/A,#N/A,FALSE,"원가";#N/A,#N/A,FALSE,"경영"}</definedName>
    <definedName name="김수영" hidden="1">{#N/A,#N/A,FALSE,"BS";#N/A,#N/A,FALSE,"PL";#N/A,#N/A,FALSE,"처분";#N/A,#N/A,FALSE,"현금";#N/A,#N/A,FALSE,"매출";#N/A,#N/A,FALSE,"원가";#N/A,#N/A,FALSE,"경영"}</definedName>
    <definedName name="김영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깡총" localSheetId="1" hidden="1">{#N/A,#N/A,FALSE,"현장 NCR 분석";#N/A,#N/A,FALSE,"현장품질감사";#N/A,#N/A,FALSE,"현장품질감사"}</definedName>
    <definedName name="깡총" localSheetId="3" hidden="1">{#N/A,#N/A,FALSE,"현장 NCR 분석";#N/A,#N/A,FALSE,"현장품질감사";#N/A,#N/A,FALSE,"현장품질감사"}</definedName>
    <definedName name="깡총" hidden="1">{#N/A,#N/A,FALSE,"현장 NCR 분석";#N/A,#N/A,FALSE,"현장품질감사";#N/A,#N/A,FALSE,"현장품질감사"}</definedName>
    <definedName name="ㄴㄴ" localSheetId="1" hidden="1">{"'분양원가'!$B$1:$F$113"}</definedName>
    <definedName name="ㄴㄴ" localSheetId="3" hidden="1">{"'분양원가'!$B$1:$F$113"}</definedName>
    <definedName name="ㄴㄴ" hidden="1">{"'분양원가'!$B$1:$F$113"}</definedName>
    <definedName name="ㄴㄴㄴ" localSheetId="1" hidden="1">{#N/A,#N/A,FALSE,"UNIT";#N/A,#N/A,FALSE,"UNIT";#N/A,#N/A,FALSE,"계정"}</definedName>
    <definedName name="ㄴㄴㄴ" localSheetId="3" hidden="1">{#N/A,#N/A,FALSE,"UNIT";#N/A,#N/A,FALSE,"UNIT";#N/A,#N/A,FALSE,"계정"}</definedName>
    <definedName name="ㄴㄴㄴ" hidden="1">{#N/A,#N/A,FALSE,"UNIT";#N/A,#N/A,FALSE,"UNIT";#N/A,#N/A,FALSE,"계정"}</definedName>
    <definedName name="ㄴㄴㄴㄴ" localSheetId="1" hidden="1">{#N/A,#N/A,FALSE,"UNIT";#N/A,#N/A,FALSE,"UNIT";#N/A,#N/A,FALSE,"계정"}</definedName>
    <definedName name="ㄴㄴㄴㄴ" localSheetId="3" hidden="1">{#N/A,#N/A,FALSE,"UNIT";#N/A,#N/A,FALSE,"UNIT";#N/A,#N/A,FALSE,"계정"}</definedName>
    <definedName name="ㄴㄴㄴㄴ" hidden="1">{#N/A,#N/A,FALSE,"UNIT";#N/A,#N/A,FALSE,"UNIT";#N/A,#N/A,FALSE,"계정"}</definedName>
    <definedName name="ㄴㄴㄴㄴㄴ" localSheetId="1" hidden="1">{#N/A,#N/A,FALSE,"BS";#N/A,#N/A,FALSE,"PL";#N/A,#N/A,FALSE,"처분";#N/A,#N/A,FALSE,"현금";#N/A,#N/A,FALSE,"매출";#N/A,#N/A,FALSE,"원가";#N/A,#N/A,FALSE,"경영"}</definedName>
    <definedName name="ㄴㄴㄴㄴㄴ" localSheetId="3" hidden="1">{#N/A,#N/A,FALSE,"BS";#N/A,#N/A,FALSE,"PL";#N/A,#N/A,FALSE,"처분";#N/A,#N/A,FALSE,"현금";#N/A,#N/A,FALSE,"매출";#N/A,#N/A,FALSE,"원가";#N/A,#N/A,FALSE,"경영"}</definedName>
    <definedName name="ㄴㄴㄴㄴㄴ" hidden="1">{#N/A,#N/A,FALSE,"BS";#N/A,#N/A,FALSE,"PL";#N/A,#N/A,FALSE,"처분";#N/A,#N/A,FALSE,"현금";#N/A,#N/A,FALSE,"매출";#N/A,#N/A,FALSE,"원가";#N/A,#N/A,FALSE,"경영"}</definedName>
    <definedName name="ㄴㄻㄴ" localSheetId="1" hidden="1">{#N/A,#N/A,FALSE,"BS";#N/A,#N/A,FALSE,"PL";#N/A,#N/A,FALSE,"처분";#N/A,#N/A,FALSE,"현금";#N/A,#N/A,FALSE,"매출";#N/A,#N/A,FALSE,"원가";#N/A,#N/A,FALSE,"경영"}</definedName>
    <definedName name="ㄴㄻㄴ" localSheetId="3" hidden="1">{#N/A,#N/A,FALSE,"BS";#N/A,#N/A,FALSE,"PL";#N/A,#N/A,FALSE,"처분";#N/A,#N/A,FALSE,"현금";#N/A,#N/A,FALSE,"매출";#N/A,#N/A,FALSE,"원가";#N/A,#N/A,FALSE,"경영"}</definedName>
    <definedName name="ㄴㄻㄴ" hidden="1">{#N/A,#N/A,FALSE,"BS";#N/A,#N/A,FALSE,"PL";#N/A,#N/A,FALSE,"처분";#N/A,#N/A,FALSE,"현금";#N/A,#N/A,FALSE,"매출";#N/A,#N/A,FALSE,"원가";#N/A,#N/A,FALSE,"경영"}</definedName>
    <definedName name="ㄴ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ㅇㄴㄹ" localSheetId="1" hidden="1">{#N/A,#N/A,FALSE,"BS";#N/A,#N/A,FALSE,"PL";#N/A,#N/A,FALSE,"처분";#N/A,#N/A,FALSE,"현금";#N/A,#N/A,FALSE,"매출";#N/A,#N/A,FALSE,"원가";#N/A,#N/A,FALSE,"경영"}</definedName>
    <definedName name="ㄴㅇㅇㄴㄹ" localSheetId="3" hidden="1">{#N/A,#N/A,FALSE,"BS";#N/A,#N/A,FALSE,"PL";#N/A,#N/A,FALSE,"처분";#N/A,#N/A,FALSE,"현금";#N/A,#N/A,FALSE,"매출";#N/A,#N/A,FALSE,"원가";#N/A,#N/A,FALSE,"경영"}</definedName>
    <definedName name="ㄴㅇㅇㄴㄹ" hidden="1">{#N/A,#N/A,FALSE,"BS";#N/A,#N/A,FALSE,"PL";#N/A,#N/A,FALSE,"처분";#N/A,#N/A,FALSE,"현금";#N/A,#N/A,FALSE,"매출";#N/A,#N/A,FALSE,"원가";#N/A,#N/A,FALSE,"경영"}</definedName>
    <definedName name="나" localSheetId="1" hidden="1">{"'분양원가'!$B$1:$F$113"}</definedName>
    <definedName name="나" localSheetId="3" hidden="1">{"'분양원가'!$B$1:$F$113"}</definedName>
    <definedName name="나" hidden="1">{"'분양원가'!$B$1:$F$113"}</definedName>
    <definedName name="나나나" localSheetId="1" hidden="1">{"'미착금액'!$A$4:$G$14"}</definedName>
    <definedName name="나나나" localSheetId="3" hidden="1">{"'미착금액'!$A$4:$G$14"}</definedName>
    <definedName name="나나나" hidden="1">{"'미착금액'!$A$4:$G$14"}</definedName>
    <definedName name="남" localSheetId="1" hidden="1">{#N/A,#N/A,FALSE,"Sheet5"}</definedName>
    <definedName name="남" localSheetId="3" hidden="1">{#N/A,#N/A,FALSE,"Sheet5"}</definedName>
    <definedName name="남" hidden="1">{#N/A,#N/A,FALSE,"Sheet5"}</definedName>
    <definedName name="네" localSheetId="1" hidden="1">{#N/A,#N/A,FALSE,"Sheet5"}</definedName>
    <definedName name="네" localSheetId="3" hidden="1">{#N/A,#N/A,FALSE,"Sheet5"}</definedName>
    <definedName name="네" hidden="1">{#N/A,#N/A,FALSE,"Sheet5"}</definedName>
    <definedName name="년도별손익분석" localSheetId="1" hidden="1">{"'10_03일자별'!$A$2:$H$31"}</definedName>
    <definedName name="년도별손익분석" localSheetId="3" hidden="1">{"'10_03일자별'!$A$2:$H$31"}</definedName>
    <definedName name="년도별손익분석" hidden="1">{"'10_03일자별'!$A$2:$H$31"}</definedName>
    <definedName name="누" localSheetId="1" hidden="1">{#N/A,#N/A,FALSE,"Sheet5"}</definedName>
    <definedName name="누" localSheetId="3" hidden="1">{#N/A,#N/A,FALSE,"Sheet5"}</definedName>
    <definedName name="누" hidden="1">{#N/A,#N/A,FALSE,"Sheet5"}</definedName>
    <definedName name="뉴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" localSheetId="1" hidden="1">{#N/A,#N/A,FALSE,"Sheet5"}</definedName>
    <definedName name="니" localSheetId="3" hidden="1">{#N/A,#N/A,FALSE,"Sheet5"}</definedName>
    <definedName name="니" hidden="1">{#N/A,#N/A,FALSE,"Sheet5"}</definedName>
    <definedName name="ㄷㄷ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 localSheetId="1" hidden="1">{#N/A,#N/A,FALSE,"UNIT";#N/A,#N/A,FALSE,"UNIT";#N/A,#N/A,FALSE,"계정"}</definedName>
    <definedName name="ㄷㄷㄷ" localSheetId="3" hidden="1">{#N/A,#N/A,FALSE,"UNIT";#N/A,#N/A,FALSE,"UNIT";#N/A,#N/A,FALSE,"계정"}</definedName>
    <definedName name="ㄷㄷㄷ" hidden="1">{#N/A,#N/A,FALSE,"UNIT";#N/A,#N/A,FALSE,"UNIT";#N/A,#N/A,FALSE,"계정"}</definedName>
    <definedName name="ㄷㄷㄷㄷ" localSheetId="1" hidden="1">{#N/A,#N/A,FALSE,"UNIT";#N/A,#N/A,FALSE,"UNIT";#N/A,#N/A,FALSE,"계정"}</definedName>
    <definedName name="ㄷㄷㄷㄷ" localSheetId="3" hidden="1">{#N/A,#N/A,FALSE,"UNIT";#N/A,#N/A,FALSE,"UNIT";#N/A,#N/A,FALSE,"계정"}</definedName>
    <definedName name="ㄷㄷㄷㄷ" hidden="1">{#N/A,#N/A,FALSE,"UNIT";#N/A,#N/A,FALSE,"UNIT";#N/A,#N/A,FALSE,"계정"}</definedName>
    <definedName name="다" localSheetId="1" hidden="1">{#N/A,#N/A,FALSE,"Sheet5"}</definedName>
    <definedName name="다" localSheetId="3" hidden="1">{#N/A,#N/A,FALSE,"Sheet5"}</definedName>
    <definedName name="다" hidden="1">{#N/A,#N/A,FALSE,"Sheet5"}</definedName>
    <definedName name="단기예치금5월" localSheetId="1" hidden="1">{"'분양원가'!$B$1:$F$113"}</definedName>
    <definedName name="단기예치금5월" localSheetId="3" hidden="1">{"'분양원가'!$B$1:$F$113"}</definedName>
    <definedName name="단기예치금5월" hidden="1">{"'분양원가'!$B$1:$F$113"}</definedName>
    <definedName name="대련" localSheetId="1" hidden="1">{#N/A,#N/A,FALSE,"UNIT";#N/A,#N/A,FALSE,"UNIT";#N/A,#N/A,FALSE,"계정"}</definedName>
    <definedName name="대련" localSheetId="3" hidden="1">{#N/A,#N/A,FALSE,"UNIT";#N/A,#N/A,FALSE,"UNIT";#N/A,#N/A,FALSE,"계정"}</definedName>
    <definedName name="대련" hidden="1">{#N/A,#N/A,FALSE,"UNIT";#N/A,#N/A,FALSE,"UNIT";#N/A,#N/A,FALSE,"계정"}</definedName>
    <definedName name="대일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던" localSheetId="1" hidden="1">{#N/A,#N/A,FALSE,"Sheet5"}</definedName>
    <definedName name="던" localSheetId="3" hidden="1">{#N/A,#N/A,FALSE,"Sheet5"}</definedName>
    <definedName name="던" hidden="1">{#N/A,#N/A,FALSE,"Sheet5"}</definedName>
    <definedName name="돌" localSheetId="1" hidden="1">{#N/A,#N/A,FALSE,"Sheet5"}</definedName>
    <definedName name="돌" localSheetId="3" hidden="1">{#N/A,#N/A,FALSE,"Sheet5"}</definedName>
    <definedName name="돌" hidden="1">{#N/A,#N/A,FALSE,"Sheet5"}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localSheetId="3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ㄹ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ㄹ" localSheetId="1" hidden="1">{#N/A,#N/A,FALSE,"UNIT";#N/A,#N/A,FALSE,"UNIT";#N/A,#N/A,FALSE,"계정"}</definedName>
    <definedName name="ㄹㄹㄹ" localSheetId="3" hidden="1">{#N/A,#N/A,FALSE,"UNIT";#N/A,#N/A,FALSE,"UNIT";#N/A,#N/A,FALSE,"계정"}</definedName>
    <definedName name="ㄹㄹㄹ" hidden="1">{#N/A,#N/A,FALSE,"UNIT";#N/A,#N/A,FALSE,"UNIT";#N/A,#N/A,FALSE,"계정"}</definedName>
    <definedName name="라" localSheetId="1" hidden="1">{#N/A,#N/A,FALSE,"Sheet5"}</definedName>
    <definedName name="라" localSheetId="3" hidden="1">{#N/A,#N/A,FALSE,"Sheet5"}</definedName>
    <definedName name="라" hidden="1">{#N/A,#N/A,FALSE,"Sheet5"}</definedName>
    <definedName name="리얼손익" localSheetId="1" hidden="1">{"'10_03일자별'!$A$2:$H$31"}</definedName>
    <definedName name="리얼손익" localSheetId="3" hidden="1">{"'10_03일자별'!$A$2:$H$31"}</definedName>
    <definedName name="리얼손익" hidden="1">{"'10_03일자별'!$A$2:$H$31"}</definedName>
    <definedName name="ㄺㄹ" localSheetId="1" hidden="1">{#N/A,#N/A,FALSE,"UNIT";#N/A,#N/A,FALSE,"UNIT";#N/A,#N/A,FALSE,"계정"}</definedName>
    <definedName name="ㄺㄹ" localSheetId="3" hidden="1">{#N/A,#N/A,FALSE,"UNIT";#N/A,#N/A,FALSE,"UNIT";#N/A,#N/A,FALSE,"계정"}</definedName>
    <definedName name="ㄺㄹ" hidden="1">{#N/A,#N/A,FALSE,"UNIT";#N/A,#N/A,FALSE,"UNIT";#N/A,#N/A,FALSE,"계정"}</definedName>
    <definedName name="ㅀㅎㅎㅎㅎㅎㅎㅎㅎㅎㅎㅎㅎ" localSheetId="1" hidden="1">{#N/A,#N/A,FALSE,"BS";#N/A,#N/A,FALSE,"PL";#N/A,#N/A,FALSE,"처분";#N/A,#N/A,FALSE,"현금";#N/A,#N/A,FALSE,"매출";#N/A,#N/A,FALSE,"원가";#N/A,#N/A,FALSE,"경영"}</definedName>
    <definedName name="ㅀㅎㅎㅎㅎㅎㅎㅎㅎㅎㅎㅎㅎ" localSheetId="3" hidden="1">{#N/A,#N/A,FALSE,"BS";#N/A,#N/A,FALSE,"PL";#N/A,#N/A,FALSE,"처분";#N/A,#N/A,FALSE,"현금";#N/A,#N/A,FALSE,"매출";#N/A,#N/A,FALSE,"원가";#N/A,#N/A,FALSE,"경영"}</definedName>
    <definedName name="ㅀㅎㅎㅎㅎㅎㅎㅎㅎㅎㅎㅎㅎ" hidden="1">{#N/A,#N/A,FALSE,"BS";#N/A,#N/A,FALSE,"PL";#N/A,#N/A,FALSE,"처분";#N/A,#N/A,FALSE,"현금";#N/A,#N/A,FALSE,"매출";#N/A,#N/A,FALSE,"원가";#N/A,#N/A,FALSE,"경영"}</definedName>
    <definedName name="ㅁ" localSheetId="1" hidden="1">{#N/A,#N/A,FALSE,"BS";#N/A,#N/A,FALSE,"PL";#N/A,#N/A,FALSE,"처분";#N/A,#N/A,FALSE,"현금";#N/A,#N/A,FALSE,"매출";#N/A,#N/A,FALSE,"원가";#N/A,#N/A,FALSE,"경영"}</definedName>
    <definedName name="ㅁ" localSheetId="3" hidden="1">{#N/A,#N/A,FALSE,"BS";#N/A,#N/A,FALSE,"PL";#N/A,#N/A,FALSE,"처분";#N/A,#N/A,FALSE,"현금";#N/A,#N/A,FALSE,"매출";#N/A,#N/A,FALSE,"원가";#N/A,#N/A,FALSE,"경영"}</definedName>
    <definedName name="ㅁ" hidden="1">{#N/A,#N/A,FALSE,"BS";#N/A,#N/A,FALSE,"PL";#N/A,#N/A,FALSE,"처분";#N/A,#N/A,FALSE,"현금";#N/A,#N/A,FALSE,"매출";#N/A,#N/A,FALSE,"원가";#N/A,#N/A,FALSE,"경영"}</definedName>
    <definedName name="ㅁㄴ" localSheetId="1" hidden="1">{"'분양원가'!$B$1:$F$113"}</definedName>
    <definedName name="ㅁㄴ" localSheetId="3" hidden="1">{"'분양원가'!$B$1:$F$113"}</definedName>
    <definedName name="ㅁㄴ" hidden="1">{"'분양원가'!$B$1:$F$113"}</definedName>
    <definedName name="ㅁㄴㅇㅇㅁ" localSheetId="0" hidden="1">[1]act98!#REF!</definedName>
    <definedName name="ㅁㄴㅇㅇㅁ" localSheetId="8" hidden="1">[1]act98!#REF!</definedName>
    <definedName name="ㅁㄴㅇㅇㅁ" localSheetId="6" hidden="1">[1]act98!#REF!</definedName>
    <definedName name="ㅁㄴㅇㅇㅁ" localSheetId="2" hidden="1">[1]act98!#REF!</definedName>
    <definedName name="ㅁㄴㅇㅇㅁ" localSheetId="1" hidden="1">[1]act98!#REF!</definedName>
    <definedName name="ㅁㄴㅇㅇㅁ" hidden="1">[1]act98!#REF!</definedName>
    <definedName name="ㅁ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localSheetId="1" hidden="1">{#N/A,#N/A,FALSE,"UNIT";#N/A,#N/A,FALSE,"UNIT";#N/A,#N/A,FALSE,"계정"}</definedName>
    <definedName name="ㅁㅁㅁ" localSheetId="3" hidden="1">{#N/A,#N/A,FALSE,"UNIT";#N/A,#N/A,FALSE,"UNIT";#N/A,#N/A,FALSE,"계정"}</definedName>
    <definedName name="ㅁㅁㅁ" hidden="1">{#N/A,#N/A,FALSE,"UNIT";#N/A,#N/A,FALSE,"UNIT";#N/A,#N/A,FALSE,"계정"}</definedName>
    <definedName name="ㅁㅁㅁㅁ" localSheetId="1" hidden="1">{#N/A,#N/A,FALSE,"UNIT";#N/A,#N/A,FALSE,"UNIT";#N/A,#N/A,FALSE,"계정"}</definedName>
    <definedName name="ㅁㅁㅁㅁ" localSheetId="3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1" hidden="1">{#N/A,#N/A,FALSE,"UNIT";#N/A,#N/A,FALSE,"UNIT";#N/A,#N/A,FALSE,"계정"}</definedName>
    <definedName name="ㅁㅁㅁㅁㅁ" localSheetId="3" hidden="1">{#N/A,#N/A,FALSE,"UNIT";#N/A,#N/A,FALSE,"UNIT";#N/A,#N/A,FALSE,"계정"}</definedName>
    <definedName name="ㅁㅁㅁㅁㅁ" hidden="1">{#N/A,#N/A,FALSE,"UNIT";#N/A,#N/A,FALSE,"UNIT";#N/A,#N/A,FALSE,"계정"}</definedName>
    <definedName name="마" localSheetId="1" hidden="1">{#N/A,#N/A,FALSE,"Sheet5"}</definedName>
    <definedName name="마" localSheetId="3" hidden="1">{#N/A,#N/A,FALSE,"Sheet5"}</definedName>
    <definedName name="마" hidden="1">{#N/A,#N/A,FALSE,"Sheet5"}</definedName>
    <definedName name="매입" localSheetId="0" hidden="1">#REF!</definedName>
    <definedName name="매입" localSheetId="8" hidden="1">#REF!</definedName>
    <definedName name="매입" localSheetId="6" hidden="1">#REF!</definedName>
    <definedName name="매입" localSheetId="2" hidden="1">#REF!</definedName>
    <definedName name="매입" localSheetId="1" hidden="1">#REF!</definedName>
    <definedName name="매입" hidden="1">#REF!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1" hidden="1">{#N/A,#N/A,FALSE,"UNIT";#N/A,#N/A,FALSE,"UNIT";#N/A,#N/A,FALSE,"계정"}</definedName>
    <definedName name="매출계획" localSheetId="3" hidden="1">{#N/A,#N/A,FALSE,"UNIT";#N/A,#N/A,FALSE,"UNIT";#N/A,#N/A,FALSE,"계정"}</definedName>
    <definedName name="매출계획" hidden="1">{#N/A,#N/A,FALSE,"UNIT";#N/A,#N/A,FALSE,"UNIT";#N/A,#N/A,FALSE,"계정"}</definedName>
    <definedName name="매출보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명세2" localSheetId="1" hidden="1">{#N/A,#N/A,FALSE,"현장 NCR 분석";#N/A,#N/A,FALSE,"현장품질감사";#N/A,#N/A,FALSE,"현장품질감사"}</definedName>
    <definedName name="명세2" localSheetId="3" hidden="1">{#N/A,#N/A,FALSE,"현장 NCR 분석";#N/A,#N/A,FALSE,"현장품질감사";#N/A,#N/A,FALSE,"현장품질감사"}</definedName>
    <definedName name="명세2" hidden="1">{#N/A,#N/A,FALSE,"현장 NCR 분석";#N/A,#N/A,FALSE,"현장품질감사";#N/A,#N/A,FALSE,"현장품질감사"}</definedName>
    <definedName name="모야" localSheetId="1" hidden="1">{#N/A,#N/A,FALSE,"BS";#N/A,#N/A,FALSE,"PL";#N/A,#N/A,FALSE,"처분";#N/A,#N/A,FALSE,"현금";#N/A,#N/A,FALSE,"매출";#N/A,#N/A,FALSE,"원가";#N/A,#N/A,FALSE,"경영"}</definedName>
    <definedName name="모야" localSheetId="3" hidden="1">{#N/A,#N/A,FALSE,"BS";#N/A,#N/A,FALSE,"PL";#N/A,#N/A,FALSE,"처분";#N/A,#N/A,FALSE,"현금";#N/A,#N/A,FALSE,"매출";#N/A,#N/A,FALSE,"원가";#N/A,#N/A,FALSE,"경영"}</definedName>
    <definedName name="모야" hidden="1">{#N/A,#N/A,FALSE,"BS";#N/A,#N/A,FALSE,"PL";#N/A,#N/A,FALSE,"처분";#N/A,#N/A,FALSE,"현금";#N/A,#N/A,FALSE,"매출";#N/A,#N/A,FALSE,"원가";#N/A,#N/A,FALSE,"경영"}</definedName>
    <definedName name="무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localSheetId="1" hidden="1">{"'분양원가'!$B$1:$F$113"}</definedName>
    <definedName name="무얼까" localSheetId="3" hidden="1">{"'분양원가'!$B$1:$F$113"}</definedName>
    <definedName name="무얼까" hidden="1">{"'분양원가'!$B$1:$F$113"}</definedName>
    <definedName name="문성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물류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미지" localSheetId="1" hidden="1">{#N/A,#N/A,FALSE,"UNIT";#N/A,#N/A,FALSE,"UNIT";#N/A,#N/A,FALSE,"계정"}</definedName>
    <definedName name="미지" localSheetId="3" hidden="1">{#N/A,#N/A,FALSE,"UNIT";#N/A,#N/A,FALSE,"UNIT";#N/A,#N/A,FALSE,"계정"}</definedName>
    <definedName name="미지" hidden="1">{#N/A,#N/A,FALSE,"UNIT";#N/A,#N/A,FALSE,"UNIT";#N/A,#N/A,FALSE,"계정"}</definedName>
    <definedName name="미지급비용" localSheetId="1" hidden="1">{#N/A,#N/A,FALSE,"BS";#N/A,#N/A,FALSE,"PL";#N/A,#N/A,FALSE,"처분";#N/A,#N/A,FALSE,"현금";#N/A,#N/A,FALSE,"매출";#N/A,#N/A,FALSE,"원가";#N/A,#N/A,FALSE,"경영"}</definedName>
    <definedName name="미지급비용" localSheetId="3" hidden="1">{#N/A,#N/A,FALSE,"BS";#N/A,#N/A,FALSE,"PL";#N/A,#N/A,FALSE,"처분";#N/A,#N/A,FALSE,"현금";#N/A,#N/A,FALSE,"매출";#N/A,#N/A,FALSE,"원가";#N/A,#N/A,FALSE,"경영"}</definedName>
    <definedName name="미지급비용" hidden="1">{#N/A,#N/A,FALSE,"BS";#N/A,#N/A,FALSE,"PL";#N/A,#N/A,FALSE,"처분";#N/A,#N/A,FALSE,"현금";#N/A,#N/A,FALSE,"매출";#N/A,#N/A,FALSE,"원가";#N/A,#N/A,FALSE,"경영"}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1" hidden="1">{#N/A,#N/A,FALSE,"BS";#N/A,#N/A,FALSE,"PL";#N/A,#N/A,FALSE,"처분";#N/A,#N/A,FALSE,"현금";#N/A,#N/A,FALSE,"매출";#N/A,#N/A,FALSE,"원가";#N/A,#N/A,FALSE,"경영"}</definedName>
    <definedName name="ㅂ" localSheetId="3" hidden="1">{#N/A,#N/A,FALSE,"BS";#N/A,#N/A,FALSE,"PL";#N/A,#N/A,FALSE,"처분";#N/A,#N/A,FALSE,"현금";#N/A,#N/A,FALSE,"매출";#N/A,#N/A,FALSE,"원가";#N/A,#N/A,FALSE,"경영"}</definedName>
    <definedName name="ㅂ" hidden="1">{#N/A,#N/A,FALSE,"BS";#N/A,#N/A,FALSE,"PL";#N/A,#N/A,FALSE,"처분";#N/A,#N/A,FALSE,"현금";#N/A,#N/A,FALSE,"매출";#N/A,#N/A,FALSE,"원가";#N/A,#N/A,FALSE,"경영"}</definedName>
    <definedName name="ㅂ3ㄱ" localSheetId="1" hidden="1">{#N/A,#N/A,FALSE,"BS";#N/A,#N/A,FALSE,"PL";#N/A,#N/A,FALSE,"처분";#N/A,#N/A,FALSE,"현금";#N/A,#N/A,FALSE,"매출";#N/A,#N/A,FALSE,"원가";#N/A,#N/A,FALSE,"경영"}</definedName>
    <definedName name="ㅂ3ㄱ" localSheetId="3" hidden="1">{#N/A,#N/A,FALSE,"BS";#N/A,#N/A,FALSE,"PL";#N/A,#N/A,FALSE,"처분";#N/A,#N/A,FALSE,"현금";#N/A,#N/A,FALSE,"매출";#N/A,#N/A,FALSE,"원가";#N/A,#N/A,FALSE,"경영"}</definedName>
    <definedName name="ㅂ3ㄱ" hidden="1">{#N/A,#N/A,FALSE,"BS";#N/A,#N/A,FALSE,"PL";#N/A,#N/A,FALSE,"처분";#N/A,#N/A,FALSE,"현금";#N/A,#N/A,FALSE,"매출";#N/A,#N/A,FALSE,"원가";#N/A,#N/A,FALSE,"경영"}</definedName>
    <definedName name="ㅂㅂㅂ" localSheetId="1" hidden="1">{#N/A,#N/A,FALSE,"UNIT";#N/A,#N/A,FALSE,"UNIT";#N/A,#N/A,FALSE,"계정"}</definedName>
    <definedName name="ㅂㅂㅂ" localSheetId="3" hidden="1">{#N/A,#N/A,FALSE,"UNIT";#N/A,#N/A,FALSE,"UNIT";#N/A,#N/A,FALSE,"계정"}</definedName>
    <definedName name="ㅂㅂㅂ" hidden="1">{#N/A,#N/A,FALSE,"UNIT";#N/A,#N/A,FALSE,"UNIT";#N/A,#N/A,FALSE,"계정"}</definedName>
    <definedName name="ㅂㅂㅂㅂㅂ" localSheetId="1" hidden="1">{#N/A,#N/A,FALSE,"UNIT";#N/A,#N/A,FALSE,"UNIT";#N/A,#N/A,FALSE,"계정"}</definedName>
    <definedName name="ㅂㅂㅂㅂㅂ" localSheetId="3" hidden="1">{#N/A,#N/A,FALSE,"UNIT";#N/A,#N/A,FALSE,"UNIT";#N/A,#N/A,FALSE,"계정"}</definedName>
    <definedName name="ㅂㅂㅂㅂㅂ" hidden="1">{#N/A,#N/A,FALSE,"UNIT";#N/A,#N/A,FALSE,"UNIT";#N/A,#N/A,FALSE,"계정"}</definedName>
    <definedName name="ㅂㅈㄷㄷㄱㄱ" localSheetId="1" hidden="1">{#N/A,#N/A,FALSE,"UNIT";#N/A,#N/A,FALSE,"UNIT";#N/A,#N/A,FALSE,"계정"}</definedName>
    <definedName name="ㅂㅈㄷㄷㄱㄱ" localSheetId="3" hidden="1">{#N/A,#N/A,FALSE,"UNIT";#N/A,#N/A,FALSE,"UNIT";#N/A,#N/A,FALSE,"계정"}</definedName>
    <definedName name="ㅂㅈㄷㄷㄱㄱ" hidden="1">{#N/A,#N/A,FALSE,"UNIT";#N/A,#N/A,FALSE,"UNIT";#N/A,#N/A,FALSE,"계정"}</definedName>
    <definedName name="ㅂㅈ됴ㅔ." localSheetId="1" hidden="1">{#N/A,#N/A,FALSE,"BS";#N/A,#N/A,FALSE,"PL";#N/A,#N/A,FALSE,"처분";#N/A,#N/A,FALSE,"현금";#N/A,#N/A,FALSE,"매출";#N/A,#N/A,FALSE,"원가";#N/A,#N/A,FALSE,"경영"}</definedName>
    <definedName name="ㅂㅈ됴ㅔ." localSheetId="3" hidden="1">{#N/A,#N/A,FALSE,"BS";#N/A,#N/A,FALSE,"PL";#N/A,#N/A,FALSE,"처분";#N/A,#N/A,FALSE,"현금";#N/A,#N/A,FALSE,"매출";#N/A,#N/A,FALSE,"원가";#N/A,#N/A,FALSE,"경영"}</definedName>
    <definedName name="ㅂㅈ됴ㅔ." hidden="1">{#N/A,#N/A,FALSE,"BS";#N/A,#N/A,FALSE,"PL";#N/A,#N/A,FALSE,"처분";#N/A,#N/A,FALSE,"현금";#N/A,#N/A,FALSE,"매출";#N/A,#N/A,FALSE,"원가";#N/A,#N/A,FALSE,"경영"}</definedName>
    <definedName name="바" localSheetId="1" hidden="1">{#N/A,#N/A,FALSE,"Sheet5"}</definedName>
    <definedName name="바" localSheetId="3" hidden="1">{#N/A,#N/A,FALSE,"Sheet5"}</definedName>
    <definedName name="바" hidden="1">{#N/A,#N/A,FALSE,"Sheet5"}</definedName>
    <definedName name="바도" localSheetId="1" hidden="1">{"'분양원가'!$B$1:$F$113"}</definedName>
    <definedName name="바도" localSheetId="3" hidden="1">{"'분양원가'!$B$1:$F$113"}</definedName>
    <definedName name="바도" hidden="1">{"'분양원가'!$B$1:$F$113"}</definedName>
    <definedName name="바람" localSheetId="0" hidden="1">[50]시산표!#REF!</definedName>
    <definedName name="바람" localSheetId="8" hidden="1">[50]시산표!#REF!</definedName>
    <definedName name="바람" localSheetId="6" hidden="1">[50]시산표!#REF!</definedName>
    <definedName name="바람" localSheetId="2" hidden="1">[50]시산표!#REF!</definedName>
    <definedName name="바람" localSheetId="1" hidden="1">[51]시산표!#REF!</definedName>
    <definedName name="바람" hidden="1">[50]시산표!#REF!</definedName>
    <definedName name="바보" localSheetId="1" hidden="1">{#N/A,#N/A,FALSE,"현장 NCR 분석";#N/A,#N/A,FALSE,"현장품질감사";#N/A,#N/A,FALSE,"현장품질감사"}</definedName>
    <definedName name="바보" localSheetId="3" hidden="1">{#N/A,#N/A,FALSE,"현장 NCR 분석";#N/A,#N/A,FALSE,"현장품질감사";#N/A,#N/A,FALSE,"현장품질감사"}</definedName>
    <definedName name="바보" hidden="1">{#N/A,#N/A,FALSE,"현장 NCR 분석";#N/A,#N/A,FALSE,"현장품질감사";#N/A,#N/A,FALSE,"현장품질감사"}</definedName>
    <definedName name="박" localSheetId="1" hidden="1">{"'분양원가'!$B$1:$F$113"}</definedName>
    <definedName name="박" localSheetId="3" hidden="1">{"'분양원가'!$B$1:$F$113"}</definedName>
    <definedName name="박" hidden="1">{"'분양원가'!$B$1:$F$113"}</definedName>
    <definedName name="반기현금흐름표" localSheetId="1" hidden="1">{#N/A,#N/A,FALSE,"BS";#N/A,#N/A,FALSE,"PL";#N/A,#N/A,FALSE,"처분";#N/A,#N/A,FALSE,"현금";#N/A,#N/A,FALSE,"매출";#N/A,#N/A,FALSE,"원가";#N/A,#N/A,FALSE,"경영"}</definedName>
    <definedName name="반기현금흐름표" localSheetId="3" hidden="1">{#N/A,#N/A,FALSE,"BS";#N/A,#N/A,FALSE,"PL";#N/A,#N/A,FALSE,"처분";#N/A,#N/A,FALSE,"현금";#N/A,#N/A,FALSE,"매출";#N/A,#N/A,FALSE,"원가";#N/A,#N/A,FALSE,"경영"}</definedName>
    <definedName name="반기현금흐름표" hidden="1">{#N/A,#N/A,FALSE,"BS";#N/A,#N/A,FALSE,"PL";#N/A,#N/A,FALSE,"처분";#N/A,#N/A,FALSE,"현금";#N/A,#N/A,FALSE,"매출";#N/A,#N/A,FALSE,"원가";#N/A,#N/A,FALSE,"경영"}</definedName>
    <definedName name="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배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배배배" localSheetId="1" hidden="1">{"'미착금액'!$A$4:$G$14"}</definedName>
    <definedName name="배배배" localSheetId="3" hidden="1">{"'미착금액'!$A$4:$G$14"}</definedName>
    <definedName name="배배배" hidden="1">{"'미착금액'!$A$4:$G$14"}</definedName>
    <definedName name="법인세주석사항정리" localSheetId="1" hidden="1">{#N/A,#N/A,FALSE,"UNIT";#N/A,#N/A,FALSE,"UNIT";#N/A,#N/A,FALSE,"계정"}</definedName>
    <definedName name="법인세주석사항정리" localSheetId="3" hidden="1">{#N/A,#N/A,FALSE,"UNIT";#N/A,#N/A,FALSE,"UNIT";#N/A,#N/A,FALSE,"계정"}</definedName>
    <definedName name="법인세주석사항정리" hidden="1">{#N/A,#N/A,FALSE,"UNIT";#N/A,#N/A,FALSE,"UNIT";#N/A,#N/A,FALSE,"계정"}</definedName>
    <definedName name="별지8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" localSheetId="1" hidden="1">{#N/A,#N/A,FALSE,"UNIT";#N/A,#N/A,FALSE,"UNIT";#N/A,#N/A,FALSE,"계정"}</definedName>
    <definedName name="보고" localSheetId="3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1" hidden="1">{#N/A,#N/A,FALSE,"UNIT";#N/A,#N/A,FALSE,"UNIT";#N/A,#N/A,FALSE,"계정"}</definedName>
    <definedName name="보고기준" localSheetId="3" hidden="1">{#N/A,#N/A,FALSE,"UNIT";#N/A,#N/A,FALSE,"UNIT";#N/A,#N/A,FALSE,"계정"}</definedName>
    <definedName name="보고기준" hidden="1">{#N/A,#N/A,FALSE,"UNIT";#N/A,#N/A,FALSE,"UNIT";#N/A,#N/A,FALSE,"계정"}</definedName>
    <definedName name="보안" localSheetId="1" hidden="1">{#N/A,#N/A,FALSE,"현장 NCR 분석";#N/A,#N/A,FALSE,"현장품질감사";#N/A,#N/A,FALSE,"현장품질감사"}</definedName>
    <definedName name="보안" localSheetId="3" hidden="1">{#N/A,#N/A,FALSE,"현장 NCR 분석";#N/A,#N/A,FALSE,"현장품질감사";#N/A,#N/A,FALSE,"현장품질감사"}</definedName>
    <definedName name="보안" hidden="1">{#N/A,#N/A,FALSE,"현장 NCR 분석";#N/A,#N/A,FALSE,"현장품질감사";#N/A,#N/A,FALSE,"현장품질감사"}</definedName>
    <definedName name="보안1" localSheetId="1" hidden="1">{#N/A,#N/A,FALSE,"현장 NCR 분석";#N/A,#N/A,FALSE,"현장품질감사";#N/A,#N/A,FALSE,"현장품질감사"}</definedName>
    <definedName name="보안1" localSheetId="3" hidden="1">{#N/A,#N/A,FALSE,"현장 NCR 분석";#N/A,#N/A,FALSE,"현장품질감사";#N/A,#N/A,FALSE,"현장품질감사"}</definedName>
    <definedName name="보안1" hidden="1">{#N/A,#N/A,FALSE,"현장 NCR 분석";#N/A,#N/A,FALSE,"현장품질감사";#N/A,#N/A,FALSE,"현장품질감사"}</definedName>
    <definedName name="보안3" localSheetId="1" hidden="1">{#N/A,#N/A,FALSE,"현장 NCR 분석";#N/A,#N/A,FALSE,"현장품질감사";#N/A,#N/A,FALSE,"현장품질감사"}</definedName>
    <definedName name="보안3" localSheetId="3" hidden="1">{#N/A,#N/A,FALSE,"현장 NCR 분석";#N/A,#N/A,FALSE,"현장품질감사";#N/A,#N/A,FALSE,"현장품질감사"}</definedName>
    <definedName name="보안3" hidden="1">{#N/A,#N/A,FALSE,"현장 NCR 분석";#N/A,#N/A,FALSE,"현장품질감사";#N/A,#N/A,FALSE,"현장품질감사"}</definedName>
    <definedName name="보안4" localSheetId="1" hidden="1">{#N/A,#N/A,FALSE,"현장 NCR 분석";#N/A,#N/A,FALSE,"현장품질감사";#N/A,#N/A,FALSE,"현장품질감사"}</definedName>
    <definedName name="보안4" localSheetId="3" hidden="1">{#N/A,#N/A,FALSE,"현장 NCR 분석";#N/A,#N/A,FALSE,"현장품질감사";#N/A,#N/A,FALSE,"현장품질감사"}</definedName>
    <definedName name="보안4" hidden="1">{#N/A,#N/A,FALSE,"현장 NCR 분석";#N/A,#N/A,FALSE,"현장품질감사";#N/A,#N/A,FALSE,"현장품질감사"}</definedName>
    <definedName name="보완공문2" localSheetId="1" hidden="1">{#N/A,#N/A,FALSE,"현장 NCR 분석";#N/A,#N/A,FALSE,"현장품질감사";#N/A,#N/A,FALSE,"현장품질감사"}</definedName>
    <definedName name="보완공문2" localSheetId="3" hidden="1">{#N/A,#N/A,FALSE,"현장 NCR 분석";#N/A,#N/A,FALSE,"현장품질감사";#N/A,#N/A,FALSE,"현장품질감사"}</definedName>
    <definedName name="보완공문2" hidden="1">{#N/A,#N/A,FALSE,"현장 NCR 분석";#N/A,#N/A,FALSE,"현장품질감사";#N/A,#N/A,FALSE,"현장품질감사"}</definedName>
    <definedName name="보증금" localSheetId="1" hidden="1">{#N/A,#N/A,FALSE,"BS";#N/A,#N/A,FALSE,"PL";#N/A,#N/A,FALSE,"처분";#N/A,#N/A,FALSE,"현금";#N/A,#N/A,FALSE,"매출";#N/A,#N/A,FALSE,"원가";#N/A,#N/A,FALSE,"경영"}</definedName>
    <definedName name="보증금" localSheetId="3" hidden="1">{#N/A,#N/A,FALSE,"BS";#N/A,#N/A,FALSE,"PL";#N/A,#N/A,FALSE,"처분";#N/A,#N/A,FALSE,"현금";#N/A,#N/A,FALSE,"매출";#N/A,#N/A,FALSE,"원가";#N/A,#N/A,FALSE,"경영"}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localSheetId="1" hidden="1">{#N/A,#N/A,FALSE,"BS";#N/A,#N/A,FALSE,"PL";#N/A,#N/A,FALSE,"처분";#N/A,#N/A,FALSE,"현금";#N/A,#N/A,FALSE,"매출";#N/A,#N/A,FALSE,"원가";#N/A,#N/A,FALSE,"경영"}</definedName>
    <definedName name="보증금2" localSheetId="3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험" localSheetId="1" hidden="1">{#N/A,#N/A,FALSE,"BS";#N/A,#N/A,FALSE,"PL";#N/A,#N/A,FALSE,"처분";#N/A,#N/A,FALSE,"현금";#N/A,#N/A,FALSE,"매출";#N/A,#N/A,FALSE,"원가";#N/A,#N/A,FALSE,"경영"}</definedName>
    <definedName name="보험" localSheetId="3" hidden="1">{#N/A,#N/A,FALSE,"BS";#N/A,#N/A,FALSE,"PL";#N/A,#N/A,FALSE,"처분";#N/A,#N/A,FALSE,"현금";#N/A,#N/A,FALSE,"매출";#N/A,#N/A,FALSE,"원가";#N/A,#N/A,FALSE,"경영"}</definedName>
    <definedName name="보험" hidden="1">{#N/A,#N/A,FALSE,"BS";#N/A,#N/A,FALSE,"PL";#N/A,#N/A,FALSE,"처분";#N/A,#N/A,FALSE,"현금";#N/A,#N/A,FALSE,"매출";#N/A,#N/A,FALSE,"원가";#N/A,#N/A,FALSE,"경영"}</definedName>
    <definedName name="복사본" localSheetId="1" hidden="1">{#N/A,#N/A,FALSE,"BS";#N/A,#N/A,FALSE,"PL";#N/A,#N/A,FALSE,"처분";#N/A,#N/A,FALSE,"현금";#N/A,#N/A,FALSE,"매출";#N/A,#N/A,FALSE,"원가";#N/A,#N/A,FALSE,"경영"}</definedName>
    <definedName name="복사본" localSheetId="3" hidden="1">{#N/A,#N/A,FALSE,"BS";#N/A,#N/A,FALSE,"PL";#N/A,#N/A,FALSE,"처분";#N/A,#N/A,FALSE,"현금";#N/A,#N/A,FALSE,"매출";#N/A,#N/A,FALSE,"원가";#N/A,#N/A,FALSE,"경영"}</definedName>
    <definedName name="복사본" hidden="1">{#N/A,#N/A,FALSE,"BS";#N/A,#N/A,FALSE,"PL";#N/A,#N/A,FALSE,"처분";#N/A,#N/A,FALSE,"현금";#N/A,#N/A,FALSE,"매출";#N/A,#N/A,FALSE,"원가";#N/A,#N/A,FALSE,"경영"}</definedName>
    <definedName name="複製" localSheetId="1" hidden="1">{#N/A,#N/A,FALSE,"Aging Summary";#N/A,#N/A,FALSE,"Ratio Analysis";#N/A,#N/A,FALSE,"Test 120 Day Accts";#N/A,#N/A,FALSE,"Tickmarks"}</definedName>
    <definedName name="複製" localSheetId="3" hidden="1">{#N/A,#N/A,FALSE,"Aging Summary";#N/A,#N/A,FALSE,"Ratio Analysis";#N/A,#N/A,FALSE,"Test 120 Day Accts";#N/A,#N/A,FALSE,"Tickmarks"}</definedName>
    <definedName name="複製" hidden="1">{#N/A,#N/A,FALSE,"Aging Summary";#N/A,#N/A,FALSE,"Ratio Analysis";#N/A,#N/A,FALSE,"Test 120 Day Accts";#N/A,#N/A,FALSE,"Tickmarks"}</definedName>
    <definedName name="부손익" localSheetId="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ㅅ" localSheetId="1" hidden="1">{#N/A,#N/A,FALSE,"BS";#N/A,#N/A,FALSE,"PL";#N/A,#N/A,FALSE,"처분";#N/A,#N/A,FALSE,"현금";#N/A,#N/A,FALSE,"매출";#N/A,#N/A,FALSE,"원가";#N/A,#N/A,FALSE,"경영"}</definedName>
    <definedName name="ㅅ" localSheetId="3" hidden="1">{#N/A,#N/A,FALSE,"BS";#N/A,#N/A,FALSE,"PL";#N/A,#N/A,FALSE,"처분";#N/A,#N/A,FALSE,"현금";#N/A,#N/A,FALSE,"매출";#N/A,#N/A,FALSE,"원가";#N/A,#N/A,FALSE,"경영"}</definedName>
    <definedName name="ㅅ" hidden="1">{#N/A,#N/A,FALSE,"BS";#N/A,#N/A,FALSE,"PL";#N/A,#N/A,FALSE,"처분";#N/A,#N/A,FALSE,"현금";#N/A,#N/A,FALSE,"매출";#N/A,#N/A,FALSE,"원가";#N/A,#N/A,FALSE,"경영"}</definedName>
    <definedName name="ㅅㅅ" localSheetId="1" hidden="1">{#N/A,#N/A,FALSE,"UNIT";#N/A,#N/A,FALSE,"UNIT";#N/A,#N/A,FALSE,"계정"}</definedName>
    <definedName name="ㅅㅅ" localSheetId="3" hidden="1">{#N/A,#N/A,FALSE,"UNIT";#N/A,#N/A,FALSE,"UNIT";#N/A,#N/A,FALSE,"계정"}</definedName>
    <definedName name="ㅅㅅ" hidden="1">{#N/A,#N/A,FALSE,"UNIT";#N/A,#N/A,FALSE,"UNIT";#N/A,#N/A,FALSE,"계정"}</definedName>
    <definedName name="ㅅㅅㅅㅅ" localSheetId="1" hidden="1">{#N/A,#N/A,FALSE,"UNIT";#N/A,#N/A,FALSE,"UNIT";#N/A,#N/A,FALSE,"계정"}</definedName>
    <definedName name="ㅅㅅㅅㅅ" localSheetId="3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1" hidden="1">{#N/A,#N/A,FALSE,"UNIT";#N/A,#N/A,FALSE,"UNIT";#N/A,#N/A,FALSE,"계정"}</definedName>
    <definedName name="ㅅㅅㅅㅅㅅㅅㅅ" localSheetId="3" hidden="1">{#N/A,#N/A,FALSE,"UNIT";#N/A,#N/A,FALSE,"UNIT";#N/A,#N/A,FALSE,"계정"}</definedName>
    <definedName name="ㅅㅅㅅㅅㅅㅅㅅ" hidden="1">{#N/A,#N/A,FALSE,"UNIT";#N/A,#N/A,FALSE,"UNIT";#N/A,#N/A,FALSE,"계정"}</definedName>
    <definedName name="사업활성" localSheetId="1" hidden="1">{#N/A,#N/A,FALSE,"UNIT";#N/A,#N/A,FALSE,"UNIT";#N/A,#N/A,FALSE,"계정"}</definedName>
    <definedName name="사업활성" localSheetId="3" hidden="1">{#N/A,#N/A,FALSE,"UNIT";#N/A,#N/A,FALSE,"UNIT";#N/A,#N/A,FALSE,"계정"}</definedName>
    <definedName name="사업활성" hidden="1">{#N/A,#N/A,FALSE,"UNIT";#N/A,#N/A,FALSE,"UNIT";#N/A,#N/A,FALSE,"계정"}</definedName>
    <definedName name="사ㅏ" localSheetId="1" hidden="1">{#N/A,#N/A,FALSE,"BS";#N/A,#N/A,FALSE,"PL";#N/A,#N/A,FALSE,"처분";#N/A,#N/A,FALSE,"현금";#N/A,#N/A,FALSE,"매출";#N/A,#N/A,FALSE,"원가";#N/A,#N/A,FALSE,"경영"}</definedName>
    <definedName name="사ㅏ" localSheetId="3" hidden="1">{#N/A,#N/A,FALSE,"BS";#N/A,#N/A,FALSE,"PL";#N/A,#N/A,FALSE,"처분";#N/A,#N/A,FALSE,"현금";#N/A,#N/A,FALSE,"매출";#N/A,#N/A,FALSE,"원가";#N/A,#N/A,FALSE,"경영"}</definedName>
    <definedName name="사ㅏ" hidden="1">{#N/A,#N/A,FALSE,"BS";#N/A,#N/A,FALSE,"PL";#N/A,#N/A,FALSE,"처분";#N/A,#N/A,FALSE,"현금";#N/A,#N/A,FALSE,"매출";#N/A,#N/A,FALSE,"원가";#N/A,#N/A,FALSE,"경영"}</definedName>
    <definedName name="산자" localSheetId="1" hidden="1">{#N/A,#N/A,FALSE,"현장 NCR 분석";#N/A,#N/A,FALSE,"현장품질감사";#N/A,#N/A,FALSE,"현장품질감사"}</definedName>
    <definedName name="산자" localSheetId="3" hidden="1">{#N/A,#N/A,FALSE,"현장 NCR 분석";#N/A,#N/A,FALSE,"현장품질감사";#N/A,#N/A,FALSE,"현장품질감사"}</definedName>
    <definedName name="산자" hidden="1">{#N/A,#N/A,FALSE,"현장 NCR 분석";#N/A,#N/A,FALSE,"현장품질감사";#N/A,#N/A,FALSE,"현장품질감사"}</definedName>
    <definedName name="상품" localSheetId="1" hidden="1">{#N/A,#N/A,FALSE,"Sheet5"}</definedName>
    <definedName name="상품" localSheetId="3" hidden="1">{#N/A,#N/A,FALSE,"Sheet5"}</definedName>
    <definedName name="상품" hidden="1">{#N/A,#N/A,FALSE,"Sheet5"}</definedName>
    <definedName name="상품원가" localSheetId="1" hidden="1">{#N/A,#N/A,FALSE,"Sheet5"}</definedName>
    <definedName name="상품원가" localSheetId="3" hidden="1">{#N/A,#N/A,FALSE,"Sheet5"}</definedName>
    <definedName name="상품원가" hidden="1">{#N/A,#N/A,FALSE,"Sheet5"}</definedName>
    <definedName name="새로운이름" localSheetId="1" hidden="1">{#N/A,#N/A,FALSE,"UNIT";#N/A,#N/A,FALSE,"UNIT";#N/A,#N/A,FALSE,"계정"}</definedName>
    <definedName name="새로운이름" localSheetId="3" hidden="1">{#N/A,#N/A,FALSE,"UNIT";#N/A,#N/A,FALSE,"UNIT";#N/A,#N/A,FALSE,"계정"}</definedName>
    <definedName name="새로운이름" hidden="1">{#N/A,#N/A,FALSE,"UNIT";#N/A,#N/A,FALSE,"UNIT";#N/A,#N/A,FALSE,"계정"}</definedName>
    <definedName name="새새샛" localSheetId="1" hidden="1">{"'미착금액'!$A$4:$G$14"}</definedName>
    <definedName name="새새샛" localSheetId="3" hidden="1">{"'미착금액'!$A$4:$G$14"}</definedName>
    <definedName name="새새샛" hidden="1">{"'미착금액'!$A$4:$G$14"}</definedName>
    <definedName name="서세명" localSheetId="1" hidden="1">{#N/A,#N/A,FALSE,"현장 NCR 분석";#N/A,#N/A,FALSE,"현장품질감사";#N/A,#N/A,FALSE,"현장품질감사"}</definedName>
    <definedName name="서세명" localSheetId="3" hidden="1">{#N/A,#N/A,FALSE,"현장 NCR 분석";#N/A,#N/A,FALSE,"현장품질감사";#N/A,#N/A,FALSE,"현장품질감사"}</definedName>
    <definedName name="서세명" hidden="1">{#N/A,#N/A,FALSE,"현장 NCR 분석";#N/A,#N/A,FALSE,"현장품질감사";#N/A,#N/A,FALSE,"현장품질감사"}</definedName>
    <definedName name="석분" localSheetId="1" hidden="1">{#N/A,#N/A,FALSE,"현장 NCR 분석";#N/A,#N/A,FALSE,"현장품질감사";#N/A,#N/A,FALSE,"현장품질감사"}</definedName>
    <definedName name="석분" localSheetId="3" hidden="1">{#N/A,#N/A,FALSE,"현장 NCR 분석";#N/A,#N/A,FALSE,"현장품질감사";#N/A,#N/A,FALSE,"현장품질감사"}</definedName>
    <definedName name="석분" hidden="1">{#N/A,#N/A,FALSE,"현장 NCR 분석";#N/A,#N/A,FALSE,"현장품질감사";#N/A,#N/A,FALSE,"현장품질감사"}</definedName>
    <definedName name="석붐" localSheetId="1" hidden="1">{#N/A,#N/A,FALSE,"현장 NCR 분석";#N/A,#N/A,FALSE,"현장품질감사";#N/A,#N/A,FALSE,"현장품질감사"}</definedName>
    <definedName name="석붐" localSheetId="3" hidden="1">{#N/A,#N/A,FALSE,"현장 NCR 분석";#N/A,#N/A,FALSE,"현장품질감사";#N/A,#N/A,FALSE,"현장품질감사"}</definedName>
    <definedName name="석붐" hidden="1">{#N/A,#N/A,FALSE,"현장 NCR 분석";#N/A,#N/A,FALSE,"현장품질감사";#N/A,#N/A,FALSE,"현장품질감사"}</definedName>
    <definedName name="선급금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금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비용" localSheetId="1" hidden="1">{#N/A,#N/A,FALSE,"BS";#N/A,#N/A,FALSE,"PL";#N/A,#N/A,FALSE,"처분";#N/A,#N/A,FALSE,"현금";#N/A,#N/A,FALSE,"매출";#N/A,#N/A,FALSE,"원가";#N/A,#N/A,FALSE,"경영"}</definedName>
    <definedName name="선급비용" localSheetId="3" hidden="1">{#N/A,#N/A,FALSE,"BS";#N/A,#N/A,FALSE,"PL";#N/A,#N/A,FALSE,"처분";#N/A,#N/A,FALSE,"현금";#N/A,#N/A,FALSE,"매출";#N/A,#N/A,FALSE,"원가";#N/A,#N/A,FALSE,"경영"}</definedName>
    <definedName name="선급비용" hidden="1">{#N/A,#N/A,FALSE,"BS";#N/A,#N/A,FALSE,"PL";#N/A,#N/A,FALSE,"처분";#N/A,#N/A,FALSE,"현금";#N/A,#N/A,FALSE,"매출";#N/A,#N/A,FALSE,"원가";#N/A,#N/A,FALSE,"경영"}</definedName>
    <definedName name="선박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박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수금" localSheetId="1" hidden="1">{#N/A,#N/A,FALSE,"BS";#N/A,#N/A,FALSE,"PL";#N/A,#N/A,FALSE,"처분";#N/A,#N/A,FALSE,"현금";#N/A,#N/A,FALSE,"매출";#N/A,#N/A,FALSE,"원가";#N/A,#N/A,FALSE,"경영"}</definedName>
    <definedName name="선수금" localSheetId="3" hidden="1">{#N/A,#N/A,FALSE,"BS";#N/A,#N/A,FALSE,"PL";#N/A,#N/A,FALSE,"처분";#N/A,#N/A,FALSE,"현금";#N/A,#N/A,FALSE,"매출";#N/A,#N/A,FALSE,"원가";#N/A,#N/A,FALSE,"경영"}</definedName>
    <definedName name="선수금" hidden="1">{#N/A,#N/A,FALSE,"BS";#N/A,#N/A,FALSE,"PL";#N/A,#N/A,FALSE,"처분";#N/A,#N/A,FALSE,"현금";#N/A,#N/A,FALSE,"매출";#N/A,#N/A,FALSE,"원가";#N/A,#N/A,FALSE,"경영"}</definedName>
    <definedName name="선수금2" localSheetId="1" hidden="1">{#N/A,#N/A,FALSE,"BS";#N/A,#N/A,FALSE,"PL";#N/A,#N/A,FALSE,"처분";#N/A,#N/A,FALSE,"현금";#N/A,#N/A,FALSE,"매출";#N/A,#N/A,FALSE,"원가";#N/A,#N/A,FALSE,"경영"}</definedName>
    <definedName name="선수금2" localSheetId="3" hidden="1">{#N/A,#N/A,FALSE,"BS";#N/A,#N/A,FALSE,"PL";#N/A,#N/A,FALSE,"처분";#N/A,#N/A,FALSE,"현금";#N/A,#N/A,FALSE,"매출";#N/A,#N/A,FALSE,"원가";#N/A,#N/A,FALSE,"경영"}</definedName>
    <definedName name="선수금2" hidden="1">{#N/A,#N/A,FALSE,"BS";#N/A,#N/A,FALSE,"PL";#N/A,#N/A,FALSE,"처분";#N/A,#N/A,FALSE,"현금";#N/A,#N/A,FALSE,"매출";#N/A,#N/A,FALSE,"원가";#N/A,#N/A,FALSE,"경영"}</definedName>
    <definedName name="설계2팀" localSheetId="1" hidden="1">{#N/A,#N/A,FALSE,"UNIT";#N/A,#N/A,FALSE,"UNIT";#N/A,#N/A,FALSE,"계정"}</definedName>
    <definedName name="설계2팀" localSheetId="3" hidden="1">{#N/A,#N/A,FALSE,"UNIT";#N/A,#N/A,FALSE,"UNIT";#N/A,#N/A,FALSE,"계정"}</definedName>
    <definedName name="설계2팀" hidden="1">{#N/A,#N/A,FALSE,"UNIT";#N/A,#N/A,FALSE,"UNIT";#N/A,#N/A,FALSE,"계정"}</definedName>
    <definedName name="성" localSheetId="1" hidden="1">{#N/A,#N/A,FALSE,"UNIT";#N/A,#N/A,FALSE,"UNIT";#N/A,#N/A,FALSE,"계정"}</definedName>
    <definedName name="성" localSheetId="3" hidden="1">{#N/A,#N/A,FALSE,"UNIT";#N/A,#N/A,FALSE,"UNIT";#N/A,#N/A,FALSE,"계정"}</definedName>
    <definedName name="성" hidden="1">{#N/A,#N/A,FALSE,"UNIT";#N/A,#N/A,FALSE,"UNIT";#N/A,#N/A,FALSE,"계정"}</definedName>
    <definedName name="세서" localSheetId="1" hidden="1">{#N/A,#N/A,FALSE,"현장 NCR 분석";#N/A,#N/A,FALSE,"현장품질감사";#N/A,#N/A,FALSE,"현장품질감사"}</definedName>
    <definedName name="세서" localSheetId="3" hidden="1">{#N/A,#N/A,FALSE,"현장 NCR 분석";#N/A,#N/A,FALSE,"현장품질감사";#N/A,#N/A,FALSE,"현장품질감사"}</definedName>
    <definedName name="세서" hidden="1">{#N/A,#N/A,FALSE,"현장 NCR 분석";#N/A,#N/A,FALSE,"현장품질감사";#N/A,#N/A,FALSE,"현장품질감사"}</definedName>
    <definedName name="소득금액" localSheetId="1" hidden="1">{#N/A,#N/A,FALSE,"UNIT";#N/A,#N/A,FALSE,"UNIT";#N/A,#N/A,FALSE,"계정"}</definedName>
    <definedName name="소득금액" localSheetId="3" hidden="1">{#N/A,#N/A,FALSE,"UNIT";#N/A,#N/A,FALSE,"UNIT";#N/A,#N/A,FALSE,"계정"}</definedName>
    <definedName name="소득금액" hidden="1">{#N/A,#N/A,FALSE,"UNIT";#N/A,#N/A,FALSE,"UNIT";#N/A,#N/A,FALSE,"계정"}</definedName>
    <definedName name="소득금액2000" localSheetId="1" hidden="1">{#N/A,#N/A,FALSE,"UNIT";#N/A,#N/A,FALSE,"UNIT";#N/A,#N/A,FALSE,"계정"}</definedName>
    <definedName name="소득금액2000" localSheetId="3" hidden="1">{#N/A,#N/A,FALSE,"UNIT";#N/A,#N/A,FALSE,"UNIT";#N/A,#N/A,FALSE,"계정"}</definedName>
    <definedName name="소득금액2000" hidden="1">{#N/A,#N/A,FALSE,"UNIT";#N/A,#N/A,FALSE,"UNIT";#N/A,#N/A,FALSE,"계정"}</definedName>
    <definedName name="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익" localSheetId="1" hidden="1">{#N/A,#N/A,FALSE,"BS";#N/A,#N/A,FALSE,"PL";#N/A,#N/A,FALSE,"처분";#N/A,#N/A,FALSE,"현금";#N/A,#N/A,FALSE,"매출";#N/A,#N/A,FALSE,"원가";#N/A,#N/A,FALSE,"경영"}</definedName>
    <definedName name="손익" localSheetId="3" hidden="1">{#N/A,#N/A,FALSE,"BS";#N/A,#N/A,FALSE,"PL";#N/A,#N/A,FALSE,"처분";#N/A,#N/A,FALSE,"현금";#N/A,#N/A,FALSE,"매출";#N/A,#N/A,FALSE,"원가";#N/A,#N/A,FALSE,"경영"}</definedName>
    <definedName name="손익" hidden="1">{#N/A,#N/A,FALSE,"BS";#N/A,#N/A,FALSE,"PL";#N/A,#N/A,FALSE,"처분";#N/A,#N/A,FALSE,"현금";#N/A,#N/A,FALSE,"매출";#N/A,#N/A,FALSE,"원가";#N/A,#N/A,FALSE,"경영"}</definedName>
    <definedName name="손익3" localSheetId="1" hidden="1">{#N/A,#N/A,FALSE,"UNIT";#N/A,#N/A,FALSE,"UNIT";#N/A,#N/A,FALSE,"계정"}</definedName>
    <definedName name="손익3" localSheetId="3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1" hidden="1">{#N/A,#N/A,FALSE,"UNIT";#N/A,#N/A,FALSE,"UNIT";#N/A,#N/A,FALSE,"계정"}</definedName>
    <definedName name="손익예상" localSheetId="3" hidden="1">{#N/A,#N/A,FALSE,"UNIT";#N/A,#N/A,FALSE,"UNIT";#N/A,#N/A,FALSE,"계정"}</definedName>
    <definedName name="손익예상" hidden="1">{#N/A,#N/A,FALSE,"UNIT";#N/A,#N/A,FALSE,"UNIT";#N/A,#N/A,FALSE,"계정"}</definedName>
    <definedName name="수영" localSheetId="1" hidden="1">{#N/A,#N/A,FALSE,"BS";#N/A,#N/A,FALSE,"PL";#N/A,#N/A,FALSE,"처분";#N/A,#N/A,FALSE,"현금";#N/A,#N/A,FALSE,"매출";#N/A,#N/A,FALSE,"원가";#N/A,#N/A,FALSE,"경영"}</definedName>
    <definedName name="수영" localSheetId="3" hidden="1">{#N/A,#N/A,FALSE,"BS";#N/A,#N/A,FALSE,"PL";#N/A,#N/A,FALSE,"처분";#N/A,#N/A,FALSE,"현금";#N/A,#N/A,FALSE,"매출";#N/A,#N/A,FALSE,"원가";#N/A,#N/A,FALSE,"경영"}</definedName>
    <definedName name="수영" hidden="1">{#N/A,#N/A,FALSE,"BS";#N/A,#N/A,FALSE,"PL";#N/A,#N/A,FALSE,"처분";#N/A,#N/A,FALSE,"현금";#N/A,#N/A,FALSE,"매출";#N/A,#N/A,FALSE,"원가";#N/A,#N/A,FALSE,"경영"}</definedName>
    <definedName name="수입보증금" localSheetId="1" hidden="1">{#N/A,#N/A,FALSE,"BS";#N/A,#N/A,FALSE,"PL";#N/A,#N/A,FALSE,"처분";#N/A,#N/A,FALSE,"현금";#N/A,#N/A,FALSE,"매출";#N/A,#N/A,FALSE,"원가";#N/A,#N/A,FALSE,"경영"}</definedName>
    <definedName name="수입보증금" localSheetId="3" hidden="1">{#N/A,#N/A,FALSE,"BS";#N/A,#N/A,FALSE,"PL";#N/A,#N/A,FALSE,"처분";#N/A,#N/A,FALSE,"현금";#N/A,#N/A,FALSE,"매출";#N/A,#N/A,FALSE,"원가";#N/A,#N/A,FALSE,"경영"}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localSheetId="1" hidden="1">{#N/A,#N/A,FALSE,"BS";#N/A,#N/A,FALSE,"PL";#N/A,#N/A,FALSE,"처분";#N/A,#N/A,FALSE,"현금";#N/A,#N/A,FALSE,"매출";#N/A,#N/A,FALSE,"원가";#N/A,#N/A,FALSE,"경영"}</definedName>
    <definedName name="수입보증금2" localSheetId="3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정" localSheetId="1" hidden="1">{#N/A,#N/A,FALSE,"현장 NCR 분석";#N/A,#N/A,FALSE,"현장품질감사";#N/A,#N/A,FALSE,"현장품질감사"}</definedName>
    <definedName name="수정" localSheetId="3" hidden="1">{#N/A,#N/A,FALSE,"현장 NCR 분석";#N/A,#N/A,FALSE,"현장품질감사";#N/A,#N/A,FALSE,"현장품질감사"}</definedName>
    <definedName name="수정" hidden="1">{#N/A,#N/A,FALSE,"현장 NCR 분석";#N/A,#N/A,FALSE,"현장품질감사";#N/A,#N/A,FALSE,"현장품질감사"}</definedName>
    <definedName name="수정1211" localSheetId="1" hidden="1">{"'10_03일자별'!$A$2:$H$31"}</definedName>
    <definedName name="수정1211" localSheetId="3" hidden="1">{"'10_03일자별'!$A$2:$H$31"}</definedName>
    <definedName name="수정1211" hidden="1">{"'10_03일자별'!$A$2:$H$31"}</definedName>
    <definedName name="수정1212" localSheetId="1" hidden="1">{"'10_03일자별'!$A$2:$H$31"}</definedName>
    <definedName name="수정1212" localSheetId="3" hidden="1">{"'10_03일자별'!$A$2:$H$31"}</definedName>
    <definedName name="수정1212" hidden="1">{"'10_03일자별'!$A$2:$H$31"}</definedName>
    <definedName name="수정현금흐름표" localSheetId="1" hidden="1">{#N/A,#N/A,TRUE,"Summary";#N/A,#N/A,TRUE,"IS";#N/A,#N/A,TRUE,"Adj";#N/A,#N/A,TRUE,"BS";#N/A,#N/A,TRUE,"CF";#N/A,#N/A,TRUE,"Debt";#N/A,#N/A,TRUE,"IRR"}</definedName>
    <definedName name="수정현금흐름표" localSheetId="3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2" localSheetId="1" hidden="1">{#N/A,#N/A,TRUE,"Summary";#N/A,#N/A,TRUE,"IS";#N/A,#N/A,TRUE,"Adj";#N/A,#N/A,TRUE,"BS";#N/A,#N/A,TRUE,"CF";#N/A,#N/A,TRUE,"Debt";#N/A,#N/A,TRUE,"IRR"}</definedName>
    <definedName name="수정현금흐름표2" localSheetId="3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施策修正" localSheetId="1" hidden="1">{#N/A,#N/A,FALSE,"Aging Summary";#N/A,#N/A,FALSE,"Ratio Analysis";#N/A,#N/A,FALSE,"Test 120 Day Accts";#N/A,#N/A,FALSE,"Tickmarks"}</definedName>
    <definedName name="施策修正" localSheetId="3" hidden="1">{#N/A,#N/A,FALSE,"Aging Summary";#N/A,#N/A,FALSE,"Ratio Analysis";#N/A,#N/A,FALSE,"Test 120 Day Accts";#N/A,#N/A,FALSE,"Tickmarks"}</definedName>
    <definedName name="施策修正" hidden="1">{#N/A,#N/A,FALSE,"Aging Summary";#N/A,#N/A,FALSE,"Ratio Analysis";#N/A,#N/A,FALSE,"Test 120 Day Accts";#N/A,#N/A,FALSE,"Tickmarks"}</definedName>
    <definedName name="신최" localSheetId="1" hidden="1">{#N/A,#N/A,FALSE,"현장 NCR 분석";#N/A,#N/A,FALSE,"현장품질감사";#N/A,#N/A,FALSE,"현장품질감사"}</definedName>
    <definedName name="신최" localSheetId="3" hidden="1">{#N/A,#N/A,FALSE,"현장 NCR 분석";#N/A,#N/A,FALSE,"현장품질감사";#N/A,#N/A,FALSE,"현장품질감사"}</definedName>
    <definedName name="신최" hidden="1">{#N/A,#N/A,FALSE,"현장 NCR 분석";#N/A,#N/A,FALSE,"현장품질감사";#N/A,#N/A,FALSE,"현장품질감사"}</definedName>
    <definedName name="실적4월" localSheetId="1" hidden="1">{#N/A,#N/A,FALSE,"UNIT";#N/A,#N/A,FALSE,"UNIT";#N/A,#N/A,FALSE,"계정"}</definedName>
    <definedName name="실적4월" localSheetId="3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1" hidden="1">{#N/A,#N/A,FALSE,"UNIT";#N/A,#N/A,FALSE,"UNIT";#N/A,#N/A,FALSE,"계정"}</definedName>
    <definedName name="실적6월" localSheetId="3" hidden="1">{#N/A,#N/A,FALSE,"UNIT";#N/A,#N/A,FALSE,"UNIT";#N/A,#N/A,FALSE,"계정"}</definedName>
    <definedName name="실적6월" hidden="1">{#N/A,#N/A,FALSE,"UNIT";#N/A,#N/A,FALSE,"UNIT";#N/A,#N/A,FALSE,"계정"}</definedName>
    <definedName name="実績です" localSheetId="1" hidden="1">{"賃貸事例比較法",#N/A,FALSE,"Sheet2";"賃貸条件",#N/A,FALSE,"Sheet2"}</definedName>
    <definedName name="実績です" localSheetId="3" hidden="1">{"賃貸事例比較法",#N/A,FALSE,"Sheet2";"賃貸条件",#N/A,FALSE,"Sheet2"}</definedName>
    <definedName name="実績です" hidden="1">{"賃貸事例比較法",#N/A,FALSE,"Sheet2";"賃貸条件",#N/A,FALSE,"Sheet2"}</definedName>
    <definedName name="심최" localSheetId="1" hidden="1">{#N/A,#N/A,FALSE,"현장 NCR 분석";#N/A,#N/A,FALSE,"현장품질감사";#N/A,#N/A,FALSE,"현장품질감사"}</definedName>
    <definedName name="심최" localSheetId="3" hidden="1">{#N/A,#N/A,FALSE,"현장 NCR 분석";#N/A,#N/A,FALSE,"현장품질감사";#N/A,#N/A,FALSE,"현장품질감사"}</definedName>
    <definedName name="심최" hidden="1">{#N/A,#N/A,FALSE,"현장 NCR 분석";#N/A,#N/A,FALSE,"현장품질감사";#N/A,#N/A,FALSE,"현장품질감사"}</definedName>
    <definedName name="ㅇ0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ㅇ" localSheetId="1" hidden="1">{#N/A,#N/A,FALSE,"BS";#N/A,#N/A,FALSE,"PL";#N/A,#N/A,FALSE,"처분";#N/A,#N/A,FALSE,"현금";#N/A,#N/A,FALSE,"매출";#N/A,#N/A,FALSE,"원가";#N/A,#N/A,FALSE,"경영"}</definedName>
    <definedName name="ㅇㄴㅇ" localSheetId="3" hidden="1">{#N/A,#N/A,FALSE,"BS";#N/A,#N/A,FALSE,"PL";#N/A,#N/A,FALSE,"처분";#N/A,#N/A,FALSE,"현금";#N/A,#N/A,FALSE,"매출";#N/A,#N/A,FALSE,"원가";#N/A,#N/A,FALSE,"경영"}</definedName>
    <definedName name="ㅇㄴㅇ" hidden="1">{#N/A,#N/A,FALSE,"BS";#N/A,#N/A,FALSE,"PL";#N/A,#N/A,FALSE,"처분";#N/A,#N/A,FALSE,"현금";#N/A,#N/A,FALSE,"매출";#N/A,#N/A,FALSE,"원가";#N/A,#N/A,FALSE,"경영"}</definedName>
    <definedName name="ㅇㄴㅇㅇ" localSheetId="1" hidden="1">{#N/A,#N/A,FALSE,"UNIT";#N/A,#N/A,FALSE,"UNIT";#N/A,#N/A,FALSE,"계정"}</definedName>
    <definedName name="ㅇㄴㅇㅇ" localSheetId="3" hidden="1">{#N/A,#N/A,FALSE,"UNIT";#N/A,#N/A,FALSE,"UNIT";#N/A,#N/A,FALSE,"계정"}</definedName>
    <definedName name="ㅇㄴㅇㅇ" hidden="1">{#N/A,#N/A,FALSE,"UNIT";#N/A,#N/A,FALSE,"UNIT";#N/A,#N/A,FALSE,"계정"}</definedName>
    <definedName name="ㅇㅀ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ㅇㅇ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ㅇㅇ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ㅇㅇㅀ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localSheetId="1" hidden="1">{#N/A,#N/A,FALSE,"UNIT";#N/A,#N/A,FALSE,"UNIT";#N/A,#N/A,FALSE,"계정"}</definedName>
    <definedName name="ㅇㅇㅇ" localSheetId="3" hidden="1">{#N/A,#N/A,FALSE,"UNIT";#N/A,#N/A,FALSE,"UNIT";#N/A,#N/A,FALSE,"계정"}</definedName>
    <definedName name="ㅇㅇㅇ" hidden="1">{#N/A,#N/A,FALSE,"UNIT";#N/A,#N/A,FALSE,"UNIT";#N/A,#N/A,FALSE,"계정"}</definedName>
    <definedName name="ㅇㅇㅇㅇ" localSheetId="1" hidden="1">{#N/A,#N/A,FALSE,"Sheet5"}</definedName>
    <definedName name="ㅇㅇㅇㅇ" localSheetId="3" hidden="1">{#N/A,#N/A,FALSE,"Sheet5"}</definedName>
    <definedName name="ㅇㅇㅇㅇ" hidden="1">{#N/A,#N/A,FALSE,"Sheet5"}</definedName>
    <definedName name="ㅇㅇㅇㅇㅇ" localSheetId="1" hidden="1">{#N/A,#N/A,FALSE,"UNIT";#N/A,#N/A,FALSE,"UNIT";#N/A,#N/A,FALSE,"계정"}</definedName>
    <definedName name="ㅇㅇㅇㅇㅇ" localSheetId="3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1" hidden="1">{#N/A,#N/A,FALSE,"UNIT";#N/A,#N/A,FALSE,"UNIT";#N/A,#N/A,FALSE,"계정"}</definedName>
    <definedName name="ㅇㅇㅇㅇㅇㅇ" localSheetId="3" hidden="1">{#N/A,#N/A,FALSE,"UNIT";#N/A,#N/A,FALSE,"UNIT";#N/A,#N/A,FALSE,"계정"}</definedName>
    <definedName name="ㅇㅇㅇㅇㅇㅇ" hidden="1">{#N/A,#N/A,FALSE,"UNIT";#N/A,#N/A,FALSE,"UNIT";#N/A,#N/A,FALSE,"계정"}</definedName>
    <definedName name="ㅇㅈ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ㅎ" localSheetId="1" hidden="1">{#N/A,#N/A,FALSE,"BS";#N/A,#N/A,FALSE,"PL";#N/A,#N/A,FALSE,"처분";#N/A,#N/A,FALSE,"현금";#N/A,#N/A,FALSE,"매출";#N/A,#N/A,FALSE,"원가";#N/A,#N/A,FALSE,"경영"}</definedName>
    <definedName name="ㅇㅎ" localSheetId="3" hidden="1">{#N/A,#N/A,FALSE,"BS";#N/A,#N/A,FALSE,"PL";#N/A,#N/A,FALSE,"처분";#N/A,#N/A,FALSE,"현금";#N/A,#N/A,FALSE,"매출";#N/A,#N/A,FALSE,"원가";#N/A,#N/A,FALSE,"경영"}</definedName>
    <definedName name="ㅇㅎ" hidden="1">{#N/A,#N/A,FALSE,"BS";#N/A,#N/A,FALSE,"PL";#N/A,#N/A,FALSE,"처분";#N/A,#N/A,FALSE,"현금";#N/A,#N/A,FALSE,"매출";#N/A,#N/A,FALSE,"원가";#N/A,#N/A,FALSE,"경영"}</definedName>
    <definedName name="아" localSheetId="1" hidden="1">{#N/A,#N/A,FALSE,"BS";#N/A,#N/A,FALSE,"PL";#N/A,#N/A,FALSE,"처분";#N/A,#N/A,FALSE,"현금";#N/A,#N/A,FALSE,"매출";#N/A,#N/A,FALSE,"원가";#N/A,#N/A,FALSE,"경영"}</definedName>
    <definedName name="아" localSheetId="3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localSheetId="1" hidden="1">{#N/A,#N/A,FALSE,"BS";#N/A,#N/A,FALSE,"PL";#N/A,#N/A,FALSE,"처분";#N/A,#N/A,FALSE,"현금";#N/A,#N/A,FALSE,"매출";#N/A,#N/A,FALSE,"원가";#N/A,#N/A,FALSE,"경영"}</definedName>
    <definedName name="아거ㅑㅈ겁ㅇ" localSheetId="3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니" localSheetId="0" hidden="1">[32]LeadSchedule!#REF!</definedName>
    <definedName name="아니" localSheetId="8" hidden="1">[32]LeadSchedule!#REF!</definedName>
    <definedName name="아니" localSheetId="6" hidden="1">[32]LeadSchedule!#REF!</definedName>
    <definedName name="아니" localSheetId="2" hidden="1">[32]LeadSchedule!#REF!</definedName>
    <definedName name="아니" localSheetId="1" hidden="1">[32]LeadSchedule!#REF!</definedName>
    <definedName name="아니" hidden="1">[32]LeadSchedule!#REF!</definedName>
    <definedName name="아러" localSheetId="1" hidden="1">{#N/A,#N/A,FALSE,"BS";#N/A,#N/A,FALSE,"PL";#N/A,#N/A,FALSE,"처분";#N/A,#N/A,FALSE,"현금";#N/A,#N/A,FALSE,"매출";#N/A,#N/A,FALSE,"원가";#N/A,#N/A,FALSE,"경영"}</definedName>
    <definedName name="아러" localSheetId="3" hidden="1">{#N/A,#N/A,FALSE,"BS";#N/A,#N/A,FALSE,"PL";#N/A,#N/A,FALSE,"처분";#N/A,#N/A,FALSE,"현금";#N/A,#N/A,FALSE,"매출";#N/A,#N/A,FALSE,"원가";#N/A,#N/A,FALSE,"경영"}</definedName>
    <definedName name="아러" hidden="1">{#N/A,#N/A,FALSE,"BS";#N/A,#N/A,FALSE,"PL";#N/A,#N/A,FALSE,"처분";#N/A,#N/A,FALSE,"현금";#N/A,#N/A,FALSE,"매출";#N/A,#N/A,FALSE,"원가";#N/A,#N/A,FALSE,"경영"}</definedName>
    <definedName name="아아아" localSheetId="1" hidden="1">{"'미착금액'!$A$4:$G$14"}</definedName>
    <definedName name="아아아" localSheetId="3" hidden="1">{"'미착금액'!$A$4:$G$14"}</definedName>
    <definedName name="아아아" hidden="1">{"'미착금액'!$A$4:$G$14"}</definedName>
    <definedName name="아조하아" localSheetId="1" hidden="1">{#N/A,#N/A,FALSE,"UNIT";#N/A,#N/A,FALSE,"UNIT";#N/A,#N/A,FALSE,"계정"}</definedName>
    <definedName name="아조하아" localSheetId="3" hidden="1">{#N/A,#N/A,FALSE,"UNIT";#N/A,#N/A,FALSE,"UNIT";#N/A,#N/A,FALSE,"계정"}</definedName>
    <definedName name="아조하아" hidden="1">{#N/A,#N/A,FALSE,"UNIT";#N/A,#N/A,FALSE,"UNIT";#N/A,#N/A,FALSE,"계정"}</definedName>
    <definedName name="아ㅏ아아아아아" localSheetId="1" hidden="1">{#N/A,#N/A,FALSE,"UNIT";#N/A,#N/A,FALSE,"UNIT";#N/A,#N/A,FALSE,"계정"}</definedName>
    <definedName name="아ㅏ아아아아아" localSheetId="3" hidden="1">{#N/A,#N/A,FALSE,"UNIT";#N/A,#N/A,FALSE,"UNIT";#N/A,#N/A,FALSE,"계정"}</definedName>
    <definedName name="아ㅏ아아아아아" hidden="1">{#N/A,#N/A,FALSE,"UNIT";#N/A,#N/A,FALSE,"UNIT";#N/A,#N/A,FALSE,"계정"}</definedName>
    <definedName name="안" localSheetId="1" hidden="1">{#N/A,#N/A,FALSE,"UNIT";#N/A,#N/A,FALSE,"UNIT";#N/A,#N/A,FALSE,"계정"}</definedName>
    <definedName name="안" localSheetId="3" hidden="1">{#N/A,#N/A,FALSE,"UNIT";#N/A,#N/A,FALSE,"UNIT";#N/A,#N/A,FALSE,"계정"}</definedName>
    <definedName name="안" hidden="1">{#N/A,#N/A,FALSE,"UNIT";#N/A,#N/A,FALSE,"UNIT";#N/A,#N/A,FALSE,"계정"}</definedName>
    <definedName name="안건" localSheetId="1" hidden="1">{#N/A,#N/A,FALSE,"BS";#N/A,#N/A,FALSE,"PL";#N/A,#N/A,FALSE,"처분";#N/A,#N/A,FALSE,"현금";#N/A,#N/A,FALSE,"매출";#N/A,#N/A,FALSE,"원가";#N/A,#N/A,FALSE,"경영"}</definedName>
    <definedName name="안건" localSheetId="3" hidden="1">{#N/A,#N/A,FALSE,"BS";#N/A,#N/A,FALSE,"PL";#N/A,#N/A,FALSE,"처분";#N/A,#N/A,FALSE,"현금";#N/A,#N/A,FALSE,"매출";#N/A,#N/A,FALSE,"원가";#N/A,#N/A,FALSE,"경영"}</definedName>
    <definedName name="안건" hidden="1">{#N/A,#N/A,FALSE,"BS";#N/A,#N/A,FALSE,"PL";#N/A,#N/A,FALSE,"처분";#N/A,#N/A,FALSE,"현금";#N/A,#N/A,FALSE,"매출";#N/A,#N/A,FALSE,"원가";#N/A,#N/A,FALSE,"경영"}</definedName>
    <definedName name="안보" localSheetId="1" hidden="1">{#N/A,#N/A,FALSE,"현장 NCR 분석";#N/A,#N/A,FALSE,"현장품질감사";#N/A,#N/A,FALSE,"현장품질감사"}</definedName>
    <definedName name="안보" localSheetId="3" hidden="1">{#N/A,#N/A,FALSE,"현장 NCR 분석";#N/A,#N/A,FALSE,"현장품질감사";#N/A,#N/A,FALSE,"현장품질감사"}</definedName>
    <definedName name="안보" hidden="1">{#N/A,#N/A,FALSE,"현장 NCR 분석";#N/A,#N/A,FALSE,"현장품질감사";#N/A,#N/A,FALSE,"현장품질감사"}</definedName>
    <definedName name="앙" localSheetId="1" hidden="1">{#N/A,#N/A,FALSE,"BS";#N/A,#N/A,FALSE,"PL";#N/A,#N/A,FALSE,"처분";#N/A,#N/A,FALSE,"현금";#N/A,#N/A,FALSE,"매출";#N/A,#N/A,FALSE,"원가";#N/A,#N/A,FALSE,"경영"}</definedName>
    <definedName name="앙" localSheetId="3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어랑" localSheetId="1" hidden="1">{#N/A,#N/A,FALSE,"BS";#N/A,#N/A,FALSE,"PL";#N/A,#N/A,FALSE,"처분";#N/A,#N/A,FALSE,"현금";#N/A,#N/A,FALSE,"매출";#N/A,#N/A,FALSE,"원가";#N/A,#N/A,FALSE,"경영"}</definedName>
    <definedName name="어랑" localSheetId="3" hidden="1">{#N/A,#N/A,FALSE,"BS";#N/A,#N/A,FALSE,"PL";#N/A,#N/A,FALSE,"처분";#N/A,#N/A,FALSE,"현금";#N/A,#N/A,FALSE,"매출";#N/A,#N/A,FALSE,"원가";#N/A,#N/A,FALSE,"경영"}</definedName>
    <definedName name="어랑" hidden="1">{#N/A,#N/A,FALSE,"BS";#N/A,#N/A,FALSE,"PL";#N/A,#N/A,FALSE,"처분";#N/A,#N/A,FALSE,"현금";#N/A,#N/A,FALSE,"매출";#N/A,#N/A,FALSE,"원가";#N/A,#N/A,FALSE,"경영"}</definedName>
    <definedName name="어ㅏ리낭러ㅔㄴ" localSheetId="0" hidden="1">[49]LeadSchedule!#REF!</definedName>
    <definedName name="어ㅏ리낭러ㅔㄴ" localSheetId="8" hidden="1">[49]LeadSchedule!#REF!</definedName>
    <definedName name="어ㅏ리낭러ㅔㄴ" localSheetId="6" hidden="1">[49]LeadSchedule!#REF!</definedName>
    <definedName name="어ㅏ리낭러ㅔㄴ" localSheetId="2" hidden="1">[49]LeadSchedule!#REF!</definedName>
    <definedName name="어ㅏ리낭러ㅔㄴ" localSheetId="1" hidden="1">[49]LeadSchedule!#REF!</definedName>
    <definedName name="어ㅏ리낭러ㅔㄴ" hidden="1">[49]LeadSchedule!#REF!</definedName>
    <definedName name="없애버림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간예상" localSheetId="1" hidden="1">{#N/A,#N/A,FALSE,"UNIT";#N/A,#N/A,FALSE,"UNIT";#N/A,#N/A,FALSE,"계정"}</definedName>
    <definedName name="연간예상" localSheetId="3" hidden="1">{#N/A,#N/A,FALSE,"UNIT";#N/A,#N/A,FALSE,"UNIT";#N/A,#N/A,FALSE,"계정"}</definedName>
    <definedName name="연간예상" hidden="1">{#N/A,#N/A,FALSE,"UNIT";#N/A,#N/A,FALSE,"UNIT";#N/A,#N/A,FALSE,"계정"}</definedName>
    <definedName name="연말손익" localSheetId="1" hidden="1">{#N/A,#N/A,FALSE,"UNIT";#N/A,#N/A,FALSE,"UNIT";#N/A,#N/A,FALSE,"계정"}</definedName>
    <definedName name="연말손익" localSheetId="3" hidden="1">{#N/A,#N/A,FALSE,"UNIT";#N/A,#N/A,FALSE,"UNIT";#N/A,#N/A,FALSE,"계정"}</definedName>
    <definedName name="연말손익" hidden="1">{#N/A,#N/A,FALSE,"UNIT";#N/A,#N/A,FALSE,"UNIT";#N/A,#N/A,FALSE,"계정"}</definedName>
    <definedName name="연습1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업" localSheetId="1" hidden="1">{#N/A,#N/A,FALSE,"BS";#N/A,#N/A,FALSE,"PL";#N/A,#N/A,FALSE,"처분";#N/A,#N/A,FALSE,"현금";#N/A,#N/A,FALSE,"매출";#N/A,#N/A,FALSE,"원가";#N/A,#N/A,FALSE,"경영"}</definedName>
    <definedName name="영업" localSheetId="3" hidden="1">{#N/A,#N/A,FALSE,"BS";#N/A,#N/A,FALSE,"PL";#N/A,#N/A,FALSE,"처분";#N/A,#N/A,FALSE,"현금";#N/A,#N/A,FALSE,"매출";#N/A,#N/A,FALSE,"원가";#N/A,#N/A,FALSE,"경영"}</definedName>
    <definedName name="영업" hidden="1">{#N/A,#N/A,FALSE,"BS";#N/A,#N/A,FALSE,"PL";#N/A,#N/A,FALSE,"처분";#N/A,#N/A,FALSE,"현금";#N/A,#N/A,FALSE,"매출";#N/A,#N/A,FALSE,"원가";#N/A,#N/A,FALSE,"경영"}</definedName>
    <definedName name="영업권" localSheetId="1" hidden="1">{#N/A,#N/A,FALSE,"BS";#N/A,#N/A,FALSE,"PL";#N/A,#N/A,FALSE,"처분";#N/A,#N/A,FALSE,"현금";#N/A,#N/A,FALSE,"매출";#N/A,#N/A,FALSE,"원가";#N/A,#N/A,FALSE,"경영"}</definedName>
    <definedName name="영업권" localSheetId="3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보증금" localSheetId="1" hidden="1">{#N/A,#N/A,FALSE,"BS";#N/A,#N/A,FALSE,"PL";#N/A,#N/A,FALSE,"처분";#N/A,#N/A,FALSE,"현금";#N/A,#N/A,FALSE,"매출";#N/A,#N/A,FALSE,"원가";#N/A,#N/A,FALSE,"경영"}</definedName>
    <definedName name="영업보증금" localSheetId="3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외비용" localSheetId="1" hidden="1">{#N/A,#N/A,FALSE,"BS";#N/A,#N/A,FALSE,"PL";#N/A,#N/A,FALSE,"처분";#N/A,#N/A,FALSE,"현금";#N/A,#N/A,FALSE,"매출";#N/A,#N/A,FALSE,"원가";#N/A,#N/A,FALSE,"경영"}</definedName>
    <definedName name="영업외비용" localSheetId="3" hidden="1">{#N/A,#N/A,FALSE,"BS";#N/A,#N/A,FALSE,"PL";#N/A,#N/A,FALSE,"처분";#N/A,#N/A,FALSE,"현금";#N/A,#N/A,FALSE,"매출";#N/A,#N/A,FALSE,"원가";#N/A,#N/A,FALSE,"경영"}</definedName>
    <definedName name="영업외비용" hidden="1">{#N/A,#N/A,FALSE,"BS";#N/A,#N/A,FALSE,"PL";#N/A,#N/A,FALSE,"처분";#N/A,#N/A,FALSE,"현금";#N/A,#N/A,FALSE,"매출";#N/A,#N/A,FALSE,"원가";#N/A,#N/A,FALSE,"경영"}</definedName>
    <definedName name="예상" localSheetId="0" hidden="1">#REF!</definedName>
    <definedName name="예상" localSheetId="8" hidden="1">#REF!</definedName>
    <definedName name="예상" localSheetId="6" hidden="1">#REF!</definedName>
    <definedName name="예상" localSheetId="2" hidden="1">#REF!</definedName>
    <definedName name="예상" localSheetId="1" hidden="1">#REF!</definedName>
    <definedName name="예상" hidden="1">#REF!</definedName>
    <definedName name="예치보증" localSheetId="1" hidden="1">{"'분양원가'!$B$1:$F$113"}</definedName>
    <definedName name="예치보증" localSheetId="3" hidden="1">{"'분양원가'!$B$1:$F$113"}</definedName>
    <definedName name="예치보증" hidden="1">{"'분양원가'!$B$1:$F$113"}</definedName>
    <definedName name="예치보증금" localSheetId="1" hidden="1">{"'분양원가'!$B$1:$F$113"}</definedName>
    <definedName name="예치보증금" localSheetId="3" hidden="1">{"'분양원가'!$B$1:$F$113"}</definedName>
    <definedName name="예치보증금" hidden="1">{"'분양원가'!$B$1:$F$113"}</definedName>
    <definedName name="오" localSheetId="1" hidden="1">{#N/A,#N/A,FALSE,"UNIT";#N/A,#N/A,FALSE,"UNIT";#N/A,#N/A,FALSE,"계정"}</definedName>
    <definedName name="오" localSheetId="3" hidden="1">{#N/A,#N/A,FALSE,"UNIT";#N/A,#N/A,FALSE,"UNIT";#N/A,#N/A,FALSE,"계정"}</definedName>
    <definedName name="오" hidden="1">{#N/A,#N/A,FALSE,"UNIT";#N/A,#N/A,FALSE,"UNIT";#N/A,#N/A,FALSE,"계정"}</definedName>
    <definedName name="오." localSheetId="1" hidden="1">{#N/A,#N/A,FALSE,"UNIT";#N/A,#N/A,FALSE,"UNIT";#N/A,#N/A,FALSE,"계정"}</definedName>
    <definedName name="오." localSheetId="3" hidden="1">{#N/A,#N/A,FALSE,"UNIT";#N/A,#N/A,FALSE,"UNIT";#N/A,#N/A,FALSE,"계정"}</definedName>
    <definedName name="오." hidden="1">{#N/A,#N/A,FALSE,"UNIT";#N/A,#N/A,FALSE,"UNIT";#N/A,#N/A,FALSE,"계정"}</definedName>
    <definedName name="오.." localSheetId="1" hidden="1">{#N/A,#N/A,FALSE,"UNIT";#N/A,#N/A,FALSE,"UNIT";#N/A,#N/A,FALSE,"계정"}</definedName>
    <definedName name="오.." localSheetId="3" hidden="1">{#N/A,#N/A,FALSE,"UNIT";#N/A,#N/A,FALSE,"UNIT";#N/A,#N/A,FALSE,"계정"}</definedName>
    <definedName name="오.." hidden="1">{#N/A,#N/A,FALSE,"UNIT";#N/A,#N/A,FALSE,"UNIT";#N/A,#N/A,FALSE,"계정"}</definedName>
    <definedName name="오빠" localSheetId="1" hidden="1">{#N/A,#N/A,FALSE,"현장 NCR 분석";#N/A,#N/A,FALSE,"현장품질감사";#N/A,#N/A,FALSE,"현장품질감사"}</definedName>
    <definedName name="오빠" localSheetId="3" hidden="1">{#N/A,#N/A,FALSE,"현장 NCR 분석";#N/A,#N/A,FALSE,"현장품질감사";#N/A,#N/A,FALSE,"현장품질감사"}</definedName>
    <definedName name="오빠" hidden="1">{#N/A,#N/A,FALSE,"현장 NCR 분석";#N/A,#N/A,FALSE,"현장품질감사";#N/A,#N/A,FALSE,"현장품질감사"}</definedName>
    <definedName name="오ㅓㄱ" localSheetId="1" hidden="1">{#N/A,#N/A,FALSE,"BS";#N/A,#N/A,FALSE,"PL";#N/A,#N/A,FALSE,"처분";#N/A,#N/A,FALSE,"현금";#N/A,#N/A,FALSE,"매출";#N/A,#N/A,FALSE,"원가";#N/A,#N/A,FALSE,"경영"}</definedName>
    <definedName name="오ㅓㄱ" localSheetId="3" hidden="1">{#N/A,#N/A,FALSE,"BS";#N/A,#N/A,FALSE,"PL";#N/A,#N/A,FALSE,"처분";#N/A,#N/A,FALSE,"현금";#N/A,#N/A,FALSE,"매출";#N/A,#N/A,FALSE,"원가";#N/A,#N/A,FALSE,"경영"}</definedName>
    <definedName name="오ㅓㄱ" hidden="1">{#N/A,#N/A,FALSE,"BS";#N/A,#N/A,FALSE,"PL";#N/A,#N/A,FALSE,"처분";#N/A,#N/A,FALSE,"현금";#N/A,#N/A,FALSE,"매출";#N/A,#N/A,FALSE,"원가";#N/A,#N/A,FALSE,"경영"}</definedName>
    <definedName name="왔" localSheetId="1" hidden="1">{#N/A,#N/A,FALSE,"Sheet5"}</definedName>
    <definedName name="왔" localSheetId="3" hidden="1">{#N/A,#N/A,FALSE,"Sheet5"}</definedName>
    <definedName name="왔" hidden="1">{#N/A,#N/A,FALSE,"Sheet5"}</definedName>
    <definedName name="왜이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약" localSheetId="1" hidden="1">{"'10_03일자별'!$A$2:$H$31"}</definedName>
    <definedName name="요약" localSheetId="3" hidden="1">{"'10_03일자별'!$A$2:$H$31"}</definedName>
    <definedName name="요약" hidden="1">{"'10_03일자별'!$A$2:$H$31"}</definedName>
    <definedName name="요약FS" localSheetId="1" hidden="1">{#N/A,#N/A,FALSE,"Sheet5"}</definedName>
    <definedName name="요약FS" localSheetId="3" hidden="1">{#N/A,#N/A,FALSE,"Sheet5"}</definedName>
    <definedName name="요약FS" hidden="1">{#N/A,#N/A,FALSE,"Sheet5"}</definedName>
    <definedName name="용지선급금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용지선급금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용지선급금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우" localSheetId="1" hidden="1">{#N/A,#N/A,FALSE,"Sheet5"}</definedName>
    <definedName name="우" localSheetId="3" hidden="1">{#N/A,#N/A,FALSE,"Sheet5"}</definedName>
    <definedName name="우" hidden="1">{#N/A,#N/A,FALSE,"Sheet5"}</definedName>
    <definedName name="우리는" localSheetId="1" hidden="1">{#N/A,#N/A,FALSE,"Sheet5"}</definedName>
    <definedName name="우리는" localSheetId="3" hidden="1">{#N/A,#N/A,FALSE,"Sheet5"}</definedName>
    <definedName name="우리는" hidden="1">{#N/A,#N/A,FALSE,"Sheet5"}</definedName>
    <definedName name="운영" localSheetId="1" hidden="1">{#N/A,#N/A,FALSE,"Sheet5"}</definedName>
    <definedName name="운영" localSheetId="3" hidden="1">{#N/A,#N/A,FALSE,"Sheet5"}</definedName>
    <definedName name="운영" hidden="1">{#N/A,#N/A,FALSE,"Sheet5"}</definedName>
    <definedName name="원가명세서" localSheetId="1" hidden="1">{#N/A,#N/A,FALSE,"BS";#N/A,#N/A,FALSE,"PL";#N/A,#N/A,FALSE,"처분";#N/A,#N/A,FALSE,"현금";#N/A,#N/A,FALSE,"매출";#N/A,#N/A,FALSE,"원가";#N/A,#N/A,FALSE,"경영"}</definedName>
    <definedName name="원가명세서" localSheetId="3" hidden="1">{#N/A,#N/A,FALSE,"BS";#N/A,#N/A,FALSE,"PL";#N/A,#N/A,FALSE,"처분";#N/A,#N/A,FALSE,"현금";#N/A,#N/A,FALSE,"매출";#N/A,#N/A,FALSE,"원가";#N/A,#N/A,FALSE,"경영"}</definedName>
    <definedName name="원가명세서" hidden="1">{#N/A,#N/A,FALSE,"BS";#N/A,#N/A,FALSE,"PL";#N/A,#N/A,FALSE,"처분";#N/A,#N/A,FALSE,"현금";#N/A,#N/A,FALSE,"매출";#N/A,#N/A,FALSE,"원가";#N/A,#N/A,FALSE,"경영"}</definedName>
    <definedName name="원재료생산현황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납부8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별" localSheetId="1" hidden="1">{"'10_03일자별'!$A$2:$H$31"}</definedName>
    <definedName name="월별" localSheetId="3" hidden="1">{"'10_03일자별'!$A$2:$H$31"}</definedName>
    <definedName name="월별" hidden="1">{"'10_03일자별'!$A$2:$H$31"}</definedName>
    <definedName name="유2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2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동성" localSheetId="1" hidden="1">{#N/A,#N/A,FALSE,"BS";#N/A,#N/A,FALSE,"PL";#N/A,#N/A,FALSE,"처분";#N/A,#N/A,FALSE,"현금";#N/A,#N/A,FALSE,"매출";#N/A,#N/A,FALSE,"원가";#N/A,#N/A,FALSE,"경영"}</definedName>
    <definedName name="유동성" localSheetId="3" hidden="1">{#N/A,#N/A,FALSE,"BS";#N/A,#N/A,FALSE,"PL";#N/A,#N/A,FALSE,"처분";#N/A,#N/A,FALSE,"현금";#N/A,#N/A,FALSE,"매출";#N/A,#N/A,FALSE,"원가";#N/A,#N/A,FALSE,"경영"}</definedName>
    <definedName name="유동성" hidden="1">{#N/A,#N/A,FALSE,"BS";#N/A,#N/A,FALSE,"PL";#N/A,#N/A,FALSE,"처분";#N/A,#N/A,FALSE,"현금";#N/A,#N/A,FALSE,"매출";#N/A,#N/A,FALSE,"원가";#N/A,#N/A,FALSE,"경영"}</definedName>
    <definedName name="유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형" localSheetId="1" hidden="1">{#N/A,#N/A,FALSE,"Sheet5"}</definedName>
    <definedName name="유형" localSheetId="3" hidden="1">{#N/A,#N/A,FALSE,"Sheet5"}</definedName>
    <definedName name="유형" hidden="1">{#N/A,#N/A,FALSE,"Sheet5"}</definedName>
    <definedName name="유형자산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음냐" localSheetId="1" hidden="1">{#N/A,#N/A,FALSE,"Sheet5"}</definedName>
    <definedName name="음냐" localSheetId="3" hidden="1">{#N/A,#N/A,FALSE,"Sheet5"}</definedName>
    <definedName name="음냐" hidden="1">{#N/A,#N/A,FALSE,"Sheet5"}</definedName>
    <definedName name="이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근우" localSheetId="1" hidden="1">{#N/A,#N/A,FALSE,"BS";#N/A,#N/A,FALSE,"PL";#N/A,#N/A,FALSE,"처분";#N/A,#N/A,FALSE,"현금";#N/A,#N/A,FALSE,"매출";#N/A,#N/A,FALSE,"원가";#N/A,#N/A,FALSE,"경영"}</definedName>
    <definedName name="이근우" localSheetId="3" hidden="1">{#N/A,#N/A,FALSE,"BS";#N/A,#N/A,FALSE,"PL";#N/A,#N/A,FALSE,"처분";#N/A,#N/A,FALSE,"현금";#N/A,#N/A,FALSE,"매출";#N/A,#N/A,FALSE,"원가";#N/A,#N/A,FALSE,"경영"}</definedName>
    <definedName name="이근우" hidden="1">{#N/A,#N/A,FALSE,"BS";#N/A,#N/A,FALSE,"PL";#N/A,#N/A,FALSE,"처분";#N/A,#N/A,FALSE,"현금";#N/A,#N/A,FALSE,"매출";#N/A,#N/A,FALSE,"원가";#N/A,#N/A,FALSE,"경영"}</definedName>
    <definedName name="이름충돌" localSheetId="1" hidden="1">{#N/A,#N/A,FALSE,"UNIT";#N/A,#N/A,FALSE,"UNIT";#N/A,#N/A,FALSE,"계정"}</definedName>
    <definedName name="이름충돌" localSheetId="3" hidden="1">{#N/A,#N/A,FALSE,"UNIT";#N/A,#N/A,FALSE,"UNIT";#N/A,#N/A,FALSE,"계정"}</definedName>
    <definedName name="이름충돌" hidden="1">{#N/A,#N/A,FALSE,"UNIT";#N/A,#N/A,FALSE,"UNIT";#N/A,#N/A,FALSE,"계정"}</definedName>
    <definedName name="이재범" localSheetId="1" hidden="1">{"'분양원가'!$B$1:$F$113"}</definedName>
    <definedName name="이재범" localSheetId="3" hidden="1">{"'분양원가'!$B$1:$F$113"}</definedName>
    <definedName name="이재범" hidden="1">{"'분양원가'!$B$1:$F$113"}</definedName>
    <definedName name="익손" localSheetId="1" hidden="1">{#N/A,#N/A,FALSE,"현장 NCR 분석";#N/A,#N/A,FALSE,"현장품질감사";#N/A,#N/A,FALSE,"현장품질감사"}</definedName>
    <definedName name="익손" localSheetId="3" hidden="1">{#N/A,#N/A,FALSE,"현장 NCR 분석";#N/A,#N/A,FALSE,"현장품질감사";#N/A,#N/A,FALSE,"현장품질감사"}</definedName>
    <definedName name="익손" hidden="1">{#N/A,#N/A,FALSE,"현장 NCR 분석";#N/A,#N/A,FALSE,"현장품질감사";#N/A,#N/A,FALSE,"현장품질감사"}</definedName>
    <definedName name="익손부" localSheetId="1" hidden="1">{#N/A,#N/A,FALSE,"현장 NCR 분석";#N/A,#N/A,FALSE,"현장품질감사";#N/A,#N/A,FALSE,"현장품질감사"}</definedName>
    <definedName name="익손부" localSheetId="3" hidden="1">{#N/A,#N/A,FALSE,"현장 NCR 분석";#N/A,#N/A,FALSE,"현장품질감사";#N/A,#N/A,FALSE,"현장품질감사"}</definedName>
    <definedName name="익손부" hidden="1">{#N/A,#N/A,FALSE,"현장 NCR 분석";#N/A,#N/A,FALSE,"현장품질감사";#N/A,#N/A,FALSE,"현장품질감사"}</definedName>
    <definedName name="인원현황2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보증금" localSheetId="1" hidden="1">{#N/A,#N/A,FALSE,"BS";#N/A,#N/A,FALSE,"PL";#N/A,#N/A,FALSE,"처분";#N/A,#N/A,FALSE,"현금";#N/A,#N/A,FALSE,"매출";#N/A,#N/A,FALSE,"원가";#N/A,#N/A,FALSE,"경영"}</definedName>
    <definedName name="임대보증금" localSheetId="3" hidden="1">{#N/A,#N/A,FALSE,"BS";#N/A,#N/A,FALSE,"PL";#N/A,#N/A,FALSE,"처분";#N/A,#N/A,FALSE,"현금";#N/A,#N/A,FALSE,"매출";#N/A,#N/A,FALSE,"원가";#N/A,#N/A,FALSE,"경영"}</definedName>
    <definedName name="임대보증금" hidden="1">{#N/A,#N/A,FALSE,"BS";#N/A,#N/A,FALSE,"PL";#N/A,#N/A,FALSE,"처분";#N/A,#N/A,FALSE,"현금";#N/A,#N/A,FALSE,"매출";#N/A,#N/A,FALSE,"원가";#N/A,#N/A,FALSE,"경영"}</definedName>
    <definedName name="임차" localSheetId="1" hidden="1">{"'분양원가'!$B$1:$F$113"}</definedName>
    <definedName name="임차" localSheetId="3" hidden="1">{"'분양원가'!$B$1:$F$113"}</definedName>
    <definedName name="임차" hidden="1">{"'분양원가'!$B$1:$F$113"}</definedName>
    <definedName name="임차2" localSheetId="1" hidden="1">{"'분양원가'!$B$1:$F$113"}</definedName>
    <definedName name="임차2" localSheetId="3" hidden="1">{"'분양원가'!$B$1:$F$113"}</definedName>
    <definedName name="임차2" hidden="1">{"'분양원가'!$B$1:$F$113"}</definedName>
    <definedName name="잉여금" localSheetId="1" hidden="1">{#N/A,#N/A,FALSE,"BS";#N/A,#N/A,FALSE,"PL";#N/A,#N/A,FALSE,"처분";#N/A,#N/A,FALSE,"현금";#N/A,#N/A,FALSE,"매출";#N/A,#N/A,FALSE,"원가";#N/A,#N/A,FALSE,"경영"}</definedName>
    <definedName name="잉여금" localSheetId="3" hidden="1">{#N/A,#N/A,FALSE,"BS";#N/A,#N/A,FALSE,"PL";#N/A,#N/A,FALSE,"처분";#N/A,#N/A,FALSE,"현금";#N/A,#N/A,FALSE,"매출";#N/A,#N/A,FALSE,"원가";#N/A,#N/A,FALSE,"경영"}</definedName>
    <definedName name="잉여금" hidden="1">{#N/A,#N/A,FALSE,"BS";#N/A,#N/A,FALSE,"PL";#N/A,#N/A,FALSE,"처분";#N/A,#N/A,FALSE,"현금";#N/A,#N/A,FALSE,"매출";#N/A,#N/A,FALSE,"원가";#N/A,#N/A,FALSE,"경영"}</definedName>
    <definedName name="ㅈㅈ" localSheetId="0" hidden="1">[52]송전기본!#REF!</definedName>
    <definedName name="ㅈㅈ" localSheetId="8" hidden="1">[52]송전기본!#REF!</definedName>
    <definedName name="ㅈㅈ" localSheetId="6" hidden="1">[52]송전기본!#REF!</definedName>
    <definedName name="ㅈㅈ" localSheetId="2" hidden="1">[52]송전기본!#REF!</definedName>
    <definedName name="ㅈㅈ" localSheetId="1" hidden="1">[53]송전기본!#REF!</definedName>
    <definedName name="ㅈㅈ" hidden="1">[52]송전기본!#REF!</definedName>
    <definedName name="ㅈㅈㅈ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자" localSheetId="1" hidden="1">{#N/A,#N/A,FALSE,"UNIT";#N/A,#N/A,FALSE,"UNIT";#N/A,#N/A,FALSE,"계정"}</definedName>
    <definedName name="자" localSheetId="3" hidden="1">{#N/A,#N/A,FALSE,"UNIT";#N/A,#N/A,FALSE,"UNIT";#N/A,#N/A,FALSE,"계정"}</definedName>
    <definedName name="자" hidden="1">{#N/A,#N/A,FALSE,"UNIT";#N/A,#N/A,FALSE,"UNIT";#N/A,#N/A,FALSE,"계정"}</definedName>
    <definedName name="자." localSheetId="1" hidden="1">{#N/A,#N/A,FALSE,"UNIT";#N/A,#N/A,FALSE,"UNIT";#N/A,#N/A,FALSE,"계정"}</definedName>
    <definedName name="자." localSheetId="3" hidden="1">{#N/A,#N/A,FALSE,"UNIT";#N/A,#N/A,FALSE,"UNIT";#N/A,#N/A,FALSE,"계정"}</definedName>
    <definedName name="자." hidden="1">{#N/A,#N/A,FALSE,"UNIT";#N/A,#N/A,FALSE,"UNIT";#N/A,#N/A,FALSE,"계정"}</definedName>
    <definedName name="자.." localSheetId="1" hidden="1">{#N/A,#N/A,FALSE,"UNIT";#N/A,#N/A,FALSE,"UNIT";#N/A,#N/A,FALSE,"계정"}</definedName>
    <definedName name="자.." localSheetId="3" hidden="1">{#N/A,#N/A,FALSE,"UNIT";#N/A,#N/A,FALSE,"UNIT";#N/A,#N/A,FALSE,"계정"}</definedName>
    <definedName name="자.." hidden="1">{#N/A,#N/A,FALSE,"UNIT";#N/A,#N/A,FALSE,"UNIT";#N/A,#N/A,FALSE,"계정"}</definedName>
    <definedName name="자본반기" localSheetId="0" hidden="1">[54]시산표!#REF!</definedName>
    <definedName name="자본반기" localSheetId="8" hidden="1">[54]시산표!#REF!</definedName>
    <definedName name="자본반기" localSheetId="6" hidden="1">[54]시산표!#REF!</definedName>
    <definedName name="자본반기" localSheetId="2" hidden="1">[54]시산표!#REF!</definedName>
    <definedName name="자본반기" localSheetId="1" hidden="1">[54]시산표!#REF!</definedName>
    <definedName name="자본반기" hidden="1">[54]시산표!#REF!</definedName>
    <definedName name="자산" localSheetId="1" hidden="1">{#N/A,#N/A,FALSE,"현장 NCR 분석";#N/A,#N/A,FALSE,"현장품질감사";#N/A,#N/A,FALSE,"현장품질감사"}</definedName>
    <definedName name="자산" localSheetId="3" hidden="1">{#N/A,#N/A,FALSE,"현장 NCR 분석";#N/A,#N/A,FALSE,"현장품질감사";#N/A,#N/A,FALSE,"현장품질감사"}</definedName>
    <definedName name="자산" hidden="1">{#N/A,#N/A,FALSE,"현장 NCR 분석";#N/A,#N/A,FALSE,"현장품질감사";#N/A,#N/A,FALSE,"현장품질감사"}</definedName>
    <definedName name="작성조서" localSheetId="1" hidden="1">{#N/A,#N/A,FALSE,"BS";#N/A,#N/A,FALSE,"PL";#N/A,#N/A,FALSE,"처분";#N/A,#N/A,FALSE,"현금";#N/A,#N/A,FALSE,"매출";#N/A,#N/A,FALSE,"원가";#N/A,#N/A,FALSE,"경영"}</definedName>
    <definedName name="작성조서" localSheetId="3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잡손1" localSheetId="1" hidden="1">{#N/A,#N/A,FALSE,"BS";#N/A,#N/A,FALSE,"PL";#N/A,#N/A,FALSE,"처분";#N/A,#N/A,FALSE,"현금";#N/A,#N/A,FALSE,"매출";#N/A,#N/A,FALSE,"원가";#N/A,#N/A,FALSE,"경영"}</definedName>
    <definedName name="잡손1" localSheetId="3" hidden="1">{#N/A,#N/A,FALSE,"BS";#N/A,#N/A,FALSE,"PL";#N/A,#N/A,FALSE,"처분";#N/A,#N/A,FALSE,"현금";#N/A,#N/A,FALSE,"매출";#N/A,#N/A,FALSE,"원가";#N/A,#N/A,FALSE,"경영"}</definedName>
    <definedName name="잡손1" hidden="1">{#N/A,#N/A,FALSE,"BS";#N/A,#N/A,FALSE,"PL";#N/A,#N/A,FALSE,"처분";#N/A,#N/A,FALSE,"현금";#N/A,#N/A,FALSE,"매출";#N/A,#N/A,FALSE,"원가";#N/A,#N/A,FALSE,"경영"}</definedName>
    <definedName name="잡손실12" localSheetId="1" hidden="1">{#N/A,#N/A,FALSE,"BS";#N/A,#N/A,FALSE,"PL";#N/A,#N/A,FALSE,"처분";#N/A,#N/A,FALSE,"현금";#N/A,#N/A,FALSE,"매출";#N/A,#N/A,FALSE,"원가";#N/A,#N/A,FALSE,"경영"}</definedName>
    <definedName name="잡손실12" localSheetId="3" hidden="1">{#N/A,#N/A,FALSE,"BS";#N/A,#N/A,FALSE,"PL";#N/A,#N/A,FALSE,"처분";#N/A,#N/A,FALSE,"현금";#N/A,#N/A,FALSE,"매출";#N/A,#N/A,FALSE,"원가";#N/A,#N/A,FALSE,"경영"}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localSheetId="1" hidden="1">{#N/A,#N/A,FALSE,"BS";#N/A,#N/A,FALSE,"PL";#N/A,#N/A,FALSE,"처분";#N/A,#N/A,FALSE,"현금";#N/A,#N/A,FALSE,"매출";#N/A,#N/A,FALSE,"원가";#N/A,#N/A,FALSE,"경영"}</definedName>
    <definedName name="잡손실2" localSheetId="3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장VP" localSheetId="1" hidden="1">{#N/A,#N/A,FALSE,"UNIT";#N/A,#N/A,FALSE,"UNIT";#N/A,#N/A,FALSE,"계정"}</definedName>
    <definedName name="장VP" localSheetId="3" hidden="1">{#N/A,#N/A,FALSE,"UNIT";#N/A,#N/A,FALSE,"UNIT";#N/A,#N/A,FALSE,"계정"}</definedName>
    <definedName name="장VP" hidden="1">{#N/A,#N/A,FALSE,"UNIT";#N/A,#N/A,FALSE,"UNIT";#N/A,#N/A,FALSE,"계정"}</definedName>
    <definedName name="장기" localSheetId="0" hidden="1">[55]시산표!#REF!</definedName>
    <definedName name="장기" localSheetId="8" hidden="1">[55]시산표!#REF!</definedName>
    <definedName name="장기" localSheetId="6" hidden="1">[55]시산표!#REF!</definedName>
    <definedName name="장기" localSheetId="2" hidden="1">[55]시산표!#REF!</definedName>
    <definedName name="장기" localSheetId="1" hidden="1">[55]시산표!#REF!</definedName>
    <definedName name="장기" hidden="1">[55]시산표!#REF!</definedName>
    <definedName name="장기성외화예금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장기성외화예금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장기성외화예금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재" localSheetId="1" hidden="1">{#N/A,#N/A,FALSE,"UNIT";#N/A,#N/A,FALSE,"UNIT";#N/A,#N/A,FALSE,"계정"}</definedName>
    <definedName name="재" localSheetId="3" hidden="1">{#N/A,#N/A,FALSE,"UNIT";#N/A,#N/A,FALSE,"UNIT";#N/A,#N/A,FALSE,"계정"}</definedName>
    <definedName name="재" hidden="1">{#N/A,#N/A,FALSE,"UNIT";#N/A,#N/A,FALSE,"UNIT";#N/A,#N/A,FALSE,"계정"}</definedName>
    <definedName name="재고자산" localSheetId="1" hidden="1">{"'분양원가'!$B$1:$F$113"}</definedName>
    <definedName name="재고자산" localSheetId="3" hidden="1">{"'분양원가'!$B$1:$F$113"}</definedName>
    <definedName name="재고자산" hidden="1">{"'분양원가'!$B$1:$F$113"}</definedName>
    <definedName name="재고자산이자최종" localSheetId="1" hidden="1">{"'분양원가'!$B$1:$F$113"}</definedName>
    <definedName name="재고자산이자최종" localSheetId="3" hidden="1">{"'분양원가'!$B$1:$F$113"}</definedName>
    <definedName name="재고자산이자최종" hidden="1">{"'분양원가'!$B$1:$F$113"}</definedName>
    <definedName name="재공포함" localSheetId="1" hidden="1">{#N/A,#N/A,FALSE,"Sheet5"}</definedName>
    <definedName name="재공포함" localSheetId="3" hidden="1">{#N/A,#N/A,FALSE,"Sheet5"}</definedName>
    <definedName name="재공포함" hidden="1">{#N/A,#N/A,FALSE,"Sheet5"}</definedName>
    <definedName name="재료" localSheetId="1" hidden="1">{#N/A,#N/A,FALSE,"Sheet5"}</definedName>
    <definedName name="재료" localSheetId="3" hidden="1">{#N/A,#N/A,FALSE,"Sheet5"}</definedName>
    <definedName name="재료" hidden="1">{#N/A,#N/A,FALSE,"Sheet5"}</definedName>
    <definedName name="재무제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재재" localSheetId="1" hidden="1">{"'미착금액'!$A$4:$G$14"}</definedName>
    <definedName name="재재재" localSheetId="3" hidden="1">{"'미착금액'!$A$4:$G$14"}</definedName>
    <definedName name="재재재" hidden="1">{"'미착금액'!$A$4:$G$14"}</definedName>
    <definedName name="저장" localSheetId="1" hidden="1">{#N/A,#N/A,FALSE,"Sheet5"}</definedName>
    <definedName name="저장" localSheetId="3" hidden="1">{#N/A,#N/A,FALSE,"Sheet5"}</definedName>
    <definedName name="저장" hidden="1">{#N/A,#N/A,FALSE,"Sheet5"}</definedName>
    <definedName name="저장1" localSheetId="1" hidden="1">{#N/A,#N/A,FALSE,"Sheet5"}</definedName>
    <definedName name="저장1" localSheetId="3" hidden="1">{#N/A,#N/A,FALSE,"Sheet5"}</definedName>
    <definedName name="저장1" hidden="1">{#N/A,#N/A,FALSE,"Sheet5"}</definedName>
    <definedName name="저장2" localSheetId="1" hidden="1">{#N/A,#N/A,FALSE,"Sheet5"}</definedName>
    <definedName name="저장2" localSheetId="3" hidden="1">{#N/A,#N/A,FALSE,"Sheet5"}</definedName>
    <definedName name="저장2" hidden="1">{#N/A,#N/A,FALSE,"Sheet5"}</definedName>
    <definedName name="저장품" localSheetId="1" hidden="1">{"'분양원가'!$B$1:$F$113"}</definedName>
    <definedName name="저장품" localSheetId="3" hidden="1">{"'분양원가'!$B$1:$F$113"}</definedName>
    <definedName name="저장품" hidden="1">{"'분양원가'!$B$1:$F$113"}</definedName>
    <definedName name="저장품수불" localSheetId="1" hidden="1">{#N/A,#N/A,FALSE,"Sheet5"}</definedName>
    <definedName name="저장품수불" localSheetId="3" hidden="1">{#N/A,#N/A,FALSE,"Sheet5"}</definedName>
    <definedName name="저장품수불" hidden="1">{#N/A,#N/A,FALSE,"Sheet5"}</definedName>
    <definedName name="저저" localSheetId="1" hidden="1">{#N/A,#N/A,FALSE,"UNIT";#N/A,#N/A,FALSE,"UNIT";#N/A,#N/A,FALSE,"계정"}</definedName>
    <definedName name="저저" localSheetId="3" hidden="1">{#N/A,#N/A,FALSE,"UNIT";#N/A,#N/A,FALSE,"UNIT";#N/A,#N/A,FALSE,"계정"}</definedName>
    <definedName name="저저" hidden="1">{#N/A,#N/A,FALSE,"UNIT";#N/A,#N/A,FALSE,"UNIT";#N/A,#N/A,FALSE,"계정"}</definedName>
    <definedName name="전기특기조건" localSheetId="1" hidden="1">{#N/A,#N/A,FALSE,"현장 NCR 분석";#N/A,#N/A,FALSE,"현장품질감사";#N/A,#N/A,FALSE,"현장품질감사"}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localSheetId="1" hidden="1">{#N/A,#N/A,FALSE,"UNIT";#N/A,#N/A,FALSE,"UNIT";#N/A,#N/A,FALSE,"계정"}</definedName>
    <definedName name="정" localSheetId="3" hidden="1">{#N/A,#N/A,FALSE,"UNIT";#N/A,#N/A,FALSE,"UNIT";#N/A,#N/A,FALSE,"계정"}</definedName>
    <definedName name="정" hidden="1">{#N/A,#N/A,FALSE,"UNIT";#N/A,#N/A,FALSE,"UNIT";#N/A,#N/A,FALSE,"계정"}</definedName>
    <definedName name="정문" localSheetId="1" hidden="1">{#N/A,#N/A,FALSE,"UNIT";#N/A,#N/A,FALSE,"UNIT";#N/A,#N/A,FALSE,"계정"}</definedName>
    <definedName name="정문" localSheetId="3" hidden="1">{#N/A,#N/A,FALSE,"UNIT";#N/A,#N/A,FALSE,"UNIT";#N/A,#N/A,FALSE,"계정"}</definedName>
    <definedName name="정문" hidden="1">{#N/A,#N/A,FALSE,"UNIT";#N/A,#N/A,FALSE,"UNIT";#N/A,#N/A,FALSE,"계정"}</definedName>
    <definedName name="정문식" localSheetId="1" hidden="1">{#N/A,#N/A,FALSE,"UNIT";#N/A,#N/A,FALSE,"UNIT";#N/A,#N/A,FALSE,"계정"}</definedName>
    <definedName name="정문식" localSheetId="3" hidden="1">{#N/A,#N/A,FALSE,"UNIT";#N/A,#N/A,FALSE,"UNIT";#N/A,#N/A,FALSE,"계정"}</definedName>
    <definedName name="정문식" hidden="1">{#N/A,#N/A,FALSE,"UNIT";#N/A,#N/A,FALSE,"UNIT";#N/A,#N/A,FALSE,"계정"}</definedName>
    <definedName name="정봉용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산표" localSheetId="1" hidden="1">{#N/A,#N/A,FALSE,"현장 NCR 분석";#N/A,#N/A,FALSE,"현장품질감사";#N/A,#N/A,FALSE,"현장품질감사"}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정상가격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인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" localSheetId="1" hidden="1">{#N/A,#N/A,FALSE,"Sheet5"}</definedName>
    <definedName name="제" localSheetId="3" hidden="1">{#N/A,#N/A,FALSE,"Sheet5"}</definedName>
    <definedName name="제" hidden="1">{#N/A,#N/A,FALSE,"Sheet5"}</definedName>
    <definedName name="제조원가" localSheetId="1" hidden="1">{#N/A,#N/A,FALSE,"Sheet5"}</definedName>
    <definedName name="제조원가" localSheetId="3" hidden="1">{#N/A,#N/A,FALSE,"Sheet5"}</definedName>
    <definedName name="제조원가" hidden="1">{#N/A,#N/A,FALSE,"Sheet5"}</definedName>
    <definedName name="제조원가명세서" localSheetId="1" hidden="1">{#N/A,#N/A,FALSE,"BS";#N/A,#N/A,FALSE,"PL";#N/A,#N/A,FALSE,"처분";#N/A,#N/A,FALSE,"현금";#N/A,#N/A,FALSE,"매출";#N/A,#N/A,FALSE,"원가";#N/A,#N/A,FALSE,"경영"}</definedName>
    <definedName name="제조원가명세서" localSheetId="3" hidden="1">{#N/A,#N/A,FALSE,"BS";#N/A,#N/A,FALSE,"PL";#N/A,#N/A,FALSE,"처분";#N/A,#N/A,FALSE,"현금";#N/A,#N/A,FALSE,"매출";#N/A,#N/A,FALSE,"원가";#N/A,#N/A,FALSE,"경영"}</definedName>
    <definedName name="제조원가명세서" hidden="1">{#N/A,#N/A,FALSE,"BS";#N/A,#N/A,FALSE,"PL";#N/A,#N/A,FALSE,"처분";#N/A,#N/A,FALSE,"현금";#N/A,#N/A,FALSE,"매출";#N/A,#N/A,FALSE,"원가";#N/A,#N/A,FALSE,"경영"}</definedName>
    <definedName name="제품별사업전략" localSheetId="1" hidden="1">{#N/A,#N/A,FALSE,"UNIT";#N/A,#N/A,FALSE,"UNIT";#N/A,#N/A,FALSE,"계정"}</definedName>
    <definedName name="제품별사업전략" localSheetId="3" hidden="1">{#N/A,#N/A,FALSE,"UNIT";#N/A,#N/A,FALSE,"UNIT";#N/A,#N/A,FALSE,"계정"}</definedName>
    <definedName name="제품별사업전략" hidden="1">{#N/A,#N/A,FALSE,"UNIT";#N/A,#N/A,FALSE,"UNIT";#N/A,#N/A,FALSE,"계정"}</definedName>
    <definedName name="조정" localSheetId="0" hidden="1">#REF!</definedName>
    <definedName name="조정" localSheetId="8" hidden="1">#REF!</definedName>
    <definedName name="조정" localSheetId="6" hidden="1">#REF!</definedName>
    <definedName name="조정" localSheetId="2" hidden="1">#REF!</definedName>
    <definedName name="조정" localSheetId="1" hidden="1">#REF!</definedName>
    <definedName name="조정" hidden="1">#REF!</definedName>
    <definedName name="종합어음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차계획" localSheetId="1" hidden="1">{#N/A,#N/A,FALSE,"UNIT";#N/A,#N/A,FALSE,"UNIT";#N/A,#N/A,FALSE,"계정"}</definedName>
    <definedName name="주차계획" localSheetId="3" hidden="1">{#N/A,#N/A,FALSE,"UNIT";#N/A,#N/A,FALSE,"UNIT";#N/A,#N/A,FALSE,"계정"}</definedName>
    <definedName name="주차계획" hidden="1">{#N/A,#N/A,FALSE,"UNIT";#N/A,#N/A,FALSE,"UNIT";#N/A,#N/A,FALSE,"계정"}</definedName>
    <definedName name="중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localSheetId="3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요성" localSheetId="1" hidden="1">{#N/A,#N/A,FALSE,"UNIT";#N/A,#N/A,FALSE,"UNIT";#N/A,#N/A,FALSE,"계정"}</definedName>
    <definedName name="중요성" localSheetId="3" hidden="1">{#N/A,#N/A,FALSE,"UNIT";#N/A,#N/A,FALSE,"UNIT";#N/A,#N/A,FALSE,"계정"}</definedName>
    <definedName name="중요성" hidden="1">{#N/A,#N/A,FALSE,"UNIT";#N/A,#N/A,FALSE,"UNIT";#N/A,#N/A,FALSE,"계정"}</definedName>
    <definedName name="지지지" localSheetId="1" hidden="1">{"'미착금액'!$A$4:$G$14"}</definedName>
    <definedName name="지지지" localSheetId="3" hidden="1">{"'미착금액'!$A$4:$G$14"}</definedName>
    <definedName name="지지지" hidden="1">{"'미착금액'!$A$4:$G$14"}</definedName>
    <definedName name="지토" localSheetId="1" hidden="1">{#N/A,#N/A,FALSE,"현장 NCR 분석";#N/A,#N/A,FALSE,"현장품질감사";#N/A,#N/A,FALSE,"현장품질감사"}</definedName>
    <definedName name="지토" localSheetId="3" hidden="1">{#N/A,#N/A,FALSE,"현장 NCR 분석";#N/A,#N/A,FALSE,"현장품질감사";#N/A,#N/A,FALSE,"현장품질감사"}</definedName>
    <definedName name="지토" hidden="1">{#N/A,#N/A,FALSE,"현장 NCR 분석";#N/A,#N/A,FALSE,"현장품질감사";#N/A,#N/A,FALSE,"현장품질감사"}</definedName>
    <definedName name="직전3개월현금흐름" localSheetId="1" hidden="1">{#N/A,#N/A,FALSE,"UNIT";#N/A,#N/A,FALSE,"UNIT";#N/A,#N/A,FALSE,"계정"}</definedName>
    <definedName name="직전3개월현금흐름" localSheetId="3" hidden="1">{#N/A,#N/A,FALSE,"UNIT";#N/A,#N/A,FALSE,"UNIT";#N/A,#N/A,FALSE,"계정"}</definedName>
    <definedName name="직전3개월현금흐름" hidden="1">{#N/A,#N/A,FALSE,"UNIT";#N/A,#N/A,FALSE,"UNIT";#N/A,#N/A,FALSE,"계정"}</definedName>
    <definedName name="직접재료" localSheetId="1" hidden="1">{#N/A,#N/A,FALSE,"Sheet5"}</definedName>
    <definedName name="직접재료" localSheetId="3" hidden="1">{#N/A,#N/A,FALSE,"Sheet5"}</definedName>
    <definedName name="직접재료" hidden="1">{#N/A,#N/A,FALSE,"Sheet5"}</definedName>
    <definedName name="진" localSheetId="1" hidden="1">{#N/A,#N/A,FALSE,"UNIT";#N/A,#N/A,FALSE,"UNIT";#N/A,#N/A,FALSE,"계정"}</definedName>
    <definedName name="진" localSheetId="3" hidden="1">{#N/A,#N/A,FALSE,"UNIT";#N/A,#N/A,FALSE,"UNIT";#N/A,#N/A,FALSE,"계정"}</definedName>
    <definedName name="진" hidden="1">{#N/A,#N/A,FALSE,"UNIT";#N/A,#N/A,FALSE,"UNIT";#N/A,#N/A,FALSE,"계정"}</definedName>
    <definedName name="진짜연습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localSheetId="1" hidden="1">{#N/A,#N/A,FALSE,"BS";#N/A,#N/A,FALSE,"PL";#N/A,#N/A,FALSE,"처분";#N/A,#N/A,FALSE,"현금";#N/A,#N/A,FALSE,"매출";#N/A,#N/A,FALSE,"원가";#N/A,#N/A,FALSE,"경영"}</definedName>
    <definedName name="ㅊ" localSheetId="3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ㅊㅊ" localSheetId="1" hidden="1">{#N/A,#N/A,FALSE,"UNIT";#N/A,#N/A,FALSE,"UNIT";#N/A,#N/A,FALSE,"계정"}</definedName>
    <definedName name="ㅊㅊㅊ" localSheetId="3" hidden="1">{#N/A,#N/A,FALSE,"UNIT";#N/A,#N/A,FALSE,"UNIT";#N/A,#N/A,FALSE,"계정"}</definedName>
    <definedName name="ㅊㅊㅊ" hidden="1">{#N/A,#N/A,FALSE,"UNIT";#N/A,#N/A,FALSE,"UNIT";#N/A,#N/A,FALSE,"계정"}</definedName>
    <definedName name="ㅊㅊㅊㅊ" localSheetId="1" hidden="1">{#N/A,#N/A,FALSE,"UNIT";#N/A,#N/A,FALSE,"UNIT";#N/A,#N/A,FALSE,"계정"}</definedName>
    <definedName name="ㅊㅊㅊㅊ" localSheetId="3" hidden="1">{#N/A,#N/A,FALSE,"UNIT";#N/A,#N/A,FALSE,"UNIT";#N/A,#N/A,FALSE,"계정"}</definedName>
    <definedName name="ㅊㅊㅊㅊ" hidden="1">{#N/A,#N/A,FALSE,"UNIT";#N/A,#N/A,FALSE,"UNIT";#N/A,#N/A,FALSE,"계정"}</definedName>
    <definedName name="차." localSheetId="1" hidden="1">{#N/A,#N/A,FALSE,"UNIT";#N/A,#N/A,FALSE,"UNIT";#N/A,#N/A,FALSE,"계정"}</definedName>
    <definedName name="차." localSheetId="3" hidden="1">{#N/A,#N/A,FALSE,"UNIT";#N/A,#N/A,FALSE,"UNIT";#N/A,#N/A,FALSE,"계정"}</definedName>
    <definedName name="차." hidden="1">{#N/A,#N/A,FALSE,"UNIT";#N/A,#N/A,FALSE,"UNIT";#N/A,#N/A,FALSE,"계정"}</definedName>
    <definedName name="차량SVC" localSheetId="1" hidden="1">{#N/A,#N/A,FALSE,"UNIT";#N/A,#N/A,FALSE,"UNIT";#N/A,#N/A,FALSE,"계정"}</definedName>
    <definedName name="차량SVC" localSheetId="3" hidden="1">{#N/A,#N/A,FALSE,"UNIT";#N/A,#N/A,FALSE,"UNIT";#N/A,#N/A,FALSE,"계정"}</definedName>
    <definedName name="차량SVC" hidden="1">{#N/A,#N/A,FALSE,"UNIT";#N/A,#N/A,FALSE,"UNIT";#N/A,#N/A,FALSE,"계정"}</definedName>
    <definedName name="차량별손익보고2" localSheetId="1" hidden="1">{#N/A,#N/A,FALSE,"Sheet5"}</definedName>
    <definedName name="차량별손익보고2" localSheetId="3" hidden="1">{#N/A,#N/A,FALSE,"Sheet5"}</definedName>
    <definedName name="차량별손익보고2" hidden="1">{#N/A,#N/A,FALSE,"Sheet5"}</definedName>
    <definedName name="차월및한도약정" localSheetId="1" hidden="1">{#N/A,#N/A,FALSE,"BS";#N/A,#N/A,FALSE,"PL";#N/A,#N/A,FALSE,"처분";#N/A,#N/A,FALSE,"현금";#N/A,#N/A,FALSE,"매출";#N/A,#N/A,FALSE,"원가";#N/A,#N/A,FALSE,"경영"}</definedName>
    <definedName name="차월및한도약정" localSheetId="3" hidden="1">{#N/A,#N/A,FALSE,"BS";#N/A,#N/A,FALSE,"PL";#N/A,#N/A,FALSE,"처분";#N/A,#N/A,FALSE,"현금";#N/A,#N/A,FALSE,"매출";#N/A,#N/A,FALSE,"원가";#N/A,#N/A,FALSE,"경영"}</definedName>
    <definedName name="차월및한도약정" hidden="1">{#N/A,#N/A,FALSE,"BS";#N/A,#N/A,FALSE,"PL";#N/A,#N/A,FALSE,"처분";#N/A,#N/A,FALSE,"현금";#N/A,#N/A,FALSE,"매출";#N/A,#N/A,FALSE,"원가";#N/A,#N/A,FALSE,"경영"}</definedName>
    <definedName name="차입명세" localSheetId="1" hidden="1">{"'분양원가'!$B$1:$F$113"}</definedName>
    <definedName name="차입명세" localSheetId="3" hidden="1">{"'분양원가'!$B$1:$F$113"}</definedName>
    <definedName name="차입명세" hidden="1">{"'분양원가'!$B$1:$F$113"}</definedName>
    <definedName name="참고" localSheetId="1" hidden="1">{#N/A,#N/A,FALSE,"BS";#N/A,#N/A,FALSE,"PL";#N/A,#N/A,FALSE,"처분";#N/A,#N/A,FALSE,"현금";#N/A,#N/A,FALSE,"매출";#N/A,#N/A,FALSE,"원가";#N/A,#N/A,FALSE,"경영"}</definedName>
    <definedName name="참고" localSheetId="3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최재호" localSheetId="0" hidden="1">#REF!</definedName>
    <definedName name="최재호" localSheetId="8" hidden="1">#REF!</definedName>
    <definedName name="최재호" localSheetId="6" hidden="1">#REF!</definedName>
    <definedName name="최재호" localSheetId="2" hidden="1">#REF!</definedName>
    <definedName name="최재호" localSheetId="1" hidden="1">#REF!</definedName>
    <definedName name="최재호" hidden="1">#REF!</definedName>
    <definedName name="최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ㅋ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ㅋ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ㅋㅋ" localSheetId="1" hidden="1">{#N/A,#N/A,FALSE,"UNIT";#N/A,#N/A,FALSE,"UNIT";#N/A,#N/A,FALSE,"계정"}</definedName>
    <definedName name="ㅋㅋ" localSheetId="3" hidden="1">{#N/A,#N/A,FALSE,"UNIT";#N/A,#N/A,FALSE,"UNIT";#N/A,#N/A,FALSE,"계정"}</definedName>
    <definedName name="ㅋㅋ" hidden="1">{#N/A,#N/A,FALSE,"UNIT";#N/A,#N/A,FALSE,"UNIT";#N/A,#N/A,FALSE,"계정"}</definedName>
    <definedName name="ㅋㅋㅋ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ㅋㅋㅋ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ㅋㅋㅋ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ㅋㅋㅋㅋㅋ" localSheetId="1" hidden="1">{#N/A,#N/A,FALSE,"UNIT";#N/A,#N/A,FALSE,"UNIT";#N/A,#N/A,FALSE,"계정"}</definedName>
    <definedName name="ㅋㅋㅋㅋㅋ" localSheetId="3" hidden="1">{#N/A,#N/A,FALSE,"UNIT";#N/A,#N/A,FALSE,"UNIT";#N/A,#N/A,FALSE,"계정"}</definedName>
    <definedName name="ㅋㅋㅋㅋㅋ" hidden="1">{#N/A,#N/A,FALSE,"UNIT";#N/A,#N/A,FALSE,"UNIT";#N/A,#N/A,FALSE,"계정"}</definedName>
    <definedName name="ㅋㅋㅋㅋㅋㅋㅋㅋㅋㅋㅋㅋ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ㅋㅋㅋㅋㅋㅋㅋㅋㅋㅋㅋㅋ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ㅋㅋㅋㅋㅋㅋㅋㅋㅋㅋㅋㅋ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ㅌ" localSheetId="1" hidden="1">{#N/A,#N/A,FALSE,"BS";#N/A,#N/A,FALSE,"PL";#N/A,#N/A,FALSE,"처분";#N/A,#N/A,FALSE,"현금";#N/A,#N/A,FALSE,"매출";#N/A,#N/A,FALSE,"원가";#N/A,#N/A,FALSE,"경영"}</definedName>
    <definedName name="ㅌ" localSheetId="3" hidden="1">{#N/A,#N/A,FALSE,"BS";#N/A,#N/A,FALSE,"PL";#N/A,#N/A,FALSE,"처분";#N/A,#N/A,FALSE,"현금";#N/A,#N/A,FALSE,"매출";#N/A,#N/A,FALSE,"원가";#N/A,#N/A,FALSE,"경영"}</definedName>
    <definedName name="ㅌ" hidden="1">{#N/A,#N/A,FALSE,"BS";#N/A,#N/A,FALSE,"PL";#N/A,#N/A,FALSE,"처분";#N/A,#N/A,FALSE,"현금";#N/A,#N/A,FALSE,"매출";#N/A,#N/A,FALSE,"원가";#N/A,#N/A,FALSE,"경영"}</definedName>
    <definedName name="ㅌㅌ" localSheetId="1" hidden="1">{#N/A,#N/A,FALSE,"UNIT";#N/A,#N/A,FALSE,"UNIT";#N/A,#N/A,FALSE,"계정"}</definedName>
    <definedName name="ㅌㅌ" localSheetId="3" hidden="1">{#N/A,#N/A,FALSE,"UNIT";#N/A,#N/A,FALSE,"UNIT";#N/A,#N/A,FALSE,"계정"}</definedName>
    <definedName name="ㅌㅌ" hidden="1">{#N/A,#N/A,FALSE,"UNIT";#N/A,#N/A,FALSE,"UNIT";#N/A,#N/A,FALSE,"계정"}</definedName>
    <definedName name="ㅌㅌㅌ" localSheetId="1" hidden="1">{#N/A,#N/A,FALSE,"UNIT";#N/A,#N/A,FALSE,"UNIT";#N/A,#N/A,FALSE,"계정"}</definedName>
    <definedName name="ㅌㅌㅌ" localSheetId="3" hidden="1">{#N/A,#N/A,FALSE,"UNIT";#N/A,#N/A,FALSE,"UNIT";#N/A,#N/A,FALSE,"계정"}</definedName>
    <definedName name="ㅌㅌㅌ" hidden="1">{#N/A,#N/A,FALSE,"UNIT";#N/A,#N/A,FALSE,"UNIT";#N/A,#N/A,FALSE,"계정"}</definedName>
    <definedName name="토지" localSheetId="1" hidden="1">{#N/A,#N/A,FALSE,"현장 NCR 분석";#N/A,#N/A,FALSE,"현장품질감사";#N/A,#N/A,FALSE,"현장품질감사"}</definedName>
    <definedName name="토지" localSheetId="3" hidden="1">{#N/A,#N/A,FALSE,"현장 NCR 분석";#N/A,#N/A,FALSE,"현장품질감사";#N/A,#N/A,FALSE,"현장품질감사"}</definedName>
    <definedName name="토지" hidden="1">{#N/A,#N/A,FALSE,"현장 NCR 분석";#N/A,#N/A,FALSE,"현장품질감사";#N/A,#N/A,FALSE,"현장품질감사"}</definedName>
    <definedName name="토지명세서" localSheetId="1" hidden="1">{#N/A,#N/A,FALSE,"현장 NCR 분석";#N/A,#N/A,FALSE,"현장품질감사";#N/A,#N/A,FALSE,"현장품질감사"}</definedName>
    <definedName name="토지명세서" localSheetId="3" hidden="1">{#N/A,#N/A,FALSE,"현장 NCR 분석";#N/A,#N/A,FALSE,"현장품질감사";#N/A,#N/A,FALSE,"현장품질감사"}</definedName>
    <definedName name="토지명세서" hidden="1">{#N/A,#N/A,FALSE,"현장 NCR 분석";#N/A,#N/A,FALSE,"현장품질감사";#N/A,#N/A,FALSE,"현장품질감사"}</definedName>
    <definedName name="토지최신" localSheetId="1" hidden="1">{#N/A,#N/A,FALSE,"현장 NCR 분석";#N/A,#N/A,FALSE,"현장품질감사";#N/A,#N/A,FALSE,"현장품질감사"}</definedName>
    <definedName name="토지최신" localSheetId="3" hidden="1">{#N/A,#N/A,FALSE,"현장 NCR 분석";#N/A,#N/A,FALSE,"현장품질감사";#N/A,#N/A,FALSE,"현장품질감사"}</definedName>
    <definedName name="토지최신" hidden="1">{#N/A,#N/A,FALSE,"현장 NCR 분석";#N/A,#N/A,FALSE,"현장품질감사";#N/A,#N/A,FALSE,"현장품질감사"}</definedName>
    <definedName name="통합" localSheetId="1" hidden="1">{#N/A,#N/A,FALSE,"BS";#N/A,#N/A,FALSE,"PL";#N/A,#N/A,FALSE,"처분";#N/A,#N/A,FALSE,"현금";#N/A,#N/A,FALSE,"매출";#N/A,#N/A,FALSE,"원가";#N/A,#N/A,FALSE,"경영"}</definedName>
    <definedName name="통합" localSheetId="3" hidden="1">{#N/A,#N/A,FALSE,"BS";#N/A,#N/A,FALSE,"PL";#N/A,#N/A,FALSE,"처분";#N/A,#N/A,FALSE,"현금";#N/A,#N/A,FALSE,"매출";#N/A,#N/A,FALSE,"원가";#N/A,#N/A,FALSE,"경영"}</definedName>
    <definedName name="통합" hidden="1">{#N/A,#N/A,FALSE,"BS";#N/A,#N/A,FALSE,"PL";#N/A,#N/A,FALSE,"처분";#N/A,#N/A,FALSE,"현금";#N/A,#N/A,FALSE,"매출";#N/A,#N/A,FALSE,"원가";#N/A,#N/A,FALSE,"경영"}</definedName>
    <definedName name="퇴충" hidden="1">16</definedName>
    <definedName name="퇴충명세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자" localSheetId="1" hidden="1">{#N/A,#N/A,FALSE,"BS";#N/A,#N/A,FALSE,"PL";#N/A,#N/A,FALSE,"처분";#N/A,#N/A,FALSE,"현금";#N/A,#N/A,FALSE,"매출";#N/A,#N/A,FALSE,"원가";#N/A,#N/A,FALSE,"경영"}</definedName>
    <definedName name="투자" localSheetId="3" hidden="1">{#N/A,#N/A,FALSE,"BS";#N/A,#N/A,FALSE,"PL";#N/A,#N/A,FALSE,"처분";#N/A,#N/A,FALSE,"현금";#N/A,#N/A,FALSE,"매출";#N/A,#N/A,FALSE,"원가";#N/A,#N/A,FALSE,"경영"}</definedName>
    <definedName name="투자" hidden="1">{#N/A,#N/A,FALSE,"BS";#N/A,#N/A,FALSE,"PL";#N/A,#N/A,FALSE,"처분";#N/A,#N/A,FALSE,"현금";#N/A,#N/A,FALSE,"매출";#N/A,#N/A,FALSE,"원가";#N/A,#N/A,FALSE,"경영"}</definedName>
    <definedName name="투자계획1" localSheetId="1" hidden="1">{#N/A,#N/A,FALSE,"UNIT";#N/A,#N/A,FALSE,"UNIT";#N/A,#N/A,FALSE,"계정"}</definedName>
    <definedName name="투자계획1" localSheetId="3" hidden="1">{#N/A,#N/A,FALSE,"UNIT";#N/A,#N/A,FALSE,"UNIT";#N/A,#N/A,FALSE,"계정"}</definedName>
    <definedName name="투자계획1" hidden="1">{#N/A,#N/A,FALSE,"UNIT";#N/A,#N/A,FALSE,"UNIT";#N/A,#N/A,FALSE,"계정"}</definedName>
    <definedName name="투자유가증권" localSheetId="1" hidden="1">{#N/A,#N/A,FALSE,"BS";#N/A,#N/A,FALSE,"PL";#N/A,#N/A,FALSE,"처분";#N/A,#N/A,FALSE,"현금";#N/A,#N/A,FALSE,"매출";#N/A,#N/A,FALSE,"원가";#N/A,#N/A,FALSE,"경영"}</definedName>
    <definedName name="투자유가증권" localSheetId="3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주식" localSheetId="1" hidden="1">{#N/A,#N/A,FALSE,"BS";#N/A,#N/A,FALSE,"PL";#N/A,#N/A,FALSE,"처분";#N/A,#N/A,FALSE,"현금";#N/A,#N/A,FALSE,"매출";#N/A,#N/A,FALSE,"원가";#N/A,#N/A,FALSE,"경영"}</definedName>
    <definedName name="투자주식" localSheetId="3" hidden="1">{#N/A,#N/A,FALSE,"BS";#N/A,#N/A,FALSE,"PL";#N/A,#N/A,FALSE,"처분";#N/A,#N/A,FALSE,"현금";#N/A,#N/A,FALSE,"매출";#N/A,#N/A,FALSE,"원가";#N/A,#N/A,FALSE,"경영"}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localSheetId="1" hidden="1">{#N/A,#N/A,FALSE,"BS";#N/A,#N/A,FALSE,"PL";#N/A,#N/A,FALSE,"처분";#N/A,#N/A,FALSE,"현금";#N/A,#N/A,FALSE,"매출";#N/A,#N/A,FALSE,"원가";#N/A,#N/A,FALSE,"경영"}</definedName>
    <definedName name="투자주식명" localSheetId="3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회사양쓰" localSheetId="1" hidden="1">{#N/A,#N/A,FALSE,"BS";#N/A,#N/A,FALSE,"PL";#N/A,#N/A,FALSE,"처분";#N/A,#N/A,FALSE,"현금";#N/A,#N/A,FALSE,"매출";#N/A,#N/A,FALSE,"원가";#N/A,#N/A,FALSE,"경영"}</definedName>
    <definedName name="투자회사양쓰" localSheetId="3" hidden="1">{#N/A,#N/A,FALSE,"BS";#N/A,#N/A,FALSE,"PL";#N/A,#N/A,FALSE,"처분";#N/A,#N/A,FALSE,"현금";#N/A,#N/A,FALSE,"매출";#N/A,#N/A,FALSE,"원가";#N/A,#N/A,FALSE,"경영"}</definedName>
    <definedName name="투자회사양쓰" hidden="1">{#N/A,#N/A,FALSE,"BS";#N/A,#N/A,FALSE,"PL";#N/A,#N/A,FALSE,"처분";#N/A,#N/A,FALSE,"현금";#N/A,#N/A,FALSE,"매출";#N/A,#N/A,FALSE,"원가";#N/A,#N/A,FALSE,"경영"}</definedName>
    <definedName name="투자회사현황" localSheetId="1" hidden="1">{#N/A,#N/A,FALSE,"BS";#N/A,#N/A,FALSE,"PL";#N/A,#N/A,FALSE,"처분";#N/A,#N/A,FALSE,"현금";#N/A,#N/A,FALSE,"매출";#N/A,#N/A,FALSE,"원가";#N/A,#N/A,FALSE,"경영"}</definedName>
    <definedName name="투자회사현황" localSheetId="3" hidden="1">{#N/A,#N/A,FALSE,"BS";#N/A,#N/A,FALSE,"PL";#N/A,#N/A,FALSE,"처분";#N/A,#N/A,FALSE,"현금";#N/A,#N/A,FALSE,"매출";#N/A,#N/A,FALSE,"원가";#N/A,#N/A,FALSE,"경영"}</definedName>
    <definedName name="투자회사현황" hidden="1">{#N/A,#N/A,FALSE,"BS";#N/A,#N/A,FALSE,"PL";#N/A,#N/A,FALSE,"처분";#N/A,#N/A,FALSE,"현금";#N/A,#N/A,FALSE,"매출";#N/A,#N/A,FALSE,"원가";#N/A,#N/A,FALSE,"경영"}</definedName>
    <definedName name="틴" localSheetId="1" hidden="1">{#N/A,#N/A,FALSE,"BS";#N/A,#N/A,FALSE,"PL";#N/A,#N/A,FALSE,"처분";#N/A,#N/A,FALSE,"현금";#N/A,#N/A,FALSE,"매출";#N/A,#N/A,FALSE,"원가";#N/A,#N/A,FALSE,"경영"}</definedName>
    <definedName name="틴" localSheetId="3" hidden="1">{#N/A,#N/A,FALSE,"BS";#N/A,#N/A,FALSE,"PL";#N/A,#N/A,FALSE,"처분";#N/A,#N/A,FALSE,"현금";#N/A,#N/A,FALSE,"매출";#N/A,#N/A,FALSE,"원가";#N/A,#N/A,FALSE,"경영"}</definedName>
    <definedName name="틴" hidden="1">{#N/A,#N/A,FALSE,"BS";#N/A,#N/A,FALSE,"PL";#N/A,#N/A,FALSE,"처분";#N/A,#N/A,FALSE,"현금";#N/A,#N/A,FALSE,"매출";#N/A,#N/A,FALSE,"원가";#N/A,#N/A,FALSE,"경영"}</definedName>
    <definedName name="팀별계획" localSheetId="1" hidden="1">{#N/A,#N/A,FALSE,"UNIT";#N/A,#N/A,FALSE,"UNIT";#N/A,#N/A,FALSE,"계정"}</definedName>
    <definedName name="팀별계획" localSheetId="3" hidden="1">{#N/A,#N/A,FALSE,"UNIT";#N/A,#N/A,FALSE,"UNIT";#N/A,#N/A,FALSE,"계정"}</definedName>
    <definedName name="팀별계획" hidden="1">{#N/A,#N/A,FALSE,"UNIT";#N/A,#N/A,FALSE,"UNIT";#N/A,#N/A,FALSE,"계정"}</definedName>
    <definedName name="ㅍㅍㅍㅍ" localSheetId="1" hidden="1">{#N/A,#N/A,FALSE,"UNIT";#N/A,#N/A,FALSE,"UNIT";#N/A,#N/A,FALSE,"계정"}</definedName>
    <definedName name="ㅍㅍㅍㅍ" localSheetId="3" hidden="1">{#N/A,#N/A,FALSE,"UNIT";#N/A,#N/A,FALSE,"UNIT";#N/A,#N/A,FALSE,"계정"}</definedName>
    <definedName name="ㅍㅍㅍㅍ" hidden="1">{#N/A,#N/A,FALSE,"UNIT";#N/A,#N/A,FALSE,"UNIT";#N/A,#N/A,FALSE,"계정"}</definedName>
    <definedName name="ㅍㅍㅍㅍㅍ" localSheetId="1" hidden="1">{#N/A,#N/A,FALSE,"UNIT";#N/A,#N/A,FALSE,"UNIT";#N/A,#N/A,FALSE,"계정"}</definedName>
    <definedName name="ㅍㅍㅍㅍㅍ" localSheetId="3" hidden="1">{#N/A,#N/A,FALSE,"UNIT";#N/A,#N/A,FALSE,"UNIT";#N/A,#N/A,FALSE,"계정"}</definedName>
    <definedName name="ㅍㅍㅍㅍㅍ" hidden="1">{#N/A,#N/A,FALSE,"UNIT";#N/A,#N/A,FALSE,"UNIT";#N/A,#N/A,FALSE,"계정"}</definedName>
    <definedName name="판관비" localSheetId="1" hidden="1">{#N/A,#N/A,FALSE,"BS";#N/A,#N/A,FALSE,"PL";#N/A,#N/A,FALSE,"처분";#N/A,#N/A,FALSE,"현금";#N/A,#N/A,FALSE,"매출";#N/A,#N/A,FALSE,"원가";#N/A,#N/A,FALSE,"경영"}</definedName>
    <definedName name="판관비" localSheetId="3" hidden="1">{#N/A,#N/A,FALSE,"BS";#N/A,#N/A,FALSE,"PL";#N/A,#N/A,FALSE,"처분";#N/A,#N/A,FALSE,"현금";#N/A,#N/A,FALSE,"매출";#N/A,#N/A,FALSE,"원가";#N/A,#N/A,FALSE,"경영"}</definedName>
    <definedName name="판관비" hidden="1">{#N/A,#N/A,FALSE,"BS";#N/A,#N/A,FALSE,"PL";#N/A,#N/A,FALSE,"처분";#N/A,#N/A,FALSE,"현금";#N/A,#N/A,FALSE,"매출";#N/A,#N/A,FALSE,"원가";#N/A,#N/A,FALSE,"경영"}</definedName>
    <definedName name="판관비2" localSheetId="1" hidden="1">{"'10_03일자별'!$A$2:$H$31"}</definedName>
    <definedName name="판관비2" localSheetId="3" hidden="1">{"'10_03일자별'!$A$2:$H$31"}</definedName>
    <definedName name="판관비2" hidden="1">{"'10_03일자별'!$A$2:$H$31"}</definedName>
    <definedName name="팔레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패션본부손익" localSheetId="1" hidden="1">{"'10_03일자별'!$A$2:$H$31"}</definedName>
    <definedName name="패션본부손익" localSheetId="3" hidden="1">{"'10_03일자별'!$A$2:$H$31"}</definedName>
    <definedName name="패션본부손익" hidden="1">{"'10_03일자별'!$A$2:$H$31"}</definedName>
    <definedName name="평균이자" localSheetId="0" hidden="1">'[56]97년'!#REF!</definedName>
    <definedName name="평균이자" localSheetId="8" hidden="1">'[56]97년'!#REF!</definedName>
    <definedName name="평균이자" localSheetId="6" hidden="1">'[56]97년'!#REF!</definedName>
    <definedName name="평균이자" localSheetId="2" hidden="1">'[56]97년'!#REF!</definedName>
    <definedName name="평균이자" localSheetId="1" hidden="1">'[57]97년'!#REF!</definedName>
    <definedName name="평균이자" hidden="1">'[56]97년'!#REF!</definedName>
    <definedName name="表紙" localSheetId="1" hidden="1">{#N/A,#N/A,FALSE,"Aging Summary";#N/A,#N/A,FALSE,"Ratio Analysis";#N/A,#N/A,FALSE,"Test 120 Day Accts";#N/A,#N/A,FALSE,"Tickmarks"}</definedName>
    <definedName name="表紙" localSheetId="3" hidden="1">{#N/A,#N/A,FALSE,"Aging Summary";#N/A,#N/A,FALSE,"Ratio Analysis";#N/A,#N/A,FALSE,"Test 120 Day Accts";#N/A,#N/A,FALSE,"Tickmarks"}</definedName>
    <definedName name="表紙" hidden="1">{#N/A,#N/A,FALSE,"Aging Summary";#N/A,#N/A,FALSE,"Ratio Analysis";#N/A,#N/A,FALSE,"Test 120 Day Accts";#N/A,#N/A,FALSE,"Tickmarks"}</definedName>
    <definedName name="ㅎㅀㄹㅇㅎ" localSheetId="1" hidden="1">{#N/A,#N/A,FALSE,"BS";#N/A,#N/A,FALSE,"PL";#N/A,#N/A,FALSE,"처분";#N/A,#N/A,FALSE,"현금";#N/A,#N/A,FALSE,"매출";#N/A,#N/A,FALSE,"원가";#N/A,#N/A,FALSE,"경영"}</definedName>
    <definedName name="ㅎㅀㄹㅇㅎ" localSheetId="3" hidden="1">{#N/A,#N/A,FALSE,"BS";#N/A,#N/A,FALSE,"PL";#N/A,#N/A,FALSE,"처분";#N/A,#N/A,FALSE,"현금";#N/A,#N/A,FALSE,"매출";#N/A,#N/A,FALSE,"원가";#N/A,#N/A,FALSE,"경영"}</definedName>
    <definedName name="ㅎㅀㄹㅇㅎ" hidden="1">{#N/A,#N/A,FALSE,"BS";#N/A,#N/A,FALSE,"PL";#N/A,#N/A,FALSE,"처분";#N/A,#N/A,FALSE,"현금";#N/A,#N/A,FALSE,"매출";#N/A,#N/A,FALSE,"원가";#N/A,#N/A,FALSE,"경영"}</definedName>
    <definedName name="ㅎㅎ" localSheetId="1" hidden="1">{#N/A,#N/A,FALSE,"BS";#N/A,#N/A,FALSE,"PL";#N/A,#N/A,FALSE,"처분";#N/A,#N/A,FALSE,"현금";#N/A,#N/A,FALSE,"매출";#N/A,#N/A,FALSE,"원가";#N/A,#N/A,FALSE,"경영"}</definedName>
    <definedName name="ㅎㅎ" localSheetId="3" hidden="1">{#N/A,#N/A,FALSE,"BS";#N/A,#N/A,FALSE,"PL";#N/A,#N/A,FALSE,"처분";#N/A,#N/A,FALSE,"현금";#N/A,#N/A,FALSE,"매출";#N/A,#N/A,FALSE,"원가";#N/A,#N/A,FALSE,"경영"}</definedName>
    <definedName name="ㅎㅎ" hidden="1">{#N/A,#N/A,FALSE,"BS";#N/A,#N/A,FALSE,"PL";#N/A,#N/A,FALSE,"처분";#N/A,#N/A,FALSE,"현금";#N/A,#N/A,FALSE,"매출";#N/A,#N/A,FALSE,"원가";#N/A,#N/A,FALSE,"경영"}</definedName>
    <definedName name="ㅎㅎㅎ" localSheetId="1" hidden="1">{#N/A,#N/A,FALSE,"BS";#N/A,#N/A,FALSE,"PL";#N/A,#N/A,FALSE,"처분";#N/A,#N/A,FALSE,"현금";#N/A,#N/A,FALSE,"매출";#N/A,#N/A,FALSE,"원가";#N/A,#N/A,FALSE,"경영"}</definedName>
    <definedName name="ㅎㅎㅎ" localSheetId="3" hidden="1">{#N/A,#N/A,FALSE,"BS";#N/A,#N/A,FALSE,"PL";#N/A,#N/A,FALSE,"처분";#N/A,#N/A,FALSE,"현금";#N/A,#N/A,FALSE,"매출";#N/A,#N/A,FALSE,"원가";#N/A,#N/A,FALSE,"경영"}</definedName>
    <definedName name="ㅎㅎㅎ" hidden="1">{#N/A,#N/A,FALSE,"BS";#N/A,#N/A,FALSE,"PL";#N/A,#N/A,FALSE,"처분";#N/A,#N/A,FALSE,"현금";#N/A,#N/A,FALSE,"매출";#N/A,#N/A,FALSE,"원가";#N/A,#N/A,FALSE,"경영"}</definedName>
    <definedName name="ㅎㅎㅎㅎ" localSheetId="1" hidden="1">{#N/A,#N/A,FALSE,"BS";#N/A,#N/A,FALSE,"PL";#N/A,#N/A,FALSE,"처분";#N/A,#N/A,FALSE,"현금";#N/A,#N/A,FALSE,"매출";#N/A,#N/A,FALSE,"원가";#N/A,#N/A,FALSE,"경영"}</definedName>
    <definedName name="ㅎㅎㅎㅎ" localSheetId="3" hidden="1">{#N/A,#N/A,FALSE,"BS";#N/A,#N/A,FALSE,"PL";#N/A,#N/A,FALSE,"처분";#N/A,#N/A,FALSE,"현금";#N/A,#N/A,FALSE,"매출";#N/A,#N/A,FALSE,"원가";#N/A,#N/A,FALSE,"경영"}</definedName>
    <definedName name="ㅎㅎㅎㅎ" hidden="1">{#N/A,#N/A,FALSE,"BS";#N/A,#N/A,FALSE,"PL";#N/A,#N/A,FALSE,"처분";#N/A,#N/A,FALSE,"현금";#N/A,#N/A,FALSE,"매출";#N/A,#N/A,FALSE,"원가";#N/A,#N/A,FALSE,"경영"}</definedName>
    <definedName name="ㅎ혀ㅕㅛㅛㅑㅐㄹ" localSheetId="1" hidden="1">{#N/A,#N/A,FALSE,"BS";#N/A,#N/A,FALSE,"PL";#N/A,#N/A,FALSE,"처분";#N/A,#N/A,FALSE,"현금";#N/A,#N/A,FALSE,"매출";#N/A,#N/A,FALSE,"원가";#N/A,#N/A,FALSE,"경영"}</definedName>
    <definedName name="ㅎ혀ㅕㅛㅛㅑㅐㄹ" localSheetId="3" hidden="1">{#N/A,#N/A,FALSE,"BS";#N/A,#N/A,FALSE,"PL";#N/A,#N/A,FALSE,"처분";#N/A,#N/A,FALSE,"현금";#N/A,#N/A,FALSE,"매출";#N/A,#N/A,FALSE,"원가";#N/A,#N/A,FALSE,"경영"}</definedName>
    <definedName name="ㅎ혀ㅕㅛㅛㅑㅐㄹ" hidden="1">{#N/A,#N/A,FALSE,"BS";#N/A,#N/A,FALSE,"PL";#N/A,#N/A,FALSE,"처분";#N/A,#N/A,FALSE,"현금";#N/A,#N/A,FALSE,"매출";#N/A,#N/A,FALSE,"원가";#N/A,#N/A,FALSE,"경영"}</definedName>
    <definedName name="하반기차입금계획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하" localSheetId="1" hidden="1">{#N/A,#N/A,FALSE,"BS";#N/A,#N/A,FALSE,"PL";#N/A,#N/A,FALSE,"처분";#N/A,#N/A,FALSE,"현금";#N/A,#N/A,FALSE,"매출";#N/A,#N/A,FALSE,"원가";#N/A,#N/A,FALSE,"경영"}</definedName>
    <definedName name="하하" localSheetId="3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하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하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한울" localSheetId="0" hidden="1">[58]토목주소!#REF!</definedName>
    <definedName name="한울" localSheetId="8" hidden="1">[58]토목주소!#REF!</definedName>
    <definedName name="한울" localSheetId="6" hidden="1">[58]토목주소!#REF!</definedName>
    <definedName name="한울" localSheetId="2" hidden="1">[58]토목주소!#REF!</definedName>
    <definedName name="한울" localSheetId="1" hidden="1">[58]토목주소!#REF!</definedName>
    <definedName name="한울" hidden="1">[58]토목주소!#REF!</definedName>
    <definedName name="한울11" localSheetId="0" hidden="1">[58]프랜트면허!#REF!</definedName>
    <definedName name="한울11" localSheetId="8" hidden="1">[58]프랜트면허!#REF!</definedName>
    <definedName name="한울11" localSheetId="6" hidden="1">[58]프랜트면허!#REF!</definedName>
    <definedName name="한울11" localSheetId="2" hidden="1">[58]프랜트면허!#REF!</definedName>
    <definedName name="한울11" localSheetId="1" hidden="1">[58]프랜트면허!#REF!</definedName>
    <definedName name="한울11" hidden="1">[58]프랜트면허!#REF!</definedName>
    <definedName name="해원3" localSheetId="1" hidden="1">{#N/A,#N/A,FALSE,"Sheet5"}</definedName>
    <definedName name="해원3" localSheetId="3" hidden="1">{#N/A,#N/A,FALSE,"Sheet5"}</definedName>
    <definedName name="해원3" hidden="1">{#N/A,#N/A,FALSE,"Sheet5"}</definedName>
    <definedName name="허" localSheetId="1" hidden="1">{#N/A,#N/A,FALSE,"BS";#N/A,#N/A,FALSE,"PL";#N/A,#N/A,FALSE,"처분";#N/A,#N/A,FALSE,"현금";#N/A,#N/A,FALSE,"매출";#N/A,#N/A,FALSE,"원가";#N/A,#N/A,FALSE,"경영"}</definedName>
    <definedName name="허" localSheetId="3" hidden="1">{#N/A,#N/A,FALSE,"BS";#N/A,#N/A,FALSE,"PL";#N/A,#N/A,FALSE,"처분";#N/A,#N/A,FALSE,"현금";#N/A,#N/A,FALSE,"매출";#N/A,#N/A,FALSE,"원가";#N/A,#N/A,FALSE,"경영"}</definedName>
    <definedName name="허" hidden="1">{#N/A,#N/A,FALSE,"BS";#N/A,#N/A,FALSE,"PL";#N/A,#N/A,FALSE,"처분";#N/A,#N/A,FALSE,"현금";#N/A,#N/A,FALSE,"매출";#N/A,#N/A,FALSE,"원가";#N/A,#N/A,FALSE,"경영"}</definedName>
    <definedName name="현금및등가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3개월" localSheetId="1" hidden="1">{#N/A,#N/A,FALSE,"UNIT";#N/A,#N/A,FALSE,"UNIT";#N/A,#N/A,FALSE,"계정"}</definedName>
    <definedName name="현금흐름3개월" localSheetId="3" hidden="1">{#N/A,#N/A,FALSE,"UNIT";#N/A,#N/A,FALSE,"UNIT";#N/A,#N/A,FALSE,"계정"}</definedName>
    <definedName name="현금흐름3개월" hidden="1">{#N/A,#N/A,FALSE,"UNIT";#N/A,#N/A,FALSE,"UNIT";#N/A,#N/A,FALSE,"계정"}</definedName>
    <definedName name="현금흐름정산표" localSheetId="1" hidden="1">{#N/A,#N/A,FALSE,"BS";#N/A,#N/A,FALSE,"PL";#N/A,#N/A,FALSE,"처분";#N/A,#N/A,FALSE,"현금";#N/A,#N/A,FALSE,"매출";#N/A,#N/A,FALSE,"원가";#N/A,#N/A,FALSE,"경영"}</definedName>
    <definedName name="현금흐름정산표" localSheetId="3" hidden="1">{#N/A,#N/A,FALSE,"BS";#N/A,#N/A,FALSE,"PL";#N/A,#N/A,FALSE,"처분";#N/A,#N/A,FALSE,"현금";#N/A,#N/A,FALSE,"매출";#N/A,#N/A,FALSE,"원가";#N/A,#N/A,FALSE,"경영"}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작성조서" localSheetId="1" hidden="1">{#N/A,#N/A,FALSE,"BS";#N/A,#N/A,FALSE,"PL";#N/A,#N/A,FALSE,"처분";#N/A,#N/A,FALSE,"현금";#N/A,#N/A,FALSE,"매출";#N/A,#N/A,FALSE,"원가";#N/A,#N/A,FALSE,"경영"}</definedName>
    <definedName name="현작성조서" localSheetId="3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현황" localSheetId="1" hidden="1">{#N/A,#N/A,FALSE,"BS";#N/A,#N/A,FALSE,"PL";#N/A,#N/A,FALSE,"처분";#N/A,#N/A,FALSE,"현금";#N/A,#N/A,FALSE,"매출";#N/A,#N/A,FALSE,"원가";#N/A,#N/A,FALSE,"경영"}</definedName>
    <definedName name="현황" localSheetId="3" hidden="1">{#N/A,#N/A,FALSE,"BS";#N/A,#N/A,FALSE,"PL";#N/A,#N/A,FALSE,"처분";#N/A,#N/A,FALSE,"현금";#N/A,#N/A,FALSE,"매출";#N/A,#N/A,FALSE,"원가";#N/A,#N/A,FALSE,"경영"}</definedName>
    <definedName name="현황" hidden="1">{#N/A,#N/A,FALSE,"BS";#N/A,#N/A,FALSE,"PL";#N/A,#N/A,FALSE,"처분";#N/A,#N/A,FALSE,"현금";#N/A,#N/A,FALSE,"매출";#N/A,#N/A,FALSE,"원가";#N/A,#N/A,FALSE,"경영"}</definedName>
    <definedName name="호" localSheetId="1" hidden="1">{#N/A,#N/A,FALSE,"UNIT";#N/A,#N/A,FALSE,"UNIT";#N/A,#N/A,FALSE,"계정"}</definedName>
    <definedName name="호" localSheetId="3" hidden="1">{#N/A,#N/A,FALSE,"UNIT";#N/A,#N/A,FALSE,"UNIT";#N/A,#N/A,FALSE,"계정"}</definedName>
    <definedName name="호" hidden="1">{#N/A,#N/A,FALSE,"UNIT";#N/A,#N/A,FALSE,"UNIT";#N/A,#N/A,FALSE,"계정"}</definedName>
    <definedName name="홍성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확대3" localSheetId="1" hidden="1">{#N/A,#N/A,FALSE,"UNIT";#N/A,#N/A,FALSE,"UNIT";#N/A,#N/A,FALSE,"계정"}</definedName>
    <definedName name="확대3" localSheetId="3" hidden="1">{#N/A,#N/A,FALSE,"UNIT";#N/A,#N/A,FALSE,"UNIT";#N/A,#N/A,FALSE,"계정"}</definedName>
    <definedName name="확대3" hidden="1">{#N/A,#N/A,FALSE,"UNIT";#N/A,#N/A,FALSE,"UNIT";#N/A,#N/A,FALSE,"계정"}</definedName>
    <definedName name="환율유가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황" localSheetId="1" hidden="1">{"'분양원가'!$B$1:$F$113"}</definedName>
    <definedName name="황" localSheetId="3" hidden="1">{"'분양원가'!$B$1:$F$113"}</definedName>
    <definedName name="황" hidden="1">{"'분양원가'!$B$1:$F$113"}</definedName>
    <definedName name="회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후후후" localSheetId="1" hidden="1">{"'미착금액'!$A$4:$G$14"}</definedName>
    <definedName name="후후후" localSheetId="3" hidden="1">{"'미착금액'!$A$4:$G$14"}</definedName>
    <definedName name="후후후" hidden="1">{"'미착금액'!$A$4:$G$14"}</definedName>
    <definedName name="흐름" localSheetId="1" hidden="1">{#N/A,#N/A,FALSE,"BS";#N/A,#N/A,FALSE,"PL";#N/A,#N/A,FALSE,"처분";#N/A,#N/A,FALSE,"현금";#N/A,#N/A,FALSE,"매출";#N/A,#N/A,FALSE,"원가";#N/A,#N/A,FALSE,"경영"}</definedName>
    <definedName name="흐름" localSheetId="3" hidden="1">{#N/A,#N/A,FALSE,"BS";#N/A,#N/A,FALSE,"PL";#N/A,#N/A,FALSE,"처분";#N/A,#N/A,FALSE,"현금";#N/A,#N/A,FALSE,"매출";#N/A,#N/A,FALSE,"원가";#N/A,#N/A,FALSE,"경영"}</definedName>
    <definedName name="흐름" hidden="1">{#N/A,#N/A,FALSE,"BS";#N/A,#N/A,FALSE,"PL";#N/A,#N/A,FALSE,"처분";#N/A,#N/A,FALSE,"현금";#N/A,#N/A,FALSE,"매출";#N/A,#N/A,FALSE,"원가";#N/A,#N/A,FALSE,"경영"}</definedName>
    <definedName name="흐름표" localSheetId="1" hidden="1">{#N/A,#N/A,FALSE,"UNIT";#N/A,#N/A,FALSE,"UNIT";#N/A,#N/A,FALSE,"계정"}</definedName>
    <definedName name="흐름표" localSheetId="3" hidden="1">{#N/A,#N/A,FALSE,"UNIT";#N/A,#N/A,FALSE,"UNIT";#N/A,#N/A,FALSE,"계정"}</definedName>
    <definedName name="흐름표" hidden="1">{#N/A,#N/A,FALSE,"UNIT";#N/A,#N/A,FALSE,"UNIT";#N/A,#N/A,FALSE,"계정"}</definedName>
    <definedName name="힌울" localSheetId="0" hidden="1">[58]토목주소!#REF!</definedName>
    <definedName name="힌울" localSheetId="8" hidden="1">[58]토목주소!#REF!</definedName>
    <definedName name="힌울" localSheetId="6" hidden="1">[58]토목주소!#REF!</definedName>
    <definedName name="힌울" localSheetId="2" hidden="1">[58]토목주소!#REF!</definedName>
    <definedName name="힌울" localSheetId="1" hidden="1">[58]토목주소!#REF!</definedName>
    <definedName name="힌울" hidden="1">[58]토목주소!#REF!</definedName>
    <definedName name="ㅏ" localSheetId="1" hidden="1">{#N/A,#N/A,FALSE,"현장 NCR 분석";#N/A,#N/A,FALSE,"현장품질감사";#N/A,#N/A,FALSE,"현장품질감사"}</definedName>
    <definedName name="ㅏ" localSheetId="3" hidden="1">{#N/A,#N/A,FALSE,"현장 NCR 분석";#N/A,#N/A,FALSE,"현장품질감사";#N/A,#N/A,FALSE,"현장품질감사"}</definedName>
    <definedName name="ㅏ" hidden="1">{#N/A,#N/A,FALSE,"현장 NCR 분석";#N/A,#N/A,FALSE,"현장품질감사";#N/A,#N/A,FALSE,"현장품질감사"}</definedName>
    <definedName name="ㅏㅏ" localSheetId="1" hidden="1">{#N/A,#N/A,FALSE,"UNIT";#N/A,#N/A,FALSE,"UNIT";#N/A,#N/A,FALSE,"계정"}</definedName>
    <definedName name="ㅏㅏ" localSheetId="3" hidden="1">{#N/A,#N/A,FALSE,"UNIT";#N/A,#N/A,FALSE,"UNIT";#N/A,#N/A,FALSE,"계정"}</definedName>
    <definedName name="ㅏㅏ" hidden="1">{#N/A,#N/A,FALSE,"UNIT";#N/A,#N/A,FALSE,"UNIT";#N/A,#N/A,FALSE,"계정"}</definedName>
    <definedName name="ㅏㅣ" localSheetId="1" hidden="1">{"'분양원가'!$B$1:$F$113"}</definedName>
    <definedName name="ㅏㅣ" localSheetId="3" hidden="1">{"'분양원가'!$B$1:$F$113"}</definedName>
    <definedName name="ㅏㅣ" hidden="1">{"'분양원가'!$B$1:$F$113"}</definedName>
    <definedName name="ㅐㅔㅔ" localSheetId="1" hidden="1">{#N/A,#N/A,FALSE,"BS";#N/A,#N/A,FALSE,"PL";#N/A,#N/A,FALSE,"처분";#N/A,#N/A,FALSE,"현금";#N/A,#N/A,FALSE,"매출";#N/A,#N/A,FALSE,"원가";#N/A,#N/A,FALSE,"경영"}</definedName>
    <definedName name="ㅐㅔㅔ" localSheetId="3" hidden="1">{#N/A,#N/A,FALSE,"BS";#N/A,#N/A,FALSE,"PL";#N/A,#N/A,FALSE,"처분";#N/A,#N/A,FALSE,"현금";#N/A,#N/A,FALSE,"매출";#N/A,#N/A,FALSE,"원가";#N/A,#N/A,FALSE,"경영"}</definedName>
    <definedName name="ㅐㅔㅔ" hidden="1">{#N/A,#N/A,FALSE,"BS";#N/A,#N/A,FALSE,"PL";#N/A,#N/A,FALSE,"처분";#N/A,#N/A,FALSE,"현금";#N/A,#N/A,FALSE,"매출";#N/A,#N/A,FALSE,"원가";#N/A,#N/A,FALSE,"경영"}</definedName>
    <definedName name="ㅑ" localSheetId="1" hidden="1">{#N/A,#N/A,FALSE,"UNIT";#N/A,#N/A,FALSE,"UNIT";#N/A,#N/A,FALSE,"계정"}</definedName>
    <definedName name="ㅑ" localSheetId="3" hidden="1">{#N/A,#N/A,FALSE,"UNIT";#N/A,#N/A,FALSE,"UNIT";#N/A,#N/A,FALSE,"계정"}</definedName>
    <definedName name="ㅑ" hidden="1">{#N/A,#N/A,FALSE,"UNIT";#N/A,#N/A,FALSE,"UNIT";#N/A,#N/A,FALSE,"계정"}</definedName>
    <definedName name="ㅑㅑ" localSheetId="1" hidden="1">{#N/A,#N/A,FALSE,"UNIT";#N/A,#N/A,FALSE,"UNIT";#N/A,#N/A,FALSE,"계정"}</definedName>
    <definedName name="ㅑㅑ" localSheetId="3" hidden="1">{#N/A,#N/A,FALSE,"UNIT";#N/A,#N/A,FALSE,"UNIT";#N/A,#N/A,FALSE,"계정"}</definedName>
    <definedName name="ㅑㅑ" hidden="1">{#N/A,#N/A,FALSE,"UNIT";#N/A,#N/A,FALSE,"UNIT";#N/A,#N/A,FALSE,"계정"}</definedName>
    <definedName name="ㅑㅑㅑㅑ" localSheetId="1" hidden="1">{#N/A,#N/A,FALSE,"UNIT";#N/A,#N/A,FALSE,"UNIT";#N/A,#N/A,FALSE,"계정"}</definedName>
    <definedName name="ㅑㅑㅑㅑ" localSheetId="3" hidden="1">{#N/A,#N/A,FALSE,"UNIT";#N/A,#N/A,FALSE,"UNIT";#N/A,#N/A,FALSE,"계정"}</definedName>
    <definedName name="ㅑㅑㅑㅑ" hidden="1">{#N/A,#N/A,FALSE,"UNIT";#N/A,#N/A,FALSE,"UNIT";#N/A,#N/A,FALSE,"계정"}</definedName>
    <definedName name="ㅓ" localSheetId="1" hidden="1">{#N/A,#N/A,FALSE,"현장 NCR 분석";#N/A,#N/A,FALSE,"현장품질감사";#N/A,#N/A,FALSE,"현장품질감사"}</definedName>
    <definedName name="ㅓ" localSheetId="3" hidden="1">{#N/A,#N/A,FALSE,"현장 NCR 분석";#N/A,#N/A,FALSE,"현장품질감사";#N/A,#N/A,FALSE,"현장품질감사"}</definedName>
    <definedName name="ㅓ" hidden="1">{#N/A,#N/A,FALSE,"현장 NCR 분석";#N/A,#N/A,FALSE,"현장품질감사";#N/A,#N/A,FALSE,"현장품질감사"}</definedName>
    <definedName name="ㅓㅏ리앙" localSheetId="1" hidden="1">{#N/A,#N/A,FALSE,"UNIT";#N/A,#N/A,FALSE,"UNIT";#N/A,#N/A,FALSE,"계정"}</definedName>
    <definedName name="ㅓㅏ리앙" localSheetId="3" hidden="1">{#N/A,#N/A,FALSE,"UNIT";#N/A,#N/A,FALSE,"UNIT";#N/A,#N/A,FALSE,"계정"}</definedName>
    <definedName name="ㅓㅏ리앙" hidden="1">{#N/A,#N/A,FALSE,"UNIT";#N/A,#N/A,FALSE,"UNIT";#N/A,#N/A,FALSE,"계정"}</definedName>
    <definedName name="ㅓㅏㅣㅐㅐ" localSheetId="1" hidden="1">{#N/A,#N/A,FALSE,"BS";#N/A,#N/A,FALSE,"PL";#N/A,#N/A,FALSE,"처분";#N/A,#N/A,FALSE,"현금";#N/A,#N/A,FALSE,"매출";#N/A,#N/A,FALSE,"원가";#N/A,#N/A,FALSE,"경영"}</definedName>
    <definedName name="ㅓㅏㅣㅐㅐ" localSheetId="3" hidden="1">{#N/A,#N/A,FALSE,"BS";#N/A,#N/A,FALSE,"PL";#N/A,#N/A,FALSE,"처분";#N/A,#N/A,FALSE,"현금";#N/A,#N/A,FALSE,"매출";#N/A,#N/A,FALSE,"원가";#N/A,#N/A,FALSE,"경영"}</definedName>
    <definedName name="ㅓㅏㅣㅐㅐ" hidden="1">{#N/A,#N/A,FALSE,"BS";#N/A,#N/A,FALSE,"PL";#N/A,#N/A,FALSE,"처분";#N/A,#N/A,FALSE,"현금";#N/A,#N/A,FALSE,"매출";#N/A,#N/A,FALSE,"원가";#N/A,#N/A,FALSE,"경영"}</definedName>
    <definedName name="ㅓㅓ" localSheetId="1" hidden="1">{#N/A,#N/A,FALSE,"UNIT";#N/A,#N/A,FALSE,"UNIT";#N/A,#N/A,FALSE,"계정"}</definedName>
    <definedName name="ㅓㅓ" localSheetId="3" hidden="1">{#N/A,#N/A,FALSE,"UNIT";#N/A,#N/A,FALSE,"UNIT";#N/A,#N/A,FALSE,"계정"}</definedName>
    <definedName name="ㅓㅓ" hidden="1">{#N/A,#N/A,FALSE,"UNIT";#N/A,#N/A,FALSE,"UNIT";#N/A,#N/A,FALSE,"계정"}</definedName>
    <definedName name="ㅓㅓㅓㅣㅣㅣㅣ" localSheetId="1" hidden="1">{#N/A,#N/A,FALSE,"BS";#N/A,#N/A,FALSE,"PL";#N/A,#N/A,FALSE,"처분";#N/A,#N/A,FALSE,"현금";#N/A,#N/A,FALSE,"매출";#N/A,#N/A,FALSE,"원가";#N/A,#N/A,FALSE,"경영"}</definedName>
    <definedName name="ㅓㅓㅓㅣㅣㅣㅣ" localSheetId="3" hidden="1">{#N/A,#N/A,FALSE,"BS";#N/A,#N/A,FALSE,"PL";#N/A,#N/A,FALSE,"처분";#N/A,#N/A,FALSE,"현금";#N/A,#N/A,FALSE,"매출";#N/A,#N/A,FALSE,"원가";#N/A,#N/A,FALSE,"경영"}</definedName>
    <definedName name="ㅓㅓㅓㅣㅣㅣㅣ" hidden="1">{#N/A,#N/A,FALSE,"BS";#N/A,#N/A,FALSE,"PL";#N/A,#N/A,FALSE,"처분";#N/A,#N/A,FALSE,"현금";#N/A,#N/A,FALSE,"매출";#N/A,#N/A,FALSE,"원가";#N/A,#N/A,FALSE,"경영"}</definedName>
    <definedName name="ㅓㅗㅎㄹ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ㅎㄹ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ㅔ" localSheetId="1" hidden="1">{#N/A,#N/A,FALSE,"UNIT";#N/A,#N/A,FALSE,"UNIT";#N/A,#N/A,FALSE,"계정"}</definedName>
    <definedName name="ㅔ" localSheetId="3" hidden="1">{#N/A,#N/A,FALSE,"UNIT";#N/A,#N/A,FALSE,"UNIT";#N/A,#N/A,FALSE,"계정"}</definedName>
    <definedName name="ㅔ" hidden="1">{#N/A,#N/A,FALSE,"UNIT";#N/A,#N/A,FALSE,"UNIT";#N/A,#N/A,FALSE,"계정"}</definedName>
    <definedName name="ㅔㅐㅑㅓㅎㅎ라" localSheetId="0" hidden="1">[49]LeadSchedule!#REF!</definedName>
    <definedName name="ㅔㅐㅑㅓㅎㅎ라" localSheetId="8" hidden="1">[49]LeadSchedule!#REF!</definedName>
    <definedName name="ㅔㅐㅑㅓㅎㅎ라" localSheetId="6" hidden="1">[49]LeadSchedule!#REF!</definedName>
    <definedName name="ㅔㅐㅑㅓㅎㅎ라" localSheetId="2" hidden="1">[49]LeadSchedule!#REF!</definedName>
    <definedName name="ㅔㅐㅑㅓㅎㅎ라" localSheetId="1" hidden="1">[49]LeadSchedule!#REF!</definedName>
    <definedName name="ㅔㅐㅑㅓㅎㅎ라" hidden="1">[49]LeadSchedule!#REF!</definedName>
    <definedName name="ㅔㅔ" localSheetId="1" hidden="1">{#N/A,#N/A,FALSE,"UNIT";#N/A,#N/A,FALSE,"UNIT";#N/A,#N/A,FALSE,"계정"}</definedName>
    <definedName name="ㅔㅔ" localSheetId="3" hidden="1">{#N/A,#N/A,FALSE,"UNIT";#N/A,#N/A,FALSE,"UNIT";#N/A,#N/A,FALSE,"계정"}</definedName>
    <definedName name="ㅔㅔ" hidden="1">{#N/A,#N/A,FALSE,"UNIT";#N/A,#N/A,FALSE,"UNIT";#N/A,#N/A,FALSE,"계정"}</definedName>
    <definedName name="ㅔㅔㅔ" localSheetId="1" hidden="1">{#N/A,#N/A,FALSE,"UNIT";#N/A,#N/A,FALSE,"UNIT";#N/A,#N/A,FALSE,"계정"}</definedName>
    <definedName name="ㅔㅔㅔ" localSheetId="3" hidden="1">{#N/A,#N/A,FALSE,"UNIT";#N/A,#N/A,FALSE,"UNIT";#N/A,#N/A,FALSE,"계정"}</definedName>
    <definedName name="ㅔㅔㅔ" hidden="1">{#N/A,#N/A,FALSE,"UNIT";#N/A,#N/A,FALSE,"UNIT";#N/A,#N/A,FALSE,"계정"}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localSheetId="3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1" hidden="1">{#N/A,#N/A,FALSE,"UNIT";#N/A,#N/A,FALSE,"UNIT";#N/A,#N/A,FALSE,"계정"}</definedName>
    <definedName name="ㅕㅕㅕ" localSheetId="3" hidden="1">{#N/A,#N/A,FALSE,"UNIT";#N/A,#N/A,FALSE,"UNIT";#N/A,#N/A,FALSE,"계정"}</definedName>
    <definedName name="ㅕㅕㅕ" hidden="1">{#N/A,#N/A,FALSE,"UNIT";#N/A,#N/A,FALSE,"UNIT";#N/A,#N/A,FALSE,"계정"}</definedName>
    <definedName name="ㅗ" localSheetId="1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ㅗ" localSheetId="1" hidden="1">{#N/A,#N/A,FALSE,"UNIT";#N/A,#N/A,FALSE,"UNIT";#N/A,#N/A,FALSE,"계정"}</definedName>
    <definedName name="ㅗㅗ" localSheetId="3" hidden="1">{#N/A,#N/A,FALSE,"UNIT";#N/A,#N/A,FALSE,"UNIT";#N/A,#N/A,FALSE,"계정"}</definedName>
    <definedName name="ㅗㅗ" hidden="1">{#N/A,#N/A,FALSE,"UNIT";#N/A,#N/A,FALSE,"UNIT";#N/A,#N/A,FALSE,"계정"}</definedName>
    <definedName name="ㅛ" localSheetId="1" hidden="1">{#N/A,#N/A,FALSE,"BS";#N/A,#N/A,FALSE,"PL";#N/A,#N/A,FALSE,"처분";#N/A,#N/A,FALSE,"현금";#N/A,#N/A,FALSE,"매출";#N/A,#N/A,FALSE,"원가";#N/A,#N/A,FALSE,"경영"}</definedName>
    <definedName name="ㅛ" localSheetId="3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1" hidden="1">{#N/A,#N/A,FALSE,"UNIT";#N/A,#N/A,FALSE,"UNIT";#N/A,#N/A,FALSE,"계정"}</definedName>
    <definedName name="ㅛㅛㅛ" localSheetId="3" hidden="1">{#N/A,#N/A,FALSE,"UNIT";#N/A,#N/A,FALSE,"UNIT";#N/A,#N/A,FALSE,"계정"}</definedName>
    <definedName name="ㅛㅛㅛ" hidden="1">{#N/A,#N/A,FALSE,"UNIT";#N/A,#N/A,FALSE,"UNIT";#N/A,#N/A,FALSE,"계정"}</definedName>
    <definedName name="ㅜ" localSheetId="1" hidden="1">{#N/A,#N/A,FALSE,"UNIT";#N/A,#N/A,FALSE,"UNIT";#N/A,#N/A,FALSE,"계정"}</definedName>
    <definedName name="ㅜ" localSheetId="3" hidden="1">{#N/A,#N/A,FALSE,"UNIT";#N/A,#N/A,FALSE,"UNIT";#N/A,#N/A,FALSE,"계정"}</definedName>
    <definedName name="ㅜ" hidden="1">{#N/A,#N/A,FALSE,"UNIT";#N/A,#N/A,FALSE,"UNIT";#N/A,#N/A,FALSE,"계정"}</definedName>
    <definedName name="ㅜㅜ" localSheetId="1" hidden="1">{#N/A,#N/A,FALSE,"UNIT";#N/A,#N/A,FALSE,"UNIT";#N/A,#N/A,FALSE,"계정"}</definedName>
    <definedName name="ㅜㅜ" localSheetId="3" hidden="1">{#N/A,#N/A,FALSE,"UNIT";#N/A,#N/A,FALSE,"UNIT";#N/A,#N/A,FALSE,"계정"}</definedName>
    <definedName name="ㅜㅜ" hidden="1">{#N/A,#N/A,FALSE,"UNIT";#N/A,#N/A,FALSE,"UNIT";#N/A,#N/A,FALSE,"계정"}</definedName>
    <definedName name="ㅜㅜㅜㅜ" localSheetId="1" hidden="1">{#N/A,#N/A,FALSE,"UNIT";#N/A,#N/A,FALSE,"UNIT";#N/A,#N/A,FALSE,"계정"}</definedName>
    <definedName name="ㅜㅜㅜㅜ" localSheetId="3" hidden="1">{#N/A,#N/A,FALSE,"UNIT";#N/A,#N/A,FALSE,"UNIT";#N/A,#N/A,FALSE,"계정"}</definedName>
    <definedName name="ㅜㅜㅜㅜ" hidden="1">{#N/A,#N/A,FALSE,"UNIT";#N/A,#N/A,FALSE,"UNIT";#N/A,#N/A,FALSE,"계정"}</definedName>
    <definedName name="ㅜㅜㅜㅜㅜㅜ" localSheetId="1" hidden="1">{#N/A,#N/A,FALSE,"UNIT";#N/A,#N/A,FALSE,"UNIT";#N/A,#N/A,FALSE,"계정"}</definedName>
    <definedName name="ㅜㅜㅜㅜㅜㅜ" localSheetId="3" hidden="1">{#N/A,#N/A,FALSE,"UNIT";#N/A,#N/A,FALSE,"UNIT";#N/A,#N/A,FALSE,"계정"}</definedName>
    <definedName name="ㅜㅜㅜㅜㅜㅜ" hidden="1">{#N/A,#N/A,FALSE,"UNIT";#N/A,#N/A,FALSE,"UNIT";#N/A,#N/A,FALSE,"계정"}</definedName>
    <definedName name="ㅠ" localSheetId="1" hidden="1">{#N/A,#N/A,FALSE,"UNIT";#N/A,#N/A,FALSE,"UNIT";#N/A,#N/A,FALSE,"계정"}</definedName>
    <definedName name="ㅠ" localSheetId="3" hidden="1">{#N/A,#N/A,FALSE,"UNIT";#N/A,#N/A,FALSE,"UNIT";#N/A,#N/A,FALSE,"계정"}</definedName>
    <definedName name="ㅠ" hidden="1">{#N/A,#N/A,FALSE,"UNIT";#N/A,#N/A,FALSE,"UNIT";#N/A,#N/A,FALSE,"계정"}</definedName>
    <definedName name="ㅠㅍ" localSheetId="1" hidden="1">{#N/A,#N/A,FALSE,"UNIT";#N/A,#N/A,FALSE,"UNIT";#N/A,#N/A,FALSE,"계정"}</definedName>
    <definedName name="ㅠㅍ" localSheetId="3" hidden="1">{#N/A,#N/A,FALSE,"UNIT";#N/A,#N/A,FALSE,"UNIT";#N/A,#N/A,FALSE,"계정"}</definedName>
    <definedName name="ㅠㅍ" hidden="1">{#N/A,#N/A,FALSE,"UNIT";#N/A,#N/A,FALSE,"UNIT";#N/A,#N/A,FALSE,"계정"}</definedName>
    <definedName name="ㅠㅠㅠㅠㅠ" localSheetId="1" hidden="1">{#N/A,#N/A,FALSE,"UNIT";#N/A,#N/A,FALSE,"UNIT";#N/A,#N/A,FALSE,"계정"}</definedName>
    <definedName name="ㅠㅠㅠㅠㅠ" localSheetId="3" hidden="1">{#N/A,#N/A,FALSE,"UNIT";#N/A,#N/A,FALSE,"UNIT";#N/A,#N/A,FALSE,"계정"}</definedName>
    <definedName name="ㅠㅠㅠㅠㅠ" hidden="1">{#N/A,#N/A,FALSE,"UNIT";#N/A,#N/A,FALSE,"UNIT";#N/A,#N/A,FALSE,"계정"}</definedName>
    <definedName name="ㅠㅠㅠㅠㅠㅠ" localSheetId="1" hidden="1">{#N/A,#N/A,FALSE,"UNIT";#N/A,#N/A,FALSE,"UNIT";#N/A,#N/A,FALSE,"계정"}</definedName>
    <definedName name="ㅠㅠㅠㅠㅠㅠ" localSheetId="3" hidden="1">{#N/A,#N/A,FALSE,"UNIT";#N/A,#N/A,FALSE,"UNIT";#N/A,#N/A,FALSE,"계정"}</definedName>
    <definedName name="ㅠㅠㅠㅠㅠㅠ" hidden="1">{#N/A,#N/A,FALSE,"UNIT";#N/A,#N/A,FALSE,"UNIT";#N/A,#N/A,FALSE,"계정"}</definedName>
    <definedName name="ㅡ" localSheetId="1" hidden="1">{#N/A,#N/A,FALSE,"UNIT";#N/A,#N/A,FALSE,"UNIT";#N/A,#N/A,FALSE,"계정"}</definedName>
    <definedName name="ㅡ" localSheetId="3" hidden="1">{#N/A,#N/A,FALSE,"UNIT";#N/A,#N/A,FALSE,"UNIT";#N/A,#N/A,FALSE,"계정"}</definedName>
    <definedName name="ㅡ" hidden="1">{#N/A,#N/A,FALSE,"UNIT";#N/A,#N/A,FALSE,"UNIT";#N/A,#N/A,FALSE,"계정"}</definedName>
    <definedName name="ㅡㅡ" localSheetId="1" hidden="1">{#N/A,#N/A,FALSE,"UNIT";#N/A,#N/A,FALSE,"UNIT";#N/A,#N/A,FALSE,"계정"}</definedName>
    <definedName name="ㅡㅡ" localSheetId="3" hidden="1">{#N/A,#N/A,FALSE,"UNIT";#N/A,#N/A,FALSE,"UNIT";#N/A,#N/A,FALSE,"계정"}</definedName>
    <definedName name="ㅡㅡ" hidden="1">{#N/A,#N/A,FALSE,"UNIT";#N/A,#N/A,FALSE,"UNIT";#N/A,#N/A,FALSE,"계정"}</definedName>
    <definedName name="ㅡㅡㅡ" localSheetId="1" hidden="1">{#N/A,#N/A,FALSE,"UNIT";#N/A,#N/A,FALSE,"UNIT";#N/A,#N/A,FALSE,"계정"}</definedName>
    <definedName name="ㅡㅡㅡ" localSheetId="3" hidden="1">{#N/A,#N/A,FALSE,"UNIT";#N/A,#N/A,FALSE,"UNIT";#N/A,#N/A,FALSE,"계정"}</definedName>
    <definedName name="ㅡㅡㅡ" hidden="1">{#N/A,#N/A,FALSE,"UNIT";#N/A,#N/A,FALSE,"UNIT";#N/A,#N/A,FALSE,"계정"}</definedName>
    <definedName name="ㅡㅡㅡㅡㅡ" localSheetId="1" hidden="1">{#N/A,#N/A,FALSE,"UNIT";#N/A,#N/A,FALSE,"UNIT";#N/A,#N/A,FALSE,"계정"}</definedName>
    <definedName name="ㅡㅡㅡㅡㅡ" localSheetId="3" hidden="1">{#N/A,#N/A,FALSE,"UNIT";#N/A,#N/A,FALSE,"UNIT";#N/A,#N/A,FALSE,"계정"}</definedName>
    <definedName name="ㅡㅡㅡㅡㅡ" hidden="1">{#N/A,#N/A,FALSE,"UNIT";#N/A,#N/A,FALSE,"UNIT";#N/A,#N/A,FALSE,"계정"}</definedName>
    <definedName name="ㅡㅡㅡㅡㅡㅡ" localSheetId="1" hidden="1">{#N/A,#N/A,FALSE,"UNIT";#N/A,#N/A,FALSE,"UNIT";#N/A,#N/A,FALSE,"계정"}</definedName>
    <definedName name="ㅡㅡㅡㅡㅡㅡ" localSheetId="3" hidden="1">{#N/A,#N/A,FALSE,"UNIT";#N/A,#N/A,FALSE,"UNIT";#N/A,#N/A,FALSE,"계정"}</definedName>
    <definedName name="ㅡㅡㅡㅡㅡㅡ" hidden="1">{#N/A,#N/A,FALSE,"UNIT";#N/A,#N/A,FALSE,"UNIT";#N/A,#N/A,FALSE,"계정"}</definedName>
    <definedName name="ㅣㅣ" localSheetId="1" hidden="1">{#N/A,#N/A,TRUE,"Summary";#N/A,#N/A,TRUE,"IS";#N/A,#N/A,TRUE,"Adj";#N/A,#N/A,TRUE,"BS";#N/A,#N/A,TRUE,"CF";#N/A,#N/A,TRUE,"Debt";#N/A,#N/A,TRUE,"IRR"}</definedName>
    <definedName name="ㅣㅣ" localSheetId="3" hidden="1">{#N/A,#N/A,TRUE,"Summary";#N/A,#N/A,TRUE,"IS";#N/A,#N/A,TRUE,"Adj";#N/A,#N/A,TRUE,"BS";#N/A,#N/A,TRUE,"CF";#N/A,#N/A,TRUE,"Debt";#N/A,#N/A,TRUE,"IRR"}</definedName>
    <definedName name="ㅣㅣ" hidden="1">{#N/A,#N/A,TRUE,"Summary";#N/A,#N/A,TRUE,"IS";#N/A,#N/A,TRUE,"Adj";#N/A,#N/A,TRUE,"BS";#N/A,#N/A,TRUE,"CF";#N/A,#N/A,TRUE,"Debt";#N/A,#N/A,TRUE,"IRR"}</definedName>
    <definedName name="ㅣㅣㅣㅣ" localSheetId="1" hidden="1">{#N/A,#N/A,FALSE,"UNIT";#N/A,#N/A,FALSE,"UNIT";#N/A,#N/A,FALSE,"계정"}</definedName>
    <definedName name="ㅣㅣㅣㅣ" localSheetId="3" hidden="1">{#N/A,#N/A,FALSE,"UNIT";#N/A,#N/A,FALSE,"UNIT";#N/A,#N/A,FALSE,"계정"}</definedName>
    <definedName name="ㅣㅣㅣㅣ" hidden="1">{#N/A,#N/A,FALSE,"UNIT";#N/A,#N/A,FALSE,"UNIT";#N/A,#N/A,FALSE,"계정"}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84" l="1"/>
  <c r="K43" i="84"/>
  <c r="S35" i="85"/>
  <c r="R12" i="84" l="1"/>
  <c r="R11" i="84"/>
  <c r="T12" i="84"/>
  <c r="S12" i="84"/>
  <c r="T11" i="84"/>
  <c r="S11" i="84"/>
  <c r="W7" i="77" l="1"/>
  <c r="W6" i="77"/>
  <c r="W5" i="77"/>
  <c r="W8" i="77"/>
  <c r="Q45" i="84"/>
  <c r="N45" i="84"/>
  <c r="M45" i="84"/>
  <c r="J45" i="84"/>
  <c r="I45" i="84"/>
  <c r="Q44" i="84"/>
  <c r="N44" i="84"/>
  <c r="M44" i="84"/>
  <c r="J44" i="84"/>
  <c r="I44" i="84"/>
  <c r="Q21" i="84"/>
  <c r="N21" i="84"/>
  <c r="M21" i="84"/>
  <c r="J21" i="84"/>
  <c r="I21" i="84"/>
  <c r="Q20" i="84"/>
  <c r="N20" i="84"/>
  <c r="M20" i="84"/>
  <c r="J20" i="84"/>
  <c r="I20" i="84"/>
  <c r="U12" i="84" l="1"/>
  <c r="Q12" i="84"/>
  <c r="O12" i="84"/>
  <c r="N12" i="84"/>
  <c r="M12" i="84"/>
  <c r="K12" i="84"/>
  <c r="J12" i="84"/>
  <c r="I12" i="84"/>
  <c r="P37" i="85" l="1"/>
  <c r="O37" i="85"/>
  <c r="N37" i="85"/>
  <c r="M37" i="85"/>
  <c r="L37" i="85"/>
  <c r="K37" i="85"/>
  <c r="J37" i="85"/>
  <c r="H37" i="85"/>
  <c r="I37" i="85" s="1"/>
  <c r="G37" i="85"/>
  <c r="F37" i="85"/>
  <c r="E37" i="85"/>
  <c r="D37" i="85"/>
  <c r="T37" i="85" s="1"/>
  <c r="A37" i="85"/>
  <c r="O36" i="85"/>
  <c r="N36" i="85"/>
  <c r="M36" i="85"/>
  <c r="L36" i="85"/>
  <c r="K36" i="85"/>
  <c r="J36" i="85"/>
  <c r="H36" i="85"/>
  <c r="G36" i="85"/>
  <c r="F36" i="85"/>
  <c r="E36" i="85"/>
  <c r="D36" i="85"/>
  <c r="T36" i="85" s="1"/>
  <c r="A36" i="85"/>
  <c r="O35" i="85"/>
  <c r="N35" i="85"/>
  <c r="M35" i="85"/>
  <c r="L35" i="85"/>
  <c r="K35" i="85"/>
  <c r="J35" i="85"/>
  <c r="H35" i="85"/>
  <c r="G35" i="85"/>
  <c r="F35" i="85"/>
  <c r="E35" i="85"/>
  <c r="D35" i="85"/>
  <c r="T35" i="85" s="1"/>
  <c r="A35" i="85"/>
  <c r="O34" i="85"/>
  <c r="N34" i="85"/>
  <c r="M34" i="85"/>
  <c r="L34" i="85"/>
  <c r="K34" i="85"/>
  <c r="J34" i="85"/>
  <c r="H34" i="85"/>
  <c r="G34" i="85"/>
  <c r="F34" i="85"/>
  <c r="E34" i="85"/>
  <c r="D34" i="85"/>
  <c r="I34" i="85" s="1"/>
  <c r="A34" i="85"/>
  <c r="P33" i="85"/>
  <c r="O33" i="85"/>
  <c r="N33" i="85"/>
  <c r="M33" i="85"/>
  <c r="L33" i="85"/>
  <c r="K33" i="85"/>
  <c r="J33" i="85"/>
  <c r="H33" i="85"/>
  <c r="G33" i="85"/>
  <c r="F33" i="85"/>
  <c r="E33" i="85"/>
  <c r="D33" i="85"/>
  <c r="I33" i="85" s="1"/>
  <c r="A33" i="85"/>
  <c r="P32" i="85"/>
  <c r="O32" i="85"/>
  <c r="N32" i="85"/>
  <c r="M32" i="85"/>
  <c r="L32" i="85"/>
  <c r="K32" i="85"/>
  <c r="J32" i="85"/>
  <c r="H32" i="85"/>
  <c r="I32" i="85" s="1"/>
  <c r="G32" i="85"/>
  <c r="F32" i="85"/>
  <c r="E32" i="85"/>
  <c r="D32" i="85"/>
  <c r="T32" i="85" s="1"/>
  <c r="A32" i="85"/>
  <c r="P31" i="85"/>
  <c r="O31" i="85"/>
  <c r="N31" i="85"/>
  <c r="M31" i="85"/>
  <c r="L31" i="85"/>
  <c r="K31" i="85"/>
  <c r="J31" i="85"/>
  <c r="H31" i="85"/>
  <c r="I31" i="85" s="1"/>
  <c r="G31" i="85"/>
  <c r="F31" i="85"/>
  <c r="E31" i="85"/>
  <c r="D31" i="85"/>
  <c r="T31" i="85" s="1"/>
  <c r="C31" i="85"/>
  <c r="A31" i="85"/>
  <c r="T13" i="85"/>
  <c r="O13" i="85"/>
  <c r="N13" i="85"/>
  <c r="M13" i="85"/>
  <c r="L13" i="85"/>
  <c r="K13" i="85"/>
  <c r="J13" i="85"/>
  <c r="P13" i="85" s="1"/>
  <c r="H13" i="85"/>
  <c r="I13" i="85" s="1"/>
  <c r="S13" i="85" s="1"/>
  <c r="G13" i="85"/>
  <c r="F13" i="85"/>
  <c r="E13" i="85"/>
  <c r="D13" i="85"/>
  <c r="A13" i="85"/>
  <c r="T12" i="85"/>
  <c r="O12" i="85"/>
  <c r="N12" i="85"/>
  <c r="M12" i="85"/>
  <c r="L12" i="85"/>
  <c r="K12" i="85"/>
  <c r="J12" i="85"/>
  <c r="P12" i="85" s="1"/>
  <c r="I12" i="85"/>
  <c r="S12" i="85" s="1"/>
  <c r="H12" i="85"/>
  <c r="G12" i="85"/>
  <c r="F12" i="85"/>
  <c r="E12" i="85"/>
  <c r="D12" i="85"/>
  <c r="A12" i="85"/>
  <c r="T11" i="85"/>
  <c r="P11" i="85"/>
  <c r="O11" i="85"/>
  <c r="N11" i="85"/>
  <c r="M11" i="85"/>
  <c r="L11" i="85"/>
  <c r="K11" i="85"/>
  <c r="J11" i="85"/>
  <c r="H11" i="85"/>
  <c r="G11" i="85"/>
  <c r="F11" i="85"/>
  <c r="I11" i="85" s="1"/>
  <c r="S11" i="85" s="1"/>
  <c r="E11" i="85"/>
  <c r="D11" i="85"/>
  <c r="A11" i="85"/>
  <c r="O10" i="85"/>
  <c r="T10" i="85" s="1"/>
  <c r="N10" i="85"/>
  <c r="M10" i="85"/>
  <c r="L10" i="85"/>
  <c r="K10" i="85"/>
  <c r="J10" i="85"/>
  <c r="P10" i="85" s="1"/>
  <c r="I10" i="85"/>
  <c r="Q10" i="85" s="1"/>
  <c r="H10" i="85"/>
  <c r="G10" i="85"/>
  <c r="F10" i="85"/>
  <c r="E10" i="85"/>
  <c r="D10" i="85"/>
  <c r="A10" i="85"/>
  <c r="T9" i="85"/>
  <c r="P9" i="85"/>
  <c r="O9" i="85"/>
  <c r="N9" i="85"/>
  <c r="M9" i="85"/>
  <c r="L9" i="85"/>
  <c r="K9" i="85"/>
  <c r="J9" i="85"/>
  <c r="H9" i="85"/>
  <c r="G9" i="85"/>
  <c r="F9" i="85"/>
  <c r="I9" i="85" s="1"/>
  <c r="S9" i="85" s="1"/>
  <c r="E9" i="85"/>
  <c r="D9" i="85"/>
  <c r="A9" i="85"/>
  <c r="P8" i="85"/>
  <c r="O8" i="85"/>
  <c r="T8" i="85" s="1"/>
  <c r="T20" i="85" s="1"/>
  <c r="N8" i="85"/>
  <c r="M8" i="85"/>
  <c r="L8" i="85"/>
  <c r="K8" i="85"/>
  <c r="J8" i="85"/>
  <c r="H8" i="85"/>
  <c r="G8" i="85"/>
  <c r="F8" i="85"/>
  <c r="E8" i="85"/>
  <c r="I8" i="85" s="1"/>
  <c r="S8" i="85" s="1"/>
  <c r="D8" i="85"/>
  <c r="A8" i="85"/>
  <c r="S33" i="85" l="1"/>
  <c r="R33" i="85"/>
  <c r="Q33" i="85"/>
  <c r="S31" i="85"/>
  <c r="R31" i="85"/>
  <c r="Q32" i="85"/>
  <c r="S32" i="85"/>
  <c r="R32" i="85"/>
  <c r="Q34" i="85"/>
  <c r="S34" i="85"/>
  <c r="R34" i="85"/>
  <c r="S37" i="85"/>
  <c r="R37" i="85"/>
  <c r="Q37" i="85"/>
  <c r="P21" i="85"/>
  <c r="S10" i="85"/>
  <c r="T33" i="85"/>
  <c r="T45" i="85" s="1"/>
  <c r="P35" i="85"/>
  <c r="P36" i="85"/>
  <c r="P44" i="85" s="1"/>
  <c r="I35" i="85"/>
  <c r="I36" i="85"/>
  <c r="T34" i="85"/>
  <c r="T43" i="85" s="1"/>
  <c r="P19" i="85"/>
  <c r="R10" i="85"/>
  <c r="P34" i="85"/>
  <c r="S20" i="85"/>
  <c r="S18" i="85"/>
  <c r="S21" i="85"/>
  <c r="S19" i="85"/>
  <c r="Q11" i="85"/>
  <c r="P18" i="85"/>
  <c r="P43" i="85"/>
  <c r="R11" i="85"/>
  <c r="T19" i="85"/>
  <c r="Q8" i="85"/>
  <c r="Q12" i="85"/>
  <c r="P20" i="85"/>
  <c r="P45" i="85"/>
  <c r="R8" i="85"/>
  <c r="R12" i="85"/>
  <c r="T21" i="85"/>
  <c r="Q31" i="85"/>
  <c r="P42" i="85"/>
  <c r="Q9" i="85"/>
  <c r="Q13" i="85"/>
  <c r="T18" i="85"/>
  <c r="R9" i="85"/>
  <c r="R13" i="85"/>
  <c r="Q36" i="85" l="1"/>
  <c r="S36" i="85"/>
  <c r="R36" i="85"/>
  <c r="R35" i="85"/>
  <c r="R43" i="85" s="1"/>
  <c r="T42" i="85"/>
  <c r="Q35" i="85"/>
  <c r="T44" i="85"/>
  <c r="Q44" i="85"/>
  <c r="Q42" i="85"/>
  <c r="Q45" i="85"/>
  <c r="Q43" i="85"/>
  <c r="R20" i="85"/>
  <c r="R18" i="85"/>
  <c r="R21" i="85"/>
  <c r="R19" i="85"/>
  <c r="Q19" i="85"/>
  <c r="Q20" i="85"/>
  <c r="Q18" i="85"/>
  <c r="Q21" i="85"/>
  <c r="R42" i="85" l="1"/>
  <c r="S44" i="85"/>
  <c r="S45" i="85"/>
  <c r="S43" i="85"/>
  <c r="R44" i="85"/>
  <c r="R45" i="85"/>
  <c r="S42" i="85"/>
  <c r="O36" i="84"/>
  <c r="N36" i="84"/>
  <c r="M36" i="84"/>
  <c r="K36" i="84"/>
  <c r="J36" i="84"/>
  <c r="I36" i="84"/>
  <c r="O35" i="84"/>
  <c r="N35" i="84"/>
  <c r="M35" i="84"/>
  <c r="K35" i="84"/>
  <c r="J35" i="84"/>
  <c r="I35" i="84"/>
  <c r="U11" i="84"/>
  <c r="O11" i="84"/>
  <c r="N11" i="84"/>
  <c r="M11" i="84"/>
  <c r="K11" i="84"/>
  <c r="J11" i="84"/>
  <c r="I11" i="84"/>
  <c r="W39" i="77"/>
  <c r="V39" i="77"/>
  <c r="W38" i="77"/>
  <c r="V38" i="77"/>
  <c r="W37" i="77"/>
  <c r="V37" i="77"/>
  <c r="V36" i="77"/>
  <c r="W36" i="77" s="1"/>
  <c r="W35" i="77"/>
  <c r="V35" i="77"/>
  <c r="W34" i="77"/>
  <c r="V34" i="77"/>
  <c r="W33" i="77"/>
  <c r="V33" i="77"/>
  <c r="V32" i="77"/>
  <c r="W32" i="77" s="1"/>
  <c r="V39" i="82"/>
  <c r="V38" i="82"/>
  <c r="V37" i="82"/>
  <c r="V36" i="82"/>
  <c r="V35" i="82"/>
  <c r="V34" i="82"/>
  <c r="V33" i="82"/>
  <c r="V32" i="82"/>
  <c r="V31" i="82"/>
  <c r="V39" i="79"/>
  <c r="V38" i="79"/>
  <c r="V37" i="79"/>
  <c r="V36" i="79"/>
  <c r="V35" i="79"/>
  <c r="V34" i="79"/>
  <c r="V33" i="79"/>
  <c r="V32" i="79"/>
  <c r="V31" i="79"/>
  <c r="W31" i="77"/>
  <c r="V31" i="77"/>
  <c r="Q11" i="84"/>
  <c r="W36" i="84"/>
  <c r="W35" i="84"/>
  <c r="W10" i="77"/>
  <c r="W9" i="77"/>
  <c r="V10" i="82"/>
  <c r="V9" i="82"/>
  <c r="V8" i="82"/>
  <c r="V10" i="79"/>
  <c r="V9" i="79"/>
  <c r="V8" i="79"/>
  <c r="V10" i="77"/>
  <c r="V9" i="77"/>
  <c r="V8" i="77"/>
  <c r="Q36" i="84"/>
  <c r="Q35" i="84"/>
  <c r="D2" i="84"/>
  <c r="N24" i="84" l="1"/>
  <c r="N23" i="84"/>
  <c r="M24" i="84"/>
  <c r="M23" i="84"/>
  <c r="Q24" i="84"/>
  <c r="Q23" i="84"/>
  <c r="Q47" i="84"/>
  <c r="Q48" i="84"/>
  <c r="N48" i="84"/>
  <c r="N47" i="84"/>
  <c r="I48" i="84"/>
  <c r="I47" i="84"/>
  <c r="I23" i="84"/>
  <c r="I24" i="84"/>
  <c r="J48" i="84"/>
  <c r="J47" i="84"/>
  <c r="J23" i="84"/>
  <c r="J24" i="84"/>
  <c r="M48" i="84"/>
  <c r="M47" i="84"/>
  <c r="U35" i="84"/>
  <c r="T17" i="84"/>
  <c r="G17" i="84"/>
  <c r="T35" i="84"/>
  <c r="T41" i="84"/>
  <c r="G36" i="84"/>
  <c r="S42" i="84"/>
  <c r="T16" i="84"/>
  <c r="G16" i="84"/>
  <c r="S35" i="84"/>
  <c r="F12" i="84"/>
  <c r="S43" i="84"/>
  <c r="F11" i="84"/>
  <c r="T18" i="84"/>
  <c r="S19" i="84"/>
  <c r="F19" i="84"/>
  <c r="G18" i="84"/>
  <c r="S18" i="84"/>
  <c r="F18" i="84"/>
  <c r="G35" i="84"/>
  <c r="F36" i="84"/>
  <c r="S41" i="84"/>
  <c r="F35" i="84"/>
  <c r="F16" i="84"/>
  <c r="S17" i="84"/>
  <c r="F17" i="84"/>
  <c r="G12" i="84"/>
  <c r="F43" i="84"/>
  <c r="S16" i="84"/>
  <c r="T36" i="84"/>
  <c r="G11" i="84"/>
  <c r="F42" i="84"/>
  <c r="T42" i="84"/>
  <c r="T19" i="84"/>
  <c r="G19" i="84"/>
  <c r="S36" i="84"/>
  <c r="G41" i="84"/>
  <c r="T43" i="84"/>
  <c r="F41" i="84"/>
  <c r="G42" i="84"/>
  <c r="U36" i="84"/>
  <c r="W38" i="84"/>
  <c r="W37" i="84"/>
  <c r="C11" i="84"/>
  <c r="C12" i="84"/>
  <c r="M38" i="84"/>
  <c r="O38" i="84"/>
  <c r="N38" i="84"/>
  <c r="K14" i="84"/>
  <c r="Q14" i="84"/>
  <c r="M14" i="84"/>
  <c r="Q38" i="84"/>
  <c r="J14" i="84"/>
  <c r="C35" i="84"/>
  <c r="C36" i="84"/>
  <c r="Q37" i="84"/>
  <c r="K38" i="84"/>
  <c r="J38" i="84"/>
  <c r="K13" i="84"/>
  <c r="I38" i="84"/>
  <c r="Q13" i="84"/>
  <c r="J37" i="84"/>
  <c r="N37" i="84"/>
  <c r="I13" i="84"/>
  <c r="K37" i="84"/>
  <c r="J13" i="84"/>
  <c r="O37" i="84"/>
  <c r="M13" i="84"/>
  <c r="M37" i="84"/>
  <c r="I14" i="84"/>
  <c r="I37" i="84"/>
  <c r="P39" i="77"/>
  <c r="O39" i="77"/>
  <c r="N39" i="77"/>
  <c r="M39" i="77"/>
  <c r="L39" i="77"/>
  <c r="K39" i="77"/>
  <c r="I39" i="77"/>
  <c r="H39" i="77"/>
  <c r="G39" i="77"/>
  <c r="F39" i="77"/>
  <c r="D39" i="77"/>
  <c r="E39" i="77" s="1"/>
  <c r="C39" i="77"/>
  <c r="P38" i="77"/>
  <c r="O38" i="77"/>
  <c r="N38" i="77"/>
  <c r="M38" i="77"/>
  <c r="L38" i="77"/>
  <c r="K38" i="77"/>
  <c r="H38" i="77"/>
  <c r="G38" i="77"/>
  <c r="F38" i="77"/>
  <c r="D38" i="77"/>
  <c r="C38" i="77"/>
  <c r="E38" i="77" s="1"/>
  <c r="P37" i="77"/>
  <c r="O37" i="77"/>
  <c r="N37" i="77"/>
  <c r="M37" i="77"/>
  <c r="L37" i="77"/>
  <c r="K37" i="77"/>
  <c r="H37" i="77"/>
  <c r="G37" i="77"/>
  <c r="F37" i="77"/>
  <c r="D37" i="77"/>
  <c r="E37" i="77" s="1"/>
  <c r="C37" i="77"/>
  <c r="P36" i="77"/>
  <c r="O36" i="77"/>
  <c r="N36" i="77"/>
  <c r="M36" i="77"/>
  <c r="L36" i="77"/>
  <c r="K36" i="77"/>
  <c r="I36" i="77"/>
  <c r="H36" i="77"/>
  <c r="G36" i="77"/>
  <c r="F36" i="77"/>
  <c r="D36" i="77"/>
  <c r="E36" i="77" s="1"/>
  <c r="C36" i="77"/>
  <c r="P35" i="77"/>
  <c r="O35" i="77"/>
  <c r="N35" i="77"/>
  <c r="M35" i="77"/>
  <c r="L35" i="77"/>
  <c r="K35" i="77"/>
  <c r="I35" i="77"/>
  <c r="H35" i="77"/>
  <c r="G35" i="77"/>
  <c r="F35" i="77"/>
  <c r="D35" i="77"/>
  <c r="C35" i="77"/>
  <c r="E35" i="77" s="1"/>
  <c r="P34" i="77"/>
  <c r="O34" i="77"/>
  <c r="N34" i="77"/>
  <c r="M34" i="77"/>
  <c r="L34" i="77"/>
  <c r="K34" i="77"/>
  <c r="I34" i="77"/>
  <c r="H34" i="77"/>
  <c r="G34" i="77"/>
  <c r="F34" i="77"/>
  <c r="E34" i="77"/>
  <c r="J34" i="77" s="1"/>
  <c r="D34" i="77"/>
  <c r="C34" i="77"/>
  <c r="P33" i="77"/>
  <c r="O33" i="77"/>
  <c r="N33" i="77"/>
  <c r="M33" i="77"/>
  <c r="L33" i="77"/>
  <c r="K33" i="77"/>
  <c r="H33" i="77"/>
  <c r="G33" i="77"/>
  <c r="F33" i="77"/>
  <c r="D33" i="77"/>
  <c r="E33" i="77" s="1"/>
  <c r="C33" i="77"/>
  <c r="P32" i="77"/>
  <c r="O32" i="77"/>
  <c r="N32" i="77"/>
  <c r="M32" i="77"/>
  <c r="L32" i="77"/>
  <c r="K32" i="77"/>
  <c r="I32" i="77"/>
  <c r="H32" i="77"/>
  <c r="G32" i="77"/>
  <c r="F32" i="77"/>
  <c r="D32" i="77"/>
  <c r="C32" i="77"/>
  <c r="E32" i="77" s="1"/>
  <c r="P31" i="77"/>
  <c r="O31" i="77"/>
  <c r="N31" i="77"/>
  <c r="M31" i="77"/>
  <c r="L31" i="77"/>
  <c r="K31" i="77"/>
  <c r="I31" i="77"/>
  <c r="H31" i="77"/>
  <c r="G31" i="77"/>
  <c r="F31" i="77"/>
  <c r="E31" i="77"/>
  <c r="J31" i="77" s="1"/>
  <c r="D31" i="77"/>
  <c r="C31" i="77"/>
  <c r="P30" i="77"/>
  <c r="N30" i="77"/>
  <c r="O30" i="77" s="1"/>
  <c r="M30" i="77"/>
  <c r="L30" i="77"/>
  <c r="K30" i="77"/>
  <c r="P10" i="77"/>
  <c r="N10" i="77"/>
  <c r="M10" i="77"/>
  <c r="O10" i="77" s="1"/>
  <c r="L10" i="77"/>
  <c r="K10" i="77"/>
  <c r="I10" i="77"/>
  <c r="H10" i="77"/>
  <c r="G10" i="77"/>
  <c r="F10" i="77"/>
  <c r="D10" i="77"/>
  <c r="C10" i="77"/>
  <c r="E10" i="77" s="1"/>
  <c r="B10" i="77"/>
  <c r="P9" i="77"/>
  <c r="N9" i="77"/>
  <c r="O9" i="77" s="1"/>
  <c r="M9" i="77"/>
  <c r="L9" i="77"/>
  <c r="K9" i="77"/>
  <c r="I9" i="77"/>
  <c r="H9" i="77"/>
  <c r="G9" i="77"/>
  <c r="F9" i="77"/>
  <c r="E9" i="77"/>
  <c r="U9" i="77" s="1"/>
  <c r="D9" i="77"/>
  <c r="C9" i="77"/>
  <c r="B9" i="77"/>
  <c r="P8" i="77"/>
  <c r="N8" i="77"/>
  <c r="M8" i="77"/>
  <c r="O8" i="77" s="1"/>
  <c r="L8" i="77"/>
  <c r="K8" i="77"/>
  <c r="H8" i="77"/>
  <c r="G8" i="77"/>
  <c r="F8" i="77"/>
  <c r="D8" i="77"/>
  <c r="E8" i="77" s="1"/>
  <c r="C8" i="77"/>
  <c r="B8" i="77"/>
  <c r="P7" i="77"/>
  <c r="O7" i="77"/>
  <c r="N7" i="77"/>
  <c r="M7" i="77"/>
  <c r="L7" i="77"/>
  <c r="K7" i="77"/>
  <c r="P30" i="82"/>
  <c r="N30" i="82"/>
  <c r="M30" i="82"/>
  <c r="O30" i="82" s="1"/>
  <c r="L30" i="82"/>
  <c r="K30" i="82"/>
  <c r="P30" i="79"/>
  <c r="N30" i="79"/>
  <c r="M30" i="79"/>
  <c r="O30" i="79" s="1"/>
  <c r="L30" i="79"/>
  <c r="K30" i="79"/>
  <c r="P32" i="79"/>
  <c r="O32" i="79"/>
  <c r="N32" i="79"/>
  <c r="M32" i="79"/>
  <c r="L32" i="79"/>
  <c r="K32" i="79"/>
  <c r="I32" i="79"/>
  <c r="H32" i="79"/>
  <c r="G32" i="79"/>
  <c r="F32" i="79"/>
  <c r="D32" i="79"/>
  <c r="E32" i="79" s="1"/>
  <c r="C32" i="79"/>
  <c r="P31" i="79"/>
  <c r="O31" i="79"/>
  <c r="N31" i="79"/>
  <c r="M31" i="79"/>
  <c r="L31" i="79"/>
  <c r="K31" i="79"/>
  <c r="I31" i="79"/>
  <c r="H31" i="79"/>
  <c r="G31" i="79"/>
  <c r="F31" i="79"/>
  <c r="D31" i="79"/>
  <c r="E31" i="79" s="1"/>
  <c r="C31" i="79"/>
  <c r="P7" i="82"/>
  <c r="N7" i="82"/>
  <c r="M7" i="82"/>
  <c r="O7" i="82" s="1"/>
  <c r="L7" i="82"/>
  <c r="K7" i="82"/>
  <c r="P7" i="79"/>
  <c r="N7" i="79"/>
  <c r="M7" i="79"/>
  <c r="O7" i="79" s="1"/>
  <c r="L7" i="79"/>
  <c r="K7" i="79"/>
  <c r="U10" i="82"/>
  <c r="T10" i="82"/>
  <c r="S10" i="82"/>
  <c r="R10" i="82"/>
  <c r="Q10" i="82"/>
  <c r="U9" i="82"/>
  <c r="T9" i="82"/>
  <c r="S9" i="82"/>
  <c r="R9" i="82"/>
  <c r="Q9" i="82"/>
  <c r="U8" i="82"/>
  <c r="T8" i="82"/>
  <c r="S8" i="82"/>
  <c r="R8" i="82"/>
  <c r="Q8" i="82"/>
  <c r="U39" i="82"/>
  <c r="T39" i="82"/>
  <c r="S39" i="82"/>
  <c r="R39" i="82"/>
  <c r="Q39" i="82"/>
  <c r="U38" i="82"/>
  <c r="T38" i="82"/>
  <c r="S38" i="82"/>
  <c r="R38" i="82"/>
  <c r="Q38" i="82"/>
  <c r="U37" i="82"/>
  <c r="T37" i="82"/>
  <c r="S37" i="82"/>
  <c r="R37" i="82"/>
  <c r="Q37" i="82"/>
  <c r="U36" i="82"/>
  <c r="T36" i="82"/>
  <c r="S36" i="82"/>
  <c r="R36" i="82"/>
  <c r="Q36" i="82"/>
  <c r="U35" i="82"/>
  <c r="T35" i="82"/>
  <c r="S35" i="82"/>
  <c r="R35" i="82"/>
  <c r="Q35" i="82"/>
  <c r="U34" i="82"/>
  <c r="T34" i="82"/>
  <c r="S34" i="82"/>
  <c r="R34" i="82"/>
  <c r="Q34" i="82"/>
  <c r="U33" i="82"/>
  <c r="T33" i="82"/>
  <c r="S33" i="82"/>
  <c r="R33" i="82"/>
  <c r="Q33" i="82"/>
  <c r="U32" i="82"/>
  <c r="T32" i="82"/>
  <c r="S32" i="82"/>
  <c r="R32" i="82"/>
  <c r="Q32" i="82"/>
  <c r="J39" i="79"/>
  <c r="U31" i="82"/>
  <c r="T31" i="82"/>
  <c r="S31" i="82"/>
  <c r="R31" i="82"/>
  <c r="Q31" i="82"/>
  <c r="P8" i="82"/>
  <c r="P9" i="82"/>
  <c r="P10" i="82"/>
  <c r="P31" i="82"/>
  <c r="P32" i="82"/>
  <c r="P33" i="82"/>
  <c r="P34" i="82"/>
  <c r="P35" i="82"/>
  <c r="P36" i="82"/>
  <c r="P37" i="82"/>
  <c r="P38" i="82"/>
  <c r="P39" i="82"/>
  <c r="K18" i="84" l="1"/>
  <c r="K42" i="84"/>
  <c r="O17" i="84"/>
  <c r="K17" i="84"/>
  <c r="O42" i="84"/>
  <c r="O16" i="84"/>
  <c r="O19" i="84"/>
  <c r="U19" i="84" s="1"/>
  <c r="O41" i="84"/>
  <c r="K16" i="84"/>
  <c r="K41" i="84"/>
  <c r="O43" i="84"/>
  <c r="K19" i="84"/>
  <c r="Q35" i="77"/>
  <c r="J35" i="77"/>
  <c r="U35" i="77"/>
  <c r="T31" i="77"/>
  <c r="S31" i="77"/>
  <c r="R31" i="77"/>
  <c r="J37" i="77"/>
  <c r="Q37" i="77"/>
  <c r="U37" i="77"/>
  <c r="J38" i="77"/>
  <c r="Q38" i="77"/>
  <c r="U38" i="77"/>
  <c r="Q8" i="77"/>
  <c r="U8" i="77"/>
  <c r="J8" i="77"/>
  <c r="Q33" i="77"/>
  <c r="U33" i="77"/>
  <c r="J33" i="77"/>
  <c r="Q32" i="77"/>
  <c r="U32" i="77"/>
  <c r="J32" i="77"/>
  <c r="T34" i="77"/>
  <c r="S34" i="77"/>
  <c r="R34" i="77"/>
  <c r="U36" i="77"/>
  <c r="J36" i="77"/>
  <c r="Q36" i="77"/>
  <c r="Q10" i="77"/>
  <c r="J10" i="77"/>
  <c r="U10" i="77"/>
  <c r="U39" i="77"/>
  <c r="J39" i="77"/>
  <c r="Q39" i="77"/>
  <c r="U34" i="77"/>
  <c r="Q9" i="77"/>
  <c r="U31" i="77"/>
  <c r="J9" i="77"/>
  <c r="Q31" i="77"/>
  <c r="Q34" i="77"/>
  <c r="J31" i="79"/>
  <c r="Q31" i="79"/>
  <c r="U31" i="79"/>
  <c r="U32" i="79"/>
  <c r="J32" i="79"/>
  <c r="Q32" i="79"/>
  <c r="E38" i="79"/>
  <c r="K23" i="84" l="1"/>
  <c r="K24" i="84"/>
  <c r="O23" i="84"/>
  <c r="O24" i="84"/>
  <c r="O48" i="84"/>
  <c r="O47" i="84"/>
  <c r="K48" i="84"/>
  <c r="K47" i="84"/>
  <c r="O21" i="84"/>
  <c r="O20" i="84"/>
  <c r="K21" i="84"/>
  <c r="K20" i="84"/>
  <c r="K45" i="84"/>
  <c r="K44" i="84"/>
  <c r="U41" i="84"/>
  <c r="O44" i="84"/>
  <c r="O45" i="84"/>
  <c r="R35" i="77"/>
  <c r="S35" i="77"/>
  <c r="S42" i="77" s="1"/>
  <c r="T35" i="77"/>
  <c r="S8" i="77"/>
  <c r="R8" i="77"/>
  <c r="T8" i="77"/>
  <c r="T37" i="77"/>
  <c r="S37" i="77"/>
  <c r="S52" i="77" s="1"/>
  <c r="R37" i="77"/>
  <c r="T36" i="77"/>
  <c r="S36" i="77"/>
  <c r="R36" i="77"/>
  <c r="R38" i="77"/>
  <c r="T38" i="77"/>
  <c r="S38" i="77"/>
  <c r="T39" i="77"/>
  <c r="S39" i="77"/>
  <c r="R39" i="77"/>
  <c r="Q42" i="77"/>
  <c r="Q45" i="77"/>
  <c r="Q44" i="77"/>
  <c r="Q43" i="77"/>
  <c r="U16" i="77"/>
  <c r="U14" i="77"/>
  <c r="U13" i="77"/>
  <c r="U15" i="77"/>
  <c r="R45" i="77"/>
  <c r="R43" i="77"/>
  <c r="R44" i="77"/>
  <c r="T33" i="77"/>
  <c r="T43" i="77" s="1"/>
  <c r="S33" i="77"/>
  <c r="R33" i="77"/>
  <c r="T9" i="77"/>
  <c r="S9" i="77"/>
  <c r="R9" i="77"/>
  <c r="S10" i="77"/>
  <c r="R10" i="77"/>
  <c r="T10" i="77"/>
  <c r="S32" i="77"/>
  <c r="R32" i="77"/>
  <c r="R42" i="77" s="1"/>
  <c r="T32" i="77"/>
  <c r="T52" i="77" s="1"/>
  <c r="Q15" i="77"/>
  <c r="Q13" i="77"/>
  <c r="Q14" i="77"/>
  <c r="Q16" i="77"/>
  <c r="S45" i="77"/>
  <c r="U43" i="77"/>
  <c r="U44" i="77"/>
  <c r="U42" i="77"/>
  <c r="U45" i="77"/>
  <c r="T32" i="79"/>
  <c r="S32" i="79"/>
  <c r="R32" i="79"/>
  <c r="R31" i="79"/>
  <c r="T31" i="79"/>
  <c r="S31" i="79"/>
  <c r="D39" i="83"/>
  <c r="T13" i="77" l="1"/>
  <c r="T16" i="77"/>
  <c r="T15" i="77"/>
  <c r="T51" i="77"/>
  <c r="T14" i="77"/>
  <c r="T45" i="77"/>
  <c r="R52" i="77"/>
  <c r="R15" i="77"/>
  <c r="R13" i="77"/>
  <c r="R16" i="77"/>
  <c r="R51" i="77"/>
  <c r="R14" i="77"/>
  <c r="S44" i="77"/>
  <c r="T44" i="77"/>
  <c r="S43" i="77"/>
  <c r="T42" i="77"/>
  <c r="S15" i="77"/>
  <c r="S13" i="77"/>
  <c r="S16" i="77"/>
  <c r="S51" i="77"/>
  <c r="S14" i="77"/>
  <c r="E38" i="83"/>
  <c r="D38" i="83"/>
  <c r="D38" i="79"/>
  <c r="D38" i="82"/>
  <c r="U39" i="79"/>
  <c r="Q39" i="79"/>
  <c r="P39" i="79"/>
  <c r="O39" i="79"/>
  <c r="N39" i="79"/>
  <c r="M39" i="79"/>
  <c r="L39" i="79"/>
  <c r="K39" i="79"/>
  <c r="I39" i="79"/>
  <c r="H39" i="79"/>
  <c r="G39" i="79"/>
  <c r="F39" i="79"/>
  <c r="N39" i="82"/>
  <c r="I39" i="82"/>
  <c r="E13" i="63"/>
  <c r="D13" i="63"/>
  <c r="E11" i="63"/>
  <c r="D11" i="63"/>
  <c r="E10" i="63"/>
  <c r="E12" i="63" s="1"/>
  <c r="D10" i="63"/>
  <c r="D12" i="63" s="1"/>
  <c r="E9" i="63"/>
  <c r="D9" i="63"/>
  <c r="C11" i="63"/>
  <c r="I39" i="83"/>
  <c r="P38" i="83"/>
  <c r="O38" i="83"/>
  <c r="N38" i="83"/>
  <c r="M38" i="83"/>
  <c r="L38" i="83"/>
  <c r="K38" i="83"/>
  <c r="H38" i="83"/>
  <c r="G38" i="83"/>
  <c r="F38" i="83"/>
  <c r="C38" i="83"/>
  <c r="P37" i="83"/>
  <c r="O37" i="83"/>
  <c r="N37" i="83"/>
  <c r="M37" i="83"/>
  <c r="L37" i="83"/>
  <c r="K37" i="83"/>
  <c r="H37" i="83"/>
  <c r="G37" i="83"/>
  <c r="F37" i="83"/>
  <c r="D37" i="83"/>
  <c r="C37" i="83"/>
  <c r="P36" i="83"/>
  <c r="O36" i="83"/>
  <c r="N36" i="83"/>
  <c r="M36" i="83"/>
  <c r="L36" i="83"/>
  <c r="K36" i="83"/>
  <c r="I36" i="83"/>
  <c r="H36" i="83"/>
  <c r="G36" i="83"/>
  <c r="F36" i="83"/>
  <c r="D36" i="83"/>
  <c r="C36" i="83"/>
  <c r="P35" i="83"/>
  <c r="O35" i="83"/>
  <c r="N35" i="83"/>
  <c r="M35" i="83"/>
  <c r="L35" i="83"/>
  <c r="K35" i="83"/>
  <c r="I35" i="83"/>
  <c r="H35" i="83"/>
  <c r="G35" i="83"/>
  <c r="F35" i="83"/>
  <c r="D35" i="83"/>
  <c r="C35" i="83"/>
  <c r="P34" i="83"/>
  <c r="O34" i="83"/>
  <c r="N34" i="83"/>
  <c r="M34" i="83"/>
  <c r="L34" i="83"/>
  <c r="K34" i="83"/>
  <c r="I34" i="83"/>
  <c r="H34" i="83"/>
  <c r="G34" i="83"/>
  <c r="F34" i="83"/>
  <c r="D34" i="83"/>
  <c r="C34" i="83"/>
  <c r="P33" i="83"/>
  <c r="O33" i="83"/>
  <c r="N33" i="83"/>
  <c r="M33" i="83"/>
  <c r="L33" i="83"/>
  <c r="K33" i="83"/>
  <c r="H33" i="83"/>
  <c r="G33" i="83"/>
  <c r="F33" i="83"/>
  <c r="D33" i="83"/>
  <c r="C33" i="83"/>
  <c r="P32" i="83"/>
  <c r="O32" i="83"/>
  <c r="N32" i="83"/>
  <c r="M32" i="83"/>
  <c r="L32" i="83"/>
  <c r="K32" i="83"/>
  <c r="I32" i="83"/>
  <c r="H32" i="83"/>
  <c r="G32" i="83"/>
  <c r="F32" i="83"/>
  <c r="D32" i="83"/>
  <c r="C32" i="83"/>
  <c r="P31" i="83"/>
  <c r="O31" i="83"/>
  <c r="N31" i="83"/>
  <c r="M31" i="83"/>
  <c r="L31" i="83"/>
  <c r="K31" i="83"/>
  <c r="I31" i="83"/>
  <c r="H31" i="83"/>
  <c r="G31" i="83"/>
  <c r="F31" i="83"/>
  <c r="D31" i="83"/>
  <c r="C31" i="83"/>
  <c r="P30" i="83"/>
  <c r="N30" i="83"/>
  <c r="M30" i="83"/>
  <c r="L30" i="83"/>
  <c r="K30" i="83"/>
  <c r="P10" i="83"/>
  <c r="N10" i="83"/>
  <c r="M10" i="83"/>
  <c r="L10" i="83"/>
  <c r="K10" i="83"/>
  <c r="I10" i="83"/>
  <c r="H10" i="83"/>
  <c r="G10" i="83"/>
  <c r="F10" i="83"/>
  <c r="D10" i="83"/>
  <c r="C10" i="83"/>
  <c r="B10" i="83"/>
  <c r="P9" i="83"/>
  <c r="N9" i="83"/>
  <c r="M9" i="83"/>
  <c r="L9" i="83"/>
  <c r="K9" i="83"/>
  <c r="I9" i="83"/>
  <c r="H9" i="83"/>
  <c r="G9" i="83"/>
  <c r="F9" i="83"/>
  <c r="D9" i="83"/>
  <c r="C9" i="83"/>
  <c r="B9" i="83"/>
  <c r="P8" i="83"/>
  <c r="N8" i="83"/>
  <c r="M8" i="83"/>
  <c r="L8" i="83"/>
  <c r="K8" i="83"/>
  <c r="H8" i="83"/>
  <c r="G8" i="83"/>
  <c r="F8" i="83"/>
  <c r="D8" i="83"/>
  <c r="C8" i="83"/>
  <c r="B8" i="83"/>
  <c r="P7" i="83"/>
  <c r="N7" i="83"/>
  <c r="M7" i="83"/>
  <c r="L7" i="83"/>
  <c r="K7" i="83"/>
  <c r="O38" i="82"/>
  <c r="N38" i="82"/>
  <c r="M38" i="82"/>
  <c r="L38" i="82"/>
  <c r="K38" i="82"/>
  <c r="H38" i="82"/>
  <c r="G38" i="82"/>
  <c r="F38" i="82"/>
  <c r="C38" i="82"/>
  <c r="O37" i="82"/>
  <c r="N37" i="82"/>
  <c r="M37" i="82"/>
  <c r="L37" i="82"/>
  <c r="K37" i="82"/>
  <c r="H37" i="82"/>
  <c r="G37" i="82"/>
  <c r="F37" i="82"/>
  <c r="D37" i="82"/>
  <c r="C37" i="82"/>
  <c r="O36" i="82"/>
  <c r="N36" i="82"/>
  <c r="M36" i="82"/>
  <c r="L36" i="82"/>
  <c r="K36" i="82"/>
  <c r="I36" i="82"/>
  <c r="H36" i="82"/>
  <c r="G36" i="82"/>
  <c r="F36" i="82"/>
  <c r="D36" i="82"/>
  <c r="C36" i="82"/>
  <c r="O35" i="82"/>
  <c r="N35" i="82"/>
  <c r="M35" i="82"/>
  <c r="L35" i="82"/>
  <c r="K35" i="82"/>
  <c r="I35" i="82"/>
  <c r="H35" i="82"/>
  <c r="G35" i="82"/>
  <c r="F35" i="82"/>
  <c r="D35" i="82"/>
  <c r="C35" i="82"/>
  <c r="O34" i="82"/>
  <c r="N34" i="82"/>
  <c r="M34" i="82"/>
  <c r="L34" i="82"/>
  <c r="K34" i="82"/>
  <c r="I34" i="82"/>
  <c r="H34" i="82"/>
  <c r="G34" i="82"/>
  <c r="F34" i="82"/>
  <c r="D34" i="82"/>
  <c r="C34" i="82"/>
  <c r="O33" i="82"/>
  <c r="N33" i="82"/>
  <c r="M33" i="82"/>
  <c r="L33" i="82"/>
  <c r="K33" i="82"/>
  <c r="H33" i="82"/>
  <c r="G33" i="82"/>
  <c r="F33" i="82"/>
  <c r="D33" i="82"/>
  <c r="C33" i="82"/>
  <c r="O32" i="82"/>
  <c r="N32" i="82"/>
  <c r="M32" i="82"/>
  <c r="L32" i="82"/>
  <c r="K32" i="82"/>
  <c r="I32" i="82"/>
  <c r="H32" i="82"/>
  <c r="G32" i="82"/>
  <c r="F32" i="82"/>
  <c r="D32" i="82"/>
  <c r="C32" i="82"/>
  <c r="O31" i="82"/>
  <c r="N31" i="82"/>
  <c r="M31" i="82"/>
  <c r="L31" i="82"/>
  <c r="K31" i="82"/>
  <c r="I31" i="82"/>
  <c r="H31" i="82"/>
  <c r="G31" i="82"/>
  <c r="F31" i="82"/>
  <c r="D31" i="82"/>
  <c r="C31" i="82"/>
  <c r="N10" i="82"/>
  <c r="M10" i="82"/>
  <c r="L10" i="82"/>
  <c r="K10" i="82"/>
  <c r="I10" i="82"/>
  <c r="H10" i="82"/>
  <c r="G10" i="82"/>
  <c r="F10" i="82"/>
  <c r="D10" i="82"/>
  <c r="C10" i="82"/>
  <c r="B10" i="82"/>
  <c r="N9" i="82"/>
  <c r="M9" i="82"/>
  <c r="L9" i="82"/>
  <c r="K9" i="82"/>
  <c r="I9" i="82"/>
  <c r="H9" i="82"/>
  <c r="G9" i="82"/>
  <c r="F9" i="82"/>
  <c r="D9" i="82"/>
  <c r="C9" i="82"/>
  <c r="B9" i="82"/>
  <c r="N8" i="82"/>
  <c r="M8" i="82"/>
  <c r="L8" i="82"/>
  <c r="K8" i="82"/>
  <c r="H8" i="82"/>
  <c r="G8" i="82"/>
  <c r="F8" i="82"/>
  <c r="D8" i="82"/>
  <c r="C8" i="82"/>
  <c r="B8" i="82"/>
  <c r="P38" i="79"/>
  <c r="P37" i="79"/>
  <c r="P36" i="79"/>
  <c r="P35" i="79"/>
  <c r="P34" i="79"/>
  <c r="O38" i="79"/>
  <c r="O37" i="79"/>
  <c r="O36" i="79"/>
  <c r="O35" i="79"/>
  <c r="O34" i="79"/>
  <c r="N38" i="79"/>
  <c r="N37" i="79"/>
  <c r="N36" i="79"/>
  <c r="N35" i="79"/>
  <c r="N34" i="79"/>
  <c r="M38" i="79"/>
  <c r="M37" i="79"/>
  <c r="M36" i="79"/>
  <c r="M35" i="79"/>
  <c r="M34" i="79"/>
  <c r="L38" i="79"/>
  <c r="L37" i="79"/>
  <c r="L36" i="79"/>
  <c r="L35" i="79"/>
  <c r="L34" i="79"/>
  <c r="K38" i="79"/>
  <c r="K37" i="79"/>
  <c r="K36" i="79"/>
  <c r="K35" i="79"/>
  <c r="K34" i="79"/>
  <c r="I36" i="79"/>
  <c r="I35" i="79"/>
  <c r="I34" i="79"/>
  <c r="H38" i="79"/>
  <c r="H37" i="79"/>
  <c r="H36" i="79"/>
  <c r="H35" i="79"/>
  <c r="H34" i="79"/>
  <c r="G38" i="79"/>
  <c r="G37" i="79"/>
  <c r="G36" i="79"/>
  <c r="G35" i="79"/>
  <c r="G34" i="79"/>
  <c r="F38" i="79"/>
  <c r="F37" i="79"/>
  <c r="F36" i="79"/>
  <c r="F35" i="79"/>
  <c r="F34" i="79"/>
  <c r="D37" i="79"/>
  <c r="D36" i="79"/>
  <c r="D35" i="79"/>
  <c r="D34" i="79"/>
  <c r="C38" i="79"/>
  <c r="C37" i="79"/>
  <c r="C36" i="79"/>
  <c r="C35" i="79"/>
  <c r="C34" i="79"/>
  <c r="R73" i="63"/>
  <c r="D39" i="82" s="1"/>
  <c r="Q73" i="63"/>
  <c r="P73" i="63"/>
  <c r="R72" i="63"/>
  <c r="Q72" i="63"/>
  <c r="P72" i="63"/>
  <c r="R71" i="63"/>
  <c r="Q71" i="63"/>
  <c r="P71" i="63"/>
  <c r="R70" i="63"/>
  <c r="Q70" i="63"/>
  <c r="P70" i="63"/>
  <c r="R69" i="63"/>
  <c r="C39" i="82" s="1"/>
  <c r="Q69" i="63"/>
  <c r="P69" i="63"/>
  <c r="R68" i="63"/>
  <c r="Q68" i="63"/>
  <c r="P68" i="63"/>
  <c r="D30" i="63"/>
  <c r="E30" i="63"/>
  <c r="K39" i="82" s="1"/>
  <c r="D29" i="63"/>
  <c r="E29" i="63"/>
  <c r="D28" i="63"/>
  <c r="E28" i="63"/>
  <c r="D27" i="63"/>
  <c r="E27" i="63"/>
  <c r="D26" i="63"/>
  <c r="E26" i="63"/>
  <c r="D24" i="63"/>
  <c r="E24" i="63"/>
  <c r="D23" i="63"/>
  <c r="E23" i="63"/>
  <c r="D22" i="63"/>
  <c r="E22" i="63"/>
  <c r="D20" i="63"/>
  <c r="E20" i="63"/>
  <c r="D19" i="63"/>
  <c r="E19" i="63"/>
  <c r="C29" i="63"/>
  <c r="C28" i="63"/>
  <c r="C27" i="63"/>
  <c r="C26" i="63"/>
  <c r="C24" i="63"/>
  <c r="C23" i="63"/>
  <c r="C22" i="63"/>
  <c r="C20" i="63"/>
  <c r="C19" i="63"/>
  <c r="C30" i="63"/>
  <c r="K39" i="83" s="1"/>
  <c r="S24" i="57"/>
  <c r="R24" i="57"/>
  <c r="Q24" i="57"/>
  <c r="S23" i="57"/>
  <c r="R23" i="57"/>
  <c r="Q23" i="57"/>
  <c r="S22" i="57"/>
  <c r="R22" i="57"/>
  <c r="Q22" i="57"/>
  <c r="S21" i="57"/>
  <c r="R21" i="57"/>
  <c r="Q21" i="57"/>
  <c r="S20" i="57"/>
  <c r="R20" i="57"/>
  <c r="Q20" i="57"/>
  <c r="S19" i="57"/>
  <c r="R19" i="57"/>
  <c r="Q19" i="57"/>
  <c r="I15" i="57"/>
  <c r="H15" i="57"/>
  <c r="I17" i="57"/>
  <c r="I12" i="57"/>
  <c r="I5" i="57"/>
  <c r="E6" i="57"/>
  <c r="D6" i="57"/>
  <c r="C6" i="57"/>
  <c r="I18" i="57"/>
  <c r="H18" i="57"/>
  <c r="H17" i="57"/>
  <c r="I13" i="57"/>
  <c r="H13" i="57"/>
  <c r="H12" i="57"/>
  <c r="H7" i="57"/>
  <c r="H6" i="57" s="1"/>
  <c r="H5" i="57"/>
  <c r="I4" i="57"/>
  <c r="H4" i="57"/>
  <c r="E8" i="57"/>
  <c r="D8" i="57"/>
  <c r="E5" i="57"/>
  <c r="E7" i="57" s="1"/>
  <c r="D5" i="57"/>
  <c r="E4" i="57"/>
  <c r="D4" i="57"/>
  <c r="S24" i="56"/>
  <c r="R24" i="56"/>
  <c r="Q24" i="56"/>
  <c r="S23" i="56"/>
  <c r="R23" i="56"/>
  <c r="Q23" i="56"/>
  <c r="S22" i="56"/>
  <c r="R22" i="56"/>
  <c r="Q22" i="56"/>
  <c r="S21" i="56"/>
  <c r="R21" i="56"/>
  <c r="Q21" i="56"/>
  <c r="S20" i="56"/>
  <c r="R20" i="56"/>
  <c r="Q20" i="56"/>
  <c r="S19" i="56"/>
  <c r="R19" i="56"/>
  <c r="Q19" i="56"/>
  <c r="S24" i="55"/>
  <c r="R24" i="55"/>
  <c r="Q24" i="55"/>
  <c r="S23" i="55"/>
  <c r="R23" i="55"/>
  <c r="Q23" i="55"/>
  <c r="S22" i="55"/>
  <c r="R22" i="55"/>
  <c r="Q22" i="55"/>
  <c r="S21" i="55"/>
  <c r="R21" i="55"/>
  <c r="Q21" i="55"/>
  <c r="S20" i="55"/>
  <c r="R20" i="55"/>
  <c r="Q20" i="55"/>
  <c r="S19" i="55"/>
  <c r="R19" i="55"/>
  <c r="Q19" i="55"/>
  <c r="I18" i="56"/>
  <c r="H18" i="56"/>
  <c r="I11" i="56"/>
  <c r="H11" i="56"/>
  <c r="I6" i="56"/>
  <c r="H6" i="56"/>
  <c r="I3" i="56"/>
  <c r="H3" i="56"/>
  <c r="I17" i="56"/>
  <c r="J17" i="56"/>
  <c r="I9" i="56"/>
  <c r="I8" i="56"/>
  <c r="I7" i="56"/>
  <c r="I5" i="56"/>
  <c r="I12" i="56"/>
  <c r="I15" i="56"/>
  <c r="H15" i="56"/>
  <c r="G15" i="56"/>
  <c r="H9" i="56"/>
  <c r="H8" i="56"/>
  <c r="H7" i="56"/>
  <c r="H5" i="56"/>
  <c r="E6" i="56"/>
  <c r="D6" i="56"/>
  <c r="C6" i="56"/>
  <c r="H17" i="56"/>
  <c r="I13" i="56"/>
  <c r="H13" i="56"/>
  <c r="H12" i="56"/>
  <c r="I4" i="56"/>
  <c r="H4" i="56"/>
  <c r="E8" i="56"/>
  <c r="D8" i="56"/>
  <c r="E5" i="56"/>
  <c r="E7" i="56" s="1"/>
  <c r="D5" i="56"/>
  <c r="E4" i="56"/>
  <c r="D4" i="56"/>
  <c r="I10" i="55"/>
  <c r="I9" i="55"/>
  <c r="I8" i="55"/>
  <c r="I17" i="55"/>
  <c r="H17" i="55"/>
  <c r="I12" i="55"/>
  <c r="H12" i="55"/>
  <c r="G12" i="55"/>
  <c r="H10" i="55"/>
  <c r="H9" i="55"/>
  <c r="H8" i="55"/>
  <c r="I6" i="55" s="1"/>
  <c r="I18" i="55"/>
  <c r="H18" i="55"/>
  <c r="I14" i="55"/>
  <c r="H14" i="55"/>
  <c r="I13" i="55"/>
  <c r="I11" i="55" s="1"/>
  <c r="H13" i="55"/>
  <c r="H11" i="55" s="1"/>
  <c r="H6" i="55"/>
  <c r="I4" i="55"/>
  <c r="H4" i="55"/>
  <c r="I3" i="55"/>
  <c r="H3" i="55"/>
  <c r="E6" i="55"/>
  <c r="D6" i="55"/>
  <c r="C6" i="55"/>
  <c r="E8" i="55"/>
  <c r="D8" i="55"/>
  <c r="E7" i="55"/>
  <c r="D7" i="55"/>
  <c r="E5" i="55"/>
  <c r="D5" i="55"/>
  <c r="E4" i="55"/>
  <c r="D4" i="55"/>
  <c r="Q24" i="52"/>
  <c r="P24" i="52"/>
  <c r="O24" i="52"/>
  <c r="Q23" i="52"/>
  <c r="P23" i="52"/>
  <c r="O23" i="52"/>
  <c r="Q22" i="52"/>
  <c r="P22" i="52"/>
  <c r="O22" i="52"/>
  <c r="Q21" i="52"/>
  <c r="P21" i="52"/>
  <c r="O21" i="52"/>
  <c r="Q20" i="52"/>
  <c r="P20" i="52"/>
  <c r="O20" i="52"/>
  <c r="Q19" i="52"/>
  <c r="P19" i="52"/>
  <c r="O19" i="52"/>
  <c r="I18" i="52"/>
  <c r="H18" i="52"/>
  <c r="G18" i="52"/>
  <c r="I17" i="52"/>
  <c r="H17" i="52"/>
  <c r="I15" i="52"/>
  <c r="H15" i="52"/>
  <c r="I10" i="52"/>
  <c r="H10" i="52"/>
  <c r="I9" i="52"/>
  <c r="H9" i="52"/>
  <c r="I8" i="52"/>
  <c r="H8" i="52"/>
  <c r="I7" i="52"/>
  <c r="H7" i="52"/>
  <c r="G7" i="52"/>
  <c r="E6" i="52"/>
  <c r="D6" i="52"/>
  <c r="I19" i="52"/>
  <c r="H19" i="52"/>
  <c r="I16" i="52"/>
  <c r="H16" i="52"/>
  <c r="I14" i="52"/>
  <c r="H14" i="52"/>
  <c r="I13" i="52"/>
  <c r="H13" i="52"/>
  <c r="I12" i="52"/>
  <c r="H12" i="52"/>
  <c r="I5" i="52"/>
  <c r="H5" i="52"/>
  <c r="I4" i="52"/>
  <c r="H4" i="52"/>
  <c r="E8" i="52"/>
  <c r="D8" i="52"/>
  <c r="E5" i="52"/>
  <c r="D5" i="52"/>
  <c r="E4" i="52"/>
  <c r="D4" i="52"/>
  <c r="Q14" i="50"/>
  <c r="P14" i="50"/>
  <c r="O14" i="50"/>
  <c r="Q13" i="50"/>
  <c r="P13" i="50"/>
  <c r="O13" i="50"/>
  <c r="Q12" i="50"/>
  <c r="P12" i="50"/>
  <c r="O12" i="50"/>
  <c r="Q11" i="50"/>
  <c r="P11" i="50"/>
  <c r="O11" i="50"/>
  <c r="Q10" i="50"/>
  <c r="P10" i="50"/>
  <c r="O10" i="50"/>
  <c r="Q9" i="50"/>
  <c r="P9" i="50"/>
  <c r="O9" i="50"/>
  <c r="O19" i="50"/>
  <c r="P19" i="50"/>
  <c r="H3" i="50"/>
  <c r="H6" i="50"/>
  <c r="I18" i="50"/>
  <c r="I10" i="50"/>
  <c r="I9" i="50"/>
  <c r="I8" i="50"/>
  <c r="I7" i="50"/>
  <c r="J7" i="50"/>
  <c r="I5" i="50"/>
  <c r="I12" i="50"/>
  <c r="E6" i="50"/>
  <c r="D6" i="50"/>
  <c r="C6" i="50"/>
  <c r="I17" i="50"/>
  <c r="I16" i="50"/>
  <c r="I15" i="50"/>
  <c r="H17" i="50"/>
  <c r="H16" i="50"/>
  <c r="H15" i="50"/>
  <c r="H18" i="50"/>
  <c r="H12" i="50"/>
  <c r="I13" i="50"/>
  <c r="H13" i="50"/>
  <c r="H10" i="50"/>
  <c r="H9" i="50"/>
  <c r="H8" i="50"/>
  <c r="H7" i="50"/>
  <c r="G8" i="50"/>
  <c r="I19" i="50"/>
  <c r="H19" i="50"/>
  <c r="I14" i="50"/>
  <c r="H14" i="50"/>
  <c r="I6" i="50"/>
  <c r="H5" i="50"/>
  <c r="I3" i="50" s="1"/>
  <c r="I4" i="50"/>
  <c r="H4" i="50"/>
  <c r="E8" i="50"/>
  <c r="D8" i="50"/>
  <c r="E5" i="50"/>
  <c r="E7" i="50" s="1"/>
  <c r="D5" i="50"/>
  <c r="E4" i="50"/>
  <c r="D4" i="50"/>
  <c r="P33" i="79"/>
  <c r="O33" i="79"/>
  <c r="N33" i="79"/>
  <c r="M33" i="79"/>
  <c r="L33" i="79"/>
  <c r="K33" i="79"/>
  <c r="H33" i="79"/>
  <c r="G33" i="79"/>
  <c r="F33" i="79"/>
  <c r="D33" i="79"/>
  <c r="C33" i="79"/>
  <c r="C10" i="79"/>
  <c r="P10" i="79"/>
  <c r="P9" i="79"/>
  <c r="P8" i="79"/>
  <c r="N10" i="79"/>
  <c r="N9" i="79"/>
  <c r="N8" i="79"/>
  <c r="M10" i="79"/>
  <c r="O10" i="79" s="1"/>
  <c r="M9" i="79"/>
  <c r="M8" i="79"/>
  <c r="L10" i="79"/>
  <c r="L9" i="79"/>
  <c r="L8" i="79"/>
  <c r="K10" i="79"/>
  <c r="K9" i="79"/>
  <c r="K8" i="79"/>
  <c r="I10" i="79"/>
  <c r="I9" i="79"/>
  <c r="E3" i="73"/>
  <c r="D3" i="73"/>
  <c r="H10" i="79"/>
  <c r="H9" i="79"/>
  <c r="H8" i="79"/>
  <c r="G10" i="79"/>
  <c r="G9" i="79"/>
  <c r="G8" i="79"/>
  <c r="F10" i="79"/>
  <c r="F9" i="79"/>
  <c r="F8" i="79"/>
  <c r="D10" i="79"/>
  <c r="D9" i="79"/>
  <c r="D8" i="79"/>
  <c r="C9" i="79"/>
  <c r="C8" i="79"/>
  <c r="B10" i="79"/>
  <c r="B9" i="79"/>
  <c r="B8" i="79"/>
  <c r="Z7" i="43"/>
  <c r="Y7" i="43"/>
  <c r="X7" i="43"/>
  <c r="Z6" i="43"/>
  <c r="Y6" i="43"/>
  <c r="X6" i="43"/>
  <c r="Z5" i="43"/>
  <c r="Y5" i="43"/>
  <c r="X5" i="43"/>
  <c r="Z4" i="43"/>
  <c r="Y4" i="43"/>
  <c r="X4" i="43"/>
  <c r="Z3" i="43"/>
  <c r="Y3" i="43"/>
  <c r="X3" i="43"/>
  <c r="Z2" i="43"/>
  <c r="Y2" i="43"/>
  <c r="X2" i="43"/>
  <c r="H8" i="43"/>
  <c r="I16" i="43"/>
  <c r="H16" i="43"/>
  <c r="I15" i="43"/>
  <c r="H15" i="43"/>
  <c r="I14" i="43"/>
  <c r="H14" i="43"/>
  <c r="I13" i="43"/>
  <c r="H13" i="43"/>
  <c r="I12" i="43"/>
  <c r="H12" i="43"/>
  <c r="I11" i="43"/>
  <c r="H11" i="43"/>
  <c r="H10" i="43" s="1"/>
  <c r="I10" i="43"/>
  <c r="I9" i="43"/>
  <c r="H9" i="43"/>
  <c r="I8" i="43"/>
  <c r="I7" i="43"/>
  <c r="I6" i="43" s="1"/>
  <c r="H7" i="43"/>
  <c r="I5" i="43"/>
  <c r="H5" i="43"/>
  <c r="H3" i="43" s="1"/>
  <c r="I4" i="43"/>
  <c r="I3" i="43" s="1"/>
  <c r="H4" i="43"/>
  <c r="G15" i="43"/>
  <c r="G14" i="43"/>
  <c r="G13" i="43"/>
  <c r="G12" i="43"/>
  <c r="G11" i="43"/>
  <c r="G9" i="43"/>
  <c r="G8" i="43"/>
  <c r="G7" i="43"/>
  <c r="G5" i="43"/>
  <c r="G4" i="43"/>
  <c r="E6" i="43"/>
  <c r="D6" i="43"/>
  <c r="E8" i="43"/>
  <c r="D8" i="43"/>
  <c r="E5" i="43"/>
  <c r="E7" i="43" s="1"/>
  <c r="D5" i="43"/>
  <c r="D7" i="43" s="1"/>
  <c r="E4" i="43"/>
  <c r="D4" i="43"/>
  <c r="W7" i="47"/>
  <c r="V7" i="47"/>
  <c r="U7" i="47"/>
  <c r="W6" i="47"/>
  <c r="V6" i="47"/>
  <c r="U6" i="47"/>
  <c r="W5" i="47"/>
  <c r="V5" i="47"/>
  <c r="U5" i="47"/>
  <c r="W4" i="47"/>
  <c r="V4" i="47"/>
  <c r="U4" i="47"/>
  <c r="W3" i="47"/>
  <c r="V3" i="47"/>
  <c r="U3" i="47"/>
  <c r="W2" i="47"/>
  <c r="V2" i="47"/>
  <c r="U2" i="47"/>
  <c r="I5" i="47"/>
  <c r="H5" i="47"/>
  <c r="I4" i="47"/>
  <c r="H4" i="47"/>
  <c r="I9" i="47"/>
  <c r="H9" i="47"/>
  <c r="I8" i="47"/>
  <c r="H8" i="47"/>
  <c r="I7" i="47"/>
  <c r="H7" i="47"/>
  <c r="I15" i="47"/>
  <c r="H15" i="47"/>
  <c r="I14" i="47"/>
  <c r="H14" i="47"/>
  <c r="I13" i="47"/>
  <c r="H13" i="47"/>
  <c r="I12" i="47"/>
  <c r="H12" i="47"/>
  <c r="I11" i="47"/>
  <c r="H11" i="47"/>
  <c r="G15" i="47"/>
  <c r="G14" i="47"/>
  <c r="G13" i="47"/>
  <c r="G12" i="47"/>
  <c r="G11" i="47"/>
  <c r="G9" i="47"/>
  <c r="G8" i="47"/>
  <c r="G7" i="47"/>
  <c r="G5" i="47"/>
  <c r="G4" i="47"/>
  <c r="E6" i="47"/>
  <c r="D6" i="47"/>
  <c r="C6" i="47"/>
  <c r="D7" i="47"/>
  <c r="E8" i="47"/>
  <c r="D8" i="47"/>
  <c r="E7" i="47"/>
  <c r="E5" i="47"/>
  <c r="D5" i="47"/>
  <c r="E4" i="47"/>
  <c r="D4" i="47"/>
  <c r="I16" i="47"/>
  <c r="H16" i="47"/>
  <c r="V10" i="48"/>
  <c r="U10" i="48"/>
  <c r="T10" i="48"/>
  <c r="V9" i="48"/>
  <c r="U9" i="48"/>
  <c r="T9" i="48"/>
  <c r="V8" i="48"/>
  <c r="U8" i="48"/>
  <c r="T8" i="48"/>
  <c r="V7" i="48"/>
  <c r="U7" i="48"/>
  <c r="T7" i="48"/>
  <c r="V6" i="48"/>
  <c r="U6" i="48"/>
  <c r="T6" i="48"/>
  <c r="V5" i="48"/>
  <c r="U5" i="48"/>
  <c r="T5" i="48"/>
  <c r="I14" i="48"/>
  <c r="H14" i="48"/>
  <c r="E8" i="48"/>
  <c r="D8" i="48"/>
  <c r="E6" i="48"/>
  <c r="D6" i="48"/>
  <c r="E5" i="48"/>
  <c r="E7" i="48" s="1"/>
  <c r="D5" i="48"/>
  <c r="D7" i="48" s="1"/>
  <c r="E4" i="48"/>
  <c r="D4" i="48"/>
  <c r="G14" i="48"/>
  <c r="I9" i="48"/>
  <c r="I16" i="48"/>
  <c r="H16" i="48"/>
  <c r="I15" i="48"/>
  <c r="H15" i="48"/>
  <c r="I13" i="48"/>
  <c r="H13" i="48"/>
  <c r="I12" i="48"/>
  <c r="H12" i="48"/>
  <c r="I11" i="48"/>
  <c r="H11" i="48"/>
  <c r="H9" i="48"/>
  <c r="I8" i="48"/>
  <c r="H8" i="48"/>
  <c r="I7" i="48"/>
  <c r="H7" i="48"/>
  <c r="I5" i="48"/>
  <c r="H5" i="48"/>
  <c r="I4" i="48"/>
  <c r="H4" i="48"/>
  <c r="G15" i="48"/>
  <c r="G13" i="48"/>
  <c r="G12" i="48"/>
  <c r="G11" i="48"/>
  <c r="G9" i="48"/>
  <c r="G8" i="48"/>
  <c r="G7" i="48"/>
  <c r="G5" i="48"/>
  <c r="G4" i="48"/>
  <c r="Q7" i="73"/>
  <c r="P7" i="73"/>
  <c r="O7" i="73"/>
  <c r="Q6" i="73"/>
  <c r="P6" i="73"/>
  <c r="O6" i="73"/>
  <c r="Q5" i="73"/>
  <c r="P5" i="73"/>
  <c r="O5" i="73"/>
  <c r="Q4" i="73"/>
  <c r="P4" i="73"/>
  <c r="O4" i="73"/>
  <c r="Q3" i="73"/>
  <c r="P3" i="73"/>
  <c r="O3" i="73"/>
  <c r="Q2" i="73"/>
  <c r="P2" i="73"/>
  <c r="O2" i="73"/>
  <c r="E14" i="73"/>
  <c r="E11" i="73"/>
  <c r="E5" i="73"/>
  <c r="J6" i="72"/>
  <c r="E8" i="73"/>
  <c r="D8" i="73"/>
  <c r="D6" i="73" s="1"/>
  <c r="E15" i="73"/>
  <c r="D15" i="73"/>
  <c r="D14" i="73"/>
  <c r="E13" i="73"/>
  <c r="D13" i="73"/>
  <c r="D11" i="73"/>
  <c r="E10" i="73" s="1"/>
  <c r="E9" i="73"/>
  <c r="D9" i="73"/>
  <c r="E7" i="73"/>
  <c r="E6" i="73" s="1"/>
  <c r="D7" i="73"/>
  <c r="D5" i="73"/>
  <c r="E4" i="73"/>
  <c r="D4" i="73"/>
  <c r="J8" i="73"/>
  <c r="I8" i="73"/>
  <c r="J6" i="73"/>
  <c r="I6" i="73"/>
  <c r="J5" i="73"/>
  <c r="I5" i="73"/>
  <c r="J4" i="73"/>
  <c r="I4" i="73"/>
  <c r="P7" i="72"/>
  <c r="O7" i="72"/>
  <c r="N7" i="72"/>
  <c r="P6" i="72"/>
  <c r="O6" i="72"/>
  <c r="N6" i="72"/>
  <c r="P5" i="72"/>
  <c r="O5" i="72"/>
  <c r="N5" i="72"/>
  <c r="P4" i="72"/>
  <c r="O4" i="72"/>
  <c r="N4" i="72"/>
  <c r="P3" i="72"/>
  <c r="O3" i="72"/>
  <c r="N3" i="72"/>
  <c r="P2" i="72"/>
  <c r="O2" i="72"/>
  <c r="N2" i="72"/>
  <c r="N7" i="71"/>
  <c r="O7" i="71"/>
  <c r="P7" i="71"/>
  <c r="J8" i="72"/>
  <c r="I8" i="72"/>
  <c r="I6" i="72"/>
  <c r="J5" i="72"/>
  <c r="I5" i="72"/>
  <c r="I7" i="72" s="1"/>
  <c r="J4" i="72"/>
  <c r="I4" i="72"/>
  <c r="E15" i="72"/>
  <c r="D15" i="72"/>
  <c r="E11" i="72"/>
  <c r="D11" i="72"/>
  <c r="E10" i="72"/>
  <c r="D10" i="72"/>
  <c r="E8" i="72"/>
  <c r="D8" i="72"/>
  <c r="E7" i="72"/>
  <c r="E6" i="72" s="1"/>
  <c r="D7" i="72"/>
  <c r="D6" i="72" s="1"/>
  <c r="E5" i="72"/>
  <c r="D5" i="72"/>
  <c r="E4" i="72"/>
  <c r="D4" i="72"/>
  <c r="D3" i="72" s="1"/>
  <c r="E3" i="72"/>
  <c r="J8" i="71"/>
  <c r="I8" i="71"/>
  <c r="J6" i="71"/>
  <c r="I6" i="71"/>
  <c r="J5" i="71"/>
  <c r="I5" i="71"/>
  <c r="I7" i="71" s="1"/>
  <c r="J4" i="71"/>
  <c r="I4" i="71"/>
  <c r="E15" i="71"/>
  <c r="D15" i="71"/>
  <c r="E11" i="71"/>
  <c r="D11" i="71"/>
  <c r="E10" i="71"/>
  <c r="D10" i="71"/>
  <c r="E8" i="71"/>
  <c r="D8" i="71"/>
  <c r="E7" i="71"/>
  <c r="E6" i="71" s="1"/>
  <c r="D7" i="71"/>
  <c r="D6" i="71" s="1"/>
  <c r="E5" i="71"/>
  <c r="D5" i="71"/>
  <c r="E4" i="71"/>
  <c r="D4" i="71"/>
  <c r="D3" i="71" s="1"/>
  <c r="E3" i="71"/>
  <c r="P5" i="71"/>
  <c r="P4" i="71"/>
  <c r="P3" i="71"/>
  <c r="P2" i="71"/>
  <c r="P6" i="71"/>
  <c r="O3" i="71"/>
  <c r="O2" i="71"/>
  <c r="O5" i="71"/>
  <c r="O6" i="71"/>
  <c r="O4" i="71"/>
  <c r="O9" i="82" l="1"/>
  <c r="E37" i="82"/>
  <c r="J37" i="82" s="1"/>
  <c r="E31" i="82"/>
  <c r="J31" i="82" s="1"/>
  <c r="O8" i="82"/>
  <c r="O10" i="82"/>
  <c r="E36" i="82"/>
  <c r="J36" i="82" s="1"/>
  <c r="E38" i="82"/>
  <c r="J38" i="82" s="1"/>
  <c r="E34" i="82"/>
  <c r="J34" i="82" s="1"/>
  <c r="E8" i="82"/>
  <c r="J8" i="82" s="1"/>
  <c r="E9" i="82"/>
  <c r="J9" i="82" s="1"/>
  <c r="E10" i="82"/>
  <c r="J10" i="82" s="1"/>
  <c r="E35" i="82"/>
  <c r="J35" i="82" s="1"/>
  <c r="E33" i="82"/>
  <c r="J33" i="82" s="1"/>
  <c r="E32" i="82"/>
  <c r="J32" i="82" s="1"/>
  <c r="D21" i="63"/>
  <c r="E39" i="82"/>
  <c r="E21" i="63"/>
  <c r="F39" i="82" s="1"/>
  <c r="E25" i="63"/>
  <c r="H39" i="82" s="1"/>
  <c r="E18" i="63"/>
  <c r="G39" i="82" s="1"/>
  <c r="C39" i="79"/>
  <c r="C39" i="83"/>
  <c r="D25" i="63"/>
  <c r="D18" i="63"/>
  <c r="D39" i="79"/>
  <c r="O9" i="79"/>
  <c r="E37" i="79"/>
  <c r="E34" i="79"/>
  <c r="E35" i="79"/>
  <c r="E36" i="79"/>
  <c r="O8" i="79"/>
  <c r="E33" i="79"/>
  <c r="E34" i="83"/>
  <c r="J34" i="83" s="1"/>
  <c r="S34" i="83" s="1"/>
  <c r="E32" i="83"/>
  <c r="J32" i="83" s="1"/>
  <c r="E31" i="83"/>
  <c r="U31" i="83" s="1"/>
  <c r="E35" i="83"/>
  <c r="U35" i="83" s="1"/>
  <c r="E36" i="83"/>
  <c r="J36" i="83" s="1"/>
  <c r="E8" i="83"/>
  <c r="U8" i="83" s="1"/>
  <c r="O7" i="83"/>
  <c r="E10" i="83"/>
  <c r="U10" i="83" s="1"/>
  <c r="O8" i="83"/>
  <c r="E9" i="83"/>
  <c r="U9" i="83" s="1"/>
  <c r="E37" i="83"/>
  <c r="Q37" i="83" s="1"/>
  <c r="J38" i="83"/>
  <c r="O9" i="83"/>
  <c r="O10" i="83"/>
  <c r="O30" i="83"/>
  <c r="E33" i="83"/>
  <c r="Q33" i="83" s="1"/>
  <c r="U32" i="83"/>
  <c r="Q32" i="83"/>
  <c r="Q35" i="83"/>
  <c r="Q34" i="83"/>
  <c r="J35" i="83"/>
  <c r="U14" i="82"/>
  <c r="U15" i="82"/>
  <c r="U16" i="82"/>
  <c r="U13" i="82"/>
  <c r="C18" i="63"/>
  <c r="C21" i="63"/>
  <c r="C25" i="63"/>
  <c r="I3" i="57"/>
  <c r="H3" i="57"/>
  <c r="I7" i="57"/>
  <c r="I6" i="57" s="1"/>
  <c r="D7" i="57"/>
  <c r="H11" i="57"/>
  <c r="I11" i="57"/>
  <c r="H3" i="52"/>
  <c r="D7" i="56"/>
  <c r="I3" i="52"/>
  <c r="H6" i="52"/>
  <c r="H11" i="52"/>
  <c r="I11" i="52"/>
  <c r="I6" i="52"/>
  <c r="D7" i="52"/>
  <c r="E7" i="52"/>
  <c r="H11" i="50"/>
  <c r="I11" i="50"/>
  <c r="D7" i="50"/>
  <c r="E8" i="79"/>
  <c r="E10" i="79"/>
  <c r="E9" i="79"/>
  <c r="H6" i="43"/>
  <c r="I3" i="48"/>
  <c r="H3" i="48"/>
  <c r="H10" i="48"/>
  <c r="H6" i="48"/>
  <c r="I6" i="48"/>
  <c r="I10" i="48"/>
  <c r="D10" i="73"/>
  <c r="I7" i="73"/>
  <c r="J7" i="73"/>
  <c r="J7" i="72"/>
  <c r="J7" i="71"/>
  <c r="Q42" i="82" l="1"/>
  <c r="J35" i="79"/>
  <c r="Q35" i="79"/>
  <c r="U35" i="79"/>
  <c r="J34" i="79"/>
  <c r="U34" i="79"/>
  <c r="Q34" i="79"/>
  <c r="J37" i="79"/>
  <c r="Q37" i="79"/>
  <c r="U37" i="79"/>
  <c r="J10" i="79"/>
  <c r="U10" i="79"/>
  <c r="Q10" i="79"/>
  <c r="J8" i="79"/>
  <c r="U8" i="79"/>
  <c r="Q8" i="79"/>
  <c r="J33" i="79"/>
  <c r="U33" i="79"/>
  <c r="Q33" i="79"/>
  <c r="J38" i="79"/>
  <c r="U38" i="79"/>
  <c r="Q38" i="79"/>
  <c r="J9" i="79"/>
  <c r="Q9" i="79"/>
  <c r="U9" i="79"/>
  <c r="J36" i="79"/>
  <c r="U36" i="79"/>
  <c r="Q36" i="79"/>
  <c r="J39" i="82"/>
  <c r="E39" i="79"/>
  <c r="E39" i="83"/>
  <c r="Q39" i="83" s="1"/>
  <c r="H39" i="83"/>
  <c r="G39" i="83"/>
  <c r="F39" i="83"/>
  <c r="Q36" i="83"/>
  <c r="Q31" i="83"/>
  <c r="U34" i="83"/>
  <c r="J31" i="83"/>
  <c r="T31" i="83" s="1"/>
  <c r="U36" i="83"/>
  <c r="Q8" i="83"/>
  <c r="J8" i="83"/>
  <c r="R8" i="83" s="1"/>
  <c r="Q10" i="83"/>
  <c r="J9" i="83"/>
  <c r="T9" i="83" s="1"/>
  <c r="J37" i="83"/>
  <c r="T37" i="83" s="1"/>
  <c r="T34" i="83"/>
  <c r="U13" i="83"/>
  <c r="U14" i="83"/>
  <c r="U15" i="83"/>
  <c r="J10" i="83"/>
  <c r="T10" i="83" s="1"/>
  <c r="Q9" i="83"/>
  <c r="Q16" i="83" s="1"/>
  <c r="U38" i="83"/>
  <c r="U33" i="83"/>
  <c r="J33" i="83"/>
  <c r="S33" i="83" s="1"/>
  <c r="U37" i="83"/>
  <c r="Q38" i="83"/>
  <c r="R34" i="83"/>
  <c r="T36" i="83"/>
  <c r="S36" i="83"/>
  <c r="R36" i="83"/>
  <c r="T38" i="83"/>
  <c r="S38" i="83"/>
  <c r="R38" i="83"/>
  <c r="T35" i="83"/>
  <c r="S35" i="83"/>
  <c r="R35" i="83"/>
  <c r="R9" i="83"/>
  <c r="U16" i="83"/>
  <c r="T32" i="83"/>
  <c r="S32" i="83"/>
  <c r="R32" i="83"/>
  <c r="Q13" i="82"/>
  <c r="Q16" i="82"/>
  <c r="Q14" i="82"/>
  <c r="Q15" i="82"/>
  <c r="Q43" i="82" l="1"/>
  <c r="Q45" i="82"/>
  <c r="Q44" i="82"/>
  <c r="R39" i="79"/>
  <c r="S39" i="79"/>
  <c r="T39" i="79"/>
  <c r="T38" i="79"/>
  <c r="S38" i="79"/>
  <c r="R38" i="79"/>
  <c r="T10" i="79"/>
  <c r="S10" i="79"/>
  <c r="R10" i="79"/>
  <c r="T33" i="79"/>
  <c r="S33" i="79"/>
  <c r="R33" i="79"/>
  <c r="S35" i="79"/>
  <c r="R35" i="79"/>
  <c r="T35" i="79"/>
  <c r="T36" i="79"/>
  <c r="S36" i="79"/>
  <c r="R36" i="79"/>
  <c r="R37" i="79"/>
  <c r="S37" i="79"/>
  <c r="T37" i="79"/>
  <c r="S9" i="79"/>
  <c r="R9" i="79"/>
  <c r="R15" i="79" s="1"/>
  <c r="T9" i="79"/>
  <c r="T13" i="79" s="1"/>
  <c r="R34" i="79"/>
  <c r="T34" i="79"/>
  <c r="S34" i="79"/>
  <c r="T8" i="79"/>
  <c r="S8" i="79"/>
  <c r="R8" i="79"/>
  <c r="J39" i="83"/>
  <c r="R31" i="83"/>
  <c r="Q13" i="83"/>
  <c r="Q43" i="83"/>
  <c r="S31" i="83"/>
  <c r="S8" i="83"/>
  <c r="T8" i="83"/>
  <c r="T14" i="83" s="1"/>
  <c r="S37" i="83"/>
  <c r="R37" i="83"/>
  <c r="S9" i="83"/>
  <c r="Q42" i="83"/>
  <c r="T33" i="83"/>
  <c r="R33" i="83"/>
  <c r="Q15" i="83"/>
  <c r="S10" i="83"/>
  <c r="Q14" i="83"/>
  <c r="R10" i="83"/>
  <c r="R14" i="83" s="1"/>
  <c r="Q44" i="83"/>
  <c r="Q45" i="83"/>
  <c r="T51" i="83"/>
  <c r="T16" i="83"/>
  <c r="T15" i="83"/>
  <c r="T13" i="83"/>
  <c r="R13" i="82"/>
  <c r="R16" i="82"/>
  <c r="R14" i="82"/>
  <c r="R51" i="82"/>
  <c r="R15" i="82"/>
  <c r="S16" i="82"/>
  <c r="S14" i="82"/>
  <c r="S13" i="82"/>
  <c r="S51" i="82"/>
  <c r="S15" i="82"/>
  <c r="T14" i="82"/>
  <c r="T51" i="82"/>
  <c r="T15" i="82"/>
  <c r="T13" i="82"/>
  <c r="T16" i="82"/>
  <c r="U15" i="79"/>
  <c r="U16" i="79"/>
  <c r="U13" i="79"/>
  <c r="U14" i="79"/>
  <c r="Q15" i="79"/>
  <c r="Q16" i="79"/>
  <c r="Q13" i="79"/>
  <c r="Q14" i="79"/>
  <c r="R16" i="79" l="1"/>
  <c r="R16" i="83"/>
  <c r="R13" i="83"/>
  <c r="S16" i="83"/>
  <c r="S15" i="83"/>
  <c r="S51" i="83"/>
  <c r="S13" i="83"/>
  <c r="S14" i="83"/>
  <c r="R15" i="83"/>
  <c r="R51" i="83"/>
  <c r="S15" i="79"/>
  <c r="R51" i="79"/>
  <c r="R13" i="79"/>
  <c r="S51" i="79"/>
  <c r="S14" i="79"/>
  <c r="S16" i="79"/>
  <c r="S13" i="79"/>
  <c r="R14" i="79"/>
  <c r="T14" i="79"/>
  <c r="T51" i="79"/>
  <c r="T15" i="79"/>
  <c r="T16" i="79"/>
  <c r="M24" i="1" l="1"/>
  <c r="N24" i="1"/>
  <c r="M8" i="1" l="1"/>
  <c r="S41" i="1"/>
  <c r="I6" i="67"/>
  <c r="U21" i="1" l="1"/>
  <c r="S21" i="1"/>
  <c r="R21" i="1"/>
  <c r="Q21" i="1"/>
  <c r="P21" i="1"/>
  <c r="U7" i="1"/>
  <c r="S7" i="1"/>
  <c r="R7" i="1"/>
  <c r="Q7" i="1"/>
  <c r="P7" i="1"/>
  <c r="C14" i="73"/>
  <c r="C11" i="73"/>
  <c r="C5" i="73"/>
  <c r="U12" i="1" l="1"/>
  <c r="S12" i="1"/>
  <c r="R12" i="1"/>
  <c r="Q12" i="1"/>
  <c r="P12" i="1"/>
  <c r="N12" i="1"/>
  <c r="M12" i="1"/>
  <c r="L12" i="1"/>
  <c r="K12" i="1"/>
  <c r="I12" i="1"/>
  <c r="H12" i="1"/>
  <c r="N11" i="1"/>
  <c r="I11" i="1"/>
  <c r="F11" i="1"/>
  <c r="D11" i="1"/>
  <c r="B11" i="1"/>
  <c r="U10" i="1"/>
  <c r="S10" i="1"/>
  <c r="R10" i="1"/>
  <c r="Q10" i="1"/>
  <c r="P10" i="1"/>
  <c r="N10" i="1"/>
  <c r="L10" i="1"/>
  <c r="K10" i="1"/>
  <c r="I10" i="1"/>
  <c r="H10" i="1"/>
  <c r="F10" i="1"/>
  <c r="D10" i="1"/>
  <c r="B10" i="1"/>
  <c r="Q9" i="1"/>
  <c r="I9" i="1"/>
  <c r="F9" i="1"/>
  <c r="D9" i="1"/>
  <c r="B9" i="1"/>
  <c r="U8" i="1"/>
  <c r="S8" i="1"/>
  <c r="R8" i="1"/>
  <c r="Q8" i="1"/>
  <c r="P8" i="1"/>
  <c r="K8" i="1"/>
  <c r="I8" i="1"/>
  <c r="H8" i="1"/>
  <c r="F8" i="1"/>
  <c r="D8" i="1"/>
  <c r="B8" i="1"/>
  <c r="S30" i="75"/>
  <c r="R30" i="75"/>
  <c r="Q30" i="75"/>
  <c r="Q29" i="75"/>
  <c r="S28" i="75"/>
  <c r="R28" i="75"/>
  <c r="Q28" i="75"/>
  <c r="S27" i="75"/>
  <c r="R27" i="75"/>
  <c r="Q27" i="75"/>
  <c r="S26" i="75"/>
  <c r="S29" i="75" s="1"/>
  <c r="R26" i="75"/>
  <c r="R29" i="75" s="1"/>
  <c r="Q26" i="75"/>
  <c r="C15" i="74"/>
  <c r="C13" i="74"/>
  <c r="C11" i="74"/>
  <c r="C10" i="74"/>
  <c r="H8" i="74"/>
  <c r="C8" i="74"/>
  <c r="H7" i="74"/>
  <c r="C7" i="74"/>
  <c r="C6" i="74" s="1"/>
  <c r="N6" i="74"/>
  <c r="H6" i="74"/>
  <c r="N5" i="74"/>
  <c r="H5" i="74"/>
  <c r="C5" i="74"/>
  <c r="N4" i="74"/>
  <c r="H4" i="74"/>
  <c r="C4" i="74"/>
  <c r="C3" i="74" s="1"/>
  <c r="N3" i="74"/>
  <c r="N2" i="74"/>
  <c r="C15" i="73"/>
  <c r="P11" i="1" s="1"/>
  <c r="C13" i="73"/>
  <c r="C10" i="73"/>
  <c r="C9" i="73"/>
  <c r="H8" i="73"/>
  <c r="C7" i="73"/>
  <c r="H6" i="73"/>
  <c r="S11" i="1" s="1"/>
  <c r="H5" i="73"/>
  <c r="R11" i="1" s="1"/>
  <c r="H4" i="73"/>
  <c r="Q11" i="1" s="1"/>
  <c r="C4" i="73"/>
  <c r="C3" i="73" s="1"/>
  <c r="H11" i="1"/>
  <c r="C15" i="72"/>
  <c r="C11" i="72"/>
  <c r="C10" i="72"/>
  <c r="H8" i="72"/>
  <c r="C8" i="72"/>
  <c r="C7" i="72"/>
  <c r="C6" i="72" s="1"/>
  <c r="H6" i="72"/>
  <c r="H5" i="72"/>
  <c r="H7" i="72" s="1"/>
  <c r="C5" i="72"/>
  <c r="H4" i="72"/>
  <c r="C4" i="72"/>
  <c r="C3" i="72"/>
  <c r="C15" i="71"/>
  <c r="C11" i="71"/>
  <c r="C10" i="71" s="1"/>
  <c r="H8" i="71"/>
  <c r="U9" i="1" s="1"/>
  <c r="C8" i="71"/>
  <c r="C7" i="71"/>
  <c r="N6" i="71"/>
  <c r="H6" i="71"/>
  <c r="S9" i="1" s="1"/>
  <c r="N5" i="71"/>
  <c r="H5" i="71"/>
  <c r="R9" i="1" s="1"/>
  <c r="C5" i="71"/>
  <c r="N4" i="71"/>
  <c r="H4" i="71"/>
  <c r="C4" i="71"/>
  <c r="N3" i="71"/>
  <c r="H9" i="1" s="1"/>
  <c r="N2" i="71"/>
  <c r="C15" i="70"/>
  <c r="C14" i="70"/>
  <c r="C13" i="70"/>
  <c r="C10" i="70" s="1"/>
  <c r="C12" i="70"/>
  <c r="C11" i="70"/>
  <c r="H8" i="70"/>
  <c r="C8" i="70"/>
  <c r="C6" i="70" s="1"/>
  <c r="H7" i="70"/>
  <c r="C7" i="70"/>
  <c r="N6" i="70"/>
  <c r="H6" i="70"/>
  <c r="N5" i="70"/>
  <c r="H5" i="70"/>
  <c r="N4" i="70"/>
  <c r="H4" i="70"/>
  <c r="C4" i="70"/>
  <c r="C3" i="70" s="1"/>
  <c r="L8" i="1" s="1"/>
  <c r="N3" i="70"/>
  <c r="N2" i="70"/>
  <c r="E21" i="69"/>
  <c r="U11" i="1" l="1"/>
  <c r="C6" i="73"/>
  <c r="M11" i="1"/>
  <c r="M10" i="1"/>
  <c r="M9" i="1"/>
  <c r="C6" i="71"/>
  <c r="C3" i="71"/>
  <c r="H7" i="71"/>
  <c r="P9" i="1"/>
  <c r="T8" i="1"/>
  <c r="T11" i="1"/>
  <c r="T12" i="1"/>
  <c r="J11" i="1"/>
  <c r="Z11" i="1" s="1"/>
  <c r="T9" i="1"/>
  <c r="J8" i="1"/>
  <c r="Z8" i="1" s="1"/>
  <c r="J10" i="1"/>
  <c r="O10" i="1" s="1"/>
  <c r="J12" i="1"/>
  <c r="O12" i="1" s="1"/>
  <c r="T10" i="1"/>
  <c r="J9" i="1"/>
  <c r="L11" i="1"/>
  <c r="H7" i="73"/>
  <c r="N23" i="1"/>
  <c r="N22" i="1"/>
  <c r="N28" i="1"/>
  <c r="K11" i="1" l="1"/>
  <c r="O11" i="1" s="1"/>
  <c r="Y11" i="1" s="1"/>
  <c r="K9" i="1"/>
  <c r="L9" i="1"/>
  <c r="O8" i="1"/>
  <c r="V11" i="1"/>
  <c r="V10" i="1"/>
  <c r="Z10" i="1"/>
  <c r="V8" i="1"/>
  <c r="V9" i="1"/>
  <c r="V12" i="1"/>
  <c r="Z12" i="1"/>
  <c r="Z9" i="1"/>
  <c r="W8" i="1"/>
  <c r="X8" i="1"/>
  <c r="Y8" i="1"/>
  <c r="X12" i="1"/>
  <c r="W12" i="1"/>
  <c r="Y12" i="1"/>
  <c r="Y10" i="1"/>
  <c r="X10" i="1"/>
  <c r="W10" i="1"/>
  <c r="M27" i="1"/>
  <c r="M29" i="1"/>
  <c r="M30" i="1"/>
  <c r="M34" i="1"/>
  <c r="M35" i="1"/>
  <c r="M36" i="1"/>
  <c r="M37" i="1"/>
  <c r="M38" i="1"/>
  <c r="M39" i="1"/>
  <c r="M40" i="1"/>
  <c r="M41" i="1"/>
  <c r="N26" i="1"/>
  <c r="N29" i="1"/>
  <c r="N31" i="1"/>
  <c r="N34" i="1"/>
  <c r="N35" i="1"/>
  <c r="N37" i="1"/>
  <c r="N38" i="1"/>
  <c r="N40" i="1"/>
  <c r="N41" i="1"/>
  <c r="X11" i="1" l="1"/>
  <c r="W11" i="1"/>
  <c r="O9" i="1"/>
  <c r="X9" i="1" s="1"/>
  <c r="Y9" i="1"/>
  <c r="E69" i="7"/>
  <c r="W9" i="1" l="1"/>
  <c r="Q25" i="1"/>
  <c r="U24" i="1"/>
  <c r="T24" i="1"/>
  <c r="S24" i="1"/>
  <c r="R24" i="1"/>
  <c r="Q24" i="1"/>
  <c r="P24" i="1"/>
  <c r="Q23" i="1"/>
  <c r="Q22" i="1"/>
  <c r="L24" i="1"/>
  <c r="K24" i="1"/>
  <c r="U41" i="1"/>
  <c r="U40" i="1"/>
  <c r="R41" i="1"/>
  <c r="T41" i="1" s="1"/>
  <c r="Q41" i="1"/>
  <c r="P41" i="1"/>
  <c r="S40" i="1"/>
  <c r="R40" i="1"/>
  <c r="Q40" i="1"/>
  <c r="P40" i="1"/>
  <c r="L41" i="1"/>
  <c r="K41" i="1"/>
  <c r="L40" i="1"/>
  <c r="K40" i="1"/>
  <c r="I37" i="1"/>
  <c r="I38" i="1"/>
  <c r="I39" i="1"/>
  <c r="I41" i="1"/>
  <c r="I40" i="1"/>
  <c r="I36" i="1"/>
  <c r="I35" i="1"/>
  <c r="I34" i="1"/>
  <c r="I31" i="1"/>
  <c r="I30" i="1"/>
  <c r="I29" i="1"/>
  <c r="I27" i="1"/>
  <c r="H40" i="1"/>
  <c r="H41" i="1"/>
  <c r="J71" i="67"/>
  <c r="I71" i="67"/>
  <c r="C14" i="67"/>
  <c r="C13" i="67"/>
  <c r="C10" i="67" s="1"/>
  <c r="C12" i="67"/>
  <c r="C11" i="67"/>
  <c r="I8" i="67"/>
  <c r="C8" i="67"/>
  <c r="C7" i="67"/>
  <c r="C6" i="67" s="1"/>
  <c r="I5" i="67"/>
  <c r="I7" i="67" s="1"/>
  <c r="I4" i="67"/>
  <c r="C4" i="67"/>
  <c r="C3" i="67" s="1"/>
  <c r="J67" i="66"/>
  <c r="I67" i="66"/>
  <c r="C15" i="66"/>
  <c r="C14" i="66"/>
  <c r="C13" i="66"/>
  <c r="C12" i="66"/>
  <c r="C11" i="66"/>
  <c r="C9" i="66"/>
  <c r="I8" i="66"/>
  <c r="C8" i="66"/>
  <c r="C6" i="66" s="1"/>
  <c r="C7" i="66"/>
  <c r="I6" i="66"/>
  <c r="I5" i="66"/>
  <c r="I7" i="66" s="1"/>
  <c r="C5" i="66"/>
  <c r="I4" i="66"/>
  <c r="C4" i="66"/>
  <c r="C3" i="66" s="1"/>
  <c r="T40" i="1" l="1"/>
  <c r="J40" i="1"/>
  <c r="O40" i="1" s="1"/>
  <c r="J41" i="1"/>
  <c r="O41" i="1" s="1"/>
  <c r="C10" i="66"/>
  <c r="Z40" i="1" l="1"/>
  <c r="V40" i="1"/>
  <c r="Z41" i="1"/>
  <c r="V41" i="1"/>
  <c r="X41" i="1"/>
  <c r="Y41" i="1"/>
  <c r="W41" i="1"/>
  <c r="Y40" i="1"/>
  <c r="X40" i="1"/>
  <c r="W40" i="1"/>
  <c r="C29" i="59" l="1"/>
  <c r="H34" i="1" l="1"/>
  <c r="J34" i="1" s="1"/>
  <c r="P34" i="1"/>
  <c r="Q34" i="1"/>
  <c r="R34" i="1"/>
  <c r="S34" i="1"/>
  <c r="U34" i="1"/>
  <c r="H35" i="1"/>
  <c r="J35" i="1" s="1"/>
  <c r="K35" i="1"/>
  <c r="L35" i="1"/>
  <c r="P35" i="1"/>
  <c r="Q35" i="1"/>
  <c r="R35" i="1"/>
  <c r="S35" i="1"/>
  <c r="U35" i="1"/>
  <c r="H36" i="1"/>
  <c r="J36" i="1" s="1"/>
  <c r="P36" i="1"/>
  <c r="Q36" i="1"/>
  <c r="R36" i="1"/>
  <c r="S36" i="1"/>
  <c r="U36" i="1"/>
  <c r="H37" i="1"/>
  <c r="J37" i="1" s="1"/>
  <c r="K37" i="1"/>
  <c r="L37" i="1"/>
  <c r="P37" i="1"/>
  <c r="Q37" i="1"/>
  <c r="R37" i="1"/>
  <c r="S37" i="1"/>
  <c r="U37" i="1"/>
  <c r="K38" i="1"/>
  <c r="L38" i="1"/>
  <c r="P38" i="1"/>
  <c r="H39" i="1"/>
  <c r="J39" i="1" s="1"/>
  <c r="K39" i="1"/>
  <c r="L39" i="1"/>
  <c r="P39" i="1"/>
  <c r="Q39" i="1"/>
  <c r="R39" i="1"/>
  <c r="S39" i="1"/>
  <c r="U39" i="1"/>
  <c r="O35" i="64"/>
  <c r="N35" i="64"/>
  <c r="M35" i="64"/>
  <c r="C30" i="64"/>
  <c r="C29" i="64"/>
  <c r="C28" i="64"/>
  <c r="C25" i="64" s="1"/>
  <c r="C27" i="64"/>
  <c r="C26" i="64"/>
  <c r="C24" i="64"/>
  <c r="C23" i="64"/>
  <c r="C22" i="64"/>
  <c r="C20" i="64"/>
  <c r="C19" i="64"/>
  <c r="C11" i="64"/>
  <c r="F5" i="64"/>
  <c r="E5" i="64"/>
  <c r="D5" i="64"/>
  <c r="C5" i="64"/>
  <c r="M35" i="63"/>
  <c r="N35" i="63"/>
  <c r="O35" i="63"/>
  <c r="F5" i="63"/>
  <c r="C5" i="63"/>
  <c r="D5" i="63"/>
  <c r="H38" i="1" s="1"/>
  <c r="J38" i="1" s="1"/>
  <c r="E5" i="63"/>
  <c r="O35" i="62"/>
  <c r="N35" i="62"/>
  <c r="M35" i="62"/>
  <c r="C30" i="62"/>
  <c r="C29" i="62"/>
  <c r="C28" i="62"/>
  <c r="C27" i="62"/>
  <c r="C26" i="62"/>
  <c r="C25" i="62" s="1"/>
  <c r="C24" i="62"/>
  <c r="C23" i="62"/>
  <c r="C22" i="62"/>
  <c r="C21" i="62" s="1"/>
  <c r="C20" i="62"/>
  <c r="C19" i="62"/>
  <c r="C18" i="62"/>
  <c r="C11" i="62"/>
  <c r="C10" i="62"/>
  <c r="F5" i="62"/>
  <c r="C13" i="62" s="1"/>
  <c r="E5" i="62"/>
  <c r="D5" i="62"/>
  <c r="C5" i="62"/>
  <c r="O35" i="61"/>
  <c r="N35" i="61"/>
  <c r="M35" i="61"/>
  <c r="C30" i="61"/>
  <c r="C29" i="61"/>
  <c r="C28" i="61"/>
  <c r="C27" i="61"/>
  <c r="C26" i="61"/>
  <c r="C24" i="61"/>
  <c r="C23" i="61"/>
  <c r="C22" i="61"/>
  <c r="C20" i="61"/>
  <c r="C19" i="61"/>
  <c r="C18" i="61" s="1"/>
  <c r="L36" i="1" s="1"/>
  <c r="C11" i="61"/>
  <c r="F5" i="61"/>
  <c r="C10" i="61" s="1"/>
  <c r="E5" i="61"/>
  <c r="D5" i="61"/>
  <c r="C5" i="61"/>
  <c r="O35" i="60"/>
  <c r="N35" i="60"/>
  <c r="M35" i="60"/>
  <c r="C30" i="60"/>
  <c r="C29" i="60"/>
  <c r="C28" i="60"/>
  <c r="C25" i="60" s="1"/>
  <c r="C27" i="60"/>
  <c r="C26" i="60"/>
  <c r="C24" i="60"/>
  <c r="C21" i="60" s="1"/>
  <c r="C23" i="60"/>
  <c r="C22" i="60"/>
  <c r="C20" i="60"/>
  <c r="C19" i="60"/>
  <c r="C18" i="60" s="1"/>
  <c r="C11" i="60"/>
  <c r="F5" i="60"/>
  <c r="E5" i="60"/>
  <c r="D5" i="60"/>
  <c r="C5" i="60"/>
  <c r="O35" i="59"/>
  <c r="C11" i="59" s="1"/>
  <c r="N35" i="59"/>
  <c r="M35" i="59"/>
  <c r="C30" i="59"/>
  <c r="C28" i="59"/>
  <c r="C27" i="59"/>
  <c r="C26" i="59"/>
  <c r="C25" i="59" s="1"/>
  <c r="C24" i="59"/>
  <c r="C23" i="59"/>
  <c r="C22" i="59"/>
  <c r="C21" i="59" s="1"/>
  <c r="K34" i="1" s="1"/>
  <c r="C20" i="59"/>
  <c r="C19" i="59"/>
  <c r="C13" i="59"/>
  <c r="C10" i="59"/>
  <c r="C12" i="59" s="1"/>
  <c r="C9" i="59"/>
  <c r="F5" i="59"/>
  <c r="E5" i="59"/>
  <c r="D5" i="59"/>
  <c r="C5" i="59"/>
  <c r="C13" i="63" l="1"/>
  <c r="U38" i="1" s="1"/>
  <c r="Z38" i="1" s="1"/>
  <c r="C10" i="63"/>
  <c r="C12" i="63" s="1"/>
  <c r="C9" i="63"/>
  <c r="N39" i="83"/>
  <c r="L39" i="82"/>
  <c r="S38" i="1"/>
  <c r="T36" i="1"/>
  <c r="O35" i="1"/>
  <c r="Z39" i="1"/>
  <c r="O39" i="1"/>
  <c r="O38" i="1"/>
  <c r="O37" i="1"/>
  <c r="X37" i="1" s="1"/>
  <c r="T34" i="1"/>
  <c r="T37" i="1"/>
  <c r="T35" i="1"/>
  <c r="T39" i="1"/>
  <c r="C25" i="61"/>
  <c r="C21" i="61"/>
  <c r="K36" i="1" s="1"/>
  <c r="O36" i="1" s="1"/>
  <c r="C18" i="59"/>
  <c r="L34" i="1" s="1"/>
  <c r="O34" i="1" s="1"/>
  <c r="X35" i="1"/>
  <c r="V34" i="1"/>
  <c r="V38" i="1"/>
  <c r="V36" i="1"/>
  <c r="V39" i="1"/>
  <c r="V37" i="1"/>
  <c r="V35" i="1"/>
  <c r="Z37" i="1"/>
  <c r="Z35" i="1"/>
  <c r="Z36" i="1"/>
  <c r="Z34" i="1"/>
  <c r="C13" i="64"/>
  <c r="C9" i="64"/>
  <c r="C10" i="64"/>
  <c r="C13" i="60"/>
  <c r="C9" i="60"/>
  <c r="C10" i="60"/>
  <c r="C12" i="61"/>
  <c r="C21" i="64"/>
  <c r="C12" i="62"/>
  <c r="C18" i="64"/>
  <c r="C9" i="61"/>
  <c r="C13" i="61"/>
  <c r="C9" i="62"/>
  <c r="Q38" i="1" l="1"/>
  <c r="U45" i="82"/>
  <c r="P39" i="83"/>
  <c r="U39" i="83" s="1"/>
  <c r="U43" i="83" s="1"/>
  <c r="L39" i="83"/>
  <c r="R39" i="83" s="1"/>
  <c r="R43" i="83" s="1"/>
  <c r="M39" i="82"/>
  <c r="O39" i="82" s="1"/>
  <c r="U43" i="82"/>
  <c r="U44" i="82"/>
  <c r="U42" i="82"/>
  <c r="M39" i="83"/>
  <c r="R45" i="82"/>
  <c r="R52" i="82"/>
  <c r="R43" i="82"/>
  <c r="R44" i="82"/>
  <c r="R42" i="82"/>
  <c r="R38" i="1"/>
  <c r="T38" i="1" s="1"/>
  <c r="Y38" i="1" s="1"/>
  <c r="Y35" i="1"/>
  <c r="Y37" i="1"/>
  <c r="W35" i="1"/>
  <c r="W37" i="1"/>
  <c r="Y36" i="1"/>
  <c r="X36" i="1"/>
  <c r="W36" i="1"/>
  <c r="W38" i="1"/>
  <c r="Y34" i="1"/>
  <c r="X34" i="1"/>
  <c r="W34" i="1"/>
  <c r="X39" i="1"/>
  <c r="Y39" i="1"/>
  <c r="W39" i="1"/>
  <c r="C12" i="64"/>
  <c r="C12" i="60"/>
  <c r="U45" i="83" l="1"/>
  <c r="R52" i="83"/>
  <c r="R42" i="83"/>
  <c r="R45" i="83"/>
  <c r="U42" i="83"/>
  <c r="R44" i="83"/>
  <c r="U44" i="83"/>
  <c r="X38" i="1"/>
  <c r="O39" i="83"/>
  <c r="T39" i="83" s="1"/>
  <c r="S39" i="83"/>
  <c r="S26" i="1"/>
  <c r="H27" i="1"/>
  <c r="J27" i="1" s="1"/>
  <c r="K27" i="1"/>
  <c r="L27" i="1"/>
  <c r="P27" i="1"/>
  <c r="Q27" i="1"/>
  <c r="R27" i="1"/>
  <c r="S27" i="1"/>
  <c r="T27" i="1"/>
  <c r="U27" i="1"/>
  <c r="H29" i="1"/>
  <c r="J29" i="1" s="1"/>
  <c r="K29" i="1"/>
  <c r="L29" i="1"/>
  <c r="P29" i="1"/>
  <c r="Q29" i="1"/>
  <c r="R29" i="1"/>
  <c r="S29" i="1"/>
  <c r="T29" i="1"/>
  <c r="U29" i="1"/>
  <c r="H30" i="1"/>
  <c r="J30" i="1" s="1"/>
  <c r="K30" i="1"/>
  <c r="L30" i="1"/>
  <c r="P30" i="1"/>
  <c r="Q30" i="1"/>
  <c r="R30" i="1"/>
  <c r="S30" i="1"/>
  <c r="T30" i="1"/>
  <c r="U30" i="1"/>
  <c r="H31" i="1"/>
  <c r="J31" i="1" s="1"/>
  <c r="K31" i="1"/>
  <c r="P31" i="1"/>
  <c r="Q31" i="1"/>
  <c r="R31" i="1"/>
  <c r="S31" i="1"/>
  <c r="U31" i="1"/>
  <c r="P33" i="1"/>
  <c r="Q33" i="1"/>
  <c r="S33" i="1"/>
  <c r="G18" i="57"/>
  <c r="G17" i="57"/>
  <c r="G16" i="57"/>
  <c r="G15" i="57"/>
  <c r="G13" i="57"/>
  <c r="G12" i="57"/>
  <c r="C8" i="57"/>
  <c r="G7" i="57"/>
  <c r="G6" i="57" s="1"/>
  <c r="K33" i="1" s="1"/>
  <c r="G5" i="57"/>
  <c r="C5" i="57"/>
  <c r="G4" i="57"/>
  <c r="G3" i="57" s="1"/>
  <c r="L33" i="1" s="1"/>
  <c r="C4" i="57"/>
  <c r="H32" i="1"/>
  <c r="G18" i="56"/>
  <c r="G17" i="56"/>
  <c r="G13" i="56"/>
  <c r="G12" i="56"/>
  <c r="G9" i="56"/>
  <c r="G8" i="56"/>
  <c r="C8" i="56"/>
  <c r="G7" i="56"/>
  <c r="S32" i="1"/>
  <c r="G5" i="56"/>
  <c r="C5" i="56"/>
  <c r="R32" i="1" s="1"/>
  <c r="G4" i="56"/>
  <c r="C4" i="56"/>
  <c r="Q32" i="1" s="1"/>
  <c r="G18" i="55"/>
  <c r="G17" i="55"/>
  <c r="G11" i="55" s="1"/>
  <c r="G14" i="55"/>
  <c r="G13" i="55"/>
  <c r="G10" i="55"/>
  <c r="G6" i="55" s="1"/>
  <c r="G9" i="55"/>
  <c r="G8" i="55"/>
  <c r="C8" i="55"/>
  <c r="C5" i="55"/>
  <c r="G4" i="55"/>
  <c r="G3" i="55" s="1"/>
  <c r="L31" i="1" s="1"/>
  <c r="C4" i="55"/>
  <c r="R21" i="54"/>
  <c r="Q21" i="54"/>
  <c r="R20" i="54"/>
  <c r="Q20" i="54"/>
  <c r="R19" i="54"/>
  <c r="Q19" i="54"/>
  <c r="G18" i="54"/>
  <c r="G17" i="54"/>
  <c r="G16" i="54"/>
  <c r="G15" i="54"/>
  <c r="G14" i="54"/>
  <c r="G13" i="54"/>
  <c r="G11" i="54"/>
  <c r="G9" i="54"/>
  <c r="G8" i="54"/>
  <c r="C8" i="54"/>
  <c r="G7" i="54"/>
  <c r="G6" i="54" s="1"/>
  <c r="C7" i="54"/>
  <c r="C6" i="54"/>
  <c r="C5" i="54"/>
  <c r="G4" i="54"/>
  <c r="G3" i="54" s="1"/>
  <c r="C4" i="54"/>
  <c r="R21" i="53"/>
  <c r="Q21" i="53"/>
  <c r="R20" i="53"/>
  <c r="Q20" i="53"/>
  <c r="R19" i="53"/>
  <c r="Q19" i="53"/>
  <c r="G17" i="53"/>
  <c r="G16" i="53"/>
  <c r="G15" i="53"/>
  <c r="G14" i="53"/>
  <c r="G11" i="53" s="1"/>
  <c r="G13" i="53"/>
  <c r="G12" i="53"/>
  <c r="G10" i="53"/>
  <c r="G9" i="53"/>
  <c r="G8" i="53"/>
  <c r="C8" i="53"/>
  <c r="G7" i="53"/>
  <c r="G6" i="53" s="1"/>
  <c r="C6" i="53"/>
  <c r="G5" i="53"/>
  <c r="C5" i="53"/>
  <c r="G4" i="53"/>
  <c r="C4" i="53"/>
  <c r="G3" i="53"/>
  <c r="H28" i="1"/>
  <c r="G19" i="52"/>
  <c r="G17" i="52"/>
  <c r="G16" i="52"/>
  <c r="G15" i="52"/>
  <c r="G14" i="52"/>
  <c r="G13" i="52"/>
  <c r="G12" i="52"/>
  <c r="G10" i="52"/>
  <c r="G9" i="52"/>
  <c r="G8" i="52"/>
  <c r="C8" i="52"/>
  <c r="U28" i="1" s="1"/>
  <c r="C6" i="52"/>
  <c r="S28" i="1" s="1"/>
  <c r="G5" i="52"/>
  <c r="C5" i="52"/>
  <c r="R28" i="1" s="1"/>
  <c r="G4" i="52"/>
  <c r="C4" i="52"/>
  <c r="S21" i="51"/>
  <c r="R21" i="51"/>
  <c r="S20" i="51"/>
  <c r="R20" i="51"/>
  <c r="S19" i="51"/>
  <c r="R19" i="51"/>
  <c r="G18" i="51"/>
  <c r="G17" i="51"/>
  <c r="G15" i="51"/>
  <c r="G14" i="51"/>
  <c r="G13" i="51"/>
  <c r="G12" i="51"/>
  <c r="G10" i="51" s="1"/>
  <c r="G11" i="51"/>
  <c r="G8" i="51"/>
  <c r="G6" i="51" s="1"/>
  <c r="C8" i="51"/>
  <c r="C6" i="51"/>
  <c r="G5" i="51"/>
  <c r="C5" i="51"/>
  <c r="C7" i="51" s="1"/>
  <c r="G4" i="51"/>
  <c r="C4" i="51"/>
  <c r="G3" i="51"/>
  <c r="P21" i="50"/>
  <c r="O21" i="50"/>
  <c r="P20" i="50"/>
  <c r="O20" i="50"/>
  <c r="G19" i="50"/>
  <c r="G18" i="50"/>
  <c r="G17" i="50"/>
  <c r="G16" i="50"/>
  <c r="G15" i="50"/>
  <c r="G14" i="50"/>
  <c r="G13" i="50"/>
  <c r="G12" i="50"/>
  <c r="G10" i="50"/>
  <c r="G9" i="50"/>
  <c r="C8" i="50"/>
  <c r="U26" i="1" s="1"/>
  <c r="G7" i="50"/>
  <c r="G6" i="50" s="1"/>
  <c r="G5" i="50"/>
  <c r="C5" i="50"/>
  <c r="R26" i="1" s="1"/>
  <c r="G4" i="50"/>
  <c r="G3" i="50" s="1"/>
  <c r="C4" i="50"/>
  <c r="Q26" i="1" s="1"/>
  <c r="S45" i="83" l="1"/>
  <c r="S52" i="83"/>
  <c r="S42" i="83"/>
  <c r="S43" i="83"/>
  <c r="S44" i="83"/>
  <c r="T43" i="83"/>
  <c r="T45" i="83"/>
  <c r="T44" i="83"/>
  <c r="T42" i="83"/>
  <c r="T52" i="83"/>
  <c r="S45" i="82"/>
  <c r="S52" i="82"/>
  <c r="S42" i="82"/>
  <c r="S43" i="82"/>
  <c r="S44" i="82"/>
  <c r="T44" i="82"/>
  <c r="T43" i="82"/>
  <c r="T42" i="82"/>
  <c r="T52" i="82"/>
  <c r="T45" i="82"/>
  <c r="I33" i="1"/>
  <c r="G11" i="57"/>
  <c r="H33" i="1"/>
  <c r="C7" i="57"/>
  <c r="U33" i="1"/>
  <c r="R33" i="1"/>
  <c r="M33" i="1"/>
  <c r="G6" i="52"/>
  <c r="K28" i="1" s="1"/>
  <c r="G3" i="52"/>
  <c r="G11" i="56"/>
  <c r="G3" i="56"/>
  <c r="L32" i="1" s="1"/>
  <c r="C7" i="56"/>
  <c r="T32" i="1" s="1"/>
  <c r="G6" i="56"/>
  <c r="P32" i="1"/>
  <c r="I32" i="1"/>
  <c r="J32" i="1" s="1"/>
  <c r="U32" i="1"/>
  <c r="M32" i="1"/>
  <c r="M31" i="1"/>
  <c r="O31" i="1" s="1"/>
  <c r="Q28" i="1"/>
  <c r="P28" i="1"/>
  <c r="I28" i="1"/>
  <c r="J28" i="1" s="1"/>
  <c r="C7" i="52"/>
  <c r="G11" i="52"/>
  <c r="L28" i="1"/>
  <c r="G11" i="50"/>
  <c r="I26" i="1"/>
  <c r="P26" i="1"/>
  <c r="H26" i="1"/>
  <c r="L26" i="1"/>
  <c r="K26" i="1"/>
  <c r="M26" i="1"/>
  <c r="O30" i="1"/>
  <c r="O29" i="1"/>
  <c r="O27" i="1"/>
  <c r="V31" i="1"/>
  <c r="V27" i="1"/>
  <c r="Z27" i="1"/>
  <c r="V30" i="1"/>
  <c r="V29" i="1"/>
  <c r="Z29" i="1"/>
  <c r="Z30" i="1"/>
  <c r="C7" i="55"/>
  <c r="C7" i="50"/>
  <c r="C7" i="53"/>
  <c r="H25" i="1"/>
  <c r="C8" i="47"/>
  <c r="H24" i="1"/>
  <c r="J33" i="1" l="1"/>
  <c r="T33" i="1"/>
  <c r="V32" i="1"/>
  <c r="Z32" i="1"/>
  <c r="K32" i="1"/>
  <c r="O32" i="1" s="1"/>
  <c r="Y32" i="1" s="1"/>
  <c r="T31" i="1"/>
  <c r="Y31" i="1" s="1"/>
  <c r="T28" i="1"/>
  <c r="V28" i="1"/>
  <c r="Z28" i="1"/>
  <c r="M28" i="1"/>
  <c r="O28" i="1" s="1"/>
  <c r="J26" i="1"/>
  <c r="T26" i="1"/>
  <c r="U23" i="1"/>
  <c r="Z33" i="1"/>
  <c r="Z31" i="1"/>
  <c r="Y30" i="1"/>
  <c r="W30" i="1"/>
  <c r="X30" i="1"/>
  <c r="X27" i="1"/>
  <c r="W27" i="1"/>
  <c r="Y27" i="1"/>
  <c r="X31" i="1"/>
  <c r="W31" i="1"/>
  <c r="X29" i="1"/>
  <c r="W29" i="1"/>
  <c r="Y29" i="1"/>
  <c r="I24" i="1"/>
  <c r="J24" i="1" s="1"/>
  <c r="O24" i="1" s="1"/>
  <c r="I25" i="1"/>
  <c r="J25" i="1" s="1"/>
  <c r="I23" i="1"/>
  <c r="I22" i="1"/>
  <c r="V6" i="46"/>
  <c r="V7" i="46"/>
  <c r="V5" i="46"/>
  <c r="V4" i="46"/>
  <c r="V3" i="46"/>
  <c r="G16" i="43"/>
  <c r="G16" i="48"/>
  <c r="G17" i="46"/>
  <c r="G16" i="47"/>
  <c r="C5" i="47"/>
  <c r="C4" i="47"/>
  <c r="C8" i="48"/>
  <c r="C6" i="48"/>
  <c r="C5" i="48"/>
  <c r="C4" i="48"/>
  <c r="G6" i="46"/>
  <c r="G5" i="46"/>
  <c r="G9" i="46"/>
  <c r="G10" i="46"/>
  <c r="G8" i="46"/>
  <c r="G15" i="46"/>
  <c r="G16" i="46"/>
  <c r="G12" i="46"/>
  <c r="G13" i="46"/>
  <c r="G14" i="46"/>
  <c r="C7" i="46"/>
  <c r="C9" i="46"/>
  <c r="C6" i="46"/>
  <c r="C5" i="46"/>
  <c r="C8" i="43"/>
  <c r="C6" i="43"/>
  <c r="C5" i="43"/>
  <c r="C4" i="43"/>
  <c r="V33" i="1" l="1"/>
  <c r="O33" i="1"/>
  <c r="X32" i="1"/>
  <c r="W32" i="1"/>
  <c r="W28" i="1"/>
  <c r="X28" i="1"/>
  <c r="Y28" i="1"/>
  <c r="Z26" i="1"/>
  <c r="V26" i="1"/>
  <c r="O26" i="1"/>
  <c r="S25" i="1"/>
  <c r="U25" i="1"/>
  <c r="Z25" i="1" s="1"/>
  <c r="P25" i="1"/>
  <c r="V25" i="1" s="1"/>
  <c r="R25" i="1"/>
  <c r="I3" i="47"/>
  <c r="H3" i="47"/>
  <c r="I6" i="47"/>
  <c r="H6" i="47"/>
  <c r="I10" i="47"/>
  <c r="H10" i="47"/>
  <c r="H23" i="1"/>
  <c r="J23" i="1" s="1"/>
  <c r="R23" i="1"/>
  <c r="S23" i="1"/>
  <c r="P23" i="1"/>
  <c r="H22" i="1"/>
  <c r="R22" i="1"/>
  <c r="C7" i="48"/>
  <c r="S22" i="1"/>
  <c r="U22" i="1"/>
  <c r="P22" i="1"/>
  <c r="J22" i="1"/>
  <c r="V24" i="1"/>
  <c r="Z24" i="1"/>
  <c r="C7" i="47"/>
  <c r="G3" i="47"/>
  <c r="G10" i="47"/>
  <c r="G6" i="47"/>
  <c r="G3" i="48"/>
  <c r="G10" i="48"/>
  <c r="G6" i="48"/>
  <c r="G7" i="46"/>
  <c r="G4" i="46"/>
  <c r="G11" i="46"/>
  <c r="C8" i="46"/>
  <c r="G10" i="43"/>
  <c r="G6" i="43"/>
  <c r="G3" i="43"/>
  <c r="C7" i="43"/>
  <c r="W33" i="1" l="1"/>
  <c r="Y33" i="1"/>
  <c r="X33" i="1"/>
  <c r="U42" i="79"/>
  <c r="S45" i="79"/>
  <c r="T43" i="79"/>
  <c r="Q45" i="79"/>
  <c r="U45" i="79"/>
  <c r="U44" i="79"/>
  <c r="U43" i="79"/>
  <c r="Q44" i="79"/>
  <c r="Q42" i="79"/>
  <c r="Q43" i="79"/>
  <c r="W26" i="1"/>
  <c r="X26" i="1"/>
  <c r="Y26" i="1"/>
  <c r="K25" i="1"/>
  <c r="M25" i="1"/>
  <c r="T25" i="1"/>
  <c r="L25" i="1"/>
  <c r="V23" i="1"/>
  <c r="Z23" i="1"/>
  <c r="K23" i="1"/>
  <c r="L23" i="1"/>
  <c r="T23" i="1"/>
  <c r="M23" i="1"/>
  <c r="T22" i="1"/>
  <c r="L22" i="1"/>
  <c r="K22" i="1"/>
  <c r="M22" i="1"/>
  <c r="Z22" i="1"/>
  <c r="Z43" i="1" s="1"/>
  <c r="V22" i="1"/>
  <c r="W24" i="1"/>
  <c r="T21" i="1"/>
  <c r="R42" i="79" l="1"/>
  <c r="S44" i="79"/>
  <c r="S43" i="79"/>
  <c r="S42" i="79"/>
  <c r="R43" i="79"/>
  <c r="R44" i="79"/>
  <c r="R52" i="79"/>
  <c r="R45" i="79"/>
  <c r="T44" i="79"/>
  <c r="S52" i="79"/>
  <c r="T45" i="79"/>
  <c r="T52" i="79"/>
  <c r="T42" i="79"/>
  <c r="O25" i="1"/>
  <c r="V45" i="1"/>
  <c r="O23" i="1"/>
  <c r="X23" i="1" s="1"/>
  <c r="O22" i="1"/>
  <c r="Y22" i="1" s="1"/>
  <c r="Z45" i="1"/>
  <c r="Z44" i="1"/>
  <c r="Z46" i="1"/>
  <c r="V44" i="1"/>
  <c r="V43" i="1"/>
  <c r="V46" i="1"/>
  <c r="Y23" i="1"/>
  <c r="W23" i="1"/>
  <c r="Y24" i="1"/>
  <c r="X24" i="1"/>
  <c r="X25" i="1" l="1"/>
  <c r="X44" i="1" s="1"/>
  <c r="Y25" i="1"/>
  <c r="Y43" i="1" s="1"/>
  <c r="W25" i="1"/>
  <c r="X22" i="1"/>
  <c r="X46" i="1" s="1"/>
  <c r="W22" i="1"/>
  <c r="Y45" i="1"/>
  <c r="Y44" i="1" l="1"/>
  <c r="W45" i="1"/>
  <c r="X43" i="1"/>
  <c r="Y46" i="1"/>
  <c r="W44" i="1"/>
  <c r="W43" i="1"/>
  <c r="X45" i="1"/>
  <c r="W46" i="1"/>
  <c r="V16" i="1"/>
  <c r="V17" i="1"/>
  <c r="Z17" i="1"/>
  <c r="Z16" i="1"/>
  <c r="Z15" i="1"/>
  <c r="Z14" i="1"/>
  <c r="V15" i="1"/>
  <c r="V14" i="1"/>
  <c r="Y15" i="1" l="1"/>
  <c r="Y14" i="1"/>
  <c r="W14" i="1"/>
  <c r="W17" i="1"/>
  <c r="W16" i="1"/>
  <c r="W15" i="1"/>
  <c r="Y17" i="1"/>
  <c r="Y16" i="1"/>
  <c r="X17" i="1"/>
  <c r="X16" i="1"/>
  <c r="X15" i="1"/>
  <c r="X14" i="1"/>
  <c r="T7" i="1"/>
</calcChain>
</file>

<file path=xl/sharedStrings.xml><?xml version="1.0" encoding="utf-8"?>
<sst xmlns="http://schemas.openxmlformats.org/spreadsheetml/2006/main" count="25679" uniqueCount="7427">
  <si>
    <t>(Unit : KRW million, unless otherwise noted)</t>
    <phoneticPr fontId="4" type="noConversion"/>
  </si>
  <si>
    <t>Multiples</t>
  </si>
  <si>
    <t>산업</t>
  </si>
  <si>
    <t>업종상세</t>
  </si>
  <si>
    <t>PER</t>
  </si>
  <si>
    <t>상장구분</t>
  </si>
  <si>
    <t>상장일</t>
  </si>
  <si>
    <t>PBR</t>
  </si>
  <si>
    <t>EV/Revenue</t>
  </si>
  <si>
    <t>EV/EBIT</t>
  </si>
  <si>
    <t>EV/EBITDA</t>
  </si>
  <si>
    <t>코스피</t>
  </si>
  <si>
    <t>Price (*1)</t>
  </si>
  <si>
    <t>Guideline Public Company</t>
  </si>
  <si>
    <t>자산</t>
  </si>
  <si>
    <t>　유동자산</t>
  </si>
  <si>
    <t>　　현금및현금성자산</t>
  </si>
  <si>
    <t>　　단기금융상품</t>
  </si>
  <si>
    <t>　　매출채권 및 기타유동채권</t>
  </si>
  <si>
    <t>　　재고자산</t>
  </si>
  <si>
    <t>　　당기법인세자산</t>
  </si>
  <si>
    <t>　　기타유동금융자산</t>
  </si>
  <si>
    <t>　　기타유동자산</t>
  </si>
  <si>
    <t>　비유동자산</t>
  </si>
  <si>
    <t>　　장기금융상품</t>
  </si>
  <si>
    <t>　　장기매출채권 및 기타비유동채권</t>
  </si>
  <si>
    <t>　　이연법인세자산</t>
  </si>
  <si>
    <t>　　비유동매도가능금융자산</t>
  </si>
  <si>
    <t>　　유형자산</t>
  </si>
  <si>
    <t>　　투자부동산</t>
  </si>
  <si>
    <t>　　기타비유동금융자산</t>
  </si>
  <si>
    <t>　　기타비유동자산</t>
  </si>
  <si>
    <t>　자산총계</t>
  </si>
  <si>
    <t>부채</t>
  </si>
  <si>
    <t>　유동부채</t>
  </si>
  <si>
    <t>　　매입채무 및 기타유동채무</t>
  </si>
  <si>
    <t>　　단기차입금</t>
  </si>
  <si>
    <t>　　미지급법인세</t>
  </si>
  <si>
    <t>　　기타유동부채</t>
  </si>
  <si>
    <t>　비유동부채</t>
  </si>
  <si>
    <t>　　장기차입금</t>
  </si>
  <si>
    <t>　　기타비유동금융부채</t>
  </si>
  <si>
    <t>　부채총계</t>
  </si>
  <si>
    <t>자본</t>
  </si>
  <si>
    <t>　지배기업의 소유주에게 귀속되는 자본</t>
  </si>
  <si>
    <t>　　자본금</t>
  </si>
  <si>
    <t>　　자본잉여금</t>
  </si>
  <si>
    <t>　　기타자본구성요소</t>
  </si>
  <si>
    <t>　　이익잉여금(결손금)</t>
  </si>
  <si>
    <t>　비지배지분</t>
  </si>
  <si>
    <t>　자본총계</t>
  </si>
  <si>
    <t>자본과부채총계</t>
  </si>
  <si>
    <t>수익(매출액)</t>
  </si>
  <si>
    <t>매출원가</t>
  </si>
  <si>
    <t>매출총이익</t>
  </si>
  <si>
    <t>판매비와관리비</t>
  </si>
  <si>
    <t>영업이익(손실)</t>
  </si>
  <si>
    <t>기타이익</t>
  </si>
  <si>
    <t>기타손실</t>
  </si>
  <si>
    <t>금융수익</t>
  </si>
  <si>
    <t>금융원가</t>
  </si>
  <si>
    <t>법인세비용차감전순이익(손실)</t>
  </si>
  <si>
    <t>법인세비용</t>
  </si>
  <si>
    <t>당기순이익(손실)</t>
  </si>
  <si>
    <t>기타포괄손익</t>
  </si>
  <si>
    <t>　당기손익으로 재분류될 수 있는 항목(세후기타포괄손익)</t>
  </si>
  <si>
    <t>　　해외사업장환산외환차이(세후기타포괄손익)</t>
  </si>
  <si>
    <t>총포괄손익</t>
  </si>
  <si>
    <t>당기순이익(손실)의 귀속</t>
  </si>
  <si>
    <t>총 포괄손익의 귀속</t>
  </si>
  <si>
    <t>　총 포괄손익, 지배기업의 소유주에게 귀속되는 지분</t>
  </si>
  <si>
    <t>　총 포괄손익, 비지배지분</t>
  </si>
  <si>
    <t>주당이익</t>
  </si>
  <si>
    <t>감가상각비</t>
  </si>
  <si>
    <t>무형자산상각비</t>
  </si>
  <si>
    <t>　　유동충당부채</t>
  </si>
  <si>
    <t>　　이연법인세부채</t>
  </si>
  <si>
    <t>　　　보통주자본금</t>
  </si>
  <si>
    <t>　　기타포괄손익누계액</t>
  </si>
  <si>
    <t>　감가상각비</t>
  </si>
  <si>
    <t>　당기손익으로 재분류되지 않는항목(세후기타포괄손익)</t>
  </si>
  <si>
    <t>　　확정급여제도의 재측정손익(세후기타포괄손익)</t>
  </si>
  <si>
    <t>　　무형자산</t>
  </si>
  <si>
    <t>　　당기법인세부채</t>
  </si>
  <si>
    <t>　　자본조정</t>
  </si>
  <si>
    <t>　　이익잉여금</t>
  </si>
  <si>
    <t>매출액</t>
  </si>
  <si>
    <t>금융비용</t>
  </si>
  <si>
    <t>기타영업외수익</t>
  </si>
  <si>
    <t>기타영업외비용</t>
  </si>
  <si>
    <t>당기순이익</t>
  </si>
  <si>
    <t>Ⅱ.매출원가</t>
  </si>
  <si>
    <t>Ⅲ.매출총이익</t>
  </si>
  <si>
    <t>N/A</t>
  </si>
  <si>
    <t>Mean</t>
  </si>
  <si>
    <t>Median</t>
  </si>
  <si>
    <t>Max</t>
  </si>
  <si>
    <t>Min</t>
  </si>
  <si>
    <t>국가</t>
  </si>
  <si>
    <t>대한민국</t>
  </si>
  <si>
    <t>Ⅰ.매출액</t>
  </si>
  <si>
    <t>Ⅳ.판매비와관리비</t>
  </si>
  <si>
    <t>Guideline Public Company Method</t>
  </si>
  <si>
    <t>상장</t>
  </si>
  <si>
    <t>비상장</t>
  </si>
  <si>
    <t>　　순확정급여부채</t>
  </si>
  <si>
    <t>　　장기충당부채</t>
  </si>
  <si>
    <t>　　기타비유동부채</t>
  </si>
  <si>
    <t>　　　우선주자본금</t>
  </si>
  <si>
    <t>　　기타금융자산</t>
  </si>
  <si>
    <t>　　차입금</t>
  </si>
  <si>
    <t>　　확정급여부채</t>
  </si>
  <si>
    <t>　　기타자본</t>
  </si>
  <si>
    <t>법인세비용차감전순이익</t>
  </si>
  <si>
    <t>　　확정급여제도의 재측정요소</t>
  </si>
  <si>
    <t>-</t>
  </si>
  <si>
    <t>　　단기금융자산</t>
  </si>
  <si>
    <t>　　장기금융자산</t>
  </si>
  <si>
    <t>　　파생상품부채</t>
  </si>
  <si>
    <t>　　당기손익인식금융자산</t>
  </si>
  <si>
    <t>연결 재무상태표</t>
  </si>
  <si>
    <t>(단위 : 원)</t>
  </si>
  <si>
    <t>　　유동성장기차입금</t>
  </si>
  <si>
    <t>　　유동파생상품부채</t>
  </si>
  <si>
    <t>　　장기금융부채</t>
  </si>
  <si>
    <t>연결 포괄손익계산서</t>
  </si>
  <si>
    <t>3. 일자별시세</t>
    <phoneticPr fontId="29" type="noConversion"/>
  </si>
  <si>
    <t>년/월/일</t>
  </si>
  <si>
    <t>종가</t>
  </si>
  <si>
    <t>대비</t>
  </si>
  <si>
    <t>거래량(주)</t>
  </si>
  <si>
    <t>거래대금(원)</t>
  </si>
  <si>
    <t>시가</t>
  </si>
  <si>
    <t>고가</t>
  </si>
  <si>
    <t>저가</t>
  </si>
  <si>
    <t>시가총액(백만)</t>
  </si>
  <si>
    <t>상장주식수(주)</t>
  </si>
  <si>
    <t>2018/07/11</t>
  </si>
  <si>
    <t>8,550</t>
  </si>
  <si>
    <t>300</t>
  </si>
  <si>
    <t>8,170</t>
  </si>
  <si>
    <t>8,090</t>
  </si>
  <si>
    <t>2018/07/10</t>
  </si>
  <si>
    <t>180</t>
  </si>
  <si>
    <t>8,320</t>
  </si>
  <si>
    <t>2018/07/09</t>
  </si>
  <si>
    <t>8,070</t>
  </si>
  <si>
    <t>-600</t>
  </si>
  <si>
    <t>8,450</t>
  </si>
  <si>
    <t>8,050</t>
  </si>
  <si>
    <t>2018/07/06</t>
  </si>
  <si>
    <t>8,670</t>
  </si>
  <si>
    <t>8,200</t>
  </si>
  <si>
    <t>8,900</t>
  </si>
  <si>
    <t>8,180</t>
  </si>
  <si>
    <t>2018/07/05</t>
  </si>
  <si>
    <t>-310</t>
  </si>
  <si>
    <t>8,650</t>
  </si>
  <si>
    <t>8,150</t>
  </si>
  <si>
    <t>2018/07/04</t>
  </si>
  <si>
    <t>8,490</t>
  </si>
  <si>
    <t>70</t>
  </si>
  <si>
    <t>47,844</t>
  </si>
  <si>
    <t>8,540</t>
  </si>
  <si>
    <t>2018/07/03</t>
  </si>
  <si>
    <t>8,420</t>
  </si>
  <si>
    <t>130</t>
  </si>
  <si>
    <t>8,330</t>
  </si>
  <si>
    <t>8,130</t>
  </si>
  <si>
    <t>2018/07/02</t>
  </si>
  <si>
    <t>8,290</t>
  </si>
  <si>
    <t>-550</t>
  </si>
  <si>
    <t>2018/06/29</t>
  </si>
  <si>
    <t>8,840</t>
  </si>
  <si>
    <t>8,780</t>
  </si>
  <si>
    <t>8,410</t>
  </si>
  <si>
    <t>2018/06/28</t>
  </si>
  <si>
    <t>8,460</t>
  </si>
  <si>
    <t>8,750</t>
  </si>
  <si>
    <t>8,980</t>
  </si>
  <si>
    <t>2018/06/27</t>
  </si>
  <si>
    <t>-180</t>
  </si>
  <si>
    <t>9,140</t>
  </si>
  <si>
    <t>8,710</t>
  </si>
  <si>
    <t>2018/06/26</t>
  </si>
  <si>
    <t>9,030</t>
  </si>
  <si>
    <t>9,000</t>
  </si>
  <si>
    <t>2018/06/25</t>
  </si>
  <si>
    <t>8,960</t>
  </si>
  <si>
    <t>8,950</t>
  </si>
  <si>
    <t>2018/06/22</t>
  </si>
  <si>
    <t>9,080</t>
  </si>
  <si>
    <t>2018/06/21</t>
  </si>
  <si>
    <t>9,800</t>
  </si>
  <si>
    <t>2018/06/20</t>
  </si>
  <si>
    <t>190</t>
  </si>
  <si>
    <t>2018/06/19</t>
  </si>
  <si>
    <t>-160</t>
  </si>
  <si>
    <t>2018/06/18</t>
  </si>
  <si>
    <t>9,770</t>
  </si>
  <si>
    <t>2018/06/15</t>
  </si>
  <si>
    <t>2018/06/14</t>
  </si>
  <si>
    <t>2018/06/12</t>
  </si>
  <si>
    <t>-350</t>
  </si>
  <si>
    <t>2018/06/11</t>
  </si>
  <si>
    <t>250</t>
  </si>
  <si>
    <t>2018/06/08</t>
  </si>
  <si>
    <t>-500</t>
  </si>
  <si>
    <t>2018/06/07</t>
  </si>
  <si>
    <t>-400</t>
  </si>
  <si>
    <t>2018/06/05</t>
  </si>
  <si>
    <t>2018/06/04</t>
  </si>
  <si>
    <t>12,850</t>
  </si>
  <si>
    <t>2018/06/01</t>
  </si>
  <si>
    <t>-450</t>
  </si>
  <si>
    <t>13,450</t>
  </si>
  <si>
    <t>13,850</t>
  </si>
  <si>
    <t>2018/05/31</t>
  </si>
  <si>
    <t>100</t>
  </si>
  <si>
    <t>13,250</t>
  </si>
  <si>
    <t>2018/05/30</t>
  </si>
  <si>
    <t>12,600</t>
  </si>
  <si>
    <t>13,600</t>
  </si>
  <si>
    <t>2018/05/29</t>
  </si>
  <si>
    <t>2018/05/28</t>
  </si>
  <si>
    <t>2018/05/25</t>
  </si>
  <si>
    <t>9,130</t>
  </si>
  <si>
    <t>2018/05/24</t>
  </si>
  <si>
    <t>2018/05/23</t>
  </si>
  <si>
    <t>2018/05/21</t>
  </si>
  <si>
    <t>50</t>
  </si>
  <si>
    <t>2018/05/18</t>
  </si>
  <si>
    <t>0</t>
  </si>
  <si>
    <t>2018/05/17</t>
  </si>
  <si>
    <t>-50</t>
  </si>
  <si>
    <t>2018/05/16</t>
  </si>
  <si>
    <t>-1,350</t>
  </si>
  <si>
    <t>2018/05/15</t>
  </si>
  <si>
    <t>2018/05/14</t>
  </si>
  <si>
    <t>1,100</t>
  </si>
  <si>
    <t>13,300</t>
  </si>
  <si>
    <t>2018/05/11</t>
  </si>
  <si>
    <t>-150</t>
  </si>
  <si>
    <t>2018/05/10</t>
  </si>
  <si>
    <t>700</t>
  </si>
  <si>
    <t>2018/05/09</t>
  </si>
  <si>
    <t>2018/05/08</t>
  </si>
  <si>
    <t>2018/05/04</t>
  </si>
  <si>
    <t>650</t>
  </si>
  <si>
    <t>2018/05/03</t>
  </si>
  <si>
    <t>-300</t>
  </si>
  <si>
    <t>2018/05/02</t>
  </si>
  <si>
    <t>450</t>
  </si>
  <si>
    <t>1,050</t>
  </si>
  <si>
    <t>9,450</t>
  </si>
  <si>
    <t>-330</t>
  </si>
  <si>
    <t>150</t>
  </si>
  <si>
    <t>8,770</t>
  </si>
  <si>
    <t>-80</t>
  </si>
  <si>
    <t>200</t>
  </si>
  <si>
    <t>8,640</t>
  </si>
  <si>
    <t>8,910</t>
  </si>
  <si>
    <t>8,300</t>
  </si>
  <si>
    <t>-20</t>
  </si>
  <si>
    <t>8,190</t>
  </si>
  <si>
    <t>80</t>
  </si>
  <si>
    <t>8,240</t>
  </si>
  <si>
    <t>140</t>
  </si>
  <si>
    <t>8,100</t>
  </si>
  <si>
    <t>110</t>
  </si>
  <si>
    <t>7,930</t>
  </si>
  <si>
    <t>7,990</t>
  </si>
  <si>
    <t>7,870</t>
  </si>
  <si>
    <t>7,820</t>
  </si>
  <si>
    <t>7,750</t>
  </si>
  <si>
    <t>7,910</t>
  </si>
  <si>
    <t>8,030</t>
  </si>
  <si>
    <t>7,810</t>
  </si>
  <si>
    <t>-130</t>
  </si>
  <si>
    <t>8,120</t>
  </si>
  <si>
    <t>7,900</t>
  </si>
  <si>
    <t>-10</t>
  </si>
  <si>
    <t>8,060</t>
  </si>
  <si>
    <t>8,350</t>
  </si>
  <si>
    <t>8,160</t>
  </si>
  <si>
    <t>8,220</t>
  </si>
  <si>
    <t>-90</t>
  </si>
  <si>
    <t>8,260</t>
  </si>
  <si>
    <t>8,110</t>
  </si>
  <si>
    <t>8,080</t>
  </si>
  <si>
    <t>8,000</t>
  </si>
  <si>
    <t>-140</t>
  </si>
  <si>
    <t>-240</t>
  </si>
  <si>
    <t>8,520</t>
  </si>
  <si>
    <t>8,530</t>
  </si>
  <si>
    <t>-70</t>
  </si>
  <si>
    <t>8,580</t>
  </si>
  <si>
    <t>8,470</t>
  </si>
  <si>
    <t>8,600</t>
  </si>
  <si>
    <t>40</t>
  </si>
  <si>
    <t>8,440</t>
  </si>
  <si>
    <t>8,430</t>
  </si>
  <si>
    <t>8,500</t>
  </si>
  <si>
    <t>-120</t>
  </si>
  <si>
    <t>8,620</t>
  </si>
  <si>
    <t>8,680</t>
  </si>
  <si>
    <t>8,690</t>
  </si>
  <si>
    <t>-30</t>
  </si>
  <si>
    <t>8,720</t>
  </si>
  <si>
    <t>8,740</t>
  </si>
  <si>
    <t>210</t>
  </si>
  <si>
    <t>8,360</t>
  </si>
  <si>
    <t>8,510</t>
  </si>
  <si>
    <t>20</t>
  </si>
  <si>
    <t>8,400</t>
  </si>
  <si>
    <t>-110</t>
  </si>
  <si>
    <t>8,730</t>
  </si>
  <si>
    <t>-40</t>
  </si>
  <si>
    <t>8,790</t>
  </si>
  <si>
    <t>-60</t>
  </si>
  <si>
    <t>8,830</t>
  </si>
  <si>
    <t>30</t>
  </si>
  <si>
    <t>8,800</t>
  </si>
  <si>
    <t>10</t>
  </si>
  <si>
    <t>8,700</t>
  </si>
  <si>
    <t>8,860</t>
  </si>
  <si>
    <t>9,100</t>
  </si>
  <si>
    <t>9,090</t>
  </si>
  <si>
    <t>9,220</t>
  </si>
  <si>
    <t>-170</t>
  </si>
  <si>
    <t>-210</t>
  </si>
  <si>
    <t>-100</t>
  </si>
  <si>
    <t>-250</t>
  </si>
  <si>
    <t>550</t>
  </si>
  <si>
    <t>9,650</t>
  </si>
  <si>
    <t>9,590</t>
  </si>
  <si>
    <t>9,790</t>
  </si>
  <si>
    <t>90</t>
  </si>
  <si>
    <t>9,710</t>
  </si>
  <si>
    <t>230</t>
  </si>
  <si>
    <t>170</t>
  </si>
  <si>
    <t>9,780</t>
  </si>
  <si>
    <t>-220</t>
  </si>
  <si>
    <t>32,824</t>
  </si>
  <si>
    <t>530</t>
  </si>
  <si>
    <t>-200</t>
  </si>
  <si>
    <t>28,842</t>
  </si>
  <si>
    <t>400</t>
  </si>
  <si>
    <t>12,900</t>
  </si>
  <si>
    <t>12,650</t>
  </si>
  <si>
    <t>13,200</t>
  </si>
  <si>
    <t>13,000</t>
  </si>
  <si>
    <t>13,100</t>
  </si>
  <si>
    <t>600</t>
  </si>
  <si>
    <t>13,150</t>
  </si>
  <si>
    <t>-650</t>
  </si>
  <si>
    <t>13,650</t>
  </si>
  <si>
    <t>13,500</t>
  </si>
  <si>
    <t>750</t>
  </si>
  <si>
    <t>12,950</t>
  </si>
  <si>
    <t>950</t>
  </si>
  <si>
    <t>350</t>
  </si>
  <si>
    <t>500</t>
  </si>
  <si>
    <t>260</t>
  </si>
  <si>
    <t>60</t>
  </si>
  <si>
    <t>120</t>
  </si>
  <si>
    <t>-230</t>
  </si>
  <si>
    <t>8,970</t>
  </si>
  <si>
    <t>8,930</t>
  </si>
  <si>
    <t>9,060</t>
  </si>
  <si>
    <t>9,160</t>
  </si>
  <si>
    <t>9,290</t>
  </si>
  <si>
    <t>9,020</t>
  </si>
  <si>
    <t>7,747</t>
  </si>
  <si>
    <t>9,580</t>
  </si>
  <si>
    <t>160</t>
  </si>
  <si>
    <t>-190</t>
  </si>
  <si>
    <t>　　감가상각비</t>
  </si>
  <si>
    <t>　　무형자산상각비</t>
  </si>
  <si>
    <t>　　매출채권 및 기타채권</t>
  </si>
  <si>
    <t>　　파생상품자산</t>
  </si>
  <si>
    <t>　　매입채무 및 기타채무</t>
  </si>
  <si>
    <t>　당기손익으로 재분류될 수 있는 항목</t>
  </si>
  <si>
    <t>　기본주당이익(손실) (단위 : 원)</t>
  </si>
  <si>
    <t>1,650</t>
  </si>
  <si>
    <t>1,600</t>
  </si>
  <si>
    <t>65</t>
  </si>
  <si>
    <t>-65</t>
  </si>
  <si>
    <t>-15</t>
  </si>
  <si>
    <t>-5</t>
  </si>
  <si>
    <t>5</t>
  </si>
  <si>
    <t>55</t>
  </si>
  <si>
    <t>35</t>
  </si>
  <si>
    <t>-95</t>
  </si>
  <si>
    <t>-25</t>
  </si>
  <si>
    <t>1,800</t>
  </si>
  <si>
    <t>1,900</t>
  </si>
  <si>
    <t>-105</t>
  </si>
  <si>
    <t>25</t>
  </si>
  <si>
    <t>2,100</t>
  </si>
  <si>
    <t>2,200</t>
  </si>
  <si>
    <t>15</t>
  </si>
  <si>
    <t>74,500</t>
  </si>
  <si>
    <t>1,400</t>
  </si>
  <si>
    <t>-35</t>
  </si>
  <si>
    <t>45</t>
  </si>
  <si>
    <t>-55</t>
  </si>
  <si>
    <t>-45</t>
  </si>
  <si>
    <t>2,000</t>
  </si>
  <si>
    <t>2,500</t>
  </si>
  <si>
    <t>2,400</t>
  </si>
  <si>
    <t>2,300</t>
  </si>
  <si>
    <t>2. 연결 포괄손익계산서</t>
    <phoneticPr fontId="29" type="noConversion"/>
  </si>
  <si>
    <t>1,150</t>
  </si>
  <si>
    <t>-750</t>
  </si>
  <si>
    <t>-1,050</t>
  </si>
  <si>
    <t>-1,550</t>
  </si>
  <si>
    <t>-1,300</t>
  </si>
  <si>
    <t>-700</t>
  </si>
  <si>
    <t>-1,000</t>
  </si>
  <si>
    <t>-1,800</t>
  </si>
  <si>
    <t>-1,200</t>
  </si>
  <si>
    <t>-1,150</t>
  </si>
  <si>
    <t>1,200</t>
  </si>
  <si>
    <t>-2,000</t>
  </si>
  <si>
    <t>-850</t>
  </si>
  <si>
    <t>47,000</t>
  </si>
  <si>
    <t>800</t>
  </si>
  <si>
    <t>-1,250</t>
  </si>
  <si>
    <t>17,400</t>
  </si>
  <si>
    <t>1,300</t>
  </si>
  <si>
    <t>-1,400</t>
  </si>
  <si>
    <t>-950</t>
  </si>
  <si>
    <t>850</t>
  </si>
  <si>
    <t>-1,700</t>
  </si>
  <si>
    <t>-800</t>
  </si>
  <si>
    <t>16,000</t>
  </si>
  <si>
    <t>15,300</t>
  </si>
  <si>
    <t>15,450</t>
  </si>
  <si>
    <t>15,500</t>
  </si>
  <si>
    <t>14,550</t>
  </si>
  <si>
    <t>14,400</t>
  </si>
  <si>
    <t>14,350</t>
  </si>
  <si>
    <t>14,600</t>
  </si>
  <si>
    <t>13,900</t>
  </si>
  <si>
    <t>13,800</t>
  </si>
  <si>
    <t>14,700</t>
  </si>
  <si>
    <t>13,700</t>
  </si>
  <si>
    <t>14,000</t>
  </si>
  <si>
    <t>14,100</t>
  </si>
  <si>
    <t>14,150</t>
  </si>
  <si>
    <t>14,050</t>
  </si>
  <si>
    <t>14,200</t>
  </si>
  <si>
    <t>13,950</t>
  </si>
  <si>
    <t>14,500</t>
  </si>
  <si>
    <t>13,400</t>
  </si>
  <si>
    <t>13,550</t>
  </si>
  <si>
    <t>43,600</t>
  </si>
  <si>
    <t>8,880</t>
  </si>
  <si>
    <t>8,390</t>
  </si>
  <si>
    <t>-290</t>
  </si>
  <si>
    <t>9,040</t>
  </si>
  <si>
    <t>290</t>
  </si>
  <si>
    <t>9,010</t>
  </si>
  <si>
    <t>-270</t>
  </si>
  <si>
    <t>310</t>
  </si>
  <si>
    <t>280</t>
  </si>
  <si>
    <t>95,400</t>
  </si>
  <si>
    <t>8,280</t>
  </si>
  <si>
    <t>8,230</t>
  </si>
  <si>
    <t>8,380</t>
  </si>
  <si>
    <t>8,370</t>
  </si>
  <si>
    <t>7,860</t>
  </si>
  <si>
    <t>7,580</t>
  </si>
  <si>
    <t>7,700</t>
  </si>
  <si>
    <t>7,540</t>
  </si>
  <si>
    <t>7,500</t>
  </si>
  <si>
    <t>7,600</t>
  </si>
  <si>
    <t>7,400</t>
  </si>
  <si>
    <t>7,440</t>
  </si>
  <si>
    <t>7,670</t>
  </si>
  <si>
    <t>7,790</t>
  </si>
  <si>
    <t>7,250</t>
  </si>
  <si>
    <t>7,450</t>
  </si>
  <si>
    <t>7,550</t>
  </si>
  <si>
    <t>7,840</t>
  </si>
  <si>
    <t>7,770</t>
  </si>
  <si>
    <t>7,850</t>
  </si>
  <si>
    <t>7,410</t>
  </si>
  <si>
    <t>7,590</t>
  </si>
  <si>
    <t>7,800</t>
  </si>
  <si>
    <t>7,380</t>
  </si>
  <si>
    <t>7,090</t>
  </si>
  <si>
    <t>7,000</t>
  </si>
  <si>
    <t>7,130</t>
  </si>
  <si>
    <t>7,240</t>
  </si>
  <si>
    <t>7,150</t>
  </si>
  <si>
    <t>7,100</t>
  </si>
  <si>
    <t>6,910</t>
  </si>
  <si>
    <t>6,760</t>
  </si>
  <si>
    <t>7,060</t>
  </si>
  <si>
    <t>7,140</t>
  </si>
  <si>
    <t>6,400</t>
  </si>
  <si>
    <t>6,150</t>
  </si>
  <si>
    <t>6,290</t>
  </si>
  <si>
    <t>6,250</t>
  </si>
  <si>
    <t>6,420</t>
  </si>
  <si>
    <t>6,310</t>
  </si>
  <si>
    <t>6,340</t>
  </si>
  <si>
    <t>7,220</t>
  </si>
  <si>
    <t>6,330</t>
  </si>
  <si>
    <t>6,050</t>
  </si>
  <si>
    <t>5,820</t>
  </si>
  <si>
    <t>5,430</t>
  </si>
  <si>
    <t>5,800</t>
  </si>
  <si>
    <t>5,970</t>
  </si>
  <si>
    <t>6,160</t>
  </si>
  <si>
    <t>6,500</t>
  </si>
  <si>
    <t>6,350</t>
  </si>
  <si>
    <t>6,220</t>
  </si>
  <si>
    <t>6,110</t>
  </si>
  <si>
    <t>6,060</t>
  </si>
  <si>
    <t>5,940</t>
  </si>
  <si>
    <t>1. 연결 재무상태표</t>
    <phoneticPr fontId="29" type="noConversion"/>
  </si>
  <si>
    <t>　희석주당이익(손실) (단위 : 원)</t>
  </si>
  <si>
    <t>4. 제품군</t>
    <phoneticPr fontId="29" type="noConversion"/>
  </si>
  <si>
    <t>(단위 : 천원)</t>
  </si>
  <si>
    <t>　　장기매출채권 및 기타채권</t>
  </si>
  <si>
    <t>　　단기금융부채</t>
  </si>
  <si>
    <t>　　계약부채</t>
  </si>
  <si>
    <t>　　장기매입채무 및 기타채무</t>
  </si>
  <si>
    <t>　　보험수리적손익</t>
  </si>
  <si>
    <t>8,560</t>
  </si>
  <si>
    <t>8,570</t>
  </si>
  <si>
    <t>360</t>
  </si>
  <si>
    <t>8,270</t>
  </si>
  <si>
    <t>8,210</t>
  </si>
  <si>
    <t>8,310</t>
  </si>
  <si>
    <t>8,040</t>
  </si>
  <si>
    <t>8,020</t>
  </si>
  <si>
    <t>7,950</t>
  </si>
  <si>
    <t>7,880</t>
  </si>
  <si>
    <t>7,780</t>
  </si>
  <si>
    <t>7,730</t>
  </si>
  <si>
    <t>7,710</t>
  </si>
  <si>
    <t>7,650</t>
  </si>
  <si>
    <t>7,760</t>
  </si>
  <si>
    <t>7,480</t>
  </si>
  <si>
    <t>7,360</t>
  </si>
  <si>
    <t>7,280</t>
  </si>
  <si>
    <t>7,300</t>
  </si>
  <si>
    <t>7,260</t>
  </si>
  <si>
    <t>7,270</t>
  </si>
  <si>
    <t>6,980</t>
  </si>
  <si>
    <t>6,930</t>
  </si>
  <si>
    <t>6,950</t>
  </si>
  <si>
    <t>7,010</t>
  </si>
  <si>
    <t>6,850</t>
  </si>
  <si>
    <t>6,920</t>
  </si>
  <si>
    <t>7,050</t>
  </si>
  <si>
    <t>7,040</t>
  </si>
  <si>
    <t>7,070</t>
  </si>
  <si>
    <t>7,170</t>
  </si>
  <si>
    <t>6,820</t>
  </si>
  <si>
    <t>6,880</t>
  </si>
  <si>
    <t>6,730</t>
  </si>
  <si>
    <t>7,230</t>
  </si>
  <si>
    <t>6,940</t>
  </si>
  <si>
    <t>7,190</t>
  </si>
  <si>
    <t>7,200</t>
  </si>
  <si>
    <t>7,210</t>
  </si>
  <si>
    <t>7,960</t>
  </si>
  <si>
    <t>7,740</t>
  </si>
  <si>
    <t>7,310</t>
  </si>
  <si>
    <t>7,290</t>
  </si>
  <si>
    <t>7,370</t>
  </si>
  <si>
    <t>7,030</t>
  </si>
  <si>
    <t>7,080</t>
  </si>
  <si>
    <t>7,330</t>
  </si>
  <si>
    <t>7,340</t>
  </si>
  <si>
    <t>Ⅵ.금융수익</t>
  </si>
  <si>
    <t>Ⅶ.금융비용</t>
  </si>
  <si>
    <t>Ⅷ.기타영업외수익</t>
  </si>
  <si>
    <t>Ⅸ.기타영업외비용</t>
  </si>
  <si>
    <t>-1,500</t>
  </si>
  <si>
    <t>1,000</t>
  </si>
  <si>
    <t>-4,000</t>
  </si>
  <si>
    <t>-2,500</t>
  </si>
  <si>
    <t>4,500</t>
  </si>
  <si>
    <t>69,146</t>
  </si>
  <si>
    <t>62,840</t>
  </si>
  <si>
    <t>42,084</t>
  </si>
  <si>
    <t>46,000</t>
  </si>
  <si>
    <t>15,000</t>
  </si>
  <si>
    <t>회사명</t>
  </si>
  <si>
    <t>종목코드</t>
  </si>
  <si>
    <t>업종</t>
  </si>
  <si>
    <t>주요제품</t>
  </si>
  <si>
    <t>결산월</t>
  </si>
  <si>
    <t>대표자명</t>
  </si>
  <si>
    <t>홈페이지</t>
  </si>
  <si>
    <t>지역</t>
  </si>
  <si>
    <t>12월</t>
  </si>
  <si>
    <t>경상북도</t>
  </si>
  <si>
    <t>서울특별시</t>
  </si>
  <si>
    <t>인천광역시</t>
  </si>
  <si>
    <t>경기도</t>
  </si>
  <si>
    <t>충청남도</t>
  </si>
  <si>
    <t>충청북도</t>
  </si>
  <si>
    <t>대전광역시</t>
  </si>
  <si>
    <t>전라남도</t>
  </si>
  <si>
    <t>부산광역시</t>
  </si>
  <si>
    <t>대구광역시</t>
  </si>
  <si>
    <t>울산광역시</t>
  </si>
  <si>
    <t>기업인수합병</t>
  </si>
  <si>
    <t>에너전트</t>
  </si>
  <si>
    <t>041590</t>
  </si>
  <si>
    <t>김성은</t>
  </si>
  <si>
    <t>회사명</t>
    <phoneticPr fontId="29" type="noConversion"/>
  </si>
  <si>
    <t>비고</t>
    <phoneticPr fontId="29" type="noConversion"/>
  </si>
  <si>
    <t>- 해당 방법에 따라 조회된 회사는 하기와 같음.</t>
    <phoneticPr fontId="29" type="noConversion"/>
  </si>
  <si>
    <t>모집단의 수</t>
    <phoneticPr fontId="29" type="noConversion"/>
  </si>
  <si>
    <t>기준 Ⅰ. 전방산업 유사성</t>
    <phoneticPr fontId="29" type="noConversion"/>
  </si>
  <si>
    <t>&gt; 상기 2개 회사 제외</t>
    <phoneticPr fontId="29" type="noConversion"/>
  </si>
  <si>
    <t>제 24 기</t>
  </si>
  <si>
    <t>제 39 기</t>
  </si>
  <si>
    <t>제 38 기</t>
  </si>
  <si>
    <t>제 37 기</t>
  </si>
  <si>
    <t>4,100</t>
  </si>
  <si>
    <t>3,800</t>
  </si>
  <si>
    <t>4,450</t>
  </si>
  <si>
    <t>4,495</t>
  </si>
  <si>
    <t>6,860</t>
  </si>
  <si>
    <t>6,800</t>
  </si>
  <si>
    <t>6,450</t>
  </si>
  <si>
    <t>6,410</t>
  </si>
  <si>
    <t>6,670</t>
  </si>
  <si>
    <t>7,430</t>
  </si>
  <si>
    <t>-580</t>
  </si>
  <si>
    <t>-490</t>
  </si>
  <si>
    <t>80,500</t>
  </si>
  <si>
    <t>-900</t>
  </si>
  <si>
    <t>83,300</t>
  </si>
  <si>
    <t>81,900</t>
  </si>
  <si>
    <t>78,400</t>
  </si>
  <si>
    <t>79,100</t>
  </si>
  <si>
    <t>7,610</t>
  </si>
  <si>
    <t>7,320</t>
  </si>
  <si>
    <t>7,350</t>
  </si>
  <si>
    <t>7,390</t>
  </si>
  <si>
    <t>7,420</t>
  </si>
  <si>
    <t>7,570</t>
  </si>
  <si>
    <t>7,490</t>
  </si>
  <si>
    <t>7,520</t>
  </si>
  <si>
    <t>7,630</t>
  </si>
  <si>
    <t>7,690</t>
  </si>
  <si>
    <t>53,900</t>
  </si>
  <si>
    <t>7,530</t>
  </si>
  <si>
    <t>68,880</t>
  </si>
  <si>
    <t>4,912</t>
  </si>
  <si>
    <t>18,599</t>
  </si>
  <si>
    <t>유사기업 선정</t>
    <phoneticPr fontId="29" type="noConversion"/>
  </si>
  <si>
    <t>1. 모집단 선정</t>
    <phoneticPr fontId="29" type="noConversion"/>
  </si>
  <si>
    <t>2. 유사회사 선정 기준</t>
    <phoneticPr fontId="29" type="noConversion"/>
  </si>
  <si>
    <t>과                        목</t>
  </si>
  <si>
    <t>자      산      총      계</t>
  </si>
  <si>
    <t>부      채      총      계</t>
  </si>
  <si>
    <t>자                        본</t>
  </si>
  <si>
    <t>자      본      총      계</t>
  </si>
  <si>
    <t>연결 손익계산서</t>
  </si>
  <si>
    <t>EBITDA</t>
    <phoneticPr fontId="40" type="noConversion"/>
  </si>
  <si>
    <t>BV</t>
    <phoneticPr fontId="40" type="noConversion"/>
  </si>
  <si>
    <t>국내</t>
    <phoneticPr fontId="29" type="noConversion"/>
  </si>
  <si>
    <t>2018/07/19</t>
  </si>
  <si>
    <t>2018/07/18</t>
  </si>
  <si>
    <t>2018/07/17</t>
  </si>
  <si>
    <t>2018/07/16</t>
  </si>
  <si>
    <t>2018/07/13</t>
  </si>
  <si>
    <t>2018/07/12</t>
  </si>
  <si>
    <t>27,785</t>
  </si>
  <si>
    <t>5,840</t>
  </si>
  <si>
    <t>6,430</t>
  </si>
  <si>
    <t>6,520</t>
  </si>
  <si>
    <t>6,240</t>
  </si>
  <si>
    <t>7,110</t>
  </si>
  <si>
    <t>7,160</t>
  </si>
  <si>
    <t>HiEntech</t>
    <phoneticPr fontId="29" type="noConversion"/>
  </si>
  <si>
    <t>LG-Hitachi Water Solutions</t>
    <phoneticPr fontId="29" type="noConversion"/>
  </si>
  <si>
    <t xml:space="preserve">Target(LG-Hitachi Water Solutions) </t>
    <phoneticPr fontId="29" type="noConversion"/>
  </si>
  <si>
    <t xml:space="preserve">Target(HiEntech) </t>
    <phoneticPr fontId="29" type="noConversion"/>
  </si>
  <si>
    <t>Project All</t>
    <phoneticPr fontId="29" type="noConversion"/>
  </si>
  <si>
    <t>Dep</t>
    <phoneticPr fontId="40" type="noConversion"/>
  </si>
  <si>
    <t>NI(Loss)</t>
    <phoneticPr fontId="40" type="noConversion"/>
  </si>
  <si>
    <t>BS</t>
    <phoneticPr fontId="40" type="noConversion"/>
  </si>
  <si>
    <t>단기금융상품</t>
    <phoneticPr fontId="40" type="noConversion"/>
  </si>
  <si>
    <t>Debt</t>
    <phoneticPr fontId="40" type="noConversion"/>
  </si>
  <si>
    <t>단기차입금</t>
    <phoneticPr fontId="40" type="noConversion"/>
  </si>
  <si>
    <t>장기차입금</t>
    <phoneticPr fontId="40" type="noConversion"/>
  </si>
  <si>
    <t>사채</t>
    <phoneticPr fontId="40" type="noConversion"/>
  </si>
  <si>
    <t>PL</t>
    <phoneticPr fontId="40" type="noConversion"/>
  </si>
  <si>
    <t>12mths</t>
    <phoneticPr fontId="40" type="noConversion"/>
  </si>
  <si>
    <t>Revenue</t>
    <phoneticPr fontId="40" type="noConversion"/>
  </si>
  <si>
    <t>EBIT</t>
    <phoneticPr fontId="40" type="noConversion"/>
  </si>
  <si>
    <t>Cash</t>
    <phoneticPr fontId="40" type="noConversion"/>
  </si>
  <si>
    <t>현금및현금성자산</t>
    <phoneticPr fontId="40" type="noConversion"/>
  </si>
  <si>
    <t>NOA</t>
    <phoneticPr fontId="40" type="noConversion"/>
  </si>
  <si>
    <t>장기금융상품</t>
    <phoneticPr fontId="29" type="noConversion"/>
  </si>
  <si>
    <t>투자부동산</t>
    <phoneticPr fontId="29" type="noConversion"/>
  </si>
  <si>
    <t>관계기업투자</t>
    <phoneticPr fontId="29" type="noConversion"/>
  </si>
  <si>
    <t>장단기대여금</t>
    <phoneticPr fontId="29" type="noConversion"/>
  </si>
  <si>
    <t>2018.12.31</t>
    <phoneticPr fontId="29" type="noConversion"/>
  </si>
  <si>
    <t>과                   목</t>
  </si>
  <si>
    <t>2016년</t>
  </si>
  <si>
    <t>2017년</t>
  </si>
  <si>
    <t>2018년</t>
  </si>
  <si>
    <t>자                             산</t>
  </si>
  <si>
    <t>구 분</t>
  </si>
  <si>
    <t>매출 등</t>
  </si>
  <si>
    <t>매입 등</t>
  </si>
  <si>
    <t>유  동  자  산</t>
  </si>
  <si>
    <t>원재료 </t>
  </si>
  <si>
    <t>유ㆍ무형</t>
  </si>
  <si>
    <t>기타</t>
  </si>
  <si>
    <t>계</t>
  </si>
  <si>
    <t>  현금및현금성자산</t>
  </si>
  <si>
    <t>매입</t>
  </si>
  <si>
    <t>자산 취득</t>
  </si>
  <si>
    <t>  금융기관예치금</t>
  </si>
  <si>
    <t>지배기업</t>
  </si>
  <si>
    <t>LG전자㈜</t>
  </si>
  <si>
    <t>  매출채권</t>
  </si>
  <si>
    <t>Ⅴ.영업이익</t>
  </si>
  <si>
    <t>기타특수관계자</t>
  </si>
  <si>
    <t>㈜엘지씨엔에스</t>
  </si>
  <si>
    <t>㈜엘지씨엔에스 및 그 종속기업</t>
  </si>
  <si>
    <t>           -</t>
  </si>
  <si>
    <t>     -</t>
  </si>
  <si>
    <t>  계약자산</t>
  </si>
  <si>
    <t>㈜서브원</t>
  </si>
  <si>
    <t>㈜서브원 및 그 종속기업</t>
  </si>
  <si>
    <t>㈜에스앤아이코퍼레이션 및 그 종속기업</t>
  </si>
  <si>
    <t>  기타수취채권</t>
  </si>
  <si>
    <t>㈜LG실트론(*)</t>
  </si>
  <si>
    <t>SK실트론㈜</t>
  </si>
  <si>
    <t>엘지이노텍㈜</t>
  </si>
  <si>
    <t>  재고자산</t>
  </si>
  <si>
    <t>엘지디스플레이㈜ 및 그 종속기업</t>
  </si>
  <si>
    <t>  기타자산</t>
  </si>
  <si>
    <t>엘지디스플레이㈜</t>
  </si>
  <si>
    <t>㈜엘지경영개발원</t>
  </si>
  <si>
    <t>비  유  동  자  산</t>
  </si>
  <si>
    <t>Ⅹ.법인세비용차감전이익</t>
  </si>
  <si>
    <t>하이엠솔루텍㈜</t>
  </si>
  <si>
    <t>㈜하이프라자</t>
  </si>
  <si>
    <t> -</t>
  </si>
  <si>
    <t>엘지히타지워터솔루션㈜</t>
  </si>
  <si>
    <t>XI. 법인세비용</t>
  </si>
  <si>
    <t>하이엠솔루텍 주식회사</t>
  </si>
  <si>
    <t>XII. 당기순이익</t>
  </si>
  <si>
    <t>엘지히타치워터솔루션㈜</t>
  </si>
  <si>
    <t>㈜엘지하우시스</t>
  </si>
  <si>
    <t>㈜엘지화학</t>
  </si>
  <si>
    <t>  당기손익-공정가치측정금융자산</t>
  </si>
  <si>
    <t>㈜엘지유플러스</t>
  </si>
  <si>
    <t>  -</t>
  </si>
  <si>
    <t>  매도가능금융자산</t>
  </si>
  <si>
    <t>㈜판토스</t>
  </si>
  <si>
    <t>  종속기업투자</t>
  </si>
  <si>
    <t>급여</t>
  </si>
  <si>
    <t>합    계</t>
  </si>
  <si>
    <t>      28,050</t>
  </si>
  <si>
    <t>  4,064,028</t>
  </si>
  <si>
    <t>  유형자산</t>
  </si>
  <si>
    <t>퇴직급여</t>
  </si>
  <si>
    <t>(*) ㈜LG실트론의 지분 전부는 2017년 8월 17일 SK㈜에 매각되었고, ㈜LG실트론의 사명은 SK실트론㈜로 변경되었습니다.</t>
  </si>
  <si>
    <t>  무형자산</t>
  </si>
  <si>
    <t>복리후생비</t>
  </si>
  <si>
    <t>  이연법인세자산</t>
  </si>
  <si>
    <t>접대비</t>
  </si>
  <si>
    <t>특수관계자_요약</t>
    <phoneticPr fontId="44" type="noConversion"/>
  </si>
  <si>
    <t>  순확정급여자산</t>
  </si>
  <si>
    <t>세금과공과</t>
  </si>
  <si>
    <t>감가상각비 및 무형자산상각비</t>
  </si>
  <si>
    <t>자        산        총        계</t>
  </si>
  <si>
    <t>지급임차료</t>
  </si>
  <si>
    <t>부                              채</t>
  </si>
  <si>
    <t>차량유지비</t>
  </si>
  <si>
    <t>유  동  부  채</t>
  </si>
  <si>
    <t>소모품비</t>
  </si>
  <si>
    <t>  매입채무</t>
  </si>
  <si>
    <t>지급수수료</t>
  </si>
  <si>
    <t>  계약부채</t>
  </si>
  <si>
    <t>대손상각비</t>
  </si>
  <si>
    <t>  유동성장기차입금</t>
  </si>
  <si>
    <t>  기타지급채무</t>
  </si>
  <si>
    <t>합  계</t>
  </si>
  <si>
    <t>판매비와관리비_세부내역</t>
    <phoneticPr fontId="44" type="noConversion"/>
  </si>
  <si>
    <t>  당기법인세부채</t>
  </si>
  <si>
    <t>  유동성충당부채</t>
  </si>
  <si>
    <t>  기타부채</t>
  </si>
  <si>
    <t>비  유  동  부  채</t>
  </si>
  <si>
    <t>  장기차입금</t>
  </si>
  <si>
    <t>  순확정급여부채</t>
  </si>
  <si>
    <t>  충당부채</t>
  </si>
  <si>
    <t>부        채        총        계</t>
  </si>
  <si>
    <t>자                              본</t>
  </si>
  <si>
    <t>납입자본</t>
  </si>
  <si>
    <t>  자본금</t>
  </si>
  <si>
    <t>이익잉여금</t>
  </si>
  <si>
    <t>자        본        총        계</t>
  </si>
  <si>
    <t>    21,961,069,148</t>
  </si>
  <si>
    <t>합 계</t>
  </si>
  <si>
    <t>부  채     및     자 본 총 계</t>
  </si>
  <si>
    <t>재고자산의 사용</t>
  </si>
  <si>
    <t>수도광열비</t>
  </si>
  <si>
    <t>수선비</t>
  </si>
  <si>
    <t>도급비</t>
  </si>
  <si>
    <t>공동용역비</t>
  </si>
  <si>
    <t>합  계(*)</t>
  </si>
  <si>
    <t>거래처 명칭</t>
  </si>
  <si>
    <t>계약시점</t>
  </si>
  <si>
    <t>계약내용</t>
  </si>
  <si>
    <t>일반위탁운영용역:</t>
  </si>
  <si>
    <t>부천시 하수도 공기업</t>
  </si>
  <si>
    <t>부천시 하수 및 슬러지처리시설 통합운영관리</t>
  </si>
  <si>
    <t>외 28개 사업장</t>
  </si>
  <si>
    <t>민간위탁 용역 외</t>
  </si>
  <si>
    <t>복합위탁운영용역:</t>
  </si>
  <si>
    <t>부곡환경</t>
  </si>
  <si>
    <t>의왕시 부곡하수처리장 민간투자사업 관리운영위탁계약</t>
  </si>
  <si>
    <t>푸른여수지키미</t>
  </si>
  <si>
    <t>여수시 하수관거 BTL 민간투자사업 관리운영위탁계약</t>
  </si>
  <si>
    <t>푸른제천지키미</t>
  </si>
  <si>
    <t>제천시 하수관거 BTL 민간투자사업 관리운영위탁계약</t>
  </si>
  <si>
    <t>푸른김해지키미</t>
  </si>
  <si>
    <t>김해시 하수관거 BTL 민간투자사업 관리운영위탁계약</t>
  </si>
  <si>
    <t>푸른군산지키미</t>
  </si>
  <si>
    <t>군산시 하수관거 BTL 민간투자사업 관리운영위탁계약</t>
  </si>
  <si>
    <t>푸른제주지키미</t>
  </si>
  <si>
    <t>제주시 하수관거 BTL 민간투자사업 관리운영위탁계약</t>
  </si>
  <si>
    <t>푸른당진지키미</t>
  </si>
  <si>
    <t>당진시 하수관거 BTL 민간투자사업 관리운영위탁계약</t>
  </si>
  <si>
    <t>푸른아산지키미</t>
  </si>
  <si>
    <t>아산시 하수관거 BTL 민간투자사업 관리운영위탁계약</t>
  </si>
  <si>
    <t>여수맑은물사랑</t>
  </si>
  <si>
    <t>부산에코라인</t>
  </si>
  <si>
    <t>부산감전 하수관거 BTL 민간투자사업 관리운위탁계약</t>
  </si>
  <si>
    <t>민간사업:</t>
  </si>
  <si>
    <t>LG전자㈜ 창원 공장</t>
  </si>
  <si>
    <t>LG전자㈜ 창원 공장 폐수처리장 관리운영위탁계약</t>
  </si>
  <si>
    <t>LG전자㈜ 평택 공장</t>
  </si>
  <si>
    <t>LG전자㈜ 구미 공장</t>
  </si>
  <si>
    <t>LG전자㈜ 구미 공장 폐수처리장 관리운영위탁계약</t>
  </si>
  <si>
    <t>LG전자㈜ 양재 R&amp;D</t>
  </si>
  <si>
    <t>LG전자㈜ 양재R&amp;D 폐수처리장 관리운영위탁계약</t>
  </si>
  <si>
    <t>LG전자㈜ 마곡사업소 DP2</t>
  </si>
  <si>
    <t>LG전자㈜ LG사이언스파크 폐수처리장 관리운영위탁계약</t>
  </si>
  <si>
    <t>엘지이노텍㈜ 구미 공장</t>
  </si>
  <si>
    <t>엘지이노텍㈜ 구미 공장 폐수처리장 관리운영위탁계약</t>
  </si>
  <si>
    <t>엘지이노텍㈜ 청주 공장</t>
  </si>
  <si>
    <t>엘지이노텍㈜ 청주 공장 폐수처리장 관리운영위탁계약</t>
  </si>
  <si>
    <t>엘지이노텍㈜ 파주 공장</t>
  </si>
  <si>
    <t>엘지이노텍㈜ 파주 공장 폐수처리장 관리운영위탁계약</t>
  </si>
  <si>
    <t>엘지디스플레이㈜ 파주 공장</t>
  </si>
  <si>
    <t>엘지디스플레이㈜ 파주 공장 폐수처리장 관리운영위탁계약</t>
  </si>
  <si>
    <t>엘지디스플레이㈜ 구미 공장</t>
  </si>
  <si>
    <t>엘지디스플레이㈜ 구미 공장 폐수처리장 관리운영위탁계약</t>
  </si>
  <si>
    <t>SK실트론㈜ 구미 공장</t>
  </si>
  <si>
    <t>SK실트론 구미 공장 폐수처리장 관리운영위탁계약</t>
  </si>
  <si>
    <t>㈜엘지하우시스 마곡 R&amp;D</t>
  </si>
  <si>
    <t>㈜엘지하우시스 마곡 R&amp;D폐수처리장 관리운영위탁계약</t>
  </si>
  <si>
    <t>㈜엘지화학 파주 공장</t>
  </si>
  <si>
    <t>㈜엘지화학 파주 공장 폐수처리장 관리운영위탁계약</t>
  </si>
  <si>
    <t>㈜에스앤아이코퍼레이션 마곡 DP3</t>
  </si>
  <si>
    <t>㈜에스앤아이코퍼레이션 마곡 폐수처리장 관리운영위탁계약</t>
  </si>
  <si>
    <t>㈜에스앤아이코퍼레이션 마곡 D22</t>
  </si>
  <si>
    <t>Source : Dart</t>
    <phoneticPr fontId="44" type="noConversion"/>
  </si>
  <si>
    <t>1.</t>
    <phoneticPr fontId="44" type="noConversion"/>
  </si>
  <si>
    <t>매출액 세부내역</t>
    <phoneticPr fontId="44" type="noConversion"/>
  </si>
  <si>
    <t>과      목</t>
  </si>
  <si>
    <t>2016년</t>
    <phoneticPr fontId="44" type="noConversion"/>
  </si>
  <si>
    <t>2017년</t>
    <phoneticPr fontId="44" type="noConversion"/>
  </si>
  <si>
    <t>2018년</t>
    <phoneticPr fontId="44" type="noConversion"/>
  </si>
  <si>
    <t>과       목</t>
  </si>
  <si>
    <t>자 산</t>
  </si>
  <si>
    <t> 구     분</t>
  </si>
  <si>
    <t> 건설계약</t>
  </si>
  <si>
    <t> 현금및현금성자산</t>
  </si>
  <si>
    <t> 재화의 판매</t>
  </si>
  <si>
    <t> 매출채권</t>
  </si>
  <si>
    <t>판매비</t>
  </si>
  <si>
    <t> 기타(운영 및 유지보수)</t>
  </si>
  <si>
    <t> 기타수취채권</t>
  </si>
  <si>
    <t>관리비</t>
  </si>
  <si>
    <t>이자수익</t>
    <phoneticPr fontId="44" type="noConversion"/>
  </si>
  <si>
    <t> 재고자산</t>
  </si>
  <si>
    <t>연구개발비</t>
  </si>
  <si>
    <t> 당기법인세자산</t>
  </si>
  <si>
    <t>영업이익</t>
  </si>
  <si>
    <t> 기타자산</t>
  </si>
  <si>
    <t> 기타금융자산</t>
  </si>
  <si>
    <t>미청구공사(*1)</t>
  </si>
  <si>
    <t>초과청구공사(*2)</t>
  </si>
  <si>
    <t> 유형자산</t>
  </si>
  <si>
    <t>선수금(계약부채)</t>
    <phoneticPr fontId="44" type="noConversion"/>
  </si>
  <si>
    <t> 무형자산</t>
  </si>
  <si>
    <t> 이연법인세자산</t>
  </si>
  <si>
    <t>부  채</t>
  </si>
  <si>
    <t> 매입채무</t>
  </si>
  <si>
    <t> 기타지급채무</t>
  </si>
  <si>
    <t> 충당부채</t>
  </si>
  <si>
    <t> 기타부채</t>
  </si>
  <si>
    <t> 당기법인세부채</t>
  </si>
  <si>
    <t> 차입금</t>
  </si>
  <si>
    <t>여비교통비</t>
  </si>
  <si>
    <t>          227,239</t>
  </si>
  <si>
    <t> 순확정급여부채</t>
  </si>
  <si>
    <t>          111,204</t>
  </si>
  <si>
    <t>           84,277</t>
  </si>
  <si>
    <t>교육훈련비</t>
  </si>
  <si>
    <t>           41,123</t>
  </si>
  <si>
    <t>          137,320</t>
  </si>
  <si>
    <t>             2,329</t>
  </si>
  <si>
    <t> 자본금</t>
  </si>
  <si>
    <t>회의비</t>
  </si>
  <si>
    <t>           87,007</t>
  </si>
  <si>
    <t> 이익잉여금</t>
  </si>
  <si>
    <t>           23,442</t>
  </si>
  <si>
    <t>통신비</t>
  </si>
  <si>
    <t>           19,881</t>
  </si>
  <si>
    <t>부  채 와   자 본 총 계</t>
  </si>
  <si>
    <t>           83,322</t>
  </si>
  <si>
    <t>        9,948,081</t>
  </si>
  <si>
    <t>재고자산의 변동</t>
  </si>
  <si>
    <t>원재료 및 상품매입액</t>
  </si>
  <si>
    <t>외주가공비</t>
  </si>
  <si>
    <t>충당부채전입액</t>
  </si>
  <si>
    <t>합 계(*)</t>
  </si>
  <si>
    <t>백만원</t>
    <phoneticPr fontId="29" type="noConversion"/>
  </si>
  <si>
    <t>Outstanding</t>
    <phoneticPr fontId="29" type="noConversion"/>
  </si>
  <si>
    <t xml:space="preserve">Market Cap </t>
    <phoneticPr fontId="29" type="noConversion"/>
  </si>
  <si>
    <t>Net Income</t>
    <phoneticPr fontId="29" type="noConversion"/>
  </si>
  <si>
    <t>EBITDA</t>
    <phoneticPr fontId="29" type="noConversion"/>
  </si>
  <si>
    <t>Depreciation</t>
    <phoneticPr fontId="29" type="noConversion"/>
  </si>
  <si>
    <t>EBIT</t>
    <phoneticPr fontId="29" type="noConversion"/>
  </si>
  <si>
    <t>Revenue</t>
    <phoneticPr fontId="29" type="noConversion"/>
  </si>
  <si>
    <t>BV</t>
    <phoneticPr fontId="29" type="noConversion"/>
  </si>
  <si>
    <t>EV</t>
    <phoneticPr fontId="29" type="noConversion"/>
  </si>
  <si>
    <t>NOA</t>
    <phoneticPr fontId="29" type="noConversion"/>
  </si>
  <si>
    <t>Cash</t>
    <phoneticPr fontId="29" type="noConversion"/>
  </si>
  <si>
    <t>Debt</t>
    <phoneticPr fontId="29" type="noConversion"/>
  </si>
  <si>
    <t>&gt; Source : http://kind.krx.co.kr/corpgeneral/corpList.do?method=loadInitPage</t>
    <phoneticPr fontId="29" type="noConversion"/>
  </si>
  <si>
    <t>우진아이엔에스</t>
  </si>
  <si>
    <t>010400</t>
  </si>
  <si>
    <t>건물설비 설치 공사업</t>
  </si>
  <si>
    <t>반도체/디스플레이 코팅덕트</t>
  </si>
  <si>
    <t>홍평우</t>
  </si>
  <si>
    <t>http://www.woojini.com</t>
  </si>
  <si>
    <t>HDC현대산업개발</t>
  </si>
  <si>
    <t>건물 건설업</t>
  </si>
  <si>
    <t>외주주택, 자체공사, 일반건축, 토목 등</t>
  </si>
  <si>
    <t>김대철,권순호</t>
  </si>
  <si>
    <t>http://www.hdc-dvp.com</t>
  </si>
  <si>
    <t>HDC아이콘트롤스</t>
  </si>
  <si>
    <t>039570</t>
  </si>
  <si>
    <t>전기 및 통신 공사업</t>
  </si>
  <si>
    <t>기계설비공사, 스마트홈, 지능형 빌딩, SOC</t>
  </si>
  <si>
    <t>http://www.icontrols.co.kr</t>
  </si>
  <si>
    <t>동아지질</t>
  </si>
  <si>
    <t>028100</t>
  </si>
  <si>
    <t>기반조성 및 시설물 축조관련 전문공사업</t>
  </si>
  <si>
    <t>보링그라우팅공사,토공사,철근콘크리트공사,상하수도공사,비계구조물해체공사,수중공사/지질조사,시공감리</t>
  </si>
  <si>
    <t>이정우, 최재우</t>
  </si>
  <si>
    <t>http://www.dage.co.kr</t>
  </si>
  <si>
    <t>한전KPS</t>
  </si>
  <si>
    <t>051600</t>
  </si>
  <si>
    <t>일반전기공사,발전설비정비공사,점검,수리,엔지니어링</t>
  </si>
  <si>
    <t>김범년</t>
  </si>
  <si>
    <t>http://www.kps.co.kr</t>
  </si>
  <si>
    <t>한진중공업</t>
  </si>
  <si>
    <t>097230</t>
  </si>
  <si>
    <t>토목 건설업</t>
  </si>
  <si>
    <t>선박건조,기계플랜트 제조/토목공사,건축공사,조경공사,전기공사,가스공사,준설공사,기계설비공사</t>
  </si>
  <si>
    <t>이병모</t>
  </si>
  <si>
    <t>http://www.hanjinsc.com</t>
  </si>
  <si>
    <t>삼호개발</t>
  </si>
  <si>
    <t>010960</t>
  </si>
  <si>
    <t>토공사,철근콘크리트공사,포장공사,미장방수공사,상하수도공사,수중공사,비계구조물해체공사/골재,아스콘 제조,판매,중기임대</t>
  </si>
  <si>
    <t>김락중, 심재범</t>
  </si>
  <si>
    <t>http://www.samhodev.co.kr/</t>
  </si>
  <si>
    <t>신세계건설</t>
  </si>
  <si>
    <t>034300</t>
  </si>
  <si>
    <t>토목,건축,건축관련기술서비스,빌딩관리용역,골프장,내장공사,시설개보수,설계용역</t>
  </si>
  <si>
    <t>윤명규</t>
  </si>
  <si>
    <t>http://httpswww.shinsegae-enc.com</t>
  </si>
  <si>
    <t>대우건설</t>
  </si>
  <si>
    <t>047040</t>
  </si>
  <si>
    <t>아파트건설,토목공사,건축공사,포장공사,전기공사,무역/중장비 대여</t>
  </si>
  <si>
    <t>김형</t>
  </si>
  <si>
    <t>http://daewooenc.co.kr</t>
  </si>
  <si>
    <t>에쓰씨엔지니어링</t>
  </si>
  <si>
    <t>023960</t>
  </si>
  <si>
    <t>기술용역(건축설계) 서비스/화학플랜트 설비,기계 제작(음식료,석유화학사업관련)/유공압기기 판매</t>
  </si>
  <si>
    <t>장정호</t>
  </si>
  <si>
    <t>http://www.sc-eng.com</t>
  </si>
  <si>
    <t>계룡건설산업</t>
  </si>
  <si>
    <t>013580</t>
  </si>
  <si>
    <t>건축공사,주택공사,토목공사,포장공사,전기공사</t>
  </si>
  <si>
    <t>한승구, 이승찬</t>
  </si>
  <si>
    <t>http://www.krcon.co.kr</t>
  </si>
  <si>
    <t>두산건설</t>
  </si>
  <si>
    <t>011160</t>
  </si>
  <si>
    <t>토목건축,화학기계,전동기,발전기및전기변환장치,레미콘</t>
  </si>
  <si>
    <t>이병화, 김진설(각자 대표이사)</t>
  </si>
  <si>
    <t>http://www.doosanenc.com</t>
  </si>
  <si>
    <t>한라</t>
  </si>
  <si>
    <t>014790</t>
  </si>
  <si>
    <t>토목,건축,전기,환경사업,준설공사,포장공사,주택,중기임대</t>
  </si>
  <si>
    <t>이석민</t>
  </si>
  <si>
    <t>http://www.halla.co.kr</t>
  </si>
  <si>
    <t>일성건설</t>
  </si>
  <si>
    <t>013360</t>
  </si>
  <si>
    <t>건축공사,토목공사,전기공사</t>
  </si>
  <si>
    <t>강영길</t>
  </si>
  <si>
    <t>http://www.ilsungconst.co.kr</t>
  </si>
  <si>
    <t>까뮤이앤씨</t>
  </si>
  <si>
    <t>013700</t>
  </si>
  <si>
    <t>토목공사,건축공사/부동산 임대</t>
  </si>
  <si>
    <t>손병재</t>
  </si>
  <si>
    <t>http://www.camusenc.com</t>
  </si>
  <si>
    <t>태영건설</t>
  </si>
  <si>
    <t>009410</t>
  </si>
  <si>
    <t>종합건설업(토목공사,도로공사,건축공사,관급공사,환경공사,상하수도공사,하수종말처리공사)/부동산 임대,매매</t>
  </si>
  <si>
    <t>이재규</t>
  </si>
  <si>
    <t>http://www.taeyoung.com</t>
  </si>
  <si>
    <t>화성산업</t>
  </si>
  <si>
    <t>002460</t>
  </si>
  <si>
    <t>아파트 건설</t>
  </si>
  <si>
    <t>이홍중,이종원</t>
  </si>
  <si>
    <t>http://www.hwasung.com</t>
  </si>
  <si>
    <t>범양건영</t>
  </si>
  <si>
    <t>002410</t>
  </si>
  <si>
    <t>토목공사,주택건설,건축공사,난방공사,전기공사,포장공사</t>
  </si>
  <si>
    <t>강병주</t>
  </si>
  <si>
    <t>http://www.iby.co.kr</t>
  </si>
  <si>
    <t>현대건설</t>
  </si>
  <si>
    <t>000720</t>
  </si>
  <si>
    <t>공사수입,주택분양,건설산업부문 설계,감리 등 엔지니어링서비스</t>
  </si>
  <si>
    <t>박동욱</t>
  </si>
  <si>
    <t>http://www.hdec.kr</t>
  </si>
  <si>
    <t>GS건설</t>
  </si>
  <si>
    <t>006360</t>
  </si>
  <si>
    <t>토목공사,건축공사,주택공사,산업플랜트공사,리모델링공사,시설물유지관리공사/산업설비설계,감리 용역,수출입/에너지관리 진단,연구개발</t>
  </si>
  <si>
    <t>허창수, 임병용(각자 대표이사)</t>
  </si>
  <si>
    <t>http://www.gsconst.co.kr/</t>
  </si>
  <si>
    <t>고려개발</t>
  </si>
  <si>
    <t>004200</t>
  </si>
  <si>
    <t>도로건설공사,토목공사,건축공사</t>
  </si>
  <si>
    <t>곽수윤</t>
  </si>
  <si>
    <t>http://www.kdc.co.kr</t>
  </si>
  <si>
    <t>동부건설</t>
  </si>
  <si>
    <t>005960</t>
  </si>
  <si>
    <t>건축공사,토목공사,전기공사,기계설비공사/비금속,철구조물 제조,판매/여객,자동차 운송,항만하역</t>
  </si>
  <si>
    <t>허상희</t>
  </si>
  <si>
    <t>http://dbcon.dongbu.co.kr</t>
  </si>
  <si>
    <t>코오롱글로벌</t>
  </si>
  <si>
    <t>003070</t>
  </si>
  <si>
    <t>토목공사,일반건설,주택건설,해외건설,소각로설비공사/환경플랜트,폐처리기 제조</t>
  </si>
  <si>
    <t>윤창운</t>
  </si>
  <si>
    <t>http://www.kolonglobal.com</t>
  </si>
  <si>
    <t>신한</t>
  </si>
  <si>
    <t>005450</t>
  </si>
  <si>
    <t>건축공사,토목공사,전기공사,통신공사,주택건설,기계설비공사,철골공사/철구조물 제조</t>
  </si>
  <si>
    <t>조경선</t>
  </si>
  <si>
    <t>http://www.seco.co.kr</t>
  </si>
  <si>
    <t>삼호</t>
  </si>
  <si>
    <t>001880</t>
  </si>
  <si>
    <t>도로건설공사,토목공사,건축공사,조경공사/부동산 임대,매매</t>
  </si>
  <si>
    <t>조남창</t>
  </si>
  <si>
    <t>http://www.samho.co.kr</t>
  </si>
  <si>
    <t>진흥기업</t>
  </si>
  <si>
    <t>002780</t>
  </si>
  <si>
    <t>아파트건설,토목공사,건축공사,국내도급공사</t>
  </si>
  <si>
    <t>노재봉</t>
  </si>
  <si>
    <t>http://www.chinhung.co.kr</t>
  </si>
  <si>
    <t>남광토건</t>
  </si>
  <si>
    <t>001260</t>
  </si>
  <si>
    <t>토목공사,건축공사,기전공사,측량설계시공,용역/철구조물 제조</t>
  </si>
  <si>
    <t>김종오</t>
  </si>
  <si>
    <t>http://www.namkwang.co.kr</t>
  </si>
  <si>
    <t>한신공영</t>
  </si>
  <si>
    <t>004960</t>
  </si>
  <si>
    <t>토목공사,건축공사,주택건설,유통업(백화점),문화교실,주차장</t>
  </si>
  <si>
    <t>태기전,최문규</t>
  </si>
  <si>
    <t>http://www.hanshinc.com</t>
  </si>
  <si>
    <t>금호산업</t>
  </si>
  <si>
    <t>002990</t>
  </si>
  <si>
    <t>종합건설/여객운송,관광/부동산 임대,분양</t>
  </si>
  <si>
    <t>서재환</t>
  </si>
  <si>
    <t>http://www.kumhoenc.com</t>
  </si>
  <si>
    <t>삼부토건</t>
  </si>
  <si>
    <t>001470</t>
  </si>
  <si>
    <t>토목공사,건축공사,포장공사,건설업,분양사업/건설자재 제조</t>
  </si>
  <si>
    <t>이응근</t>
  </si>
  <si>
    <t>http://www.sambu.co.kr</t>
  </si>
  <si>
    <t>대림산업</t>
  </si>
  <si>
    <t>000210</t>
  </si>
  <si>
    <t>산업플랜트공사,건축,토목,폴리에틸렌,폴리부텐,각종폴리머 제조,기술용역</t>
  </si>
  <si>
    <t>김상우, 박상신 (각자 대표이사)</t>
  </si>
  <si>
    <t>http://www.daelim.co.kr</t>
  </si>
  <si>
    <t>대원</t>
  </si>
  <si>
    <t>007680</t>
  </si>
  <si>
    <t>아파트 시행 및 시공</t>
  </si>
  <si>
    <t>전응식</t>
  </si>
  <si>
    <t>http://daewon.co.kr</t>
  </si>
  <si>
    <t>이엑스티</t>
  </si>
  <si>
    <t>226360</t>
  </si>
  <si>
    <t>강정식</t>
  </si>
  <si>
    <t>남화토건</t>
  </si>
  <si>
    <t>091590</t>
  </si>
  <si>
    <t>건축공사, 토목공사</t>
  </si>
  <si>
    <t>최상준, 최재훈</t>
  </si>
  <si>
    <t>http://www.namhwaconst.co.kr</t>
  </si>
  <si>
    <t>웰크론한텍</t>
  </si>
  <si>
    <t>076080</t>
  </si>
  <si>
    <t>에너지절감설비,자동화배합설비,환경설비</t>
  </si>
  <si>
    <t>이영규, 이기창, 이영식</t>
  </si>
  <si>
    <t>http://www.welcronhantec.co.kr</t>
  </si>
  <si>
    <t>일진파워</t>
  </si>
  <si>
    <t>094820</t>
  </si>
  <si>
    <t>열교환기,압력용기</t>
  </si>
  <si>
    <t>이광섭</t>
  </si>
  <si>
    <t>http://ijeng.com</t>
  </si>
  <si>
    <t>코드네이처</t>
  </si>
  <si>
    <t>078940</t>
  </si>
  <si>
    <t>전기공사업</t>
  </si>
  <si>
    <t>박상훈</t>
  </si>
  <si>
    <t>http://codenature.com</t>
  </si>
  <si>
    <t>에너지저장시스템, 액정표시장치</t>
  </si>
  <si>
    <t>김상재, 최영석(각자대표)</t>
  </si>
  <si>
    <t>http://www.enerzent.com</t>
  </si>
  <si>
    <t>국보디자인</t>
  </si>
  <si>
    <t>066620</t>
  </si>
  <si>
    <t>실내건축 및 건축마무리 공사업</t>
  </si>
  <si>
    <t>인테리어디자인</t>
  </si>
  <si>
    <t>황창연</t>
  </si>
  <si>
    <t>http://www.ikukbo.com</t>
  </si>
  <si>
    <t>우원개발</t>
  </si>
  <si>
    <t>046940</t>
  </si>
  <si>
    <t>토공사</t>
  </si>
  <si>
    <t>김기영</t>
  </si>
  <si>
    <t>http://www.woowonerd.com</t>
  </si>
  <si>
    <t>KT서브마린</t>
  </si>
  <si>
    <t>060370</t>
  </si>
  <si>
    <t>해저케이블등의 건설 및 유지보수 업무</t>
  </si>
  <si>
    <t>이철규</t>
  </si>
  <si>
    <t>http://www.ktsubmarine.co.kr</t>
  </si>
  <si>
    <t>엑사이엔씨</t>
  </si>
  <si>
    <t>054940</t>
  </si>
  <si>
    <t>고주파고압변성기(FBT : Flyback Transformer)</t>
  </si>
  <si>
    <t>구자극, 원종일 (각자 대표이사)</t>
  </si>
  <si>
    <t>http://www.exaenc.com</t>
  </si>
  <si>
    <t>KCC건설</t>
  </si>
  <si>
    <t>021320</t>
  </si>
  <si>
    <t>토목 건축공사, 분양공사</t>
  </si>
  <si>
    <t>정몽열,윤희영</t>
  </si>
  <si>
    <t>http://www.kccworld.net</t>
  </si>
  <si>
    <t>금화피에스시</t>
  </si>
  <si>
    <t>036190</t>
  </si>
  <si>
    <t>설비,철물,전기,강구조물</t>
  </si>
  <si>
    <t>김경태</t>
  </si>
  <si>
    <t>http://www.geumhwa.co.kr</t>
  </si>
  <si>
    <t>KD건설</t>
  </si>
  <si>
    <t>044180</t>
  </si>
  <si>
    <t>몰드베이스(Mold Base)</t>
  </si>
  <si>
    <t>안태일</t>
  </si>
  <si>
    <t>http://dymoldtech.co.kr</t>
  </si>
  <si>
    <t>상지카일룸</t>
  </si>
  <si>
    <t>042940</t>
  </si>
  <si>
    <t>정보통신망 구축, DVR, ITS, 기타방송장비 등</t>
  </si>
  <si>
    <t>최기보</t>
  </si>
  <si>
    <t>http://www.sangji.co.kr/</t>
  </si>
  <si>
    <t>이테크건설</t>
  </si>
  <si>
    <t>016250</t>
  </si>
  <si>
    <t>건축공사, 플랜트설비, 토목공사</t>
  </si>
  <si>
    <t>이복영, 안찬규</t>
  </si>
  <si>
    <t>http://www.etecenc.com</t>
  </si>
  <si>
    <t>서희건설</t>
  </si>
  <si>
    <t>035890</t>
  </si>
  <si>
    <t>토목, 건축, 부동산임대업</t>
  </si>
  <si>
    <t>곽선기,김팔수</t>
  </si>
  <si>
    <t>http://www.seohee.co.kr</t>
  </si>
  <si>
    <t>특수건설</t>
  </si>
  <si>
    <t>026150</t>
  </si>
  <si>
    <t>보링</t>
  </si>
  <si>
    <t>김중헌, 김도헌 (각자 대표이사)</t>
  </si>
  <si>
    <t>http://www.tuksu.co.kr</t>
  </si>
  <si>
    <t>세보엠이씨</t>
  </si>
  <si>
    <t>011560</t>
  </si>
  <si>
    <t>건설관련설비, ACESS FLOOR , 소음기 , CHAMMBER , PFP UNIT, BY-PASS UNIT , DUCT , 철구조물 .</t>
  </si>
  <si>
    <t>김우영, 김진호(각자 대표이사)</t>
  </si>
  <si>
    <t>http://www.sebo21.co.kr</t>
  </si>
  <si>
    <t>동신건설</t>
  </si>
  <si>
    <t>025950</t>
  </si>
  <si>
    <t>토목</t>
  </si>
  <si>
    <t>김근한,김동한</t>
  </si>
  <si>
    <t>동원개발</t>
  </si>
  <si>
    <t>013120</t>
  </si>
  <si>
    <t>도급공사</t>
  </si>
  <si>
    <t>장복만</t>
  </si>
  <si>
    <t>http://www.dongwonapt.co.kr</t>
  </si>
  <si>
    <t>신원종합개발</t>
  </si>
  <si>
    <t>017000</t>
  </si>
  <si>
    <t>토건</t>
  </si>
  <si>
    <t>우진호</t>
  </si>
  <si>
    <t>http://www.swc.co.kr</t>
  </si>
  <si>
    <t>이화공영</t>
  </si>
  <si>
    <t>001840</t>
  </si>
  <si>
    <t>최삼규,최종찬</t>
  </si>
  <si>
    <t>http://www.ee-hwa.co.kr</t>
  </si>
  <si>
    <t>서한</t>
  </si>
  <si>
    <t>011370</t>
  </si>
  <si>
    <t>건축, 토목</t>
  </si>
  <si>
    <t>조 종 수</t>
  </si>
  <si>
    <t>http://www.seo-han.co.kr</t>
  </si>
  <si>
    <t>삼일기업공사</t>
  </si>
  <si>
    <t>002290</t>
  </si>
  <si>
    <t>박종웅</t>
  </si>
  <si>
    <t>http://www.samilenter.com</t>
  </si>
  <si>
    <t>아파트건설업을 주업</t>
    <phoneticPr fontId="29" type="noConversion"/>
  </si>
  <si>
    <t>지질기반공사를 주업</t>
    <phoneticPr fontId="29" type="noConversion"/>
  </si>
  <si>
    <t>한전등 전력회사 경상정비 및 유지보수 매출 58%, 화공/플랜트 37%</t>
    <phoneticPr fontId="29" type="noConversion"/>
  </si>
  <si>
    <t>2019년5월8일 현재 거래정지</t>
    <phoneticPr fontId="29" type="noConversion"/>
  </si>
  <si>
    <t>실내 인테리어업 주업</t>
    <phoneticPr fontId="29" type="noConversion"/>
  </si>
  <si>
    <t>냉난방 설비공사 주업</t>
    <phoneticPr fontId="29" type="noConversion"/>
  </si>
  <si>
    <t>해저케이블 등 전기통신공사</t>
    <phoneticPr fontId="29" type="noConversion"/>
  </si>
  <si>
    <t>실내건축업</t>
    <phoneticPr fontId="29" type="noConversion"/>
  </si>
  <si>
    <t>제 21 기          2018.12.31 현재</t>
  </si>
  <si>
    <t>제 20 기          2017.12.31 현재</t>
  </si>
  <si>
    <t>제 19 기          2016.12.31 현재</t>
  </si>
  <si>
    <t>제 21 기</t>
  </si>
  <si>
    <t>제 20 기</t>
  </si>
  <si>
    <t>제 19 기</t>
  </si>
  <si>
    <t>　　당기손익-공정가치금융자산</t>
  </si>
  <si>
    <t>　　영업권</t>
  </si>
  <si>
    <t>　　영업권 이외의 무형자산</t>
  </si>
  <si>
    <t>　　종속기업및관계기업에대한투자자산</t>
  </si>
  <si>
    <t>　　기타포괄손익-공정가치금융자산</t>
  </si>
  <si>
    <t>　　매도가능금융자산</t>
  </si>
  <si>
    <t>　　전환사채</t>
  </si>
  <si>
    <t>　　매입채무 및 기타비유동채무</t>
  </si>
  <si>
    <t>　　비유동충당부채</t>
  </si>
  <si>
    <t>　　납입자본</t>
  </si>
  <si>
    <t>SOC(도로, 항만) 및 주택 등 토건업을 주업</t>
    <phoneticPr fontId="29" type="noConversion"/>
  </si>
  <si>
    <t>제 21 기 2018.01.01 부터 2018.12.31 까지</t>
  </si>
  <si>
    <t>제 20 기 2017.01.01 부터 2017.12.31 까지</t>
  </si>
  <si>
    <t>제 19 기 2016.01.01 부터 2016.12.31 까지</t>
  </si>
  <si>
    <t>기타수익</t>
  </si>
  <si>
    <t>기타비용</t>
  </si>
  <si>
    <t>기타의대손상각비</t>
  </si>
  <si>
    <t>관계기업투자손익</t>
  </si>
  <si>
    <t>　후속적으로 당기손익으로 재분류되지 않는 항목</t>
  </si>
  <si>
    <t>　　당기손익으로재분류되 않는 항목의 법인세</t>
  </si>
  <si>
    <t>　　확정급여제도의보험수리적손익</t>
  </si>
  <si>
    <t>　　기타포괄손익-공저가치측정 지분상품 평가손익</t>
  </si>
  <si>
    <t>　　당기손익으로 재분류되지 않는 항목의 법인세</t>
  </si>
  <si>
    <t>　후속적으로 당기손익으로 재분류되는 항목</t>
  </si>
  <si>
    <t>　　매도가능금융자산평가손익</t>
  </si>
  <si>
    <t>　　당기손익으로 재분류되는 항목의 법인세</t>
  </si>
  <si>
    <t>　지배기업소유주</t>
  </si>
  <si>
    <t>　비지재지분</t>
  </si>
  <si>
    <t>연결 현금흐름표</t>
  </si>
  <si>
    <t>영업활동현금흐름</t>
  </si>
  <si>
    <t>　당기순이익(손실)</t>
  </si>
  <si>
    <t>　당기순이익조정을 위한 가감</t>
  </si>
  <si>
    <t>　　법인세비용</t>
  </si>
  <si>
    <t>　　이자비용</t>
  </si>
  <si>
    <t>　　퇴직급여</t>
  </si>
  <si>
    <t>현금및현금성자산</t>
  </si>
  <si>
    <t>단기차입금</t>
  </si>
  <si>
    <t>장기차입금</t>
  </si>
  <si>
    <t>사채</t>
  </si>
  <si>
    <t>장기금융상품</t>
  </si>
  <si>
    <t>투자부동산</t>
  </si>
  <si>
    <t>관계기업투자</t>
  </si>
  <si>
    <t>&lt;당기&gt;</t>
  </si>
  <si>
    <t>구분</t>
  </si>
  <si>
    <t>합계</t>
  </si>
  <si>
    <t>미수금</t>
  </si>
  <si>
    <t>단기대여금</t>
  </si>
  <si>
    <t>단기금융상품</t>
  </si>
  <si>
    <t>단기금융상품</t>
    <phoneticPr fontId="29" type="noConversion"/>
  </si>
  <si>
    <t>단기금융상품</t>
    <phoneticPr fontId="29" type="noConversion"/>
  </si>
  <si>
    <t>장기금융상품</t>
    <phoneticPr fontId="29" type="noConversion"/>
  </si>
  <si>
    <t>당기순이익의 귀속</t>
  </si>
  <si>
    <t>당기 및 전기 중 발생한 비용을 성격별로 분류한 내역은 다음과 같습니다.</t>
  </si>
  <si>
    <t>(단위: 천원)</t>
  </si>
  <si>
    <t>임차료</t>
  </si>
  <si>
    <t>2. 연결재무제표</t>
  </si>
  <si>
    <t>제 72 기          2018.12.31 현재</t>
  </si>
  <si>
    <t>제 71 기          2017.12.31 현재</t>
  </si>
  <si>
    <t>제 70 기          2016.12.31 현재</t>
  </si>
  <si>
    <t>제 72 기</t>
  </si>
  <si>
    <t>제 71 기</t>
  </si>
  <si>
    <t>제 70 기</t>
  </si>
  <si>
    <t>　　매출채권및기타채권</t>
  </si>
  <si>
    <t>　　미청구공사</t>
  </si>
  <si>
    <t>　　계약자산</t>
  </si>
  <si>
    <t>　　당기손익-공정가치 측정금융자산</t>
  </si>
  <si>
    <t>　　기타포괄손익-공정가치측정금융자산</t>
  </si>
  <si>
    <t>　　매각예정비유동자산</t>
  </si>
  <si>
    <t>　　장기매출채권및기타채권</t>
  </si>
  <si>
    <t>　　관계기업및공동기업주식</t>
  </si>
  <si>
    <t>　　당기손익-공정가치측정금융자산</t>
  </si>
  <si>
    <t>　　초과청구공사</t>
  </si>
  <si>
    <t>　　단기차입금및유동성장기부채</t>
  </si>
  <si>
    <t>　　기타충당부채</t>
  </si>
  <si>
    <t>　　금융보증부채</t>
  </si>
  <si>
    <t>　　하자보수충당부채</t>
  </si>
  <si>
    <t>　　장기매입채무및기타채무</t>
  </si>
  <si>
    <t>　　차입금및사채</t>
  </si>
  <si>
    <t>　지배기업 소유주지분</t>
  </si>
  <si>
    <t>　　기타불입자본</t>
  </si>
  <si>
    <t>부채및자본총계</t>
  </si>
  <si>
    <t>제 72 기 2018.01.01 부터 2018.12.31 까지</t>
  </si>
  <si>
    <t>제 71 기 2017.01.01 부터 2017.12.31 까지</t>
  </si>
  <si>
    <t>제 70 기 2016.01.01 부터 2016.12.31 까지</t>
  </si>
  <si>
    <t>판매비및관리비</t>
  </si>
  <si>
    <t>지분법투자손익</t>
  </si>
  <si>
    <t>　보통주 기본 및 희석 주당이익 (단위 : 원)</t>
  </si>
  <si>
    <t>　우선주 기본 및 희석 주당이익 (단위 : 원)</t>
  </si>
  <si>
    <t>29. 비용의 성격별 분류</t>
  </si>
  <si>
    <t>(단위: 백만원)</t>
  </si>
  <si>
    <t>구  분</t>
  </si>
  <si>
    <t>당  기</t>
  </si>
  <si>
    <t>전  기</t>
  </si>
  <si>
    <t>재료비</t>
  </si>
  <si>
    <t>외주비</t>
  </si>
  <si>
    <t>제수수료</t>
  </si>
  <si>
    <t>매각예정비유동자산</t>
    <phoneticPr fontId="29" type="noConversion"/>
  </si>
  <si>
    <t>제 24 기          2018.12.31 현재</t>
  </si>
  <si>
    <t>제 23 기          2017.12.31 현재</t>
  </si>
  <si>
    <t>제 22 기          2016.12.31 현재</t>
  </si>
  <si>
    <t>제 23 기</t>
  </si>
  <si>
    <t>제 22 기</t>
  </si>
  <si>
    <t>　　매출채권</t>
  </si>
  <si>
    <t>　　기타채권</t>
  </si>
  <si>
    <t>　　매각예정 또는 소유주에 대한 분배예정으로 분류된 비유동자산이나 처분자산집단</t>
  </si>
  <si>
    <t>　　관계기업에 대한 투자자산</t>
  </si>
  <si>
    <t>　　단기매입채무</t>
  </si>
  <si>
    <t>　　유동성전환사채</t>
  </si>
  <si>
    <t>　　기타금융부채</t>
  </si>
  <si>
    <t>　　매각예정으로 분류된 처분자산집단에 포함된 부채</t>
  </si>
  <si>
    <t>　　퇴직급여부채</t>
  </si>
  <si>
    <t>제 24 기 2018.01.01 부터 2018.12.31 까지</t>
  </si>
  <si>
    <t>제 23 기 2017.01.01 부터 2017.12.31 까지</t>
  </si>
  <si>
    <t>제 22 기 2016.01.01 부터 2016.12.31 까지</t>
  </si>
  <si>
    <t>법인세비용차감전계속영업순이익(손실)</t>
  </si>
  <si>
    <t>계속영업법인세비용</t>
  </si>
  <si>
    <t>계속영업이익(손실)</t>
  </si>
  <si>
    <t>중단영업이익(손실)</t>
  </si>
  <si>
    <t>　지배기업의 소유주에게 귀속되는 당기순이익(손실)</t>
  </si>
  <si>
    <t>　비지배지분에 귀속되는 당기순이익(손실)</t>
  </si>
  <si>
    <t>　당기손익으로 재분류될 수 있는 항목(세전기타포괄손익)</t>
  </si>
  <si>
    <t>　　해외사업장환산외환차이(세전기타포괄이익)</t>
  </si>
  <si>
    <t>　　매도가능금융자산평가손익(세전기타포괄손익)</t>
  </si>
  <si>
    <t>　　지분법 적용대상 관계기업과 공동기업의 기타포괄손익에 대한 지분(세전기타포괄손익)</t>
  </si>
  <si>
    <t>　당기손익으로 재분류되지 않는 항목(세전기타포괄손익)</t>
  </si>
  <si>
    <t>　　확정급여제도의 재측정손익(세전기타포괄손익)</t>
  </si>
  <si>
    <t>　　기타포괄손익금융자산평가손익</t>
  </si>
  <si>
    <t>　　계속영업기본주당이익(손실) (단위 : 원)</t>
  </si>
  <si>
    <t>　　중단영업기본주당이익(손실) (단위 : 원)</t>
  </si>
  <si>
    <t>　　계속영업희석주당이익(손실) (단위 : 원)</t>
  </si>
  <si>
    <t>　　중단영업희석주당이익(손실) (단위 : 원)</t>
  </si>
  <si>
    <t>　계속영업</t>
  </si>
  <si>
    <t>　계속영업에서 창출된 현금</t>
  </si>
  <si>
    <t>　계속영업이익(손실)</t>
  </si>
  <si>
    <t>　　금융비용</t>
  </si>
  <si>
    <t>　　금융수익</t>
  </si>
  <si>
    <t>　　매도가능금융자산손상차손</t>
  </si>
  <si>
    <t>　　금융자산처분손실</t>
  </si>
  <si>
    <t>　　금융자산처분이익</t>
  </si>
  <si>
    <t>　　건설중인자산손상차손</t>
  </si>
  <si>
    <t>　　지분법손실</t>
  </si>
  <si>
    <t>　　지분법이익</t>
  </si>
  <si>
    <t>　　외화환산손실</t>
  </si>
  <si>
    <t>　　외화환산이익</t>
  </si>
  <si>
    <t>　　유형자산처분이익</t>
  </si>
  <si>
    <t>　　유형자산처분손실</t>
  </si>
  <si>
    <t>9. 매출채권 및 기타채권</t>
  </si>
  <si>
    <t>(1) 당기 및 전기말 현재 매출채권 및 기타채권의 내역은 다음과 같습니다.</t>
  </si>
  <si>
    <t>매출채권</t>
  </si>
  <si>
    <t>구상금채권</t>
  </si>
  <si>
    <t>기타채권 소계</t>
  </si>
  <si>
    <t>채권가액</t>
  </si>
  <si>
    <t> 84,539,292,477</t>
  </si>
  <si>
    <t>  1,051,689,538</t>
  </si>
  <si>
    <t> 14,033,642,444</t>
  </si>
  <si>
    <t>  1,582,072,457</t>
  </si>
  <si>
    <t> 16,667,404,439</t>
  </si>
  <si>
    <t>대손충당금</t>
  </si>
  <si>
    <t>  2,617,329,054</t>
  </si>
  <si>
    <t>     90,746,819</t>
  </si>
  <si>
    <t>    475,338,054</t>
  </si>
  <si>
    <t>  1,566,251,732</t>
  </si>
  <si>
    <t>  2,132,336,605</t>
  </si>
  <si>
    <t>순장부금액</t>
  </si>
  <si>
    <t>장기금융상품</t>
    <phoneticPr fontId="29" type="noConversion"/>
  </si>
  <si>
    <t>&lt;파생상품부채</t>
    <phoneticPr fontId="29" type="noConversion"/>
  </si>
  <si>
    <t>제 65 기          2018.12.31 현재</t>
  </si>
  <si>
    <t>제 64 기          2017.12.31 현재</t>
  </si>
  <si>
    <t>제 63 기          2016.12.31 현재</t>
  </si>
  <si>
    <t>제 65 기</t>
  </si>
  <si>
    <t>제 64 기</t>
  </si>
  <si>
    <t>제 63 기</t>
  </si>
  <si>
    <t>　　　비유동 당기손익-공정가치 측정 지정 금융자산</t>
  </si>
  <si>
    <t>　　종속기업, 조인트벤처와 관계기업에 대한 투자자산</t>
  </si>
  <si>
    <t>　　　관계기업에 대한 투자자산</t>
  </si>
  <si>
    <t>　　　단기차입금</t>
  </si>
  <si>
    <t>　　　단기매입채무</t>
  </si>
  <si>
    <t>　　　단기미지급금</t>
  </si>
  <si>
    <t>　　　단기미지급비용</t>
  </si>
  <si>
    <t>　　　유동회생채무</t>
  </si>
  <si>
    <t>　　　단기초과청구공사</t>
  </si>
  <si>
    <t>　　　단기선수금</t>
  </si>
  <si>
    <t>　　　단기예수금</t>
  </si>
  <si>
    <t>　　　단기예수보증금</t>
  </si>
  <si>
    <t>　　　미지급배당금</t>
  </si>
  <si>
    <t>　　기타유동금융부채</t>
  </si>
  <si>
    <t>　　　유동금융보증부채</t>
  </si>
  <si>
    <t>　　　매각예정으로 분류된 처분자산집단에 포함된 부채</t>
  </si>
  <si>
    <t>　　장기매입채무 및 기타비유동채무</t>
  </si>
  <si>
    <t>　　　장기차입금</t>
  </si>
  <si>
    <t>　　　비유동회생채무</t>
  </si>
  <si>
    <t>　　　전환사채</t>
  </si>
  <si>
    <t>　　　전환사채상환할증금</t>
  </si>
  <si>
    <t>　　　전환사채전환권조정</t>
  </si>
  <si>
    <t>　　　장기임대보증금</t>
  </si>
  <si>
    <t>　　　확정급여채무의현재가치</t>
  </si>
  <si>
    <t>　　　사외적립자산의공정가치</t>
  </si>
  <si>
    <t>　　　퇴직급여운용자산/퇴직연금운용자산</t>
  </si>
  <si>
    <t>　　　비유동하자보수충당부채</t>
  </si>
  <si>
    <t>　　　장기법적소송충당부채</t>
  </si>
  <si>
    <t>　　　감자차익</t>
  </si>
  <si>
    <t>　　　신주인수권대가</t>
  </si>
  <si>
    <t>　　　전환권대가</t>
  </si>
  <si>
    <t>　　　기타자본잉여금</t>
  </si>
  <si>
    <t>　　　자기주식처분이익</t>
  </si>
  <si>
    <t>　　　주식할인발행차금</t>
  </si>
  <si>
    <t>　　　자기주식</t>
  </si>
  <si>
    <t>　　　매도가능금융자산평가이익</t>
  </si>
  <si>
    <t>　　　해외사업환산이익</t>
  </si>
  <si>
    <t>　　　해외사업환산손실</t>
  </si>
  <si>
    <t>　　　지분법기타포괄손익변동</t>
  </si>
  <si>
    <t>　　　이익준비금</t>
  </si>
  <si>
    <t>　　　임의적립금</t>
  </si>
  <si>
    <t>　　　미처분이익잉여금(미처리결손금)</t>
  </si>
  <si>
    <t>제 65 기 2018.01.01 부터 2018.12.31 까지</t>
  </si>
  <si>
    <t>제 64 기 2017.01.01 부터 2017.12.31 까지</t>
  </si>
  <si>
    <t>제 63 기 2016.01.01 부터 2016.12.31 까지</t>
  </si>
  <si>
    <t>　건설계약으로 인한 수익(매출액)</t>
  </si>
  <si>
    <t>　　공사수익</t>
  </si>
  <si>
    <t>　재화의 판매로 인한 수익(매출액)</t>
  </si>
  <si>
    <t>　　제품매출액</t>
  </si>
  <si>
    <t>　용역의 제공으로 인한 수익(매출액)</t>
  </si>
  <si>
    <t>　　용역매출액</t>
  </si>
  <si>
    <t>　　임대수익</t>
  </si>
  <si>
    <t>　기타수익(매출액)</t>
  </si>
  <si>
    <t>　건설계약으로 인한 수익(매출액)에 대한 매출원가</t>
  </si>
  <si>
    <t>　　공사매출원가</t>
  </si>
  <si>
    <t>　재화의 판매로 인한 수익(매출액)에 대한 매출원가</t>
  </si>
  <si>
    <t>　　제품매출원가</t>
  </si>
  <si>
    <t>　용역의 제공으로 인한 수익(매출액)에 대한 매출원가</t>
  </si>
  <si>
    <t>　　용역매출원가</t>
  </si>
  <si>
    <t>　　임대매출원가/임대수익원가</t>
  </si>
  <si>
    <t>　기타수익(매출액)에 대한 매출원가</t>
  </si>
  <si>
    <t>　　매도가능금융자산평가손익(세후기타포괄손익)</t>
  </si>
  <si>
    <t>　　지분법 적용대상 관계기업과 공동기업의 기타포괄손익에 대한 지분(세후기타포괄손익)</t>
  </si>
  <si>
    <t>28. 비용의 성격별 분류</t>
  </si>
  <si>
    <t>당기 및 전기 중 당사의 비용항목의 성격별 분류 내역은 다음과 같습니다.</t>
  </si>
  <si>
    <t>당 기</t>
  </si>
  <si>
    <t>전 기</t>
  </si>
  <si>
    <t>종업원급여(퇴직급여, 복리후생비 포함)</t>
  </si>
  <si>
    <t>99,600</t>
  </si>
  <si>
    <t>900</t>
  </si>
  <si>
    <t>97,200</t>
  </si>
  <si>
    <t>95,800</t>
  </si>
  <si>
    <t>34,800,000</t>
  </si>
  <si>
    <t>97,400</t>
  </si>
  <si>
    <t>97,100</t>
  </si>
  <si>
    <t>96,800</t>
  </si>
  <si>
    <t>98,500</t>
  </si>
  <si>
    <t>98,600</t>
  </si>
  <si>
    <t>96,000</t>
  </si>
  <si>
    <t>3,368,640</t>
  </si>
  <si>
    <t>97,500</t>
  </si>
  <si>
    <t>97,000</t>
  </si>
  <si>
    <t>94,800</t>
  </si>
  <si>
    <t>3,375,600</t>
  </si>
  <si>
    <t>94,400</t>
  </si>
  <si>
    <t>93,800</t>
  </si>
  <si>
    <t>92,700</t>
  </si>
  <si>
    <t>93,500</t>
  </si>
  <si>
    <t>93,900</t>
  </si>
  <si>
    <t>3,253,800</t>
  </si>
  <si>
    <t>93,000</t>
  </si>
  <si>
    <t>94,200</t>
  </si>
  <si>
    <t>94,000</t>
  </si>
  <si>
    <t>93,400</t>
  </si>
  <si>
    <t>94,700</t>
  </si>
  <si>
    <t>92,600</t>
  </si>
  <si>
    <t>93,100</t>
  </si>
  <si>
    <t>92,200</t>
  </si>
  <si>
    <t>94,300</t>
  </si>
  <si>
    <t>93,700</t>
  </si>
  <si>
    <t>96,900</t>
  </si>
  <si>
    <t>3,260,760</t>
  </si>
  <si>
    <t>98,300</t>
  </si>
  <si>
    <t>96,300</t>
  </si>
  <si>
    <t>3,393,000</t>
  </si>
  <si>
    <t>97,600</t>
  </si>
  <si>
    <t>98,000</t>
  </si>
  <si>
    <t>97,700</t>
  </si>
  <si>
    <t>97,300</t>
  </si>
  <si>
    <t>97,800</t>
  </si>
  <si>
    <t>3,382,560</t>
  </si>
  <si>
    <t>95,600</t>
  </si>
  <si>
    <t>99,000</t>
  </si>
  <si>
    <t>3,406,920</t>
  </si>
  <si>
    <t>99,800</t>
  </si>
  <si>
    <t>98,200</t>
  </si>
  <si>
    <t>99,200</t>
  </si>
  <si>
    <t>95,100</t>
  </si>
  <si>
    <t>96,700</t>
  </si>
  <si>
    <t>96,400</t>
  </si>
  <si>
    <t>3,365,160</t>
  </si>
  <si>
    <t>96,200</t>
  </si>
  <si>
    <t>98,400</t>
  </si>
  <si>
    <t>3,300</t>
  </si>
  <si>
    <t>124,819</t>
  </si>
  <si>
    <t>11,951,420,100</t>
  </si>
  <si>
    <t>3,354,720</t>
  </si>
  <si>
    <t>-1,600</t>
  </si>
  <si>
    <t>77,678</t>
  </si>
  <si>
    <t>7,246,793,700</t>
  </si>
  <si>
    <t>94,100</t>
  </si>
  <si>
    <t>95,000</t>
  </si>
  <si>
    <t>3,239,880</t>
  </si>
  <si>
    <t>86,385</t>
  </si>
  <si>
    <t>8,141,024,100</t>
  </si>
  <si>
    <t>93,200</t>
  </si>
  <si>
    <t>3,295,560</t>
  </si>
  <si>
    <t>53,705</t>
  </si>
  <si>
    <t>5,010,371,800</t>
  </si>
  <si>
    <t>92,500</t>
  </si>
  <si>
    <t>6,404,517,600</t>
  </si>
  <si>
    <t>91,800</t>
  </si>
  <si>
    <t>3,219,000</t>
  </si>
  <si>
    <t>89,176</t>
  </si>
  <si>
    <t>8,366,632,600</t>
  </si>
  <si>
    <t>3,281,640</t>
  </si>
  <si>
    <t>-2,300</t>
  </si>
  <si>
    <t>110,948</t>
  </si>
  <si>
    <t>10,462,383,000</t>
  </si>
  <si>
    <t>96,500</t>
  </si>
  <si>
    <t>88,385</t>
  </si>
  <si>
    <t>8,450,789,100</t>
  </si>
  <si>
    <t>95,500</t>
  </si>
  <si>
    <t>3,333,840</t>
  </si>
  <si>
    <t>95,200</t>
  </si>
  <si>
    <t>87,055</t>
  </si>
  <si>
    <t>8,326,541,000</t>
  </si>
  <si>
    <t>3,312,960</t>
  </si>
  <si>
    <t>62,264</t>
  </si>
  <si>
    <t>5,881,631,200</t>
  </si>
  <si>
    <t>95,300</t>
  </si>
  <si>
    <t>3,302,520</t>
  </si>
  <si>
    <t>184,655</t>
  </si>
  <si>
    <t>17,455,795,100</t>
  </si>
  <si>
    <t>92,800</t>
  </si>
  <si>
    <t>92,000</t>
  </si>
  <si>
    <t>128,873</t>
  </si>
  <si>
    <t>11,914,791,700</t>
  </si>
  <si>
    <t>91,400</t>
  </si>
  <si>
    <t>3,212,040</t>
  </si>
  <si>
    <t>92,400</t>
  </si>
  <si>
    <t>97,994</t>
  </si>
  <si>
    <t>9,017,989,800</t>
  </si>
  <si>
    <t>91,300</t>
  </si>
  <si>
    <t>3,215,520</t>
  </si>
  <si>
    <t>100,469</t>
  </si>
  <si>
    <t>9,325,485,600</t>
  </si>
  <si>
    <t>3,208,560</t>
  </si>
  <si>
    <t>82,282</t>
  </si>
  <si>
    <t>7,718,105,400</t>
  </si>
  <si>
    <t>3,278,160</t>
  </si>
  <si>
    <t>-2,400</t>
  </si>
  <si>
    <t>88,078</t>
  </si>
  <si>
    <t>8,120,012,900</t>
  </si>
  <si>
    <t>91,600</t>
  </si>
  <si>
    <t>3,191,160</t>
  </si>
  <si>
    <t>117,612</t>
  </si>
  <si>
    <t>11,172,427,800</t>
  </si>
  <si>
    <t>3,274,680</t>
  </si>
  <si>
    <t>126,034</t>
  </si>
  <si>
    <t>11,914,200,300</t>
  </si>
  <si>
    <t>3,309,480</t>
  </si>
  <si>
    <t>104,830</t>
  </si>
  <si>
    <t>9,780,716,800</t>
  </si>
  <si>
    <t>177,783</t>
  </si>
  <si>
    <t>16,712,129,900</t>
  </si>
  <si>
    <t>93,600</t>
  </si>
  <si>
    <t>210,516</t>
  </si>
  <si>
    <t>19,823,988,000</t>
  </si>
  <si>
    <t>92,900</t>
  </si>
  <si>
    <t>3,257,280</t>
  </si>
  <si>
    <t>-3,200</t>
  </si>
  <si>
    <t>264,870</t>
  </si>
  <si>
    <t>24,846,795,400</t>
  </si>
  <si>
    <t>88,256</t>
  </si>
  <si>
    <t>8,547,294,300</t>
  </si>
  <si>
    <t>83,692</t>
  </si>
  <si>
    <t>8,093,824,900</t>
  </si>
  <si>
    <t>98,616</t>
  </si>
  <si>
    <t>9,620,705,000</t>
  </si>
  <si>
    <t>244,151</t>
  </si>
  <si>
    <t>23,855,023,600</t>
  </si>
  <si>
    <t>144,917</t>
  </si>
  <si>
    <t>14,119,447,200</t>
  </si>
  <si>
    <t>62,406</t>
  </si>
  <si>
    <t>6,093,973,900</t>
  </si>
  <si>
    <t>3,386,040</t>
  </si>
  <si>
    <t>117,170</t>
  </si>
  <si>
    <t>11,448,338,700</t>
  </si>
  <si>
    <t>99,500</t>
  </si>
  <si>
    <t>99,700</t>
  </si>
  <si>
    <t>3,410,400</t>
  </si>
  <si>
    <t>105,342</t>
  </si>
  <si>
    <t>10,440,959,300</t>
  </si>
  <si>
    <t>100,500</t>
  </si>
  <si>
    <t>3,452,160</t>
  </si>
  <si>
    <t>192,803</t>
  </si>
  <si>
    <t>18,866,065,200</t>
  </si>
  <si>
    <t>3,431,280</t>
  </si>
  <si>
    <t>99,300</t>
  </si>
  <si>
    <t>175,543</t>
  </si>
  <si>
    <t>17,610,535,808</t>
  </si>
  <si>
    <t>102,000</t>
  </si>
  <si>
    <t>3,455,640</t>
  </si>
  <si>
    <t>113,608</t>
  </si>
  <si>
    <t>11,242,498,600</t>
  </si>
  <si>
    <t>135,961</t>
  </si>
  <si>
    <t>13,426,455,300</t>
  </si>
  <si>
    <t>101,000</t>
  </si>
  <si>
    <t>3,427,800</t>
  </si>
  <si>
    <t>100,000</t>
  </si>
  <si>
    <t>156,700</t>
  </si>
  <si>
    <t>15,652,742,800</t>
  </si>
  <si>
    <t>101,500</t>
  </si>
  <si>
    <t>3,480,000</t>
  </si>
  <si>
    <t>104,641</t>
  </si>
  <si>
    <t>10,701,244,500</t>
  </si>
  <si>
    <t>104,000</t>
  </si>
  <si>
    <t>3,549,600</t>
  </si>
  <si>
    <t>102,500</t>
  </si>
  <si>
    <t>231,771</t>
  </si>
  <si>
    <t>23,752,387,500</t>
  </si>
  <si>
    <t>106,000</t>
  </si>
  <si>
    <t>106,500</t>
  </si>
  <si>
    <t>3,567,000</t>
  </si>
  <si>
    <t>174,778</t>
  </si>
  <si>
    <t>18,548,919,000</t>
  </si>
  <si>
    <t>108,000</t>
  </si>
  <si>
    <t>3,706,200</t>
  </si>
  <si>
    <t>227,167</t>
  </si>
  <si>
    <t>23,717,543,000</t>
  </si>
  <si>
    <t>103,000</t>
  </si>
  <si>
    <t>150,026</t>
  </si>
  <si>
    <t>15,283,645,500</t>
  </si>
  <si>
    <t>105,000</t>
  </si>
  <si>
    <t>103,500</t>
  </si>
  <si>
    <t>81,232</t>
  </si>
  <si>
    <t>8,383,269,500</t>
  </si>
  <si>
    <t>104,500</t>
  </si>
  <si>
    <t>3,601,800</t>
  </si>
  <si>
    <t>127,991</t>
  </si>
  <si>
    <t>13,326,873,500</t>
  </si>
  <si>
    <t>105,500</t>
  </si>
  <si>
    <t>3,619,200</t>
  </si>
  <si>
    <t>238,453</t>
  </si>
  <si>
    <t>24,591,747,300</t>
  </si>
  <si>
    <t>99,100</t>
  </si>
  <si>
    <t>3,654,000</t>
  </si>
  <si>
    <t>129,250</t>
  </si>
  <si>
    <t>12,838,615,600</t>
  </si>
  <si>
    <t>3,497,400</t>
  </si>
  <si>
    <t>146,373</t>
  </si>
  <si>
    <t>14,578,302,100</t>
  </si>
  <si>
    <t>3,473,040</t>
  </si>
  <si>
    <t>-2,100</t>
  </si>
  <si>
    <t>121,377</t>
  </si>
  <si>
    <t>12,055,057,900</t>
  </si>
  <si>
    <t>3,441,720</t>
  </si>
  <si>
    <t>119,939</t>
  </si>
  <si>
    <t>12,033,025,600</t>
  </si>
  <si>
    <t>3,514,800</t>
  </si>
  <si>
    <t>200,016</t>
  </si>
  <si>
    <t>19,933,171,400</t>
  </si>
  <si>
    <t>234,804</t>
  </si>
  <si>
    <t>23,313,221,400</t>
  </si>
  <si>
    <t>3,462,600</t>
  </si>
  <si>
    <t>261,248</t>
  </si>
  <si>
    <t>25,447,427,800</t>
  </si>
  <si>
    <t>246,321</t>
  </si>
  <si>
    <t>23,571,956,100</t>
  </si>
  <si>
    <t>3,337,320</t>
  </si>
  <si>
    <t>231,750</t>
  </si>
  <si>
    <t>22,500,213,900</t>
  </si>
  <si>
    <t>423,766</t>
  </si>
  <si>
    <t>40,897,662,500</t>
  </si>
  <si>
    <t>2,800</t>
  </si>
  <si>
    <t>212,270</t>
  </si>
  <si>
    <t>21,017,156,900</t>
  </si>
  <si>
    <t>184,324</t>
  </si>
  <si>
    <t>17,922,081,100</t>
  </si>
  <si>
    <t>302,859</t>
  </si>
  <si>
    <t>29,509,380,800</t>
  </si>
  <si>
    <t>94,600</t>
  </si>
  <si>
    <t>3,403,440</t>
  </si>
  <si>
    <t>277,206</t>
  </si>
  <si>
    <t>26,679,008,000</t>
  </si>
  <si>
    <t>93,300</t>
  </si>
  <si>
    <t>279,377</t>
  </si>
  <si>
    <t>27,138,087,200</t>
  </si>
  <si>
    <t>95,700</t>
  </si>
  <si>
    <t>3,389,520</t>
  </si>
  <si>
    <t>-6,100</t>
  </si>
  <si>
    <t>353,937</t>
  </si>
  <si>
    <t>34,538,549,500</t>
  </si>
  <si>
    <t>124,916</t>
  </si>
  <si>
    <t>12,818,361,000</t>
  </si>
  <si>
    <t>234,492</t>
  </si>
  <si>
    <t>23,930,873,200</t>
  </si>
  <si>
    <t>3,584,400</t>
  </si>
  <si>
    <t>184,893</t>
  </si>
  <si>
    <t>18,579,761,800</t>
  </si>
  <si>
    <t>163,859</t>
  </si>
  <si>
    <t>16,648,866,000</t>
  </si>
  <si>
    <t>266,317</t>
  </si>
  <si>
    <t>27,335,142,000</t>
  </si>
  <si>
    <t>177,096</t>
  </si>
  <si>
    <t>18,540,186,000</t>
  </si>
  <si>
    <t>107,000</t>
  </si>
  <si>
    <t>3,671,400</t>
  </si>
  <si>
    <t>310,088</t>
  </si>
  <si>
    <t>31,628,475,000</t>
  </si>
  <si>
    <t>268,790</t>
  </si>
  <si>
    <t>28,212,675,000</t>
  </si>
  <si>
    <t>3,636,600</t>
  </si>
  <si>
    <t>234,641</t>
  </si>
  <si>
    <t>24,353,117,750</t>
  </si>
  <si>
    <t>182,768</t>
  </si>
  <si>
    <t>18,776,611,500</t>
  </si>
  <si>
    <t>334,455</t>
  </si>
  <si>
    <t>34,286,624,900</t>
  </si>
  <si>
    <t>99,400</t>
  </si>
  <si>
    <t>241,446</t>
  </si>
  <si>
    <t>23,963,573,200</t>
  </si>
  <si>
    <t>154,487</t>
  </si>
  <si>
    <t>14,829,589,800</t>
  </si>
  <si>
    <t>3,330,360</t>
  </si>
  <si>
    <t>140,451</t>
  </si>
  <si>
    <t>13,667,355,700</t>
  </si>
  <si>
    <t>98,100</t>
  </si>
  <si>
    <t>113,561</t>
  </si>
  <si>
    <t>10,982,931,700</t>
  </si>
  <si>
    <t>3,379,080</t>
  </si>
  <si>
    <t>241,299</t>
  </si>
  <si>
    <t>23,447,070,000</t>
  </si>
  <si>
    <t>3,347,760</t>
  </si>
  <si>
    <t>118,419</t>
  </si>
  <si>
    <t>11,308,093,700</t>
  </si>
  <si>
    <t>224,858</t>
  </si>
  <si>
    <t>21,288,064,000</t>
  </si>
  <si>
    <t>3,316,440</t>
  </si>
  <si>
    <t>183,961</t>
  </si>
  <si>
    <t>17,564,182,000</t>
  </si>
  <si>
    <t>3,319,920</t>
  </si>
  <si>
    <t>193,064</t>
  </si>
  <si>
    <t>18,320,580,600</t>
  </si>
  <si>
    <t>3,299,040</t>
  </si>
  <si>
    <t>167,160</t>
  </si>
  <si>
    <t>15,994,227,900</t>
  </si>
  <si>
    <t>365,752</t>
  </si>
  <si>
    <t>34,283,008,400</t>
  </si>
  <si>
    <t>90,600</t>
  </si>
  <si>
    <t>3,288,600</t>
  </si>
  <si>
    <t>90,400</t>
  </si>
  <si>
    <t>137,621</t>
  </si>
  <si>
    <t>12,384,482,400</t>
  </si>
  <si>
    <t>89,200</t>
  </si>
  <si>
    <t>89,100</t>
  </si>
  <si>
    <t>3,145,920</t>
  </si>
  <si>
    <t>89,700</t>
  </si>
  <si>
    <t>159,471</t>
  </si>
  <si>
    <t>14,161,520,400</t>
  </si>
  <si>
    <t>87,900</t>
  </si>
  <si>
    <t>86,500</t>
  </si>
  <si>
    <t>3,121,560</t>
  </si>
  <si>
    <t>121,021</t>
  </si>
  <si>
    <t>10,546,139,100</t>
  </si>
  <si>
    <t>87,000</t>
  </si>
  <si>
    <t>88,000</t>
  </si>
  <si>
    <t>86,200</t>
  </si>
  <si>
    <t>3,058,920</t>
  </si>
  <si>
    <t>87,100</t>
  </si>
  <si>
    <t>136,012</t>
  </si>
  <si>
    <t>11,781,183,100</t>
  </si>
  <si>
    <t>87,500</t>
  </si>
  <si>
    <t>85,800</t>
  </si>
  <si>
    <t>3,031,080</t>
  </si>
  <si>
    <t>105,366</t>
  </si>
  <si>
    <t>9,269,747,400</t>
  </si>
  <si>
    <t>88,200</t>
  </si>
  <si>
    <t>88,700</t>
  </si>
  <si>
    <t>3,062,400</t>
  </si>
  <si>
    <t>130,824</t>
  </si>
  <si>
    <t>11,488,015,200</t>
  </si>
  <si>
    <t>87,800</t>
  </si>
  <si>
    <t>88,600</t>
  </si>
  <si>
    <t>3,076,320</t>
  </si>
  <si>
    <t>152,650</t>
  </si>
  <si>
    <t>13,379,970,300</t>
  </si>
  <si>
    <t>85,900</t>
  </si>
  <si>
    <t>3,065,880</t>
  </si>
  <si>
    <t>319,642</t>
  </si>
  <si>
    <t>27,787,872,900</t>
  </si>
  <si>
    <t>85,000</t>
  </si>
  <si>
    <t>88,500</t>
  </si>
  <si>
    <t>83,100</t>
  </si>
  <si>
    <t>2,999,760</t>
  </si>
  <si>
    <t>3,200</t>
  </si>
  <si>
    <t>152,251</t>
  </si>
  <si>
    <t>12,638,202,400</t>
  </si>
  <si>
    <t>84,300</t>
  </si>
  <si>
    <t>80,000</t>
  </si>
  <si>
    <t>2,923,200</t>
  </si>
  <si>
    <t>80,800</t>
  </si>
  <si>
    <t>93,315</t>
  </si>
  <si>
    <t>7,510,841,800</t>
  </si>
  <si>
    <t>81,800</t>
  </si>
  <si>
    <t>79,900</t>
  </si>
  <si>
    <t>2,811,840</t>
  </si>
  <si>
    <t>81,500</t>
  </si>
  <si>
    <t>139,038</t>
  </si>
  <si>
    <t>11,159,485,000</t>
  </si>
  <si>
    <t>80,400</t>
  </si>
  <si>
    <t>81,700</t>
  </si>
  <si>
    <t>78,500</t>
  </si>
  <si>
    <t>2,836,200</t>
  </si>
  <si>
    <t>80,900</t>
  </si>
  <si>
    <t>140,289</t>
  </si>
  <si>
    <t>11,251,501,000</t>
  </si>
  <si>
    <t>78,100</t>
  </si>
  <si>
    <t>2,815,320</t>
  </si>
  <si>
    <t>109,914</t>
  </si>
  <si>
    <t>8,568,510,500</t>
  </si>
  <si>
    <t>77,300</t>
  </si>
  <si>
    <t>78,900</t>
  </si>
  <si>
    <t>76,800</t>
  </si>
  <si>
    <t>2,731,800</t>
  </si>
  <si>
    <t>77,200</t>
  </si>
  <si>
    <t>167,733</t>
  </si>
  <si>
    <t>13,090,368,500</t>
  </si>
  <si>
    <t>79,000</t>
  </si>
  <si>
    <t>79,300</t>
  </si>
  <si>
    <t>2,686,560</t>
  </si>
  <si>
    <t>119,787</t>
  </si>
  <si>
    <t>9,445,624,700</t>
  </si>
  <si>
    <t>78,800</t>
  </si>
  <si>
    <t>80,300</t>
  </si>
  <si>
    <t>77,600</t>
  </si>
  <si>
    <t>2,717,880</t>
  </si>
  <si>
    <t>119,570</t>
  </si>
  <si>
    <t>9,363,643,000</t>
  </si>
  <si>
    <t>77,800</t>
  </si>
  <si>
    <t>76,600</t>
  </si>
  <si>
    <t>2,738,760</t>
  </si>
  <si>
    <t>149,445</t>
  </si>
  <si>
    <t>11,446,143,700</t>
  </si>
  <si>
    <t>75,900</t>
  </si>
  <si>
    <t>2,693,520</t>
  </si>
  <si>
    <t>274,126</t>
  </si>
  <si>
    <t>21,511,039,500</t>
  </si>
  <si>
    <t>81,100</t>
  </si>
  <si>
    <t>76,700</t>
  </si>
  <si>
    <t>2,742,240</t>
  </si>
  <si>
    <t>129,944</t>
  </si>
  <si>
    <t>9,901,777,800</t>
  </si>
  <si>
    <t>76,000</t>
  </si>
  <si>
    <t>78,300</t>
  </si>
  <si>
    <t>2,610,000</t>
  </si>
  <si>
    <t>158,298</t>
  </si>
  <si>
    <t>12,069,303,400</t>
  </si>
  <si>
    <t>75,500</t>
  </si>
  <si>
    <t>74,100</t>
  </si>
  <si>
    <t>2,644,800</t>
  </si>
  <si>
    <t>184,044</t>
  </si>
  <si>
    <t>13,716,005,200</t>
  </si>
  <si>
    <t>74,700</t>
  </si>
  <si>
    <t>72,600</t>
  </si>
  <si>
    <t>2,613,480</t>
  </si>
  <si>
    <t>-2,700</t>
  </si>
  <si>
    <t>224,169</t>
  </si>
  <si>
    <t>16,972,808,900</t>
  </si>
  <si>
    <t>78,600</t>
  </si>
  <si>
    <t>2,606,520</t>
  </si>
  <si>
    <t>153,458</t>
  </si>
  <si>
    <t>11,894,661,400</t>
  </si>
  <si>
    <t>80,200</t>
  </si>
  <si>
    <t>75,700</t>
  </si>
  <si>
    <t>2,700,480</t>
  </si>
  <si>
    <t>80,100</t>
  </si>
  <si>
    <t>142,634</t>
  </si>
  <si>
    <t>11,455,002,700</t>
  </si>
  <si>
    <t>81,600</t>
  </si>
  <si>
    <t>82,700</t>
  </si>
  <si>
    <t>2,787,480</t>
  </si>
  <si>
    <t>82,100</t>
  </si>
  <si>
    <t>131,874</t>
  </si>
  <si>
    <t>10,933,286,100</t>
  </si>
  <si>
    <t>83,900</t>
  </si>
  <si>
    <t>84,500</t>
  </si>
  <si>
    <t>2,857,080</t>
  </si>
  <si>
    <t>163,877</t>
  </si>
  <si>
    <t>13,614,646,600</t>
  </si>
  <si>
    <t>85,200</t>
  </si>
  <si>
    <t>81,400</t>
  </si>
  <si>
    <t>2,860,560</t>
  </si>
  <si>
    <t>84,200</t>
  </si>
  <si>
    <t>92,273</t>
  </si>
  <si>
    <t>7,687,993,800</t>
  </si>
  <si>
    <t>83,000</t>
  </si>
  <si>
    <t>2,930,160</t>
  </si>
  <si>
    <t>82,900</t>
  </si>
  <si>
    <t>108,892</t>
  </si>
  <si>
    <t>9,022,105,200</t>
  </si>
  <si>
    <t>82,600</t>
  </si>
  <si>
    <t>82,000</t>
  </si>
  <si>
    <t>2,884,920</t>
  </si>
  <si>
    <t>163,919</t>
  </si>
  <si>
    <t>13,598,845,400</t>
  </si>
  <si>
    <t>82,300</t>
  </si>
  <si>
    <t>103,775</t>
  </si>
  <si>
    <t>8,613,052,000</t>
  </si>
  <si>
    <t>96,632</t>
  </si>
  <si>
    <t>7,959,976,000</t>
  </si>
  <si>
    <t>2,871,000</t>
  </si>
  <si>
    <t>147,405</t>
  </si>
  <si>
    <t>12,043,679,208</t>
  </si>
  <si>
    <t>80,600</t>
  </si>
  <si>
    <t>2,839,680</t>
  </si>
  <si>
    <t>164,546</t>
  </si>
  <si>
    <t>13,435,384,400</t>
  </si>
  <si>
    <t>2,846,640</t>
  </si>
  <si>
    <t>79,600</t>
  </si>
  <si>
    <t>-4,900</t>
  </si>
  <si>
    <t>258,435</t>
  </si>
  <si>
    <t>20,931,478,308</t>
  </si>
  <si>
    <t>83,500</t>
  </si>
  <si>
    <t>2,770,080</t>
  </si>
  <si>
    <t>-2,900</t>
  </si>
  <si>
    <t>164,059</t>
  </si>
  <si>
    <t>13,920,725,500</t>
  </si>
  <si>
    <t>86,900</t>
  </si>
  <si>
    <t>87,600</t>
  </si>
  <si>
    <t>83,800</t>
  </si>
  <si>
    <t>2,940,600</t>
  </si>
  <si>
    <t>87,400</t>
  </si>
  <si>
    <t>168,738</t>
  </si>
  <si>
    <t>14,780,461,950</t>
  </si>
  <si>
    <t>88,300</t>
  </si>
  <si>
    <t>3,041,520</t>
  </si>
  <si>
    <t>157,754</t>
  </si>
  <si>
    <t>13,761,859,700</t>
  </si>
  <si>
    <t>3,055,440</t>
  </si>
  <si>
    <t>423,416</t>
  </si>
  <si>
    <t>37,301,883,600</t>
  </si>
  <si>
    <t>86,600</t>
  </si>
  <si>
    <t>90,200</t>
  </si>
  <si>
    <t>86,000</t>
  </si>
  <si>
    <t>3,027,600</t>
  </si>
  <si>
    <t>2,900</t>
  </si>
  <si>
    <t>322,063</t>
  </si>
  <si>
    <t>27,472,779,800</t>
  </si>
  <si>
    <t>2,982,360</t>
  </si>
  <si>
    <t>84,712</t>
  </si>
  <si>
    <t>7,010,593,600</t>
  </si>
  <si>
    <t>2,881,440</t>
  </si>
  <si>
    <t>2018-10-01~2018-12-31</t>
    <phoneticPr fontId="29" type="noConversion"/>
  </si>
  <si>
    <t>2019-01-01~2019-03-31</t>
    <phoneticPr fontId="29" type="noConversion"/>
  </si>
  <si>
    <t>2018-10-01~2019-03-31</t>
    <phoneticPr fontId="29" type="noConversion"/>
  </si>
  <si>
    <t>종가</t>
    <phoneticPr fontId="29" type="noConversion"/>
  </si>
  <si>
    <t>시가총액</t>
    <phoneticPr fontId="29" type="noConversion"/>
  </si>
  <si>
    <t>2019.03.31</t>
    <phoneticPr fontId="29" type="noConversion"/>
  </si>
  <si>
    <t>- 대상회사의 주된 매출활동과 거리가 먼 아파트, 전기설비건설업, 실내인테리어업 등 제외함.</t>
    <phoneticPr fontId="29" type="noConversion"/>
  </si>
  <si>
    <t>기준 Ⅱ. 비교가능성</t>
    <phoneticPr fontId="29" type="noConversion"/>
  </si>
  <si>
    <t>- 코드네이처 : 2019년 3월 거래정지(업종: 전기공사업)</t>
    <phoneticPr fontId="29" type="noConversion"/>
  </si>
  <si>
    <t>금호아시아나의 모회사로 주가가 아시아나항공 실적에 큰영향을 받음</t>
    <phoneticPr fontId="29" type="noConversion"/>
  </si>
  <si>
    <t>웰크론한텍</t>
    <phoneticPr fontId="29" type="noConversion"/>
  </si>
  <si>
    <t>삼부토건</t>
    <phoneticPr fontId="29" type="noConversion"/>
  </si>
  <si>
    <t>대림산업</t>
    <phoneticPr fontId="29" type="noConversion"/>
  </si>
  <si>
    <t>우원개발</t>
    <phoneticPr fontId="29" type="noConversion"/>
  </si>
  <si>
    <t>코스닥</t>
    <phoneticPr fontId="29" type="noConversion"/>
  </si>
  <si>
    <t>코스피</t>
    <phoneticPr fontId="29" type="noConversion"/>
  </si>
  <si>
    <t>코스닥</t>
    <phoneticPr fontId="29" type="noConversion"/>
  </si>
  <si>
    <t>단기대여금</t>
    <phoneticPr fontId="29" type="noConversion"/>
  </si>
  <si>
    <t>태영건설</t>
    <phoneticPr fontId="29" type="noConversion"/>
  </si>
  <si>
    <t>상장</t>
    <phoneticPr fontId="29" type="noConversion"/>
  </si>
  <si>
    <t>PL</t>
    <phoneticPr fontId="40" type="noConversion"/>
  </si>
  <si>
    <t>PL</t>
    <phoneticPr fontId="40" type="noConversion"/>
  </si>
  <si>
    <t>BS</t>
    <phoneticPr fontId="40" type="noConversion"/>
  </si>
  <si>
    <t>BS</t>
    <phoneticPr fontId="40" type="noConversion"/>
  </si>
  <si>
    <t>2018.12.31</t>
    <phoneticPr fontId="29" type="noConversion"/>
  </si>
  <si>
    <t>2018.12.31</t>
    <phoneticPr fontId="29" type="noConversion"/>
  </si>
  <si>
    <t>12mths</t>
    <phoneticPr fontId="40" type="noConversion"/>
  </si>
  <si>
    <t>12mths</t>
    <phoneticPr fontId="40" type="noConversion"/>
  </si>
  <si>
    <t>Cash</t>
    <phoneticPr fontId="40" type="noConversion"/>
  </si>
  <si>
    <t>Cash</t>
    <phoneticPr fontId="40" type="noConversion"/>
  </si>
  <si>
    <t>Revenue</t>
    <phoneticPr fontId="40" type="noConversion"/>
  </si>
  <si>
    <t>Revenue</t>
    <phoneticPr fontId="40" type="noConversion"/>
  </si>
  <si>
    <t>현금및현금성자산</t>
    <phoneticPr fontId="40" type="noConversion"/>
  </si>
  <si>
    <t>현금및현금성자산</t>
    <phoneticPr fontId="40" type="noConversion"/>
  </si>
  <si>
    <t>EBIT</t>
    <phoneticPr fontId="40" type="noConversion"/>
  </si>
  <si>
    <t>EBIT</t>
    <phoneticPr fontId="40" type="noConversion"/>
  </si>
  <si>
    <t>단기금융상품</t>
    <phoneticPr fontId="40" type="noConversion"/>
  </si>
  <si>
    <t>단기금융상품</t>
    <phoneticPr fontId="40" type="noConversion"/>
  </si>
  <si>
    <t>Dep</t>
    <phoneticPr fontId="40" type="noConversion"/>
  </si>
  <si>
    <t>Dep</t>
    <phoneticPr fontId="40" type="noConversion"/>
  </si>
  <si>
    <t>Debt</t>
    <phoneticPr fontId="40" type="noConversion"/>
  </si>
  <si>
    <t>Debt</t>
    <phoneticPr fontId="40" type="noConversion"/>
  </si>
  <si>
    <t>EBITDA</t>
    <phoneticPr fontId="40" type="noConversion"/>
  </si>
  <si>
    <t>EBITDA</t>
    <phoneticPr fontId="40" type="noConversion"/>
  </si>
  <si>
    <t>단기차입금</t>
    <phoneticPr fontId="40" type="noConversion"/>
  </si>
  <si>
    <t>단기차입금</t>
    <phoneticPr fontId="40" type="noConversion"/>
  </si>
  <si>
    <t>NI(Loss)</t>
    <phoneticPr fontId="40" type="noConversion"/>
  </si>
  <si>
    <t>NI(Loss)</t>
    <phoneticPr fontId="40" type="noConversion"/>
  </si>
  <si>
    <t>유동성장기차입금</t>
    <phoneticPr fontId="40" type="noConversion"/>
  </si>
  <si>
    <t>유동성장기차입금</t>
    <phoneticPr fontId="40" type="noConversion"/>
  </si>
  <si>
    <t>장기차입금</t>
    <phoneticPr fontId="40" type="noConversion"/>
  </si>
  <si>
    <t>장기차입금</t>
    <phoneticPr fontId="40" type="noConversion"/>
  </si>
  <si>
    <t>사채</t>
    <phoneticPr fontId="40" type="noConversion"/>
  </si>
  <si>
    <t>사채</t>
    <phoneticPr fontId="40" type="noConversion"/>
  </si>
  <si>
    <t>NOA</t>
    <phoneticPr fontId="40" type="noConversion"/>
  </si>
  <si>
    <t>NOA</t>
    <phoneticPr fontId="40" type="noConversion"/>
  </si>
  <si>
    <t>장기금융상품</t>
    <phoneticPr fontId="29" type="noConversion"/>
  </si>
  <si>
    <t>장기금융상품</t>
    <phoneticPr fontId="29" type="noConversion"/>
  </si>
  <si>
    <t>투자부동산</t>
    <phoneticPr fontId="29" type="noConversion"/>
  </si>
  <si>
    <t>관계기업투자</t>
    <phoneticPr fontId="29" type="noConversion"/>
  </si>
  <si>
    <t>관계기업투자</t>
    <phoneticPr fontId="29" type="noConversion"/>
  </si>
  <si>
    <t>당기손익-공정가치측정금융자산</t>
    <phoneticPr fontId="29" type="noConversion"/>
  </si>
  <si>
    <t>당기손익-공정가치측정금융자산</t>
    <phoneticPr fontId="29" type="noConversion"/>
  </si>
  <si>
    <t>기타포괄손익-공정가치측정금융자산</t>
    <phoneticPr fontId="29" type="noConversion"/>
  </si>
  <si>
    <t>상각후원가측정유가증권</t>
    <phoneticPr fontId="29" type="noConversion"/>
  </si>
  <si>
    <t>장단기대여금</t>
    <phoneticPr fontId="29" type="noConversion"/>
  </si>
  <si>
    <t>장단기대여금</t>
    <phoneticPr fontId="29" type="noConversion"/>
  </si>
  <si>
    <t>종가</t>
    <phoneticPr fontId="29" type="noConversion"/>
  </si>
  <si>
    <t>상장주식수</t>
    <phoneticPr fontId="29" type="noConversion"/>
  </si>
  <si>
    <t>상장주식수</t>
    <phoneticPr fontId="29" type="noConversion"/>
  </si>
  <si>
    <t>BV</t>
    <phoneticPr fontId="40" type="noConversion"/>
  </si>
  <si>
    <t>BV</t>
    <phoneticPr fontId="40" type="noConversion"/>
  </si>
  <si>
    <t>18/10~18/12</t>
    <phoneticPr fontId="29" type="noConversion"/>
  </si>
  <si>
    <t>18/12~19/03</t>
    <phoneticPr fontId="29" type="noConversion"/>
  </si>
  <si>
    <t>18/10~19/03</t>
    <phoneticPr fontId="29" type="noConversion"/>
  </si>
  <si>
    <t>3. 일자별시세</t>
    <phoneticPr fontId="29" type="noConversion"/>
  </si>
  <si>
    <t>4. 제품군</t>
    <phoneticPr fontId="29" type="noConversion"/>
  </si>
  <si>
    <t>제 46 기          2018.12.31 현재</t>
  </si>
  <si>
    <t>제 46 기 2018.01.01 부터 2018.12.31 까지</t>
  </si>
  <si>
    <t>제 45 기          2017.12.31 현재</t>
  </si>
  <si>
    <t>제 45 기 2017.01.01 부터 2017.12.31 까지</t>
  </si>
  <si>
    <t>제 44 기          2016.12.31 현재</t>
  </si>
  <si>
    <t>제 44 기 2016.01.01 부터 2016.12.31 까지</t>
  </si>
  <si>
    <t>2019/03/29</t>
  </si>
  <si>
    <t>2019/03/28</t>
  </si>
  <si>
    <t>제 46 기</t>
  </si>
  <si>
    <t>제 45 기</t>
  </si>
  <si>
    <t>제 44 기</t>
  </si>
  <si>
    <t>2019/03/27</t>
  </si>
  <si>
    <t>2019/03/26</t>
  </si>
  <si>
    <t>2019/03/25</t>
  </si>
  <si>
    <t>2019/03/22</t>
  </si>
  <si>
    <t>2019/03/21</t>
  </si>
  <si>
    <t>　일반판매비와관리비</t>
  </si>
  <si>
    <t>2019/03/20</t>
  </si>
  <si>
    <t>　　유동당기손익인식금융자산</t>
  </si>
  <si>
    <t>　대손상각비(대손충당금환입)</t>
  </si>
  <si>
    <t>2019/03/19</t>
  </si>
  <si>
    <t>　　유동당기손익-공정가치측정금융자산</t>
  </si>
  <si>
    <t>2019/03/18</t>
  </si>
  <si>
    <t>　　유동매도가능금융자산</t>
  </si>
  <si>
    <t>2019/03/15</t>
  </si>
  <si>
    <t>　　유동기타포괄손익-공정가치측정금융자산</t>
  </si>
  <si>
    <t>2019/03/14</t>
  </si>
  <si>
    <t>　　유동만기보유금융자산</t>
  </si>
  <si>
    <t>금융수익-유효이자율법에 의한 이자수익</t>
  </si>
  <si>
    <t>2019/03/13</t>
  </si>
  <si>
    <t>　　유동상각후원가측정유가증권</t>
  </si>
  <si>
    <t>금융수익-기타</t>
  </si>
  <si>
    <t>2019/03/12</t>
  </si>
  <si>
    <t>2019/03/11</t>
  </si>
  <si>
    <t>　　방송컨텐츠자산</t>
  </si>
  <si>
    <t>관계.공동기업투자손익</t>
  </si>
  <si>
    <t>2019/03/08</t>
  </si>
  <si>
    <t>2019/03/07</t>
  </si>
  <si>
    <t>2019/03/06</t>
  </si>
  <si>
    <t>2019/03/05</t>
  </si>
  <si>
    <t>　　비유동매출채권 및 기타채권</t>
  </si>
  <si>
    <t>2019/03/04</t>
  </si>
  <si>
    <t>　　비유동당기손익인식금융자산</t>
  </si>
  <si>
    <t>2019/02/28</t>
  </si>
  <si>
    <t>　　비유동당기손익-공정가치측정금융자산</t>
  </si>
  <si>
    <t>2019/02/27</t>
  </si>
  <si>
    <t>2019/02/26</t>
  </si>
  <si>
    <t>　　비유동기타포괄손익-공정가치측정금융자산</t>
  </si>
  <si>
    <t>2019/02/25</t>
  </si>
  <si>
    <t>　　비유동만기보유금융자산</t>
  </si>
  <si>
    <t>2019/02/22</t>
  </si>
  <si>
    <t>　　비유동상각후원가측정유가증권</t>
  </si>
  <si>
    <t>2019/02/21</t>
  </si>
  <si>
    <t>　　관계,공동기업투자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</si>
  <si>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</si>
  <si>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</si>
  <si>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</si>
  <si>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</si>
  <si>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</si>
  <si>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</si>
  <si>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</si>
  <si>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</si>
  <si>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</si>
  <si>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</si>
  <si>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</si>
  <si>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13,350</t>
  </si>
  <si>
    <t>　　유동차입금 및 사채</t>
  </si>
  <si>
    <t>　후속적으로 당기손익으로 재분류될 수 있는 항목</t>
  </si>
  <si>
    <t>2019/01/31</t>
  </si>
  <si>
    <t>　　매도가능증권평가손익</t>
  </si>
  <si>
    <t>2019/01/30</t>
  </si>
  <si>
    <t>　　지분법자본변동</t>
  </si>
  <si>
    <t>2019/01/29</t>
  </si>
  <si>
    <t>　　외화환산적립금</t>
  </si>
  <si>
    <t>2019/01/28</t>
  </si>
  <si>
    <t>　　법인세효과</t>
  </si>
  <si>
    <t>2019/01/25</t>
  </si>
  <si>
    <t>2019/01/24</t>
  </si>
  <si>
    <t>　　비유동차입금 및 사채</t>
  </si>
  <si>
    <t>　　기타포괄손익-공정가치측정금융자산평가손익</t>
  </si>
  <si>
    <t>2019/01/23</t>
  </si>
  <si>
    <t>　　순확정급여부채의 재측정요소</t>
  </si>
  <si>
    <t>2019/01/22</t>
  </si>
  <si>
    <t>　　지분법이익잉여금</t>
  </si>
  <si>
    <t>2019/01/21</t>
  </si>
  <si>
    <t>2019/01/18</t>
  </si>
  <si>
    <t>2019/01/17</t>
  </si>
  <si>
    <t>2019/01/16</t>
  </si>
  <si>
    <t>　　장기법인세부채</t>
  </si>
  <si>
    <t>2019/01/15</t>
  </si>
  <si>
    <t>2019/01/14</t>
  </si>
  <si>
    <t>2019/01/11</t>
  </si>
  <si>
    <t>2019/01/10</t>
  </si>
  <si>
    <t>29. 비용의 성격별 분류</t>
  </si>
  <si>
    <t>2019/01/09</t>
  </si>
  <si>
    <t>2019/01/08</t>
  </si>
  <si>
    <t>당기 및 전기 중 발생한 비용의 성격별 분류 내역은 다음과 같습니다. </t>
  </si>
  <si>
    <t>2019/01/07</t>
  </si>
  <si>
    <t>2019/01/04</t>
  </si>
  <si>
    <t>&lt; 당 기 &gt;</t>
  </si>
  <si>
    <t>2019/01/03</t>
  </si>
  <si>
    <t>2019/01/02</t>
  </si>
  <si>
    <t>구        분</t>
  </si>
  <si>
    <t>2018/12/28</t>
  </si>
  <si>
    <t>2018/12/27</t>
  </si>
  <si>
    <t>7. 매출채권 및 기타채권</t>
  </si>
  <si>
    <t> 분양주택</t>
  </si>
  <si>
    <t>2018/12/26</t>
  </si>
  <si>
    <t> 사용된 원재료비</t>
  </si>
  <si>
    <t>2018/12/24</t>
  </si>
  <si>
    <t>임직원보상</t>
  </si>
  <si>
    <t>2018/12/21</t>
  </si>
  <si>
    <t>2018/12/20</t>
  </si>
  <si>
    <t>구          분</t>
  </si>
  <si>
    <t>당  기  말</t>
  </si>
  <si>
    <t>전  기  말</t>
  </si>
  <si>
    <t>중기비</t>
  </si>
  <si>
    <t>2018/12/19</t>
  </si>
  <si>
    <t>유동</t>
  </si>
  <si>
    <t>비유동</t>
  </si>
  <si>
    <t>2018/12/18</t>
  </si>
  <si>
    <t>2018/12/17</t>
  </si>
  <si>
    <t>공사미수금</t>
  </si>
  <si>
    <t>총액</t>
  </si>
  <si>
    <t>2018/12/14</t>
  </si>
  <si>
    <t>2018/12/13</t>
  </si>
  <si>
    <t>순액</t>
  </si>
  <si>
    <t>기술개발비</t>
  </si>
  <si>
    <t>2018/12/12</t>
  </si>
  <si>
    <t>분양미수금</t>
  </si>
  <si>
    <t>2018/12/11</t>
  </si>
  <si>
    <t>2018/12/10</t>
  </si>
  <si>
    <t>안전관리비</t>
  </si>
  <si>
    <t>2018/12/07</t>
  </si>
  <si>
    <t>하자보수비</t>
  </si>
  <si>
    <t>2018/12/06</t>
  </si>
  <si>
    <t>2018/12/05</t>
  </si>
  <si>
    <t>현재가치할인차금</t>
  </si>
  <si>
    <t>주택관리비</t>
  </si>
  <si>
    <t>2018/12/04</t>
  </si>
  <si>
    <t>2018/12/03</t>
  </si>
  <si>
    <t>2018/11/30</t>
  </si>
  <si>
    <t>2018/11/29</t>
  </si>
  <si>
    <t>2018/11/28</t>
  </si>
  <si>
    <t>대여금</t>
  </si>
  <si>
    <t>2018/11/27</t>
  </si>
  <si>
    <t>2018/11/26</t>
  </si>
  <si>
    <t>2018/11/23</t>
  </si>
  <si>
    <t>2018/11/22</t>
  </si>
  <si>
    <t>보증금(주1)</t>
  </si>
  <si>
    <t>2018/11/21</t>
  </si>
  <si>
    <t>2018/11/20</t>
  </si>
  <si>
    <t>2018/11/19</t>
  </si>
  <si>
    <t>2018/11/16</t>
  </si>
  <si>
    <t>2018/11/15</t>
  </si>
  <si>
    <t>19. 차입금 및 사채</t>
  </si>
  <si>
    <t>2018/11/14</t>
  </si>
  <si>
    <t>2018/11/13</t>
  </si>
  <si>
    <t>(1) 당기 및 전기말 현재 연결실체의 차입금 및 사채 내역은 다음과 같습니다.</t>
  </si>
  <si>
    <t>2018/11/12</t>
  </si>
  <si>
    <t>2018/11/09</t>
  </si>
  <si>
    <t>2018/11/08</t>
  </si>
  <si>
    <t>2018/11/07</t>
  </si>
  <si>
    <t>2018/11/06</t>
  </si>
  <si>
    <t>2018/11/05</t>
  </si>
  <si>
    <t>사   채</t>
  </si>
  <si>
    <t>총   액</t>
  </si>
  <si>
    <t>2018/11/02</t>
  </si>
  <si>
    <t>사채할인발행차금</t>
  </si>
  <si>
    <t>2018/11/01</t>
  </si>
  <si>
    <t>순   액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</si>
  <si>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</si>
  <si>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</si>
  <si>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</si>
  <si>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</si>
  <si>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</si>
  <si>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</si>
  <si>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</si>
  <si>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</si>
  <si>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</si>
  <si>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</si>
  <si>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</si>
  <si>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</si>
  <si>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</si>
  <si>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</si>
  <si>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</si>
  <si>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</si>
  <si>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</si>
  <si>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</si>
  <si>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</si>
  <si>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</si>
  <si>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</si>
  <si>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PL</t>
    <phoneticPr fontId="40" type="noConversion"/>
  </si>
  <si>
    <t>BS</t>
    <phoneticPr fontId="40" type="noConversion"/>
  </si>
  <si>
    <t>2018.12.31</t>
    <phoneticPr fontId="29" type="noConversion"/>
  </si>
  <si>
    <t>12mths</t>
    <phoneticPr fontId="40" type="noConversion"/>
  </si>
  <si>
    <t>Cash</t>
    <phoneticPr fontId="40" type="noConversion"/>
  </si>
  <si>
    <t>Revenue</t>
    <phoneticPr fontId="40" type="noConversion"/>
  </si>
  <si>
    <t>현금및현금성자산</t>
    <phoneticPr fontId="40" type="noConversion"/>
  </si>
  <si>
    <t>EBIT</t>
    <phoneticPr fontId="40" type="noConversion"/>
  </si>
  <si>
    <t>단기금융상품</t>
    <phoneticPr fontId="40" type="noConversion"/>
  </si>
  <si>
    <t>Dep</t>
    <phoneticPr fontId="40" type="noConversion"/>
  </si>
  <si>
    <t>Debt</t>
    <phoneticPr fontId="40" type="noConversion"/>
  </si>
  <si>
    <t>EBITDA</t>
    <phoneticPr fontId="40" type="noConversion"/>
  </si>
  <si>
    <t>단기차입금</t>
    <phoneticPr fontId="40" type="noConversion"/>
  </si>
  <si>
    <t>NI(Loss)</t>
    <phoneticPr fontId="40" type="noConversion"/>
  </si>
  <si>
    <t>장기차입금</t>
    <phoneticPr fontId="40" type="noConversion"/>
  </si>
  <si>
    <t>사채</t>
    <phoneticPr fontId="40" type="noConversion"/>
  </si>
  <si>
    <t>NOA</t>
    <phoneticPr fontId="40" type="noConversion"/>
  </si>
  <si>
    <t>장기금융상품</t>
    <phoneticPr fontId="29" type="noConversion"/>
  </si>
  <si>
    <t>투자부동산</t>
    <phoneticPr fontId="29" type="noConversion"/>
  </si>
  <si>
    <t>관계기업투자</t>
    <phoneticPr fontId="29" type="noConversion"/>
  </si>
  <si>
    <t>당기손익-공정가치측정금융자산</t>
    <phoneticPr fontId="29" type="noConversion"/>
  </si>
  <si>
    <t>기타포괄손익-공정가치측정금융자산</t>
    <phoneticPr fontId="29" type="noConversion"/>
  </si>
  <si>
    <t>상각후원가측정유가증권</t>
    <phoneticPr fontId="29" type="noConversion"/>
  </si>
  <si>
    <t>장단기대여금</t>
    <phoneticPr fontId="29" type="noConversion"/>
  </si>
  <si>
    <t>BV</t>
    <phoneticPr fontId="40" type="noConversion"/>
  </si>
  <si>
    <t>종가</t>
    <phoneticPr fontId="29" type="noConversion"/>
  </si>
  <si>
    <t>상장주식수</t>
    <phoneticPr fontId="29" type="noConversion"/>
  </si>
  <si>
    <t>18/10~18/12</t>
    <phoneticPr fontId="29" type="noConversion"/>
  </si>
  <si>
    <t>18/12~19/03</t>
    <phoneticPr fontId="29" type="noConversion"/>
  </si>
  <si>
    <t>18/10~19/03</t>
    <phoneticPr fontId="29" type="noConversion"/>
  </si>
  <si>
    <t>3. 일자별시세</t>
    <phoneticPr fontId="29" type="noConversion"/>
  </si>
  <si>
    <t>4. 제품군</t>
    <phoneticPr fontId="29" type="noConversion"/>
  </si>
  <si>
    <t>재무상태표</t>
  </si>
  <si>
    <t>포괄손익계산서</t>
  </si>
  <si>
    <t>24,609</t>
  </si>
  <si>
    <t>348,349,050</t>
  </si>
  <si>
    <t>14,250</t>
  </si>
  <si>
    <t>176,801</t>
  </si>
  <si>
    <t>제 61 기          2018.12.31 현재</t>
  </si>
  <si>
    <t>제 61 기 2018.01.01 부터 2018.12.31 까지</t>
  </si>
  <si>
    <t>17,081</t>
  </si>
  <si>
    <t>244,433,900</t>
  </si>
  <si>
    <t>14,450</t>
  </si>
  <si>
    <t>177,424</t>
  </si>
  <si>
    <t>제 60 기          2017.12.31 현재</t>
  </si>
  <si>
    <t>제 60 기 2017.01.01 부터 2017.12.31 까지</t>
  </si>
  <si>
    <t>11,337</t>
  </si>
  <si>
    <t>162,134,500</t>
  </si>
  <si>
    <t>178,046</t>
  </si>
  <si>
    <t>제 59 기          2016.12.31 현재</t>
  </si>
  <si>
    <t>제 59 기 2016.01.01 부터 2016.12.31 까지</t>
  </si>
  <si>
    <t>13,461</t>
  </si>
  <si>
    <t>191,010,200</t>
  </si>
  <si>
    <t>14,300</t>
  </si>
  <si>
    <t>14,976</t>
  </si>
  <si>
    <t>211,639,700</t>
  </si>
  <si>
    <t>175,556</t>
  </si>
  <si>
    <t>제 61 기</t>
  </si>
  <si>
    <t>제 60 기</t>
  </si>
  <si>
    <t>제 59 기</t>
  </si>
  <si>
    <t>25,344</t>
  </si>
  <si>
    <t>360,030,600</t>
  </si>
  <si>
    <t>22,033</t>
  </si>
  <si>
    <t>313,623,550</t>
  </si>
  <si>
    <t>81,006</t>
  </si>
  <si>
    <t>1,143,903,650</t>
  </si>
  <si>
    <t>176,179</t>
  </si>
  <si>
    <t>30,356</t>
  </si>
  <si>
    <t>433,809,300</t>
  </si>
  <si>
    <t>29,854</t>
  </si>
  <si>
    <t>428,244,600</t>
  </si>
  <si>
    <t>20,337</t>
  </si>
  <si>
    <t>296,262,800</t>
  </si>
  <si>
    <t>181,159</t>
  </si>
  <si>
    <t>　　유동 당기손익-공정가치 의무 측정 금융자산</t>
  </si>
  <si>
    <t>28,294</t>
  </si>
  <si>
    <t>408,335,650</t>
  </si>
  <si>
    <t>　　유동 기타포괄손익-공정가치 측정 금융자산</t>
  </si>
  <si>
    <t>24,398</t>
  </si>
  <si>
    <t>348,266,400</t>
  </si>
  <si>
    <t>19,397</t>
  </si>
  <si>
    <t>277,142,850</t>
  </si>
  <si>
    <t>178,669</t>
  </si>
  <si>
    <t>13,173</t>
  </si>
  <si>
    <t>188,208,750</t>
  </si>
  <si>
    <t>　　단기미청구공사</t>
  </si>
  <si>
    <t>지분법이익</t>
  </si>
  <si>
    <t>12,745</t>
  </si>
  <si>
    <t>181,833,700</t>
  </si>
  <si>
    <t>지분법손실</t>
  </si>
  <si>
    <t>15,653</t>
  </si>
  <si>
    <t>223,265,300</t>
  </si>
  <si>
    <t>36,583</t>
  </si>
  <si>
    <t>522,023,000</t>
  </si>
  <si>
    <t>14,650</t>
  </si>
  <si>
    <t>20,866</t>
  </si>
  <si>
    <t>301,022,750</t>
  </si>
  <si>
    <t>31,799</t>
  </si>
  <si>
    <t>463,628,650</t>
  </si>
  <si>
    <t>14,750</t>
  </si>
  <si>
    <t>180,537</t>
  </si>
  <si>
    <t>　　비유동 당기손익-공정가치 측정 지정 금융자산</t>
  </si>
  <si>
    <t>40,199</t>
  </si>
  <si>
    <t>584,514,600</t>
  </si>
  <si>
    <t>　　비유동 기타포괄손익-공정가치 측정 금융자산</t>
  </si>
  <si>
    <t>13,546</t>
  </si>
  <si>
    <t>199,657,150</t>
  </si>
  <si>
    <t>14,850</t>
  </si>
  <si>
    <t>183,027</t>
  </si>
  <si>
    <t>19,422</t>
  </si>
  <si>
    <t>286,949,300</t>
  </si>
  <si>
    <t>14,900</t>
  </si>
  <si>
    <t>12,561</t>
  </si>
  <si>
    <t>186,054,550</t>
  </si>
  <si>
    <t>184,894</t>
  </si>
  <si>
    <t>　　기타무형자산</t>
  </si>
  <si>
    <t>　　기타포괄손익-공정가치 측정 금융자산 평가손익</t>
  </si>
  <si>
    <t>29,135</t>
  </si>
  <si>
    <t>428,206,850</t>
  </si>
  <si>
    <t>　　당기손익으로 재분류되지 않는 항목과 관련된 법인세</t>
  </si>
  <si>
    <t>26,397</t>
  </si>
  <si>
    <t>388,564,600</t>
  </si>
  <si>
    <t>14,950</t>
  </si>
  <si>
    <t>184,272</t>
  </si>
  <si>
    <t>23,251</t>
  </si>
  <si>
    <t>344,607,900</t>
  </si>
  <si>
    <t>38,893</t>
  </si>
  <si>
    <t>578,605,600</t>
  </si>
  <si>
    <t>15,100</t>
  </si>
  <si>
    <t>14,800</t>
  </si>
  <si>
    <t>　　기타포괄손익-공정가치 측정 금융자산 평가손익(세전기타포괄손익)</t>
  </si>
  <si>
    <t>37,674</t>
  </si>
  <si>
    <t>567,018,600</t>
  </si>
  <si>
    <t>15,150</t>
  </si>
  <si>
    <t>186,139</t>
  </si>
  <si>
    <t>51,836</t>
  </si>
  <si>
    <t>777,841,050</t>
  </si>
  <si>
    <t>185,517</t>
  </si>
  <si>
    <t>　　당기손익으로 재분류될수 있는 항목과 관련된 법인세</t>
  </si>
  <si>
    <t>52,483</t>
  </si>
  <si>
    <t>799,263,450</t>
  </si>
  <si>
    <t>15,200</t>
  </si>
  <si>
    <t>15,350</t>
  </si>
  <si>
    <t>15,050</t>
  </si>
  <si>
    <t>189,252</t>
  </si>
  <si>
    <t>436,621,900</t>
  </si>
  <si>
    <t>15,250</t>
  </si>
  <si>
    <t>18,054</t>
  </si>
  <si>
    <t>273,471,450</t>
  </si>
  <si>
    <t>188,007</t>
  </si>
  <si>
    <t>15,271</t>
  </si>
  <si>
    <t>232,302,700</t>
  </si>
  <si>
    <t>17,278</t>
  </si>
  <si>
    <t>263,427,950</t>
  </si>
  <si>
    <t>190,497</t>
  </si>
  <si>
    <t>12,878</t>
  </si>
  <si>
    <t>196,285,800</t>
  </si>
  <si>
    <t>15,400</t>
  </si>
  <si>
    <t>189,875</t>
  </si>
  <si>
    <t>　　단기초과청구공사</t>
  </si>
  <si>
    <t>21,743</t>
  </si>
  <si>
    <t>332,235,000</t>
  </si>
  <si>
    <t>191,120</t>
  </si>
  <si>
    <t>당기와 전기의 비용의 성격별 분류내역은 다음과 같습니다(단위:천원).</t>
  </si>
  <si>
    <t>26,130</t>
  </si>
  <si>
    <t>398,417,300</t>
  </si>
  <si>
    <t>36,533</t>
  </si>
  <si>
    <t>556,265,200</t>
  </si>
  <si>
    <t>188,630</t>
  </si>
  <si>
    <t>1) 당기</t>
  </si>
  <si>
    <t>24,057</t>
  </si>
  <si>
    <t>362,347,550</t>
  </si>
  <si>
    <t>구   분</t>
  </si>
  <si>
    <t>공사원가</t>
  </si>
  <si>
    <t>분양원가</t>
  </si>
  <si>
    <t>기타원가</t>
  </si>
  <si>
    <t>합   계</t>
  </si>
  <si>
    <t>52,742</t>
  </si>
  <si>
    <t>804,438,400</t>
  </si>
  <si>
    <t>85,978</t>
  </si>
  <si>
    <t>1,310,894,300</t>
  </si>
  <si>
    <t>정책변경 변동</t>
  </si>
  <si>
    <t>43,791</t>
  </si>
  <si>
    <t>653,340,700</t>
  </si>
  <si>
    <t>186,762</t>
  </si>
  <si>
    <t>종업원급여</t>
  </si>
  <si>
    <t>27,280</t>
  </si>
  <si>
    <t>399,992,000</t>
  </si>
  <si>
    <t>20,732</t>
  </si>
  <si>
    <t>304,194,900</t>
  </si>
  <si>
    <t>　자본금</t>
  </si>
  <si>
    <t>외주비및용역비</t>
  </si>
  <si>
    <t>38,564</t>
  </si>
  <si>
    <t>573,712,450</t>
  </si>
  <si>
    <t>183,649</t>
  </si>
  <si>
    <t>　기타불입자본</t>
  </si>
  <si>
    <t>48,598</t>
  </si>
  <si>
    <t>723,382,750</t>
  </si>
  <si>
    <t>　기타자본구성요소</t>
  </si>
  <si>
    <t>355,486</t>
  </si>
  <si>
    <t>5,477,131,000</t>
  </si>
  <si>
    <t>　이익잉여금(결손금)</t>
  </si>
  <si>
    <t>수수료</t>
  </si>
  <si>
    <t>28,666</t>
  </si>
  <si>
    <t>416,972,250</t>
  </si>
  <si>
    <t>제세공과</t>
  </si>
  <si>
    <t>12,360</t>
  </si>
  <si>
    <t>177,666,850</t>
  </si>
  <si>
    <t>179,292</t>
  </si>
  <si>
    <t>주택판매비</t>
  </si>
  <si>
    <t>267,942,200</t>
  </si>
  <si>
    <t>198,342,500</t>
  </si>
  <si>
    <t>(3) 기타상각후원가 측정금융자산 </t>
  </si>
  <si>
    <t>14,993</t>
  </si>
  <si>
    <t>216,511,200</t>
  </si>
  <si>
    <t>181,782</t>
  </si>
  <si>
    <t>16,510</t>
  </si>
  <si>
    <t>236,641,000</t>
  </si>
  <si>
    <t>당기말과 전기말 현재 기타상각후원가 측정금융자산의 내역은 다음과 같습니다(단위:천원).</t>
  </si>
  <si>
    <t>6,952</t>
  </si>
  <si>
    <t>99,242,750</t>
  </si>
  <si>
    <t>구     분</t>
  </si>
  <si>
    <t>당기말</t>
  </si>
  <si>
    <t>전기말(*1)</t>
  </si>
  <si>
    <t>23,982</t>
  </si>
  <si>
    <t>340,299,350</t>
  </si>
  <si>
    <t>22,276</t>
  </si>
  <si>
    <t>310,545,000</t>
  </si>
  <si>
    <t>47,826</t>
  </si>
  <si>
    <t>671,796,550</t>
  </si>
  <si>
    <t>174,311</t>
  </si>
  <si>
    <t>장기금융상품(*2)</t>
  </si>
  <si>
    <t>19,004</t>
  </si>
  <si>
    <t>272,074,050</t>
  </si>
  <si>
    <t>미수수익</t>
  </si>
  <si>
    <t>23,925</t>
  </si>
  <si>
    <t>344,450,350</t>
  </si>
  <si>
    <t>보증금 외</t>
  </si>
  <si>
    <t>54,961</t>
  </si>
  <si>
    <t>789,342,550</t>
  </si>
  <si>
    <t>총 장부금액</t>
  </si>
  <si>
    <t>131,730</t>
  </si>
  <si>
    <t>1,979,907,750</t>
  </si>
  <si>
    <t> 차감: 손실충당금</t>
  </si>
  <si>
    <t>54,493</t>
  </si>
  <si>
    <t>837,578,750</t>
  </si>
  <si>
    <t>192,365</t>
  </si>
  <si>
    <t>상각후원가</t>
  </si>
  <si>
    <t>35,952</t>
  </si>
  <si>
    <t>555,003,550</t>
  </si>
  <si>
    <t>15,550</t>
  </si>
  <si>
    <t>193,610</t>
  </si>
  <si>
    <t>62,024</t>
  </si>
  <si>
    <t>963,834,550</t>
  </si>
  <si>
    <t>15,700</t>
  </si>
  <si>
    <t>192,987</t>
  </si>
  <si>
    <t>45,763</t>
  </si>
  <si>
    <t>700,493,450</t>
  </si>
  <si>
    <t>14. 차입금</t>
  </si>
  <si>
    <t>64,813</t>
  </si>
  <si>
    <t>987,996,800</t>
  </si>
  <si>
    <t>191,742</t>
  </si>
  <si>
    <t>651,945,850</t>
  </si>
  <si>
    <t>(1) 당기말과 전기말 현재 유동성 장기차입금의 내역은 다음과 같습니다(단위:천원).</t>
  </si>
  <si>
    <t>51,061</t>
  </si>
  <si>
    <t>790,156,700</t>
  </si>
  <si>
    <t>은행명</t>
  </si>
  <si>
    <t>차입종류</t>
  </si>
  <si>
    <t>연이자율</t>
  </si>
  <si>
    <t>전기말</t>
  </si>
  <si>
    <t>46,812</t>
  </si>
  <si>
    <t>721,382,500</t>
  </si>
  <si>
    <t>PF대출</t>
  </si>
  <si>
    <t>하나은행</t>
  </si>
  <si>
    <t>30,652</t>
  </si>
  <si>
    <t>469,450,150</t>
  </si>
  <si>
    <t>농협</t>
  </si>
  <si>
    <t>39,782</t>
  </si>
  <si>
    <t>603,805,150</t>
  </si>
  <si>
    <t>유동성장기차입금 합계</t>
  </si>
  <si>
    <t>64,513</t>
  </si>
  <si>
    <t>982,499,550</t>
  </si>
  <si>
    <t>62,255</t>
  </si>
  <si>
    <t>952,744,650</t>
  </si>
  <si>
    <t>(2) 당기말과 전기말 현재 장기차입금의 내역은 다음과 같습니다(단위:천원).</t>
  </si>
  <si>
    <t>33,659</t>
  </si>
  <si>
    <t>509,929,450</t>
  </si>
  <si>
    <t>59,793</t>
  </si>
  <si>
    <t>903,210,650</t>
  </si>
  <si>
    <t>국민주택기금대출</t>
  </si>
  <si>
    <t>우리은행</t>
  </si>
  <si>
    <t>42,131</t>
  </si>
  <si>
    <t>629,285,050</t>
  </si>
  <si>
    <t>66,753</t>
  </si>
  <si>
    <t>988,829,850</t>
  </si>
  <si>
    <t>30,969</t>
  </si>
  <si>
    <t>462,151,350</t>
  </si>
  <si>
    <t>장기차입금 합계</t>
  </si>
  <si>
    <t>29,273</t>
  </si>
  <si>
    <t>434,946,650</t>
  </si>
  <si>
    <t>차감: 유동성대체</t>
  </si>
  <si>
    <t>68,339</t>
  </si>
  <si>
    <t>1,009,682,650</t>
  </si>
  <si>
    <t>차감금액</t>
  </si>
  <si>
    <t>59,435</t>
  </si>
  <si>
    <t>856,959,800</t>
  </si>
  <si>
    <t>37,097</t>
  </si>
  <si>
    <t>530,749,250</t>
  </si>
  <si>
    <t>상기 차입금 및 일반대출거래(한도액: 7,000,000천원) 약정 등과 관련하여 당사의 유형자산 등이 근저당 설정(채권최고액 합계: 76,876,800천원)되어 있습니다. </t>
  </si>
  <si>
    <t>21,120</t>
  </si>
  <si>
    <t>301,672,100</t>
  </si>
  <si>
    <t>23,495</t>
  </si>
  <si>
    <t>333,210,550</t>
  </si>
  <si>
    <t>(3) 당기말 현재 장기차입금의 연도별 상환계획은 다음과 같습니다(단위:천원).</t>
  </si>
  <si>
    <t>24,453</t>
  </si>
  <si>
    <t>345,435,650</t>
  </si>
  <si>
    <t>상환기간</t>
  </si>
  <si>
    <t>36,980</t>
  </si>
  <si>
    <t>525,213,200</t>
  </si>
  <si>
    <t>2019년</t>
  </si>
  <si>
    <t>32,324</t>
  </si>
  <si>
    <t>454,120,150</t>
  </si>
  <si>
    <t>2020년</t>
  </si>
  <si>
    <t>43,120</t>
  </si>
  <si>
    <t>598,771,650</t>
  </si>
  <si>
    <t>13,750</t>
  </si>
  <si>
    <t>173,066</t>
  </si>
  <si>
    <t>2021년 이후</t>
  </si>
  <si>
    <t>53,950</t>
  </si>
  <si>
    <t>752,425,650</t>
  </si>
  <si>
    <t>21,495</t>
  </si>
  <si>
    <t>296,105,450</t>
  </si>
  <si>
    <t>172,444</t>
  </si>
  <si>
    <t>15,382</t>
  </si>
  <si>
    <t>209,665,900</t>
  </si>
  <si>
    <t>170,576</t>
  </si>
  <si>
    <t>38,235</t>
  </si>
  <si>
    <t>525,106,400</t>
  </si>
  <si>
    <t>(2) 매출채권 및 기타채권</t>
  </si>
  <si>
    <t>55,170</t>
  </si>
  <si>
    <t>757,433,900</t>
  </si>
  <si>
    <t>171,198</t>
  </si>
  <si>
    <t>31,055</t>
  </si>
  <si>
    <t>421,143,600</t>
  </si>
  <si>
    <t>169,953</t>
  </si>
  <si>
    <t>당기말과 전기말 현재 매출채권 및 기타채권의 내역은 다음과 같습니다(단위:천원).</t>
  </si>
  <si>
    <t>50,244</t>
  </si>
  <si>
    <t>673,746,750</t>
  </si>
  <si>
    <t>165,596</t>
  </si>
  <si>
    <t>35,423</t>
  </si>
  <si>
    <t>470,972,850</t>
  </si>
  <si>
    <t>166,218</t>
  </si>
  <si>
    <t>39,753</t>
  </si>
  <si>
    <t>525,793,800</t>
  </si>
  <si>
    <t>164,351</t>
  </si>
  <si>
    <t>45,161</t>
  </si>
  <si>
    <t>600,664,000</t>
  </si>
  <si>
    <t>47,755</t>
  </si>
  <si>
    <t>628,490,900</t>
  </si>
  <si>
    <t>163,728</t>
  </si>
  <si>
    <t>40,784</t>
  </si>
  <si>
    <t>529,537,700</t>
  </si>
  <si>
    <t>162,483</t>
  </si>
  <si>
    <t>74,415</t>
  </si>
  <si>
    <t>952,037,100</t>
  </si>
  <si>
    <t>160,615</t>
  </si>
  <si>
    <t>99,751</t>
  </si>
  <si>
    <t>1,300,711,100</t>
  </si>
  <si>
    <t>159,993</t>
  </si>
  <si>
    <t>차감: 대손충당금</t>
  </si>
  <si>
    <t>820,729,350</t>
  </si>
  <si>
    <t>161,860</t>
  </si>
  <si>
    <t>51,412</t>
  </si>
  <si>
    <t>678,708,000</t>
  </si>
  <si>
    <t>32,349</t>
  </si>
  <si>
    <t>434,327,750</t>
  </si>
  <si>
    <t>167,463</t>
  </si>
  <si>
    <t>77,197</t>
  </si>
  <si>
    <t>1,038,658,650</t>
  </si>
  <si>
    <t>28,493</t>
  </si>
  <si>
    <t>389,669,750</t>
  </si>
  <si>
    <t>58,865</t>
  </si>
  <si>
    <t>794,502,400</t>
  </si>
  <si>
    <t>78,415</t>
  </si>
  <si>
    <t>1,068,159,250</t>
  </si>
  <si>
    <t>168,708</t>
  </si>
  <si>
    <t>54,108</t>
  </si>
  <si>
    <t>751,525,250</t>
  </si>
  <si>
    <t>173,689</t>
  </si>
  <si>
    <t>35,118</t>
  </si>
  <si>
    <t>486,721,700</t>
  </si>
  <si>
    <t>34,752</t>
  </si>
  <si>
    <t>469,291,450</t>
  </si>
  <si>
    <t>169,331</t>
  </si>
  <si>
    <t>61,618</t>
  </si>
  <si>
    <t>841,740,450</t>
  </si>
  <si>
    <t>65,758</t>
  </si>
  <si>
    <t>893,736,600</t>
  </si>
  <si>
    <t>53,265</t>
  </si>
  <si>
    <t>749,395,700</t>
  </si>
  <si>
    <t>26,939</t>
  </si>
  <si>
    <t>388,176,350</t>
  </si>
  <si>
    <t>50,720</t>
  </si>
  <si>
    <t>731,743,700</t>
  </si>
  <si>
    <t>30,722</t>
  </si>
  <si>
    <t>454,724,050</t>
  </si>
  <si>
    <t>29,435</t>
  </si>
  <si>
    <t>438,315,200</t>
  </si>
  <si>
    <t>25,231</t>
  </si>
  <si>
    <t>374,850,600</t>
  </si>
  <si>
    <t>현금및현금성자산</t>
    <phoneticPr fontId="40" type="noConversion"/>
  </si>
  <si>
    <t>단기금융상품</t>
    <phoneticPr fontId="40" type="noConversion"/>
  </si>
  <si>
    <t>Debt</t>
    <phoneticPr fontId="40" type="noConversion"/>
  </si>
  <si>
    <t>EBITDA</t>
    <phoneticPr fontId="40" type="noConversion"/>
  </si>
  <si>
    <t>NI(Loss)</t>
    <phoneticPr fontId="40" type="noConversion"/>
  </si>
  <si>
    <t>사채</t>
    <phoneticPr fontId="40" type="noConversion"/>
  </si>
  <si>
    <t>NOA</t>
    <phoneticPr fontId="40" type="noConversion"/>
  </si>
  <si>
    <t>관계기업투자</t>
    <phoneticPr fontId="29" type="noConversion"/>
  </si>
  <si>
    <t>기타포괄손익-공정가치측정금융자산</t>
    <phoneticPr fontId="29" type="noConversion"/>
  </si>
  <si>
    <t>장단기대여금</t>
    <phoneticPr fontId="29" type="noConversion"/>
  </si>
  <si>
    <t>3. 일자별시세</t>
    <phoneticPr fontId="29" type="noConversion"/>
  </si>
  <si>
    <t>제 69 기          2018.12.31 현재</t>
  </si>
  <si>
    <t>제 69 기 2018.01.01 부터 2018.12.31 까지</t>
  </si>
  <si>
    <t>50,500</t>
  </si>
  <si>
    <t>53,500</t>
  </si>
  <si>
    <t>제 68 기          2017.12.31 현재</t>
  </si>
  <si>
    <t>제 68 기 2017.01.01 부터 2017.12.31 까지</t>
  </si>
  <si>
    <t>제 67 기          2016.12.31 현재</t>
  </si>
  <si>
    <t>제 67 기 2016.01.01 부터 2016.12.31 까지</t>
  </si>
  <si>
    <t>51,200</t>
  </si>
  <si>
    <t>(단위 : 백만원)</t>
  </si>
  <si>
    <t>51,600</t>
  </si>
  <si>
    <t>제 69 기</t>
  </si>
  <si>
    <t>제 68 기</t>
  </si>
  <si>
    <t>제 67 기</t>
  </si>
  <si>
    <t>51,900</t>
  </si>
  <si>
    <t>49,800</t>
  </si>
  <si>
    <t>　　만기보유금융자산</t>
  </si>
  <si>
    <t>　　상각후원가 측정 금융자산</t>
  </si>
  <si>
    <t>49,750</t>
  </si>
  <si>
    <t>　　법인세자산</t>
  </si>
  <si>
    <t>53,300</t>
  </si>
  <si>
    <t>54,200</t>
  </si>
  <si>
    <t>54,700</t>
  </si>
  <si>
    <t>법인세차감후 기타포괄이익(손실)</t>
  </si>
  <si>
    <t>　　장기미수채권</t>
  </si>
  <si>
    <t>　후속적으로 당기손익으로 재분류되지 않는항목</t>
  </si>
  <si>
    <t>　　장기성기타채권</t>
  </si>
  <si>
    <t>　　기타포괄손익-공정가치 측정 금융자산</t>
  </si>
  <si>
    <t>　　당기손익-공정가치 측정 지정 금융자산</t>
  </si>
  <si>
    <t>　　해외사업환산손익</t>
  </si>
  <si>
    <t>　　종속기업, 공동기업과 관계기업 투자자산</t>
  </si>
  <si>
    <t>　지배기업소유주지분</t>
  </si>
  <si>
    <t>　비지배주주지분</t>
  </si>
  <si>
    <t>지배기업소유주지분에 대한 주당이익</t>
  </si>
  <si>
    <t>　보통주 기본주당순이익 (단위 : 원)</t>
  </si>
  <si>
    <t>　구형우선주 기본주당순이익 (단위 : 원)</t>
  </si>
  <si>
    <t>　　매입채무</t>
  </si>
  <si>
    <t>　　기타채무</t>
  </si>
  <si>
    <t>　　공사 및 분양선수금</t>
  </si>
  <si>
    <t>38. 현금흐름표</t>
  </si>
  <si>
    <t>　　유동성장기부채</t>
  </si>
  <si>
    <t>(1) 당기 및 전기 중 영업으로부터 창출된 현금은 다음과 같습니다.</t>
  </si>
  <si>
    <t>(단위:백만원)</t>
  </si>
  <si>
    <t>　　법인세부채</t>
  </si>
  <si>
    <t>　　유동성충당부채</t>
  </si>
  <si>
    <t>조정:</t>
  </si>
  <si>
    <t>하자보수충당부채전입액</t>
  </si>
  <si>
    <t>공사손실충당부채전입액</t>
  </si>
  <si>
    <t>　　장기기타채무</t>
  </si>
  <si>
    <t>소송충당부채전입액</t>
  </si>
  <si>
    <t>　　사채</t>
  </si>
  <si>
    <t>기타충당부채전입액</t>
  </si>
  <si>
    <t>재고자산평가손실</t>
  </si>
  <si>
    <t>　　퇴직급여채무</t>
  </si>
  <si>
    <t>유형자산감가상각비</t>
  </si>
  <si>
    <t>　　장기종업원급여충당부채</t>
  </si>
  <si>
    <t>투자부동산감가상각비</t>
  </si>
  <si>
    <t>운휴자산감가상각비</t>
  </si>
  <si>
    <t>56,500</t>
  </si>
  <si>
    <t>55,800</t>
  </si>
  <si>
    <t>기타장기종업원급여</t>
  </si>
  <si>
    <t>55,900</t>
  </si>
  <si>
    <t>외환차손(금융비용)</t>
  </si>
  <si>
    <t>외화환산손실(금융비용)</t>
  </si>
  <si>
    <t>52,600</t>
  </si>
  <si>
    <t>외화환산손실(기타비용)</t>
  </si>
  <si>
    <t>파생상품거래손실</t>
  </si>
  <si>
    <t>54,800</t>
  </si>
  <si>
    <t>파생상품평가손실</t>
  </si>
  <si>
    <t>해외사업환산손실</t>
  </si>
  <si>
    <t>유형자산처분손실</t>
  </si>
  <si>
    <t>투자부동산처분손실</t>
  </si>
  <si>
    <t>투자부동산손상차손</t>
  </si>
  <si>
    <t>무형자산처분손실</t>
  </si>
  <si>
    <t>                    1</t>
  </si>
  <si>
    <t>무형자산손상차손</t>
  </si>
  <si>
    <t>공정가치측정금융자산처분손실</t>
  </si>
  <si>
    <t>6. 차입금</t>
  </si>
  <si>
    <t>공정가치측정금융자산손상차손</t>
  </si>
  <si>
    <t>55,500</t>
  </si>
  <si>
    <t>매도가능금융자산처분손실</t>
  </si>
  <si>
    <t>(1) 당기말 및 전기말 현재 단기차입금의 내역은 다음과 같습니다.</t>
  </si>
  <si>
    <t>매도가능금융자산손상차손</t>
  </si>
  <si>
    <t>54,900</t>
  </si>
  <si>
    <t>관계기업투자자산처분손실</t>
  </si>
  <si>
    <t>내  역</t>
  </si>
  <si>
    <t>차입처</t>
  </si>
  <si>
    <t>이자율(%)</t>
  </si>
  <si>
    <t>관계기업투자자산손상차손</t>
  </si>
  <si>
    <t>(당기말)</t>
  </si>
  <si>
    <t>제작금융</t>
  </si>
  <si>
    <t>BANCO CHILE</t>
  </si>
  <si>
    <t>이자비용</t>
  </si>
  <si>
    <t>무역금융</t>
  </si>
  <si>
    <t>㈜신한은행 외</t>
  </si>
  <si>
    <t>0.15%~0.2%</t>
  </si>
  <si>
    <t>일반자금대출(*)</t>
  </si>
  <si>
    <t>필리핀 KEB하나은행</t>
  </si>
  <si>
    <t>LIBOR 3M</t>
  </si>
  <si>
    <t>잡손실</t>
  </si>
  <si>
    <t>기업어음</t>
  </si>
  <si>
    <t>빅토리아제삼차(유)</t>
  </si>
  <si>
    <t>2.15%, 2.22%</t>
  </si>
  <si>
    <t>하자보수충당부채환입액</t>
  </si>
  <si>
    <t>52,000</t>
  </si>
  <si>
    <t>운전자금대출(*)</t>
  </si>
  <si>
    <t>건설공제조합 외</t>
  </si>
  <si>
    <t>1.40%, TAB180+0.45%</t>
  </si>
  <si>
    <t>공사손실충당부채환입액</t>
  </si>
  <si>
    <t>소송충당부채환입액</t>
  </si>
  <si>
    <t>(*)</t>
  </si>
  <si>
    <t>상기 차입금과 관련하여 당기손익-공정가치 측정 금융자산(비유동)이 담보로 제공되어 있습니다(주석 36참조).</t>
  </si>
  <si>
    <t>대손충당금환입</t>
  </si>
  <si>
    <t>외환차익(금융수익)</t>
  </si>
  <si>
    <t>(2) 당기말 및 전기말 현재 장기차입금의 내역은 다음과 같습니다.</t>
  </si>
  <si>
    <t>외화환산이익(금융수익)</t>
  </si>
  <si>
    <t>외화환산이익(기타수익)</t>
  </si>
  <si>
    <t>파생상품거래이익</t>
  </si>
  <si>
    <t>파생상품평가이익</t>
  </si>
  <si>
    <t>일반자금대출</t>
  </si>
  <si>
    <t>한국산업은행 외</t>
  </si>
  <si>
    <t>해외사업환산이익환입액</t>
  </si>
  <si>
    <t>신용대출</t>
  </si>
  <si>
    <t>주택도시보증공사</t>
  </si>
  <si>
    <t>투자부동산처분이익</t>
  </si>
  <si>
    <t>48,200</t>
  </si>
  <si>
    <t>시설자금대출(*)</t>
  </si>
  <si>
    <t>2.92~8.10%, 3년만기 AA- 신용등급 무보증사채+1.6%</t>
  </si>
  <si>
    <t>유형자산처분이익</t>
  </si>
  <si>
    <t>50,000</t>
  </si>
  <si>
    <t>차감 : 현재가치할인차금</t>
  </si>
  <si>
    <t>무형자산처분이익</t>
  </si>
  <si>
    <t>                  (66)</t>
  </si>
  <si>
    <t>소    계</t>
  </si>
  <si>
    <t>공정가치측정금융자산평가이익</t>
  </si>
  <si>
    <t>49,400</t>
  </si>
  <si>
    <t>49,000</t>
  </si>
  <si>
    <t>차감 : 1년 이내 만기도래분</t>
  </si>
  <si>
    <t>매도가능금융자산처분이익</t>
  </si>
  <si>
    <t>차감 계</t>
  </si>
  <si>
    <t>종속기업투자자산처분이익</t>
  </si>
  <si>
    <t>48,500</t>
  </si>
  <si>
    <t>상기 차입금 중 일부와 관련하여 유형자산 등이 담보로 제공되어 있습니다(주석 36참조).</t>
  </si>
  <si>
    <t>관계기업투자자산처분이익</t>
  </si>
  <si>
    <t>49,500</t>
  </si>
  <si>
    <t>48,250</t>
  </si>
  <si>
    <t>(3) 당기말 및 전기말 현재 사채의 내역은 다음과 같습니다.</t>
  </si>
  <si>
    <t>45,800</t>
  </si>
  <si>
    <t>45,600</t>
  </si>
  <si>
    <t>이자수익</t>
  </si>
  <si>
    <t>46,250</t>
  </si>
  <si>
    <t>47,500</t>
  </si>
  <si>
    <t>44,850</t>
  </si>
  <si>
    <t>종  류</t>
  </si>
  <si>
    <t>발행연도</t>
  </si>
  <si>
    <t>만  기</t>
  </si>
  <si>
    <t>배당금수익</t>
  </si>
  <si>
    <t>45,450</t>
  </si>
  <si>
    <t>46,100</t>
  </si>
  <si>
    <t>44,400</t>
  </si>
  <si>
    <t>잡이익</t>
  </si>
  <si>
    <t>43,000</t>
  </si>
  <si>
    <t>공모 무보증</t>
  </si>
  <si>
    <t>46,650</t>
  </si>
  <si>
    <t>44,150</t>
  </si>
  <si>
    <t>영업활동으로 인한 자산부채의 변동:</t>
  </si>
  <si>
    <t>-2,250</t>
  </si>
  <si>
    <t>45,500</t>
  </si>
  <si>
    <t>48,000</t>
  </si>
  <si>
    <t>기타채권</t>
  </si>
  <si>
    <t>-1,450</t>
  </si>
  <si>
    <t>52,100</t>
  </si>
  <si>
    <t>미청구공사</t>
  </si>
  <si>
    <t>50,900</t>
  </si>
  <si>
    <t>재고자산</t>
  </si>
  <si>
    <t>기타유동자산</t>
  </si>
  <si>
    <t>장기성기타채권</t>
  </si>
  <si>
    <t>기타비유동자산</t>
  </si>
  <si>
    <t>공모무보증</t>
  </si>
  <si>
    <t>매입채무</t>
  </si>
  <si>
    <t>기타채무</t>
  </si>
  <si>
    <t>공사및분양선수금</t>
  </si>
  <si>
    <t>초과청구공사</t>
  </si>
  <si>
    <t>-3,800</t>
  </si>
  <si>
    <t>기타유동부채</t>
  </si>
  <si>
    <t>장기성기타채무</t>
  </si>
  <si>
    <t>충당부채</t>
  </si>
  <si>
    <t>차감: 사채할인발행차금</t>
  </si>
  <si>
    <t>퇴직급여채무</t>
  </si>
  <si>
    <t>차감: 1년 이내 만기도래분</t>
  </si>
  <si>
    <t>장기종업원급여충당부채</t>
  </si>
  <si>
    <t>기타자본구성요소</t>
  </si>
  <si>
    <t>영업으로부터 창출된 현금흐름</t>
  </si>
  <si>
    <t>5. 매출채권, 기타채권, 미청구공사, 장기미수채권 및 장기성기타채권</t>
  </si>
  <si>
    <t>(1) 당기말 및 전기말 현재 연결회사의 매출채권, 기타채권, 미청구공사, 장기미수채권 및 장기성기타채권의 구성내역은 다음과 같습니다.</t>
  </si>
  <si>
    <t>연결재무상태표</t>
  </si>
  <si>
    <t>계정과목</t>
  </si>
  <si>
    <t>소  계</t>
  </si>
  <si>
    <t>단기보증금</t>
  </si>
  <si>
    <t>유동성장기대여금</t>
  </si>
  <si>
    <t>장기미수채권</t>
  </si>
  <si>
    <t>장기공사미수금</t>
  </si>
  <si>
    <t>장기미수금</t>
  </si>
  <si>
    <t>장기대여금</t>
  </si>
  <si>
    <t>보증금</t>
  </si>
  <si>
    <t>PL</t>
    <phoneticPr fontId="40" type="noConversion"/>
  </si>
  <si>
    <t>2018.12.31</t>
    <phoneticPr fontId="29" type="noConversion"/>
  </si>
  <si>
    <t>Cash</t>
    <phoneticPr fontId="40" type="noConversion"/>
  </si>
  <si>
    <t>Revenue</t>
    <phoneticPr fontId="40" type="noConversion"/>
  </si>
  <si>
    <t>현금및현금성자산</t>
    <phoneticPr fontId="40" type="noConversion"/>
  </si>
  <si>
    <t>EBIT</t>
    <phoneticPr fontId="40" type="noConversion"/>
  </si>
  <si>
    <t>Dep</t>
    <phoneticPr fontId="40" type="noConversion"/>
  </si>
  <si>
    <t>EBITDA</t>
    <phoneticPr fontId="40" type="noConversion"/>
  </si>
  <si>
    <t>단기차입금</t>
    <phoneticPr fontId="40" type="noConversion"/>
  </si>
  <si>
    <t>NI(Loss)</t>
    <phoneticPr fontId="40" type="noConversion"/>
  </si>
  <si>
    <t>유동성장기차입금</t>
    <phoneticPr fontId="40" type="noConversion"/>
  </si>
  <si>
    <t>장기차입금</t>
    <phoneticPr fontId="40" type="noConversion"/>
  </si>
  <si>
    <t>사채</t>
    <phoneticPr fontId="40" type="noConversion"/>
  </si>
  <si>
    <t>NOA</t>
    <phoneticPr fontId="40" type="noConversion"/>
  </si>
  <si>
    <t>장기금융상품</t>
    <phoneticPr fontId="29" type="noConversion"/>
  </si>
  <si>
    <t>당기손익-공정가치측정금융자산</t>
    <phoneticPr fontId="29" type="noConversion"/>
  </si>
  <si>
    <t>대여금</t>
    <phoneticPr fontId="29" type="noConversion"/>
  </si>
  <si>
    <t>대여금</t>
    <phoneticPr fontId="29" type="noConversion"/>
  </si>
  <si>
    <t>상장주식수</t>
    <phoneticPr fontId="29" type="noConversion"/>
  </si>
  <si>
    <t>18/10~18/12</t>
    <phoneticPr fontId="29" type="noConversion"/>
  </si>
  <si>
    <t>18/12~19/03</t>
    <phoneticPr fontId="29" type="noConversion"/>
  </si>
  <si>
    <t>제 50 기          2018.12.31 현재</t>
  </si>
  <si>
    <t>제 50 기 2018.01.01 부터 2018.12.31 까지</t>
  </si>
  <si>
    <t>제 49 기          2017.12.31 현재</t>
  </si>
  <si>
    <t>제 49 기 2017.01.01 부터 2017.12.31 까지</t>
  </si>
  <si>
    <t>제 48 기          2016.12.31 현재</t>
  </si>
  <si>
    <t>제 48 기 2016.01.01 부터 2016.12.31 까지</t>
  </si>
  <si>
    <t>3. 일자별시세</t>
    <phoneticPr fontId="29" type="noConversion"/>
  </si>
  <si>
    <t>제 50 기</t>
  </si>
  <si>
    <t>제 49 기</t>
  </si>
  <si>
    <t>제 48 기</t>
  </si>
  <si>
    <t>537,515</t>
  </si>
  <si>
    <t>22,659,409,400</t>
  </si>
  <si>
    <t>41,200</t>
  </si>
  <si>
    <t>42,600</t>
  </si>
  <si>
    <t>40,900</t>
  </si>
  <si>
    <t>3,400,345</t>
  </si>
  <si>
    <t>　공사매출</t>
  </si>
  <si>
    <t>377,284</t>
  </si>
  <si>
    <t>15,579,451,200</t>
  </si>
  <si>
    <t>41,800</t>
  </si>
  <si>
    <t>42,200</t>
  </si>
  <si>
    <t>40,750</t>
  </si>
  <si>
    <t>3,268,642</t>
  </si>
  <si>
    <t>　　현금 및 현금성자산</t>
  </si>
  <si>
    <t>　분양매출</t>
  </si>
  <si>
    <t>300,886</t>
  </si>
  <si>
    <t>12,601,535,250</t>
  </si>
  <si>
    <t>42,050</t>
  </si>
  <si>
    <t>42,400</t>
  </si>
  <si>
    <t>41,400</t>
  </si>
  <si>
    <t>3,308,552</t>
  </si>
  <si>
    <t>　기타매출</t>
  </si>
  <si>
    <t>331,057</t>
  </si>
  <si>
    <t>13,712,254,326</t>
  </si>
  <si>
    <t>41,000</t>
  </si>
  <si>
    <t>41,650</t>
  </si>
  <si>
    <t>3,320,525</t>
  </si>
  <si>
    <t>454,207</t>
  </si>
  <si>
    <t>18,584,123,900</t>
  </si>
  <si>
    <t>41,350</t>
  </si>
  <si>
    <t>40,600</t>
  </si>
  <si>
    <t>3,264,651</t>
  </si>
  <si>
    <t>　공사매출원가</t>
  </si>
  <si>
    <t>705,783</t>
  </si>
  <si>
    <t>29,368,384,750</t>
  </si>
  <si>
    <t>42,500</t>
  </si>
  <si>
    <t>41,300</t>
  </si>
  <si>
    <t>3,324,516</t>
  </si>
  <si>
    <t>　분양매출원가</t>
  </si>
  <si>
    <t>646,074</t>
  </si>
  <si>
    <t>27,686,751,600</t>
  </si>
  <si>
    <t>43,850</t>
  </si>
  <si>
    <t>42,300</t>
  </si>
  <si>
    <t>　기타매출원가</t>
  </si>
  <si>
    <t>353,082</t>
  </si>
  <si>
    <t>15,441,938,950</t>
  </si>
  <si>
    <t>43,550</t>
  </si>
  <si>
    <t>44,050</t>
  </si>
  <si>
    <t>43,300</t>
  </si>
  <si>
    <t>3,512,094</t>
  </si>
  <si>
    <t>485,112</t>
  </si>
  <si>
    <t>21,278,399,405</t>
  </si>
  <si>
    <t>43,900</t>
  </si>
  <si>
    <t>43,500</t>
  </si>
  <si>
    <t>3,488,147</t>
  </si>
  <si>
    <t>265,280</t>
  </si>
  <si>
    <t>11,447,286,350</t>
  </si>
  <si>
    <t>43,250</t>
  </si>
  <si>
    <t>43,650</t>
  </si>
  <si>
    <t>42,850</t>
  </si>
  <si>
    <t>3,432,033</t>
  </si>
  <si>
    <t>929,803</t>
  </si>
  <si>
    <t>40,139,116,300</t>
  </si>
  <si>
    <t>41,850</t>
  </si>
  <si>
    <t>3,471,847</t>
  </si>
  <si>
    <t>　　관계회사지분증권</t>
  </si>
  <si>
    <t>815,232</t>
  </si>
  <si>
    <t>33,995,909,500</t>
  </si>
  <si>
    <t>41,750</t>
  </si>
  <si>
    <t>41,250</t>
  </si>
  <si>
    <t>3,296,663</t>
  </si>
  <si>
    <t>366,559</t>
  </si>
  <si>
    <t>15,123,798,800</t>
  </si>
  <si>
    <t>41,550</t>
  </si>
  <si>
    <t>41,700</t>
  </si>
  <si>
    <t>3,320,551</t>
  </si>
  <si>
    <t>관계회사지분증권손익</t>
  </si>
  <si>
    <t>271,196</t>
  </si>
  <si>
    <t>11,313,875,950</t>
  </si>
  <si>
    <t>42,000</t>
  </si>
  <si>
    <t>41,450</t>
  </si>
  <si>
    <t>3,324,533</t>
  </si>
  <si>
    <t>　지분법이익</t>
  </si>
  <si>
    <t>270,615</t>
  </si>
  <si>
    <t>11,226,575,700</t>
  </si>
  <si>
    <t>40,950</t>
  </si>
  <si>
    <t>3,312,588</t>
  </si>
  <si>
    <t>　　당기손익-공정가치측정 금융자산</t>
  </si>
  <si>
    <t>　지분법손실</t>
  </si>
  <si>
    <t>362,484</t>
  </si>
  <si>
    <t>15,068,226,900</t>
  </si>
  <si>
    <t>42,350</t>
  </si>
  <si>
    <t>41,150</t>
  </si>
  <si>
    <t>3,292,681</t>
  </si>
  <si>
    <t>453,985</t>
  </si>
  <si>
    <t>19,296,021,450</t>
  </si>
  <si>
    <t>42,250</t>
  </si>
  <si>
    <t>42,950</t>
  </si>
  <si>
    <t>41,950</t>
  </si>
  <si>
    <t>3,376,292</t>
  </si>
  <si>
    <t>446,270</t>
  </si>
  <si>
    <t>18,715,616,200</t>
  </si>
  <si>
    <t>3,348,422</t>
  </si>
  <si>
    <t>659,911</t>
  </si>
  <si>
    <t>27,224,782,400</t>
  </si>
  <si>
    <t>41,500</t>
  </si>
  <si>
    <t>법인세비용(수익)</t>
  </si>
  <si>
    <t>881,746</t>
  </si>
  <si>
    <t>37,001,745,850</t>
  </si>
  <si>
    <t>42,450</t>
  </si>
  <si>
    <t>42,550</t>
  </si>
  <si>
    <t>3,316,570</t>
  </si>
  <si>
    <t>664,453</t>
  </si>
  <si>
    <t>28,667,584,800</t>
  </si>
  <si>
    <t>43,450</t>
  </si>
  <si>
    <t>3,408,144</t>
  </si>
  <si>
    <t>1,033,512</t>
  </si>
  <si>
    <t>44,980,135,400</t>
  </si>
  <si>
    <t>44,600</t>
  </si>
  <si>
    <t>44,650</t>
  </si>
  <si>
    <t>3,451,940</t>
  </si>
  <si>
    <t>-1,750</t>
  </si>
  <si>
    <t>864,547</t>
  </si>
  <si>
    <t>38,754,031,400</t>
  </si>
  <si>
    <t>45,900</t>
  </si>
  <si>
    <t>44,550</t>
  </si>
  <si>
    <t>3,547,496</t>
  </si>
  <si>
    <t>지배기업의 소유주에게 귀속되는 지분에 대한 기본 및 희석주당이익(손실)</t>
  </si>
  <si>
    <t>352,030</t>
  </si>
  <si>
    <t>16,253,005,200</t>
  </si>
  <si>
    <t>46,600</t>
  </si>
  <si>
    <t>46,700</t>
  </si>
  <si>
    <t>45,850</t>
  </si>
  <si>
    <t>3,686,847</t>
  </si>
  <si>
    <t>384,330</t>
  </si>
  <si>
    <t>17,789,760,700</t>
  </si>
  <si>
    <t>46,950</t>
  </si>
  <si>
    <t>3,666,940</t>
  </si>
  <si>
    <t>326,488</t>
  </si>
  <si>
    <t>14,929,525,600</t>
  </si>
  <si>
    <t>45,550</t>
  </si>
  <si>
    <t>45,300</t>
  </si>
  <si>
    <t>3,670,921</t>
  </si>
  <si>
    <t>※ 제49기 및 제48기는 종전 기준서인 K-IFRS 제 1011호, 1018호, 2115호 및 1039호 등에 따라 작성되었습니다.</t>
  </si>
  <si>
    <t>401,479</t>
  </si>
  <si>
    <t>18,323,621,400</t>
  </si>
  <si>
    <t>46,300</t>
  </si>
  <si>
    <t>46,550</t>
  </si>
  <si>
    <t>3,627,125</t>
  </si>
  <si>
    <t>222,745</t>
  </si>
  <si>
    <t>10,319,749,700</t>
  </si>
  <si>
    <t>3,674,903</t>
  </si>
  <si>
    <t>272,557</t>
  </si>
  <si>
    <t>12,534,839,150</t>
  </si>
  <si>
    <t>46,400</t>
  </si>
  <si>
    <t>46,450</t>
  </si>
  <si>
    <t>45,700</t>
  </si>
  <si>
    <t>3,654,047</t>
  </si>
  <si>
    <t>294,424</t>
  </si>
  <si>
    <t>13,669,833,500</t>
  </si>
  <si>
    <t>47,050</t>
  </si>
  <si>
    <t>3,681,849</t>
  </si>
  <si>
    <t>374,190</t>
  </si>
  <si>
    <t>17,306,175,200</t>
  </si>
  <si>
    <t>3,733,482</t>
  </si>
  <si>
    <t>542,069</t>
  </si>
  <si>
    <t>25,575,878,850</t>
  </si>
  <si>
    <t>47,900</t>
  </si>
  <si>
    <t>3,693,765</t>
  </si>
  <si>
    <t>245,782</t>
  </si>
  <si>
    <t>11,374,018,100</t>
  </si>
  <si>
    <t>45,950</t>
  </si>
  <si>
    <t>3,661,990</t>
  </si>
  <si>
    <t>204,816</t>
  </si>
  <si>
    <t>9,488,099,200</t>
  </si>
  <si>
    <t>46,850</t>
  </si>
  <si>
    <t>3,669,934</t>
  </si>
  <si>
    <t>305,839</t>
  </si>
  <si>
    <t>14,077,164,950</t>
  </si>
  <si>
    <t>46,500</t>
  </si>
  <si>
    <t>46,800</t>
  </si>
  <si>
    <t>45,750</t>
  </si>
  <si>
    <t>3,658,018</t>
  </si>
  <si>
    <t>364,717</t>
  </si>
  <si>
    <t>17,083,733,900</t>
  </si>
  <si>
    <t>47,600</t>
  </si>
  <si>
    <t>3,721,567</t>
  </si>
  <si>
    <t>　당기손익으로 재분류되는 세후기타포괄손익</t>
  </si>
  <si>
    <t>308,929</t>
  </si>
  <si>
    <t>14,490,773,500</t>
  </si>
  <si>
    <t>47,450</t>
  </si>
  <si>
    <t>3,713,624</t>
  </si>
  <si>
    <t>　　매도가능금융자산평가이익</t>
  </si>
  <si>
    <t>417,289</t>
  </si>
  <si>
    <t>19,637,422,000</t>
  </si>
  <si>
    <t>3,737,454</t>
  </si>
  <si>
    <t>　　매도가능금융자산평가손실</t>
  </si>
  <si>
    <t>681,678</t>
  </si>
  <si>
    <t>32,359,313,900</t>
  </si>
  <si>
    <t>47,300</t>
  </si>
  <si>
    <t>48,150</t>
  </si>
  <si>
    <t>3,781,144</t>
  </si>
  <si>
    <t>453,751</t>
  </si>
  <si>
    <t>20,807,747,750</t>
  </si>
  <si>
    <t>45,250</t>
  </si>
  <si>
    <t>　　해외사업환산이익</t>
  </si>
  <si>
    <t>312,990</t>
  </si>
  <si>
    <t>14,589,714,000</t>
  </si>
  <si>
    <t>47,250</t>
  </si>
  <si>
    <t>47,400</t>
  </si>
  <si>
    <t>　　해외사업환산손실</t>
  </si>
  <si>
    <t>303,946</t>
  </si>
  <si>
    <t>14,326,261,600</t>
  </si>
  <si>
    <t>3,765,257</t>
  </si>
  <si>
    <t>　　파생상품평가이익</t>
  </si>
  <si>
    <t>581,136</t>
  </si>
  <si>
    <t>27,415,687,350</t>
  </si>
  <si>
    <t>47,550</t>
  </si>
  <si>
    <t>3,777,172</t>
  </si>
  <si>
    <t>18. 장단기금융부채 </t>
  </si>
  <si>
    <t>　　파생상품평가손실</t>
  </si>
  <si>
    <t>383,412</t>
  </si>
  <si>
    <t>17,380,804,100</t>
  </si>
  <si>
    <t>44,450</t>
  </si>
  <si>
    <t>44,350</t>
  </si>
  <si>
    <t>3,646,103</t>
  </si>
  <si>
    <t>　당기손익으로 재분류되지 않는 세후기타포괄손익</t>
  </si>
  <si>
    <t>378,398</t>
  </si>
  <si>
    <t>16,744,022,600</t>
  </si>
  <si>
    <t>45,100</t>
  </si>
  <si>
    <t>45,650</t>
  </si>
  <si>
    <t>43,800</t>
  </si>
  <si>
    <t>3,515,034</t>
  </si>
  <si>
    <t>(1) 보고기간종료일 현재 연결기업의 단기금융부채의 내역은 다음과 같습니다.</t>
  </si>
  <si>
    <t>　　확정급여제도의 재측정손익</t>
  </si>
  <si>
    <t>203,683</t>
  </si>
  <si>
    <t>9,262,972,850</t>
  </si>
  <si>
    <t>45,150</t>
  </si>
  <si>
    <t>3,590,498</t>
  </si>
  <si>
    <t>당기총포괄이익(손실)</t>
  </si>
  <si>
    <t>307,836</t>
  </si>
  <si>
    <t>13,846,706,150</t>
  </si>
  <si>
    <t>45,000</t>
  </si>
  <si>
    <t>44,200</t>
  </si>
  <si>
    <t>3,610,357</t>
  </si>
  <si>
    <t>　지배기업의 소유주에게 귀속되는 지분</t>
  </si>
  <si>
    <t>298,681</t>
  </si>
  <si>
    <t>13,386,287,150</t>
  </si>
  <si>
    <t>45,200</t>
  </si>
  <si>
    <t>44,250</t>
  </si>
  <si>
    <t>3,544,578</t>
  </si>
  <si>
    <t>676,712</t>
  </si>
  <si>
    <t>30,789,090,150</t>
  </si>
  <si>
    <t>44,000</t>
  </si>
  <si>
    <t>3,608,016</t>
  </si>
  <si>
    <t>유동성장기부채</t>
  </si>
  <si>
    <t>341,735</t>
  </si>
  <si>
    <t>15,001,415,410</t>
  </si>
  <si>
    <t>44,100</t>
  </si>
  <si>
    <t>43,350</t>
  </si>
  <si>
    <t>3,477,176</t>
  </si>
  <si>
    <t>484,320</t>
  </si>
  <si>
    <t>20,977,341,050</t>
  </si>
  <si>
    <t>43,700</t>
  </si>
  <si>
    <t>42,700</t>
  </si>
  <si>
    <t>3,445,457</t>
  </si>
  <si>
    <t>31. 현금흐름표 </t>
  </si>
  <si>
    <t>584,277</t>
  </si>
  <si>
    <t>25,631,270,900</t>
  </si>
  <si>
    <t>45,050</t>
  </si>
  <si>
    <t>3,461,316</t>
  </si>
  <si>
    <t>전환권조정</t>
  </si>
  <si>
    <t>482,188</t>
  </si>
  <si>
    <t>21,659,290,150</t>
  </si>
  <si>
    <t>3,580,262</t>
  </si>
  <si>
    <t>파생상품부채</t>
  </si>
  <si>
    <t>(1) 영업으로부터 창출된 현금흐름</t>
  </si>
  <si>
    <t>318,185</t>
  </si>
  <si>
    <t>14,027,613,650</t>
  </si>
  <si>
    <t>3,516,824</t>
  </si>
  <si>
    <t>263,244</t>
  </si>
  <si>
    <t>11,482,939,050</t>
  </si>
  <si>
    <t>43,400</t>
  </si>
  <si>
    <t>43,050</t>
  </si>
  <si>
    <t>3,437,527</t>
  </si>
  <si>
    <t>당기</t>
  </si>
  <si>
    <t>전기</t>
  </si>
  <si>
    <t>631,397</t>
  </si>
  <si>
    <t>27,573,990,900</t>
  </si>
  <si>
    <t>3,441,492</t>
  </si>
  <si>
    <t>(2) 보고기간종료일 현재 연결기업의 장기금융부채의 내역은 다음과 같습니다.</t>
  </si>
  <si>
    <t>484,998</t>
  </si>
  <si>
    <t>20,132,487,350</t>
  </si>
  <si>
    <t>42,150</t>
  </si>
  <si>
    <t>40,800</t>
  </si>
  <si>
    <t>3,354,265</t>
  </si>
  <si>
    <t>영업으로부터 창출된</t>
  </si>
  <si>
    <t>397,105</t>
  </si>
  <si>
    <t>16,708,218,100</t>
  </si>
  <si>
    <t>42,900</t>
  </si>
  <si>
    <t>3,350,300</t>
  </si>
  <si>
    <t>현금흐름 중</t>
  </si>
  <si>
    <t>344,776</t>
  </si>
  <si>
    <t>14,728,939,450</t>
  </si>
  <si>
    <t>3,342,371</t>
  </si>
  <si>
    <t>조정항목</t>
  </si>
  <si>
    <t>460,584</t>
  </si>
  <si>
    <t>22,146,125,250</t>
  </si>
  <si>
    <t>3,469,246</t>
  </si>
  <si>
    <t>707,136</t>
  </si>
  <si>
    <t>31,036,304,600</t>
  </si>
  <si>
    <t>43,150</t>
  </si>
  <si>
    <t>44,500</t>
  </si>
  <si>
    <t>42,800</t>
  </si>
  <si>
    <t>3,528,719</t>
  </si>
  <si>
    <t>619,047</t>
  </si>
  <si>
    <t>26,378,496,200</t>
  </si>
  <si>
    <t>42,650</t>
  </si>
  <si>
    <t>3,362,195</t>
  </si>
  <si>
    <t>540,511</t>
  </si>
  <si>
    <t>23,785,596,550</t>
  </si>
  <si>
    <t>864,298</t>
  </si>
  <si>
    <t>38,687,465,650</t>
  </si>
  <si>
    <t>3,588,191</t>
  </si>
  <si>
    <t>409,376</t>
  </si>
  <si>
    <t>18,992,105,800</t>
  </si>
  <si>
    <t>3,683,348</t>
  </si>
  <si>
    <t>기타(*)</t>
  </si>
  <si>
    <t>641,572</t>
  </si>
  <si>
    <t>29,521,768,050</t>
  </si>
  <si>
    <t>47,650</t>
  </si>
  <si>
    <t>3,659,559</t>
  </si>
  <si>
    <t>427,817</t>
  </si>
  <si>
    <t>20,325,533,650</t>
  </si>
  <si>
    <t>3,757,221</t>
  </si>
  <si>
    <t>매출채권처분손실</t>
  </si>
  <si>
    <t>392,617</t>
  </si>
  <si>
    <t>18,689,937,800</t>
  </si>
  <si>
    <t>47,850</t>
  </si>
  <si>
    <t>48,050</t>
  </si>
  <si>
    <t>47,100</t>
  </si>
  <si>
    <t>3,784,964</t>
  </si>
  <si>
    <t>외화환산손익</t>
  </si>
  <si>
    <t>557,451</t>
  </si>
  <si>
    <t>26,383,479,300</t>
  </si>
  <si>
    <t>47,950</t>
  </si>
  <si>
    <t>3,773,074</t>
  </si>
  <si>
    <t>유형자산처분손익</t>
  </si>
  <si>
    <t>3,050</t>
  </si>
  <si>
    <t>925,143</t>
  </si>
  <si>
    <t>43,052,042,950</t>
  </si>
  <si>
    <t>43,950</t>
  </si>
  <si>
    <t>7. 매출채권및기타채권</t>
  </si>
  <si>
    <t>유형자산손상차손</t>
  </si>
  <si>
    <t>536,459</t>
  </si>
  <si>
    <t>23,863,323,650</t>
  </si>
  <si>
    <t>44,950</t>
  </si>
  <si>
    <t>3,515,459</t>
  </si>
  <si>
    <t>무형자산처분손익</t>
  </si>
  <si>
    <t>379,391</t>
  </si>
  <si>
    <t>16,389,397,400</t>
  </si>
  <si>
    <t>3,459,973</t>
  </si>
  <si>
    <t>(1) 보고기간종료일 현재 연결기업의 매출채권및기타채권의 내역은 다음과 같습니다.</t>
  </si>
  <si>
    <t>투자부동산처분손익</t>
  </si>
  <si>
    <t>460,543</t>
  </si>
  <si>
    <t>19,852,916,500</t>
  </si>
  <si>
    <t>3,416,376</t>
  </si>
  <si>
    <t>658,949</t>
  </si>
  <si>
    <t>28,573,818,600</t>
  </si>
  <si>
    <t>44,800</t>
  </si>
  <si>
    <t>3,467,899</t>
  </si>
  <si>
    <t>파생상품평가손익</t>
  </si>
  <si>
    <t>519,017</t>
  </si>
  <si>
    <t>22,797,235,250</t>
  </si>
  <si>
    <t>44,900</t>
  </si>
  <si>
    <t>3,507,532</t>
  </si>
  <si>
    <t>채권잔액</t>
  </si>
  <si>
    <t>파생상품거래손익</t>
  </si>
  <si>
    <t>566,078</t>
  </si>
  <si>
    <t>25,131,093,900</t>
  </si>
  <si>
    <t>44,300</t>
  </si>
  <si>
    <t>3,547,166</t>
  </si>
  <si>
    <t>&lt; 유동항목 &gt;</t>
  </si>
  <si>
    <t>확정계약평가손익</t>
  </si>
  <si>
    <t>400,944</t>
  </si>
  <si>
    <t>18,029,097,600</t>
  </si>
  <si>
    <t>3,555,092</t>
  </si>
  <si>
    <t>금융보증비용</t>
  </si>
  <si>
    <t>1,350</t>
  </si>
  <si>
    <t>552,523</t>
  </si>
  <si>
    <t>24,748,826,100</t>
  </si>
  <si>
    <t>3,563,019</t>
  </si>
  <si>
    <t>금융보증충당부채환입</t>
  </si>
  <si>
    <t>1,247,952</t>
  </si>
  <si>
    <t>54,647,740,900</t>
  </si>
  <si>
    <t>43,100</t>
  </si>
  <si>
    <t>3,456,009</t>
  </si>
  <si>
    <t>586,241</t>
  </si>
  <si>
    <t>25,318,423,850</t>
  </si>
  <si>
    <t>3,404,486</t>
  </si>
  <si>
    <t>받을어음</t>
  </si>
  <si>
    <t>하자보수충당부채환입</t>
  </si>
  <si>
    <t>559,371</t>
  </si>
  <si>
    <t>23,424,827,550</t>
  </si>
  <si>
    <t>40,700</t>
  </si>
  <si>
    <t>3,356,926</t>
  </si>
  <si>
    <t>기타매출채권</t>
  </si>
  <si>
    <t>기타자산처분손익</t>
  </si>
  <si>
    <t>551,546</t>
  </si>
  <si>
    <t>22,370,501,050</t>
  </si>
  <si>
    <t>40,150</t>
  </si>
  <si>
    <t>39,850</t>
  </si>
  <si>
    <t>3,261,807</t>
  </si>
  <si>
    <t>소   계</t>
  </si>
  <si>
    <t>당기손익-공정가치측정 금융자산 평가손익</t>
  </si>
  <si>
    <t>492,577</t>
  </si>
  <si>
    <t>19,547,357,950</t>
  </si>
  <si>
    <t>39,750</t>
  </si>
  <si>
    <t>40,050</t>
  </si>
  <si>
    <t>39,300</t>
  </si>
  <si>
    <t>3,154,798</t>
  </si>
  <si>
    <t>당기손익-공정가치측정 금융자산 처분손익</t>
  </si>
  <si>
    <t>648,784</t>
  </si>
  <si>
    <t>25,449,431,100</t>
  </si>
  <si>
    <t>39,600</t>
  </si>
  <si>
    <t>38,700</t>
  </si>
  <si>
    <t>3,119,128</t>
  </si>
  <si>
    <t>금융자산처분손익</t>
  </si>
  <si>
    <t>989,048</t>
  </si>
  <si>
    <t>39,154,622,550</t>
  </si>
  <si>
    <t>41,050</t>
  </si>
  <si>
    <t>38,850</t>
  </si>
  <si>
    <t>금융자산손상차손</t>
  </si>
  <si>
    <t>539,054</t>
  </si>
  <si>
    <t>22,091,755,700</t>
  </si>
  <si>
    <t>40,650</t>
  </si>
  <si>
    <t>3,253,880</t>
  </si>
  <si>
    <t>해외사업환산손실실현</t>
  </si>
  <si>
    <t>318,624</t>
  </si>
  <si>
    <t>13,372,114,650</t>
  </si>
  <si>
    <t>42,100</t>
  </si>
  <si>
    <t>41,600</t>
  </si>
  <si>
    <t>3,352,963</t>
  </si>
  <si>
    <t>유동항목 계</t>
  </si>
  <si>
    <t>해외사업환산이익실현</t>
  </si>
  <si>
    <t>359,315</t>
  </si>
  <si>
    <t>15,327,998,300</t>
  </si>
  <si>
    <t>3,380,706</t>
  </si>
  <si>
    <t>&lt; 비유동항목 &gt;</t>
  </si>
  <si>
    <t>관계회사지분증권처분손익</t>
  </si>
  <si>
    <t>382,800</t>
  </si>
  <si>
    <t>16,160,987,300</t>
  </si>
  <si>
    <t>3,344,712</t>
  </si>
  <si>
    <t>장기매출채권및기타채권</t>
  </si>
  <si>
    <t>지분법손익</t>
  </si>
  <si>
    <t>443,250</t>
  </si>
  <si>
    <t>18,237,423,400</t>
  </si>
  <si>
    <t>40,400</t>
  </si>
  <si>
    <t>3,277,660</t>
  </si>
  <si>
    <t>-1,900</t>
  </si>
  <si>
    <t>929,325</t>
  </si>
  <si>
    <t>37,805,430,950</t>
  </si>
  <si>
    <t>40,250</t>
  </si>
  <si>
    <t>3,202,719</t>
  </si>
  <si>
    <t>임차보증금</t>
  </si>
  <si>
    <t>652,883</t>
  </si>
  <si>
    <t>27,298,570,450</t>
  </si>
  <si>
    <t>41,100</t>
  </si>
  <si>
    <t>3,352,600</t>
  </si>
  <si>
    <t>영업보증금</t>
  </si>
  <si>
    <t>영업활동으로 인한</t>
  </si>
  <si>
    <t>매출채권및기타채권의 감소(증가)</t>
  </si>
  <si>
    <t>498,061</t>
  </si>
  <si>
    <t>21,103,976,250</t>
  </si>
  <si>
    <t>비유동항목 계</t>
  </si>
  <si>
    <t>자산부채의</t>
  </si>
  <si>
    <t>재고자산의 감소</t>
  </si>
  <si>
    <t>356,190</t>
  </si>
  <si>
    <t>14,768,046,150</t>
  </si>
  <si>
    <t>41,900</t>
  </si>
  <si>
    <t>3,261,883</t>
  </si>
  <si>
    <t>변동</t>
  </si>
  <si>
    <t>파생상품거래의 정산</t>
  </si>
  <si>
    <t>620,777</t>
  </si>
  <si>
    <t>25,844,704,500</t>
  </si>
  <si>
    <t>3,265,827</t>
  </si>
  <si>
    <t>기타유동자산의 감소(증가)</t>
  </si>
  <si>
    <t>1,010,457</t>
  </si>
  <si>
    <t>41,679,588,550</t>
  </si>
  <si>
    <t>39,900</t>
  </si>
  <si>
    <t>3,182,998</t>
  </si>
  <si>
    <t>기타비유동자산의 증가</t>
  </si>
  <si>
    <t>628,064</t>
  </si>
  <si>
    <t>26,100,525,050</t>
  </si>
  <si>
    <t>3,273,715</t>
  </si>
  <si>
    <t>매입채무및기타채무의 감소(증가)</t>
  </si>
  <si>
    <t>649,012</t>
  </si>
  <si>
    <t>26,998,635,700</t>
  </si>
  <si>
    <t>42,750</t>
  </si>
  <si>
    <t>기타유동부채의 증가</t>
  </si>
  <si>
    <t>895,115</t>
  </si>
  <si>
    <t>37,502,597,800</t>
  </si>
  <si>
    <t>3,392,042</t>
  </si>
  <si>
    <t>기타유동충당부채의 증가(감소)</t>
  </si>
  <si>
    <t>1,024,092</t>
  </si>
  <si>
    <t>42,253,332,400</t>
  </si>
  <si>
    <t>40,200</t>
  </si>
  <si>
    <t>3,171,165</t>
  </si>
  <si>
    <t>비유동충당부채의 감소</t>
  </si>
  <si>
    <t>839,369</t>
  </si>
  <si>
    <t>35,188,059,400</t>
  </si>
  <si>
    <t>43,200</t>
  </si>
  <si>
    <t>3,293,437</t>
  </si>
  <si>
    <t>기타비유동부채의 감소</t>
  </si>
  <si>
    <t>694,831</t>
  </si>
  <si>
    <t>29,538,220,250</t>
  </si>
  <si>
    <t>3,403,875</t>
  </si>
  <si>
    <t>퇴직급여의 지급</t>
  </si>
  <si>
    <t>883,602</t>
  </si>
  <si>
    <t>37,493,263,200</t>
  </si>
  <si>
    <t>43,750</t>
  </si>
  <si>
    <t>3,313,158</t>
  </si>
  <si>
    <t>해외사업환산손익</t>
  </si>
  <si>
    <t>880,568</t>
  </si>
  <si>
    <t>37,243,932,200</t>
  </si>
  <si>
    <t>40,850</t>
  </si>
  <si>
    <t>3,360,489</t>
  </si>
  <si>
    <t>760,538</t>
  </si>
  <si>
    <t>33,341,569,900</t>
  </si>
  <si>
    <t>3,466,983</t>
  </si>
  <si>
    <t>1,931,892</t>
  </si>
  <si>
    <t>86,855,154,400</t>
  </si>
  <si>
    <t>48,600</t>
  </si>
  <si>
    <t>3,498,537</t>
  </si>
  <si>
    <t>586,303</t>
  </si>
  <si>
    <t>28,299,924,900</t>
  </si>
  <si>
    <t>48,750</t>
  </si>
  <si>
    <t>3,798,299</t>
  </si>
  <si>
    <t>394,504</t>
  </si>
  <si>
    <t>19,249,164,700</t>
  </si>
  <si>
    <t>3,845,630</t>
  </si>
  <si>
    <t>439,369</t>
  </si>
  <si>
    <t>21,534,891,100</t>
  </si>
  <si>
    <t>3,912,682</t>
  </si>
  <si>
    <t>557,559</t>
  </si>
  <si>
    <t>27,230,875,900</t>
  </si>
  <si>
    <t>3,793,225</t>
  </si>
  <si>
    <t>323,697</t>
  </si>
  <si>
    <t>16,400,830,300</t>
  </si>
  <si>
    <t>3,941,826</t>
  </si>
  <si>
    <t>274,070</t>
  </si>
  <si>
    <t>13,705,010,650</t>
  </si>
  <si>
    <t>50,700</t>
  </si>
  <si>
    <t>49,100</t>
  </si>
  <si>
    <t>3,918,362</t>
  </si>
  <si>
    <t>494,469</t>
  </si>
  <si>
    <t>24,800,524,500</t>
  </si>
  <si>
    <t>48,800</t>
  </si>
  <si>
    <t>3,847,973</t>
  </si>
  <si>
    <t>782,983</t>
  </si>
  <si>
    <t>39,100,033,950</t>
  </si>
  <si>
    <t>49,250</t>
  </si>
  <si>
    <t>3,965,289</t>
  </si>
  <si>
    <t>1,186,200</t>
  </si>
  <si>
    <t>58,547,364,850</t>
  </si>
  <si>
    <t>3,859,704</t>
  </si>
  <si>
    <t>795,861</t>
  </si>
  <si>
    <t>41,030,101,600</t>
  </si>
  <si>
    <t>4,035,679</t>
  </si>
  <si>
    <t>644,845</t>
  </si>
  <si>
    <t>34,439,195,700</t>
  </si>
  <si>
    <t>4,145,174</t>
  </si>
  <si>
    <t>645,634</t>
  </si>
  <si>
    <t>34,644,651,100</t>
  </si>
  <si>
    <t>4,184,279</t>
  </si>
  <si>
    <t>753,366</t>
  </si>
  <si>
    <t>41,282,266,300</t>
  </si>
  <si>
    <t>4,231,206</t>
  </si>
  <si>
    <t>735,578</t>
  </si>
  <si>
    <t>40,577,441,900</t>
  </si>
  <si>
    <t>4,278,132</t>
  </si>
  <si>
    <t>1,001,216</t>
  </si>
  <si>
    <t>54,067,873,100</t>
  </si>
  <si>
    <t>4,262,490</t>
  </si>
  <si>
    <t>PL</t>
    <phoneticPr fontId="40" type="noConversion"/>
  </si>
  <si>
    <t>2018.12.31</t>
    <phoneticPr fontId="29" type="noConversion"/>
  </si>
  <si>
    <t>12mths</t>
    <phoneticPr fontId="40" type="noConversion"/>
  </si>
  <si>
    <t>Cash</t>
    <phoneticPr fontId="40" type="noConversion"/>
  </si>
  <si>
    <t>현금및현금성자산</t>
    <phoneticPr fontId="40" type="noConversion"/>
  </si>
  <si>
    <t>EBIT</t>
    <phoneticPr fontId="40" type="noConversion"/>
  </si>
  <si>
    <t>단기금융상품</t>
    <phoneticPr fontId="40" type="noConversion"/>
  </si>
  <si>
    <t>Dep</t>
    <phoneticPr fontId="40" type="noConversion"/>
  </si>
  <si>
    <t>Debt</t>
    <phoneticPr fontId="40" type="noConversion"/>
  </si>
  <si>
    <t>EBITDA</t>
    <phoneticPr fontId="40" type="noConversion"/>
  </si>
  <si>
    <t>유동성장기차입금</t>
    <phoneticPr fontId="40" type="noConversion"/>
  </si>
  <si>
    <t>장기차입금</t>
    <phoneticPr fontId="40" type="noConversion"/>
  </si>
  <si>
    <t>NOA</t>
    <phoneticPr fontId="40" type="noConversion"/>
  </si>
  <si>
    <t>투자부동산</t>
    <phoneticPr fontId="29" type="noConversion"/>
  </si>
  <si>
    <t>관계기업투자</t>
    <phoneticPr fontId="29" type="noConversion"/>
  </si>
  <si>
    <t>당기손익-공정가치측정금융자산</t>
    <phoneticPr fontId="29" type="noConversion"/>
  </si>
  <si>
    <t>기타포괄손익-공정가치측정금융자산</t>
    <phoneticPr fontId="29" type="noConversion"/>
  </si>
  <si>
    <t>대여금</t>
    <phoneticPr fontId="29" type="noConversion"/>
  </si>
  <si>
    <t>BV</t>
    <phoneticPr fontId="40" type="noConversion"/>
  </si>
  <si>
    <t>18/10~18/12</t>
    <phoneticPr fontId="29" type="noConversion"/>
  </si>
  <si>
    <t>18/10~19/03</t>
    <phoneticPr fontId="29" type="noConversion"/>
  </si>
  <si>
    <t>3. 일자별시세</t>
    <phoneticPr fontId="29" type="noConversion"/>
  </si>
  <si>
    <t>4. 제품군</t>
    <phoneticPr fontId="29" type="noConversion"/>
  </si>
  <si>
    <t>265,824,600</t>
  </si>
  <si>
    <t>168,607</t>
  </si>
  <si>
    <t>　　당기손익-공정가치 측정 금융자산</t>
  </si>
  <si>
    <t>37,289</t>
  </si>
  <si>
    <t>299,555,910</t>
  </si>
  <si>
    <t>167,355</t>
  </si>
  <si>
    <t>15,218</t>
  </si>
  <si>
    <t>123,505,110</t>
  </si>
  <si>
    <t>170,276</t>
  </si>
  <si>
    <t>　　기타수취채권</t>
  </si>
  <si>
    <t>21,677</t>
  </si>
  <si>
    <t>176,044,200</t>
  </si>
  <si>
    <t>169,650</t>
  </si>
  <si>
    <t>18,373</t>
  </si>
  <si>
    <t>150,573,300</t>
  </si>
  <si>
    <t>171,111</t>
  </si>
  <si>
    <t>21,067</t>
  </si>
  <si>
    <t>173,224,110</t>
  </si>
  <si>
    <t>172,989</t>
  </si>
  <si>
    <t>25,275</t>
  </si>
  <si>
    <t>209,279,090</t>
  </si>
  <si>
    <t>172,780</t>
  </si>
  <si>
    <t>28,906</t>
  </si>
  <si>
    <t>242,035,160</t>
  </si>
  <si>
    <t>174,449</t>
  </si>
  <si>
    <t>27,121</t>
  </si>
  <si>
    <t>227,547,750</t>
  </si>
  <si>
    <t>176,327</t>
  </si>
  <si>
    <t>49,441</t>
  </si>
  <si>
    <t>412,959,480</t>
  </si>
  <si>
    <t>176,119</t>
  </si>
  <si>
    <t>55,907</t>
  </si>
  <si>
    <t>456,944,500</t>
  </si>
  <si>
    <t>27,068</t>
  </si>
  <si>
    <t>217,461,030</t>
  </si>
  <si>
    <t>169,233</t>
  </si>
  <si>
    <t>16,386</t>
  </si>
  <si>
    <t>129,265,100</t>
  </si>
  <si>
    <t>165,894</t>
  </si>
  <si>
    <t>　　기타포괄손익-공정가치측정금융자산 평가손익</t>
  </si>
  <si>
    <t>18,398</t>
  </si>
  <si>
    <t>145,766,840</t>
  </si>
  <si>
    <t>24,084</t>
  </si>
  <si>
    <t>187,601,510</t>
  </si>
  <si>
    <t>165,268</t>
  </si>
  <si>
    <t>34,453</t>
  </si>
  <si>
    <t>269,881,000</t>
  </si>
  <si>
    <t>163,807</t>
  </si>
  <si>
    <t>221,647,930</t>
  </si>
  <si>
    <t>164,016</t>
  </si>
  <si>
    <t>　　종속기업 및 관계기업 투자</t>
  </si>
  <si>
    <t>49,829</t>
  </si>
  <si>
    <t>397,929,120</t>
  </si>
  <si>
    <t>168,189</t>
  </si>
  <si>
    <t>51,336</t>
  </si>
  <si>
    <t>413,703,090</t>
  </si>
  <si>
    <t>168,398</t>
  </si>
  <si>
    <t>46,861</t>
  </si>
  <si>
    <t>389,747,500</t>
  </si>
  <si>
    <t>170,902</t>
  </si>
  <si>
    <t>36,156</t>
  </si>
  <si>
    <t>309,498,990</t>
  </si>
  <si>
    <t>173,197</t>
  </si>
  <si>
    <t>28,216</t>
  </si>
  <si>
    <t>248,986,180</t>
  </si>
  <si>
    <t>183,631</t>
  </si>
  <si>
    <t>69,000</t>
  </si>
  <si>
    <t>612,819,300</t>
  </si>
  <si>
    <t>184,257</t>
  </si>
  <si>
    <t>16,451</t>
  </si>
  <si>
    <t>142,014,650</t>
  </si>
  <si>
    <t>180,918</t>
  </si>
  <si>
    <t>15,193</t>
  </si>
  <si>
    <t>130,317,760</t>
  </si>
  <si>
    <t>180,292</t>
  </si>
  <si>
    <t>30,498</t>
  </si>
  <si>
    <t>263,046,720</t>
  </si>
  <si>
    <t>179,040</t>
  </si>
  <si>
    <t>13,382</t>
  </si>
  <si>
    <t>116,187,810</t>
  </si>
  <si>
    <t>181,336</t>
  </si>
  <si>
    <t>　계속사업 기본 및 희석주당순이익  (단위 : 원)</t>
  </si>
  <si>
    <t>11,752</t>
  </si>
  <si>
    <t>101,551,510</t>
  </si>
  <si>
    <t>30,490</t>
  </si>
  <si>
    <t>262,029,690</t>
  </si>
  <si>
    <t>179,875</t>
  </si>
  <si>
    <t>　　유동성차입금 및 사채</t>
  </si>
  <si>
    <t>15,580</t>
  </si>
  <si>
    <t>133,610,980</t>
  </si>
  <si>
    <t>178,205</t>
  </si>
  <si>
    <t>62,379</t>
  </si>
  <si>
    <t>535,947,390</t>
  </si>
  <si>
    <t>181,127</t>
  </si>
  <si>
    <t>39. 비용의 성격별 분류</t>
  </si>
  <si>
    <t>42,386</t>
  </si>
  <si>
    <t>370,637,020</t>
  </si>
  <si>
    <t>183,005</t>
  </si>
  <si>
    <t>37,279</t>
  </si>
  <si>
    <t>326,795,760</t>
  </si>
  <si>
    <t>181,962</t>
  </si>
  <si>
    <t>　　유동회생채무</t>
  </si>
  <si>
    <t>(당기)</t>
  </si>
  <si>
    <t>56,666</t>
  </si>
  <si>
    <t>503,089,850</t>
  </si>
  <si>
    <t>51,529</t>
  </si>
  <si>
    <t>457,462,120</t>
  </si>
  <si>
    <t>188,848</t>
  </si>
  <si>
    <t>57,375</t>
  </si>
  <si>
    <t>508,715,690</t>
  </si>
  <si>
    <t>185,926</t>
  </si>
  <si>
    <t>　　비유동성차입금 및 사채</t>
  </si>
  <si>
    <t>사용된 원재료비</t>
  </si>
  <si>
    <t> 163,512</t>
  </si>
  <si>
    <t>          -</t>
  </si>
  <si>
    <t>72,013</t>
  </si>
  <si>
    <t>629,090,750</t>
  </si>
  <si>
    <t>183,840</t>
  </si>
  <si>
    <t>  98,667</t>
  </si>
  <si>
    <t>   20,659</t>
  </si>
  <si>
    <t> 119,326</t>
  </si>
  <si>
    <t>152,747</t>
  </si>
  <si>
    <t>1,322,986,770</t>
  </si>
  <si>
    <t> 440,425</t>
  </si>
  <si>
    <t>163,006</t>
  </si>
  <si>
    <t>1,435,499,990</t>
  </si>
  <si>
    <t>장비비</t>
  </si>
  <si>
    <t>  16,727</t>
  </si>
  <si>
    <t>49,344</t>
  </si>
  <si>
    <t>416,377,920</t>
  </si>
  <si>
    <t>175,075</t>
  </si>
  <si>
    <t>　　비유동회생채무</t>
  </si>
  <si>
    <t>    3,992</t>
  </si>
  <si>
    <t>          3</t>
  </si>
  <si>
    <t>    3,995</t>
  </si>
  <si>
    <t>126,607</t>
  </si>
  <si>
    <t>1,067,218,940</t>
  </si>
  <si>
    <t>176,536</t>
  </si>
  <si>
    <t>    2,838</t>
  </si>
  <si>
    <t>     2,556</t>
  </si>
  <si>
    <t>    5,394</t>
  </si>
  <si>
    <t>46,280</t>
  </si>
  <si>
    <t>379,703,070</t>
  </si>
  <si>
    <t>    5,760</t>
  </si>
  <si>
    <t>     2,546</t>
  </si>
  <si>
    <t>    8,306</t>
  </si>
  <si>
    <t>55,909</t>
  </si>
  <si>
    <t>446,002,490</t>
  </si>
  <si>
    <t>167,981</t>
  </si>
  <si>
    <t>    1,702</t>
  </si>
  <si>
    <t>     1,631</t>
  </si>
  <si>
    <t>78,770</t>
  </si>
  <si>
    <t>627,602,010</t>
  </si>
  <si>
    <t>167,146</t>
  </si>
  <si>
    <t>      241</t>
  </si>
  <si>
    <t>        58</t>
  </si>
  <si>
    <t>52,184</t>
  </si>
  <si>
    <t>402,560,510</t>
  </si>
  <si>
    <t>163,181</t>
  </si>
  <si>
    <t>보험료</t>
  </si>
  <si>
    <t>    6,743</t>
  </si>
  <si>
    <t>        65</t>
  </si>
  <si>
    <t>    6,808</t>
  </si>
  <si>
    <t>30,651</t>
  </si>
  <si>
    <t>237,387,030</t>
  </si>
  <si>
    <t>162,138</t>
  </si>
  <si>
    <t>  48,852</t>
  </si>
  <si>
    <t>     7,796</t>
  </si>
  <si>
    <t>  56,648</t>
  </si>
  <si>
    <t>35,127</t>
  </si>
  <si>
    <t>266,507,020</t>
  </si>
  <si>
    <t>158,173</t>
  </si>
  <si>
    <t>         2</t>
  </si>
  <si>
    <t>368,532,730</t>
  </si>
  <si>
    <t>160,051</t>
  </si>
  <si>
    <t>  34,872</t>
  </si>
  <si>
    <t>     6,947</t>
  </si>
  <si>
    <t>  41,818</t>
  </si>
  <si>
    <t>373,242,750</t>
  </si>
  <si>
    <t>161,720</t>
  </si>
  <si>
    <t> 824,334</t>
  </si>
  <si>
    <t>   41,996</t>
  </si>
  <si>
    <t> 866,329</t>
  </si>
  <si>
    <t>57,279</t>
  </si>
  <si>
    <t>435,772,710</t>
  </si>
  <si>
    <t>159,008</t>
  </si>
  <si>
    <t>76,488</t>
  </si>
  <si>
    <t>567,858,800</t>
  </si>
  <si>
    <t>154,834</t>
  </si>
  <si>
    <t>49,181</t>
  </si>
  <si>
    <t>353,730,270</t>
  </si>
  <si>
    <t>152,122</t>
  </si>
  <si>
    <t>83,141</t>
  </si>
  <si>
    <t>585,287,720</t>
  </si>
  <si>
    <t>147,739</t>
  </si>
  <si>
    <t>117,327</t>
  </si>
  <si>
    <t>847,000,950</t>
  </si>
  <si>
    <t>149,826</t>
  </si>
  <si>
    <t>492,003,070</t>
  </si>
  <si>
    <t>146,696</t>
  </si>
  <si>
    <t>(1) 당기 및 전기말 현재 연결실체의 차입금 및 사채의 내역은 다음과 같습니다.</t>
  </si>
  <si>
    <t>48,033</t>
  </si>
  <si>
    <t>350,729,200</t>
  </si>
  <si>
    <t>150,661</t>
  </si>
  <si>
    <t>25,988</t>
  </si>
  <si>
    <t>185,389,020</t>
  </si>
  <si>
    <t>151,287</t>
  </si>
  <si>
    <t>21,660</t>
  </si>
  <si>
    <t>153,831,390</t>
  </si>
  <si>
    <t>148,157</t>
  </si>
  <si>
    <t>유 동</t>
  </si>
  <si>
    <t>15,274</t>
  </si>
  <si>
    <t>110,067,650</t>
  </si>
  <si>
    <t>150,243</t>
  </si>
  <si>
    <t>70,958,520</t>
  </si>
  <si>
    <t>150,870</t>
  </si>
  <si>
    <t>20,994</t>
  </si>
  <si>
    <t>152,926,040</t>
  </si>
  <si>
    <t>150,452</t>
  </si>
  <si>
    <t>49,325</t>
  </si>
  <si>
    <t>365,685,120</t>
  </si>
  <si>
    <t>155,460</t>
  </si>
  <si>
    <t>27,618</t>
  </si>
  <si>
    <t>210,130,610</t>
  </si>
  <si>
    <t>158,590</t>
  </si>
  <si>
    <t>7. 매출채권 및 기타수취채권</t>
  </si>
  <si>
    <t>35,477</t>
  </si>
  <si>
    <t>271,106,090</t>
  </si>
  <si>
    <t>160,886</t>
  </si>
  <si>
    <t>(1) 당기 및 전기말 현재 매출채권 및 기타수취채권의 내역은 다음과 같습니다.</t>
  </si>
  <si>
    <t>71,460</t>
  </si>
  <si>
    <t>547,156,220</t>
  </si>
  <si>
    <t>157,130</t>
  </si>
  <si>
    <t>53,895</t>
  </si>
  <si>
    <t>409,066,100</t>
  </si>
  <si>
    <t>구    분</t>
  </si>
  <si>
    <t>35,970</t>
  </si>
  <si>
    <t>269,528,700</t>
  </si>
  <si>
    <t>156,921</t>
  </si>
  <si>
    <t>63,088</t>
  </si>
  <si>
    <t>476,408,340</t>
  </si>
  <si>
    <t>439,020</t>
  </si>
  <si>
    <t>3,375,041,480</t>
  </si>
  <si>
    <t>156,295</t>
  </si>
  <si>
    <t>9,288</t>
  </si>
  <si>
    <t>64,703,040</t>
  </si>
  <si>
    <t>145,235</t>
  </si>
  <si>
    <t>36,092</t>
  </si>
  <si>
    <t>245,235,990</t>
  </si>
  <si>
    <t>142,940</t>
  </si>
  <si>
    <t>32,830</t>
  </si>
  <si>
    <t>227,872,630</t>
  </si>
  <si>
    <t>143,775</t>
  </si>
  <si>
    <t>45,975</t>
  </si>
  <si>
    <t>332,825,660</t>
  </si>
  <si>
    <t>148,365</t>
  </si>
  <si>
    <t>27,703</t>
  </si>
  <si>
    <t>209,694,850</t>
  </si>
  <si>
    <t>매출채권 등 소계</t>
  </si>
  <si>
    <t>27,546</t>
  </si>
  <si>
    <t>202,347,410</t>
  </si>
  <si>
    <t>154,208</t>
  </si>
  <si>
    <t>8,818</t>
  </si>
  <si>
    <t>63,305,520</t>
  </si>
  <si>
    <t>9,394</t>
  </si>
  <si>
    <t>68,381,810</t>
  </si>
  <si>
    <t>153,791</t>
  </si>
  <si>
    <t>18,644</t>
  </si>
  <si>
    <t>134,436,750</t>
  </si>
  <si>
    <t>151,078</t>
  </si>
  <si>
    <t>16,155</t>
  </si>
  <si>
    <t>115,043,880</t>
  </si>
  <si>
    <t>147,948</t>
  </si>
  <si>
    <t>18,126</t>
  </si>
  <si>
    <t>129,732,700</t>
  </si>
  <si>
    <t>149,617</t>
  </si>
  <si>
    <t>8,559</t>
  </si>
  <si>
    <t>61,448,990</t>
  </si>
  <si>
    <t>8,001</t>
  </si>
  <si>
    <t>57,036,880</t>
  </si>
  <si>
    <t>35,320,330</t>
  </si>
  <si>
    <t>12,971</t>
  </si>
  <si>
    <t>93,314,440</t>
  </si>
  <si>
    <t>7,062</t>
  </si>
  <si>
    <t>51,076,270</t>
  </si>
  <si>
    <t>152,330</t>
  </si>
  <si>
    <t>69,620,800</t>
  </si>
  <si>
    <t>153,165</t>
  </si>
  <si>
    <t>8,317</t>
  </si>
  <si>
    <t>59,801,510</t>
  </si>
  <si>
    <t>149,409</t>
  </si>
  <si>
    <t>23,792</t>
  </si>
  <si>
    <t>172,261,440</t>
  </si>
  <si>
    <t>기타수취채권 소계</t>
  </si>
  <si>
    <t>14,733</t>
  </si>
  <si>
    <t>102,814,460</t>
  </si>
  <si>
    <t>145,653</t>
  </si>
  <si>
    <t>8,724</t>
  </si>
  <si>
    <t>60,616,280</t>
  </si>
  <si>
    <t>145,027</t>
  </si>
  <si>
    <t>23,604</t>
  </si>
  <si>
    <t>163,156,830</t>
  </si>
  <si>
    <t>144,818</t>
  </si>
  <si>
    <t>57,895</t>
  </si>
  <si>
    <t>404,541,750</t>
  </si>
  <si>
    <t>146,070</t>
  </si>
  <si>
    <t>14,486</t>
  </si>
  <si>
    <t>104,544,520</t>
  </si>
  <si>
    <t>152,539</t>
  </si>
  <si>
    <t>10,827</t>
  </si>
  <si>
    <t>78,873,920</t>
  </si>
  <si>
    <t>15,941</t>
  </si>
  <si>
    <t>117,705,910</t>
  </si>
  <si>
    <t>152,956</t>
  </si>
  <si>
    <t>23,808</t>
  </si>
  <si>
    <t>176,080,770</t>
  </si>
  <si>
    <t>57,588,550</t>
  </si>
  <si>
    <t>155,878</t>
  </si>
  <si>
    <t>16,505</t>
  </si>
  <si>
    <t>120,092,260</t>
  </si>
  <si>
    <t>22,243</t>
  </si>
  <si>
    <t>163,625,100</t>
  </si>
  <si>
    <t>154,000</t>
  </si>
  <si>
    <t>21,028</t>
  </si>
  <si>
    <t>150,173,140</t>
  </si>
  <si>
    <t>149,156</t>
  </si>
  <si>
    <t>14,373</t>
  </si>
  <si>
    <t>99,075,790</t>
  </si>
  <si>
    <t>145,819</t>
  </si>
  <si>
    <t>69,726</t>
  </si>
  <si>
    <t>464,765,750</t>
  </si>
  <si>
    <t>26,510</t>
  </si>
  <si>
    <t>186,704,080</t>
  </si>
  <si>
    <t>145,610</t>
  </si>
  <si>
    <t>52,437</t>
  </si>
  <si>
    <t>373,973,790</t>
  </si>
  <si>
    <t>149,365</t>
  </si>
  <si>
    <t>28,558</t>
  </si>
  <si>
    <t>210,283,250</t>
  </si>
  <si>
    <t>154,372</t>
  </si>
  <si>
    <t>22,952</t>
  </si>
  <si>
    <t>177,016,860</t>
  </si>
  <si>
    <t>159,587</t>
  </si>
  <si>
    <t>42,014</t>
  </si>
  <si>
    <t>330,734,150</t>
  </si>
  <si>
    <t>161,256</t>
  </si>
  <si>
    <t>31,222</t>
  </si>
  <si>
    <t>249,947,690</t>
  </si>
  <si>
    <t>170,643</t>
  </si>
  <si>
    <t>14,578</t>
  </si>
  <si>
    <t>117,478,680</t>
  </si>
  <si>
    <t>170,226</t>
  </si>
  <si>
    <t>104,109,160</t>
  </si>
  <si>
    <t>171,686</t>
  </si>
  <si>
    <t>10,445</t>
  </si>
  <si>
    <t>85,561,690</t>
  </si>
  <si>
    <t>172,104</t>
  </si>
  <si>
    <t>11,813</t>
  </si>
  <si>
    <t>95,939,270</t>
  </si>
  <si>
    <t>169,183</t>
  </si>
  <si>
    <t>20,720</t>
  </si>
  <si>
    <t>168,271,680</t>
  </si>
  <si>
    <t>21,740</t>
  </si>
  <si>
    <t>173,885,600</t>
  </si>
  <si>
    <t>171,060</t>
  </si>
  <si>
    <t>73,618</t>
  </si>
  <si>
    <t>594,515,970</t>
  </si>
  <si>
    <t>166,888</t>
  </si>
  <si>
    <t>32,916</t>
  </si>
  <si>
    <t>286,290,190</t>
  </si>
  <si>
    <t>178,988</t>
  </si>
  <si>
    <t>13,408</t>
  </si>
  <si>
    <t>118,859,600</t>
  </si>
  <si>
    <t>185,872</t>
  </si>
  <si>
    <t>19,856</t>
  </si>
  <si>
    <t>176,701,920</t>
  </si>
  <si>
    <t>187,749</t>
  </si>
  <si>
    <t>18,397</t>
  </si>
  <si>
    <t>165,665,160</t>
  </si>
  <si>
    <t>188,584</t>
  </si>
  <si>
    <t>17,255</t>
  </si>
  <si>
    <t>156,507,530</t>
  </si>
  <si>
    <t>189,418</t>
  </si>
  <si>
    <t>9,171</t>
  </si>
  <si>
    <t>83,551,230</t>
  </si>
  <si>
    <t>190,670</t>
  </si>
  <si>
    <t>장기차입금</t>
    <phoneticPr fontId="40" type="noConversion"/>
  </si>
  <si>
    <t>사채</t>
    <phoneticPr fontId="40" type="noConversion"/>
  </si>
  <si>
    <t>투자부동산</t>
    <phoneticPr fontId="29" type="noConversion"/>
  </si>
  <si>
    <t>관계기업투자</t>
    <phoneticPr fontId="29" type="noConversion"/>
  </si>
  <si>
    <t>당기손익-공정가치측정금융자산</t>
    <phoneticPr fontId="29" type="noConversion"/>
  </si>
  <si>
    <t>대여금</t>
    <phoneticPr fontId="29" type="noConversion"/>
  </si>
  <si>
    <t>BV</t>
    <phoneticPr fontId="40" type="noConversion"/>
  </si>
  <si>
    <t>제 59 기          2018.12.31 현재</t>
  </si>
  <si>
    <t>제 59 기 2018.01.01 부터 2018.12.31 까지</t>
  </si>
  <si>
    <t>제 58 기          2017.12.31 현재</t>
  </si>
  <si>
    <t>제 58 기 2017.01.01 부터 2017.12.31 까지</t>
  </si>
  <si>
    <t>3. 일자별시세</t>
    <phoneticPr fontId="29" type="noConversion"/>
  </si>
  <si>
    <t>4. 제품군</t>
    <phoneticPr fontId="29" type="noConversion"/>
  </si>
  <si>
    <t>제 57 기          2016.12.31 현재</t>
  </si>
  <si>
    <t>제 57 기 2016.01.01 부터 2016.12.31 까지</t>
  </si>
  <si>
    <t>제 58 기</t>
  </si>
  <si>
    <t>제 57 기</t>
  </si>
  <si>
    <t>공동기업및관계기업투자손익</t>
  </si>
  <si>
    <t>　　장기기타금융자산</t>
  </si>
  <si>
    <t>　　공동기업 및 관계기업 투자자산</t>
  </si>
  <si>
    <t>　　기타포괄손익-공정가치 측정 채무상품 평가손익</t>
  </si>
  <si>
    <t>　　해외사업장환산외환차이</t>
  </si>
  <si>
    <t>　　기타포괄손익-공정가치측정지분상품평가손익</t>
  </si>
  <si>
    <t>　　차입금 및 사채</t>
  </si>
  <si>
    <t>　　충당부채</t>
  </si>
  <si>
    <t>　　장기차입금및사채</t>
  </si>
  <si>
    <t>　기본주당이익 (단위 : 원)</t>
  </si>
  <si>
    <t>　구형우선주기본주당이익 (단위 : 원)</t>
  </si>
  <si>
    <t>　　장기기타금융부채</t>
  </si>
  <si>
    <t>32. 비용의 성격별 분류</t>
  </si>
  <si>
    <t>당기 및 전기 비용의 성격별 분류내역은 다음과 같습니다.</t>
  </si>
  <si>
    <t>재고자산 변동</t>
  </si>
  <si>
    <t>복리후생비　　</t>
  </si>
  <si>
    <t>운반비</t>
  </si>
  <si>
    <t>감가상각비　　</t>
  </si>
  <si>
    <t>광고선전비</t>
  </si>
  <si>
    <t>판매촉진비</t>
  </si>
  <si>
    <t>지급수수료　　</t>
  </si>
  <si>
    <t>8. 매출채권및기타채권과 미청구공사</t>
  </si>
  <si>
    <t>(1) 당기말과 전기말 현재 매출채권및기타채권의 상세 내역은 다음과 같습니다.</t>
  </si>
  <si>
    <t>매출채권:</t>
  </si>
  <si>
    <t>기타채권:</t>
  </si>
  <si>
    <t>금융보증자산</t>
  </si>
  <si>
    <t>19. 차입금및사채</t>
  </si>
  <si>
    <t>(1) 당기말과 전기말 현재 차입금및사채의 내역은 다음과 같습니다.</t>
  </si>
  <si>
    <t>차입금</t>
  </si>
  <si>
    <t>PL</t>
    <phoneticPr fontId="40" type="noConversion"/>
  </si>
  <si>
    <t>BS</t>
    <phoneticPr fontId="40" type="noConversion"/>
  </si>
  <si>
    <t>12mths</t>
    <phoneticPr fontId="40" type="noConversion"/>
  </si>
  <si>
    <t>Cash</t>
    <phoneticPr fontId="40" type="noConversion"/>
  </si>
  <si>
    <t>현금및현금성자산</t>
    <phoneticPr fontId="40" type="noConversion"/>
  </si>
  <si>
    <t>EBIT</t>
    <phoneticPr fontId="40" type="noConversion"/>
  </si>
  <si>
    <t>단기금융상품</t>
    <phoneticPr fontId="40" type="noConversion"/>
  </si>
  <si>
    <t>Dep</t>
    <phoneticPr fontId="40" type="noConversion"/>
  </si>
  <si>
    <t>EBITDA</t>
    <phoneticPr fontId="40" type="noConversion"/>
  </si>
  <si>
    <t>단기차입금</t>
    <phoneticPr fontId="40" type="noConversion"/>
  </si>
  <si>
    <t>NOA</t>
    <phoneticPr fontId="40" type="noConversion"/>
  </si>
  <si>
    <t>투자부동산</t>
    <phoneticPr fontId="29" type="noConversion"/>
  </si>
  <si>
    <t>기타포괄손익-공정가치측정금융자산</t>
    <phoneticPr fontId="29" type="noConversion"/>
  </si>
  <si>
    <t>종가</t>
    <phoneticPr fontId="29" type="noConversion"/>
  </si>
  <si>
    <t>손익계산서</t>
  </si>
  <si>
    <t>제 60 기          2018.12.31 현재</t>
  </si>
  <si>
    <t>제 60 기 2018.01.01 부터 2018.12.31 까지</t>
  </si>
  <si>
    <t>제 59 기          2017.12.31 현재</t>
  </si>
  <si>
    <t>제 59 기 2017.01.01 부터 2017.12.31 까지</t>
  </si>
  <si>
    <t>제 58 기          2016.12.31 현재</t>
  </si>
  <si>
    <t>제 58 기 2016.01.01 부터 2016.12.31 까지</t>
  </si>
  <si>
    <t>23. 비용의 성격별 분류</t>
  </si>
  <si>
    <t>당기 및 전기 중 발생한 비용의 성격별 분류내역은 다음과 같습니다.</t>
  </si>
  <si>
    <t>　　유동금융보증부채</t>
  </si>
  <si>
    <t>성격별비용 계</t>
  </si>
  <si>
    <t>65,307</t>
  </si>
  <si>
    <t>　기타포괄손익누계액</t>
  </si>
  <si>
    <t>8. 기타금융자산</t>
  </si>
  <si>
    <t>(1) 당기말 및 전기말 현재 기타금융자산의 구성내역은 다음과 같습니다.</t>
  </si>
  <si>
    <t>구      분</t>
  </si>
  <si>
    <t>기타포괄손익-공정가치 측정금융자산</t>
  </si>
  <si>
    <t>당기손익-공정가치 측정금융자산</t>
  </si>
  <si>
    <t>매도가능금융자산</t>
  </si>
  <si>
    <t>부도어음</t>
  </si>
  <si>
    <t>기타투자자산</t>
  </si>
  <si>
    <t>15. 차입금 </t>
  </si>
  <si>
    <t>(1) 당기말 및 전기말 현재 차입금의 내역은 다음과 같습니다.</t>
  </si>
  <si>
    <t>유동성차입금:</t>
  </si>
  <si>
    <t>유동성장기차입금</t>
  </si>
  <si>
    <t>소계</t>
  </si>
  <si>
    <t>비유동성차입금:</t>
  </si>
  <si>
    <t>PL</t>
    <phoneticPr fontId="40" type="noConversion"/>
  </si>
  <si>
    <t>BS</t>
    <phoneticPr fontId="40" type="noConversion"/>
  </si>
  <si>
    <t>12mths</t>
    <phoneticPr fontId="40" type="noConversion"/>
  </si>
  <si>
    <t>Revenue</t>
    <phoneticPr fontId="40" type="noConversion"/>
  </si>
  <si>
    <t>현금및현금성자산</t>
    <phoneticPr fontId="40" type="noConversion"/>
  </si>
  <si>
    <t>단기금융상품</t>
    <phoneticPr fontId="40" type="noConversion"/>
  </si>
  <si>
    <t>Dep</t>
    <phoneticPr fontId="40" type="noConversion"/>
  </si>
  <si>
    <t>Debt</t>
    <phoneticPr fontId="40" type="noConversion"/>
  </si>
  <si>
    <t>단기차입금</t>
    <phoneticPr fontId="40" type="noConversion"/>
  </si>
  <si>
    <t>NI(Loss)</t>
    <phoneticPr fontId="40" type="noConversion"/>
  </si>
  <si>
    <t>유동성장기차입금</t>
    <phoneticPr fontId="40" type="noConversion"/>
  </si>
  <si>
    <t>투자부동산</t>
    <phoneticPr fontId="29" type="noConversion"/>
  </si>
  <si>
    <t>기타포괄손익-공정가치측정금융자산</t>
    <phoneticPr fontId="29" type="noConversion"/>
  </si>
  <si>
    <t>　　미청구공사채권</t>
  </si>
  <si>
    <t>　　장기기타채권</t>
  </si>
  <si>
    <t>당기총포괄손익</t>
  </si>
  <si>
    <t>주당손익</t>
  </si>
  <si>
    <t>　기본주당손익 (단위 : 원)</t>
  </si>
  <si>
    <t>　희석주당손익 (단위 : 원)</t>
  </si>
  <si>
    <t>　　단기선수금</t>
  </si>
  <si>
    <t>(2) 발생한 비용(포괄손익계산서의 매출원가 및 판매비와관리비)의 성격별 분류</t>
  </si>
  <si>
    <t>자재비</t>
  </si>
  <si>
    <t>종업원급여(*)</t>
  </si>
  <si>
    <t>감가상각비(*)</t>
  </si>
  <si>
    <t>　　주식발행초과금</t>
  </si>
  <si>
    <t>(*) 종업원급여는 급여, 퇴직급여 및 복리후생비가 포함되어 있으며, 감가상각비는 유형자산 및 투자부동산 상각비가 포함되어 있습니다.</t>
  </si>
  <si>
    <t>9. 장ㆍ단기금융상품 </t>
  </si>
  <si>
    <t>장기금융상품(*)</t>
  </si>
  <si>
    <t>(*) 당기말 현재 장기금융상품 중 1,433백만원은 계약이행보증 등과 관련하여 담보 및 질권 등이 설정되어 사용이 제한되어 있으며, 3백만원은 당좌개설보증금으로 사용이 제한되어 있습니다(주석 29참조).</t>
  </si>
  <si>
    <t>17. 단기차입금  </t>
  </si>
  <si>
    <t>차입일</t>
  </si>
  <si>
    <t>만기일</t>
  </si>
  <si>
    <t>건설공제조합</t>
  </si>
  <si>
    <t>(*) 단기차입금과 관련하여 건설공제조합 출자금(장부금액 16,566백만원)이 담보로 제공되어 있습니다(주석 10, 29 참조).</t>
  </si>
  <si>
    <t>6. 매출채권, 기타채권 및 장기기타채권 </t>
  </si>
  <si>
    <t>내 역</t>
  </si>
  <si>
    <t>매출채권(*)</t>
  </si>
  <si>
    <t>(대손충당금)</t>
  </si>
  <si>
    <t>미청구공사채권</t>
  </si>
  <si>
    <t>장기기타채권</t>
  </si>
  <si>
    <t>기타의투자자산</t>
  </si>
  <si>
    <t>103,077</t>
  </si>
  <si>
    <t>플랜트x</t>
  </si>
  <si>
    <t>환경 플랜트</t>
  </si>
  <si>
    <t>환경/신재생에너지 플랜트</t>
  </si>
  <si>
    <t>환경 플랜트의 주요사업은 2015년에 종료</t>
  </si>
  <si>
    <t>정유, 가스, 석유화학, 담수 플랜트</t>
  </si>
  <si>
    <t>정유, 가스, 석유화학, 환경 플랜트</t>
  </si>
  <si>
    <t>환경/에너지 등 플랜트</t>
  </si>
  <si>
    <t>화학 플랜트</t>
  </si>
  <si>
    <t>정유, 담수화, 발전소 플랜트</t>
  </si>
  <si>
    <t>환경/공업 플랜트</t>
  </si>
  <si>
    <t>석유화학/발전소/환경 플랜트</t>
  </si>
  <si>
    <t>코스닥</t>
    <phoneticPr fontId="29" type="noConversion"/>
  </si>
  <si>
    <t>KCC 건설</t>
    <phoneticPr fontId="29" type="noConversion"/>
  </si>
  <si>
    <t>원</t>
    <phoneticPr fontId="29" type="noConversion"/>
  </si>
  <si>
    <t>2018.10.1-2018.12.31</t>
    <phoneticPr fontId="29" type="noConversion"/>
  </si>
  <si>
    <t>2019.01.01-2019.03.29</t>
    <phoneticPr fontId="29" type="noConversion"/>
  </si>
  <si>
    <t>2018.10.01-2019.03.29</t>
    <phoneticPr fontId="29" type="noConversion"/>
  </si>
  <si>
    <t>MRK</t>
    <phoneticPr fontId="29" type="noConversion"/>
  </si>
  <si>
    <t>1. PL</t>
    <phoneticPr fontId="29" type="noConversion"/>
  </si>
  <si>
    <t>KRW m</t>
    <phoneticPr fontId="29" type="noConversion"/>
  </si>
  <si>
    <t>12month</t>
    <phoneticPr fontId="29" type="noConversion"/>
  </si>
  <si>
    <t>Revenue</t>
  </si>
  <si>
    <t>EBIT</t>
  </si>
  <si>
    <t>Dep</t>
  </si>
  <si>
    <t>EBITDA</t>
  </si>
  <si>
    <t>NI(Loss)</t>
  </si>
  <si>
    <t>2. BS</t>
    <phoneticPr fontId="29" type="noConversion"/>
  </si>
  <si>
    <t>Cash</t>
  </si>
  <si>
    <t>Debt</t>
  </si>
  <si>
    <t>NOA</t>
  </si>
  <si>
    <t>장단기대여금</t>
  </si>
  <si>
    <t>BV</t>
  </si>
  <si>
    <t>3. 연결 FS</t>
    <phoneticPr fontId="29" type="noConversion"/>
  </si>
  <si>
    <t>3. 연결 FS</t>
    <phoneticPr fontId="29" type="noConversion"/>
  </si>
  <si>
    <t>B/S</t>
    <phoneticPr fontId="29" type="noConversion"/>
  </si>
  <si>
    <t>B/S</t>
    <phoneticPr fontId="29" type="noConversion"/>
  </si>
  <si>
    <t>I/S</t>
    <phoneticPr fontId="29" type="noConversion"/>
  </si>
  <si>
    <t>I/S</t>
    <phoneticPr fontId="29" type="noConversion"/>
  </si>
  <si>
    <t>(단위 : 원)</t>
    <phoneticPr fontId="29" type="noConversion"/>
  </si>
  <si>
    <t>매출</t>
    <phoneticPr fontId="29" type="noConversion"/>
  </si>
  <si>
    <t>감가상각비</t>
    <phoneticPr fontId="29" type="noConversion"/>
  </si>
  <si>
    <t>유형자산상각비</t>
    <phoneticPr fontId="29" type="noConversion"/>
  </si>
  <si>
    <t>현금및현금성자산</t>
    <phoneticPr fontId="29" type="noConversion"/>
  </si>
  <si>
    <t>현금및현금성자산</t>
    <phoneticPr fontId="29" type="noConversion"/>
  </si>
  <si>
    <t>무형자산상각비</t>
    <phoneticPr fontId="29" type="noConversion"/>
  </si>
  <si>
    <t>무형자산상각비</t>
    <phoneticPr fontId="29" type="noConversion"/>
  </si>
  <si>
    <t>단기금융상품</t>
    <phoneticPr fontId="29" type="noConversion"/>
  </si>
  <si>
    <t>단기금융상품</t>
    <phoneticPr fontId="29" type="noConversion"/>
  </si>
  <si>
    <t>　공사원가</t>
  </si>
  <si>
    <t>　　　매출채권</t>
  </si>
  <si>
    <t>　분양원가</t>
  </si>
  <si>
    <t>　　　매출채권손상차손누계액</t>
  </si>
  <si>
    <t>　　　미청구공사</t>
  </si>
  <si>
    <t>　　　미청구공사손상차손누계액</t>
  </si>
  <si>
    <t>　급여</t>
  </si>
  <si>
    <t>　　　단기대여금</t>
  </si>
  <si>
    <t>　퇴직급여</t>
  </si>
  <si>
    <t>　　　단기대여금손상차손누계액</t>
  </si>
  <si>
    <t>　복리후생비</t>
  </si>
  <si>
    <t>　　　미수금</t>
  </si>
  <si>
    <t>　여비교통비</t>
  </si>
  <si>
    <t>　　　미수금손상차손누계액</t>
  </si>
  <si>
    <t>　통신비</t>
  </si>
  <si>
    <t>　　　미수수익</t>
  </si>
  <si>
    <t>　세금과공과</t>
  </si>
  <si>
    <t>　임차료</t>
  </si>
  <si>
    <t>　매출채권손상차손</t>
  </si>
  <si>
    <t>　선급공사비손상차손</t>
  </si>
  <si>
    <t>　　　선급금</t>
  </si>
  <si>
    <t>　수선비</t>
  </si>
  <si>
    <t>　　　선급금손상차손누계액</t>
  </si>
  <si>
    <t>　무형자산상각비</t>
  </si>
  <si>
    <t>　　　선급공사비</t>
  </si>
  <si>
    <t>　보험료</t>
  </si>
  <si>
    <t>　　　선급공사비손상차손누계액</t>
  </si>
  <si>
    <t>　접대비</t>
  </si>
  <si>
    <t>　　　선급비용</t>
  </si>
  <si>
    <t>　광고선전비</t>
  </si>
  <si>
    <t>　도서인쇄비</t>
  </si>
  <si>
    <t>　　　공사자재</t>
  </si>
  <si>
    <t>　직장체육비</t>
  </si>
  <si>
    <t>　　　완성주택</t>
  </si>
  <si>
    <t>　소모품비</t>
  </si>
  <si>
    <t>　　　완성주택손상차손누계액</t>
  </si>
  <si>
    <t>　차량비</t>
  </si>
  <si>
    <t>　　　미완성주택</t>
  </si>
  <si>
    <t>　지급수수료</t>
  </si>
  <si>
    <t>　　　미완성주택손상차손누계액</t>
  </si>
  <si>
    <t>　교육훈련비</t>
  </si>
  <si>
    <t>　　　용지</t>
  </si>
  <si>
    <t>　사원모집비</t>
  </si>
  <si>
    <t>　　　용지손상차손누계액</t>
  </si>
  <si>
    <t>　하자보수비</t>
  </si>
  <si>
    <t>　　　기타재고자산</t>
  </si>
  <si>
    <t>　수도광열비</t>
  </si>
  <si>
    <t>　회의비</t>
  </si>
  <si>
    <t>장기금융상품</t>
    <phoneticPr fontId="29" type="noConversion"/>
  </si>
  <si>
    <t>　잡비</t>
  </si>
  <si>
    <t>영업이익</t>
    <phoneticPr fontId="29" type="noConversion"/>
  </si>
  <si>
    <t>　　　당기손익-공정가치 측정 금융자산</t>
  </si>
  <si>
    <t>　　　기타포괄손익-공정가치 측정 금융자산</t>
  </si>
  <si>
    <t>　유형자산처분이익</t>
  </si>
  <si>
    <t>　　　매도가능금융자산</t>
  </si>
  <si>
    <t>　투자부동산처분이익</t>
  </si>
  <si>
    <t>　　　기타금융자산</t>
  </si>
  <si>
    <t>　투자부동산손상차손환입</t>
  </si>
  <si>
    <t>　　　만기보유금융자산</t>
  </si>
  <si>
    <t>　기타채권손상차손환입</t>
  </si>
  <si>
    <t>　기타유동자산손상차손환입</t>
  </si>
  <si>
    <t>　　　장기대여금</t>
  </si>
  <si>
    <t>　외환차익</t>
  </si>
  <si>
    <t>　　　장기대여금현재가치할인차금</t>
  </si>
  <si>
    <t>　외화환산이익</t>
  </si>
  <si>
    <t>　　　장기대여금손상차손누계액</t>
  </si>
  <si>
    <t>　재고자산처분이익</t>
  </si>
  <si>
    <t>　　　장기보증금</t>
  </si>
  <si>
    <t>　잡이익</t>
  </si>
  <si>
    <t>　　　장기미수수익</t>
  </si>
  <si>
    <t>　　　장기미수수익손상차손누계액</t>
  </si>
  <si>
    <t>　유형자산처분손실</t>
  </si>
  <si>
    <t>　　관계기업 및 공동기업투자</t>
  </si>
  <si>
    <t>　투자부동산처분손실</t>
  </si>
  <si>
    <t>　재고자산처분손실</t>
  </si>
  <si>
    <t>　유형자산손상차손</t>
  </si>
  <si>
    <t>　　　토지</t>
  </si>
  <si>
    <t>　무형자산손상차손</t>
  </si>
  <si>
    <t>　　　기계장치</t>
  </si>
  <si>
    <t>　투자부동산손상차손</t>
  </si>
  <si>
    <t>　　　기계장치감가상각누계액</t>
  </si>
  <si>
    <t>　기타채권손상차손</t>
  </si>
  <si>
    <t>　　　기계장치손상차손누계액</t>
  </si>
  <si>
    <t>　기타유동자산손상차손</t>
  </si>
  <si>
    <t>　　　차량운반구</t>
  </si>
  <si>
    <t>　외환차손</t>
  </si>
  <si>
    <t>　　　차량운반구감가상각누계액</t>
  </si>
  <si>
    <t>　외화환산손실</t>
  </si>
  <si>
    <t>　　　차량운반구손상차손누계액</t>
  </si>
  <si>
    <t>　포상비</t>
  </si>
  <si>
    <t>　　　공구와기구</t>
  </si>
  <si>
    <t>　기부금</t>
  </si>
  <si>
    <t>　　　공구와기구감가상각누계액</t>
  </si>
  <si>
    <t>　기타충당부채전입</t>
  </si>
  <si>
    <t>　　　비품</t>
  </si>
  <si>
    <t>　잡손실</t>
  </si>
  <si>
    <t>　　　비품감가상각누계액</t>
  </si>
  <si>
    <t>　　　건설중인자산</t>
  </si>
  <si>
    <t>　이자수익</t>
  </si>
  <si>
    <t>　배당금수익</t>
  </si>
  <si>
    <t>　당기손익-공정가치측정금융자산평가이익</t>
  </si>
  <si>
    <t>　　　토지손상차손누계액</t>
  </si>
  <si>
    <t>　매도가능금융자산처분이익</t>
  </si>
  <si>
    <t>　금융보증수익</t>
  </si>
  <si>
    <t>　　　소프트웨어</t>
  </si>
  <si>
    <t>　　　산업재산권</t>
  </si>
  <si>
    <t>　이자비용</t>
  </si>
  <si>
    <t>　　　시설이용권</t>
  </si>
  <si>
    <t>　매도가능금융자산손상차손</t>
  </si>
  <si>
    <t>　　　시설이용권손상차손누계액</t>
  </si>
  <si>
    <t>　당기손익-공정가치측정금융자산평가손실</t>
  </si>
  <si>
    <t>　파생상품평가손실</t>
  </si>
  <si>
    <t>　금융보증비용</t>
  </si>
  <si>
    <t>　　　매입채무</t>
  </si>
  <si>
    <t>당기순이익</t>
    <phoneticPr fontId="29" type="noConversion"/>
  </si>
  <si>
    <t>　　　미지급금</t>
  </si>
  <si>
    <t>　　　미지급비용</t>
  </si>
  <si>
    <t>　지배기업소유지분</t>
  </si>
  <si>
    <t>　　　예수보증금</t>
  </si>
  <si>
    <t>단기차입금</t>
    <phoneticPr fontId="29" type="noConversion"/>
  </si>
  <si>
    <t>사채</t>
    <phoneticPr fontId="29" type="noConversion"/>
  </si>
  <si>
    <t>　　유동성사채</t>
  </si>
  <si>
    <t>　　　유동성사채</t>
  </si>
  <si>
    <t>　　　유동성사채할인발행차금</t>
  </si>
  <si>
    <t>　　유동성파생상품부채</t>
  </si>
  <si>
    <t>　당기손익으로 재분류되지 않는 항목</t>
  </si>
  <si>
    <t>　　유동성하자보수충당부채</t>
  </si>
  <si>
    <t>　　　초과청구공사</t>
  </si>
  <si>
    <t>　　　선수금</t>
  </si>
  <si>
    <t>　　　예수금</t>
  </si>
  <si>
    <t>　　유동성기타충당부채</t>
  </si>
  <si>
    <t>장기차입금</t>
    <phoneticPr fontId="29" type="noConversion"/>
  </si>
  <si>
    <t>　　　사채</t>
  </si>
  <si>
    <t>　　　사채할인발행차금</t>
  </si>
  <si>
    <t>　　장기파생상품부채</t>
  </si>
  <si>
    <t>　　장기금융보증부채</t>
  </si>
  <si>
    <t>　　장기예수보증금</t>
  </si>
  <si>
    <t>　　　확정급여채무</t>
  </si>
  <si>
    <t>　　　사외적립자산</t>
  </si>
  <si>
    <t>　　　주식발행초과금</t>
  </si>
  <si>
    <t>　　　매도가능금융자산평가손익</t>
  </si>
  <si>
    <t>　　　기타포괄손익-공정가치 측정 금융자산 평가손익</t>
  </si>
  <si>
    <t>　　　해외사업환산손익</t>
  </si>
  <si>
    <t>4. 일별 DATA</t>
    <phoneticPr fontId="29" type="noConversion"/>
  </si>
  <si>
    <t>금화피에스시</t>
    <phoneticPr fontId="29" type="noConversion"/>
  </si>
  <si>
    <t>원</t>
    <phoneticPr fontId="29" type="noConversion"/>
  </si>
  <si>
    <t>2018.10.1-2018.12.31</t>
    <phoneticPr fontId="29" type="noConversion"/>
  </si>
  <si>
    <t>2019.01.01-2019.03.29</t>
    <phoneticPr fontId="29" type="noConversion"/>
  </si>
  <si>
    <t>2018.10.01-2019.03.29</t>
    <phoneticPr fontId="29" type="noConversion"/>
  </si>
  <si>
    <t>MRK</t>
    <phoneticPr fontId="29" type="noConversion"/>
  </si>
  <si>
    <t>1. PL</t>
    <phoneticPr fontId="29" type="noConversion"/>
  </si>
  <si>
    <t>KRW m</t>
    <phoneticPr fontId="29" type="noConversion"/>
  </si>
  <si>
    <t>12month</t>
    <phoneticPr fontId="29" type="noConversion"/>
  </si>
  <si>
    <t>3. 연결 FS</t>
    <phoneticPr fontId="29" type="noConversion"/>
  </si>
  <si>
    <t>Source : Dart</t>
    <phoneticPr fontId="29" type="noConversion"/>
  </si>
  <si>
    <t>Source : Dart</t>
    <phoneticPr fontId="29" type="noConversion"/>
  </si>
  <si>
    <t>B/S</t>
    <phoneticPr fontId="29" type="noConversion"/>
  </si>
  <si>
    <t>I/S</t>
    <phoneticPr fontId="29" type="noConversion"/>
  </si>
  <si>
    <t>(단위 : 천원)</t>
    <phoneticPr fontId="29" type="noConversion"/>
  </si>
  <si>
    <t>(단위 : 천원)</t>
    <phoneticPr fontId="29" type="noConversion"/>
  </si>
  <si>
    <t>매출</t>
    <phoneticPr fontId="29" type="noConversion"/>
  </si>
  <si>
    <t>수익(매출액) (주5,21)</t>
  </si>
  <si>
    <t>매출원가 (주29,35)</t>
  </si>
  <si>
    <t>유형자산상각비</t>
    <phoneticPr fontId="29" type="noConversion"/>
  </si>
  <si>
    <t>현금및현금성자산</t>
    <phoneticPr fontId="29" type="noConversion"/>
  </si>
  <si>
    <t>　　현금및현금성자산 (주4,6,7)</t>
  </si>
  <si>
    <t>무형자산상각비</t>
    <phoneticPr fontId="29" type="noConversion"/>
  </si>
  <si>
    <t>　　매출채권 및 기타유동채권 (주4,6,8,9)</t>
  </si>
  <si>
    <t>판매비와관리비 (주27,29)</t>
  </si>
  <si>
    <t>단기금융상품</t>
    <phoneticPr fontId="29" type="noConversion"/>
  </si>
  <si>
    <t>　　유동당기손익인식지정금융자산 (주4,6,8)</t>
  </si>
  <si>
    <t>영업이익</t>
    <phoneticPr fontId="29" type="noConversion"/>
  </si>
  <si>
    <t>　　유동당기손익-공정가치측정금융자산 (주4,6,8)</t>
  </si>
  <si>
    <t>기타이익 (주28,35)</t>
  </si>
  <si>
    <t>　　유동매도가능금융자산 (주4,6,11)</t>
  </si>
  <si>
    <t>기타손실 (주28,35)</t>
  </si>
  <si>
    <t>　　유동 기타포괄손익-공정가치 측정 금융자산 (주4,6,8)</t>
  </si>
  <si>
    <t>금융수익 (주30)</t>
  </si>
  <si>
    <t>　　기타유동금융자산 (주4,6,8)</t>
  </si>
  <si>
    <t>금융원가 (주30)</t>
  </si>
  <si>
    <t>지분법 적용대상인 관계기업과 조인트벤처의 당기순손익에 대한 지분 (주16)</t>
  </si>
  <si>
    <t>　　재고자산 (주12)</t>
  </si>
  <si>
    <t>법인세비용 (주22)</t>
  </si>
  <si>
    <t>　　유형자산 (주13)</t>
  </si>
  <si>
    <t>당기순이익</t>
    <phoneticPr fontId="29" type="noConversion"/>
  </si>
  <si>
    <t>　　영업권 (주14)</t>
  </si>
  <si>
    <t>　　영업권 이외의 무형자산 (주14)</t>
  </si>
  <si>
    <t>　　투자부동산 (주15)</t>
  </si>
  <si>
    <t>　　확정급여제도의 재측정손익(세후기타포괄손익) (주20)</t>
  </si>
  <si>
    <t>관계기업투자</t>
    <phoneticPr fontId="29" type="noConversion"/>
  </si>
  <si>
    <t>　　지분법적용 투자지분</t>
  </si>
  <si>
    <t>　　관계기업의 재측정요소에 대한 지분 (주16)</t>
  </si>
  <si>
    <t>　　비유동당기손익인식금융자산 (주4,6,8)</t>
  </si>
  <si>
    <t>　　관계기업의 상호지분법</t>
  </si>
  <si>
    <t>　　비유동당기손익-공정가치측정금융자산 (주4,6,8)</t>
  </si>
  <si>
    <t>　　비유동매도가능금융자산 (주4,6,11)</t>
  </si>
  <si>
    <t>　　기타포괄손익공정가치측정금융자산 평가손익 (주8)</t>
  </si>
  <si>
    <t>　　비유동기타포괄손익-공정가치측정금융자산 (주4,6,8)</t>
  </si>
  <si>
    <t>　　비유동파생상품자산 (주4,6)</t>
  </si>
  <si>
    <t>　　매도가능금융자산평가손익(세후기타포괄손익) (주8)</t>
  </si>
  <si>
    <t>　　기타비유동금융자산 (주4,6,8)</t>
  </si>
  <si>
    <t>　　지분법 적용대상 관계기업과 공동기업의 기타포괄손익에 대한 지분(세후기타포괄손익) (주16)</t>
  </si>
  <si>
    <t>　　장기매출채권 및 기타비유동채권 (주8)</t>
  </si>
  <si>
    <t>　　퇴직급여운용자산/퇴직연금운용자산 (주20)</t>
  </si>
  <si>
    <t>　　이연법인세자산 (주22)</t>
  </si>
  <si>
    <t>　　매입채무 및 기타유동채무 (주4,6,17)</t>
  </si>
  <si>
    <t>단기차입금</t>
    <phoneticPr fontId="29" type="noConversion"/>
  </si>
  <si>
    <t>　　단기차입금 (주4,6,19)</t>
  </si>
  <si>
    <t>　　기타유동금융부채 (주4,6,17)</t>
  </si>
  <si>
    <t>주당이익  (주31)</t>
  </si>
  <si>
    <t>　　기타유동부채 (주19,23)</t>
  </si>
  <si>
    <t>　　당기법인세부채 (주22)</t>
  </si>
  <si>
    <t>　　유동충당부채 (주23)</t>
  </si>
  <si>
    <t>장기차입금</t>
    <phoneticPr fontId="29" type="noConversion"/>
  </si>
  <si>
    <t>　　기타비유동금융부채 (주4,6,17)</t>
  </si>
  <si>
    <t>　　장기차입금 (주4,6,19)</t>
  </si>
  <si>
    <t>　　기타비유동부채 (주19)</t>
  </si>
  <si>
    <t>　　퇴직급여부채 (주20)</t>
  </si>
  <si>
    <t>　　비유동충당부채 (주23)</t>
  </si>
  <si>
    <t>　　이연법인세부채 (주22)</t>
  </si>
  <si>
    <t>　　자본금 (주1,24)</t>
  </si>
  <si>
    <t>　　자본잉여금 (주24)</t>
  </si>
  <si>
    <t>　　기타포괄손익누계액 (주25)</t>
  </si>
  <si>
    <t>　　이익잉여금(결손금) (주26)</t>
  </si>
  <si>
    <t>4. 일별 DATA</t>
    <phoneticPr fontId="29" type="noConversion"/>
  </si>
  <si>
    <t>상지카일룸</t>
    <phoneticPr fontId="29" type="noConversion"/>
  </si>
  <si>
    <t>mrk</t>
    <phoneticPr fontId="29" type="noConversion"/>
  </si>
  <si>
    <t>　　매각예정자산</t>
  </si>
  <si>
    <t>　　관계기업투자주식</t>
  </si>
  <si>
    <t>　　 무형자산</t>
  </si>
  <si>
    <t>　　매도가능증권평가이익</t>
  </si>
  <si>
    <t>　후속적으로 당기손익으로 재분류되지않는 항목</t>
  </si>
  <si>
    <t>총포괄이익 (손실)</t>
  </si>
  <si>
    <t>　　기타자본항목</t>
  </si>
  <si>
    <t>이테크건설</t>
    <phoneticPr fontId="29" type="noConversion"/>
  </si>
  <si>
    <t>2018.10.1-2018.12.31</t>
    <phoneticPr fontId="29" type="noConversion"/>
  </si>
  <si>
    <t>2019.01.01-2019.03.29</t>
    <phoneticPr fontId="29" type="noConversion"/>
  </si>
  <si>
    <t>2018.10.01-2019.03.29</t>
    <phoneticPr fontId="29" type="noConversion"/>
  </si>
  <si>
    <t>MRK</t>
    <phoneticPr fontId="29" type="noConversion"/>
  </si>
  <si>
    <t>종가</t>
    <phoneticPr fontId="29" type="noConversion"/>
  </si>
  <si>
    <t>2. BS</t>
    <phoneticPr fontId="29" type="noConversion"/>
  </si>
  <si>
    <t>Source : Dart</t>
    <phoneticPr fontId="29" type="noConversion"/>
  </si>
  <si>
    <t>(단위 : 원)</t>
    <phoneticPr fontId="29" type="noConversion"/>
  </si>
  <si>
    <t>매출</t>
    <phoneticPr fontId="29" type="noConversion"/>
  </si>
  <si>
    <t>감가상각비</t>
    <phoneticPr fontId="29" type="noConversion"/>
  </si>
  <si>
    <t>현금및현금성자산</t>
    <phoneticPr fontId="29" type="noConversion"/>
  </si>
  <si>
    <t>금융이익</t>
  </si>
  <si>
    <t>기타영업외이익</t>
  </si>
  <si>
    <t>당기순이익</t>
    <phoneticPr fontId="29" type="noConversion"/>
  </si>
  <si>
    <t>　　공정가치측정금융자산</t>
  </si>
  <si>
    <t>　　공정가치측정금융자산평가손익</t>
  </si>
  <si>
    <t>　　관계기업투자</t>
  </si>
  <si>
    <t>　　해외사업장외화환산차이</t>
  </si>
  <si>
    <t>　지배기업의 소유주</t>
  </si>
  <si>
    <t>　　매입채무및기타채무</t>
  </si>
  <si>
    <t>　기본 및 희석주당이익(손실) (단위 : 원)</t>
  </si>
  <si>
    <t>　　이연수익</t>
  </si>
  <si>
    <t>단기차입금</t>
    <phoneticPr fontId="29" type="noConversion"/>
  </si>
  <si>
    <t>4. 일자별 시세</t>
    <phoneticPr fontId="29" type="noConversion"/>
  </si>
  <si>
    <t>세보이엠씨</t>
    <phoneticPr fontId="29" type="noConversion"/>
  </si>
  <si>
    <t>2018.10.1-2018.12.31</t>
    <phoneticPr fontId="29" type="noConversion"/>
  </si>
  <si>
    <t>MRK</t>
    <phoneticPr fontId="29" type="noConversion"/>
  </si>
  <si>
    <t>KRW m</t>
    <phoneticPr fontId="29" type="noConversion"/>
  </si>
  <si>
    <t>2. BS</t>
    <phoneticPr fontId="29" type="noConversion"/>
  </si>
  <si>
    <t>B/S</t>
    <phoneticPr fontId="29" type="noConversion"/>
  </si>
  <si>
    <t>I/S</t>
    <phoneticPr fontId="29" type="noConversion"/>
  </si>
  <si>
    <t>(단위 : 천원)</t>
    <phoneticPr fontId="29" type="noConversion"/>
  </si>
  <si>
    <t>유형자산상각비</t>
    <phoneticPr fontId="29" type="noConversion"/>
  </si>
  <si>
    <t>지분법적용투자이익</t>
  </si>
  <si>
    <t>법인세비용차감전이익</t>
  </si>
  <si>
    <t>당기순이익</t>
    <phoneticPr fontId="29" type="noConversion"/>
  </si>
  <si>
    <t>　　해외사업장순투자의 위험회피손익(세후기타포괄손익)</t>
  </si>
  <si>
    <t>단기차입금</t>
    <phoneticPr fontId="29" type="noConversion"/>
  </si>
  <si>
    <t>　　장기금융자산평가손익</t>
  </si>
  <si>
    <t>　　확정급여채무</t>
  </si>
  <si>
    <t>4. 일자별 시세</t>
    <phoneticPr fontId="29" type="noConversion"/>
  </si>
  <si>
    <t>삼일기업공사</t>
    <phoneticPr fontId="29" type="noConversion"/>
  </si>
  <si>
    <t>원</t>
    <phoneticPr fontId="29" type="noConversion"/>
  </si>
  <si>
    <t>2018.10.1-2018.12.31</t>
    <phoneticPr fontId="29" type="noConversion"/>
  </si>
  <si>
    <t>2019.01.01-2019.03.29</t>
    <phoneticPr fontId="29" type="noConversion"/>
  </si>
  <si>
    <t>2018.10.01-2019.03.29</t>
    <phoneticPr fontId="29" type="noConversion"/>
  </si>
  <si>
    <t>종가</t>
    <phoneticPr fontId="29" type="noConversion"/>
  </si>
  <si>
    <t>1. PL</t>
    <phoneticPr fontId="29" type="noConversion"/>
  </si>
  <si>
    <t>KRW m</t>
    <phoneticPr fontId="29" type="noConversion"/>
  </si>
  <si>
    <t>12month</t>
    <phoneticPr fontId="29" type="noConversion"/>
  </si>
  <si>
    <t>2. BS</t>
    <phoneticPr fontId="29" type="noConversion"/>
  </si>
  <si>
    <t>KRW m</t>
    <phoneticPr fontId="29" type="noConversion"/>
  </si>
  <si>
    <t>3. 연결 FS</t>
    <phoneticPr fontId="29" type="noConversion"/>
  </si>
  <si>
    <t>Source : Dart</t>
    <phoneticPr fontId="29" type="noConversion"/>
  </si>
  <si>
    <t>B/S</t>
    <phoneticPr fontId="29" type="noConversion"/>
  </si>
  <si>
    <t>I/S</t>
    <phoneticPr fontId="29" type="noConversion"/>
  </si>
  <si>
    <t>(단위 : 원)</t>
    <phoneticPr fontId="29" type="noConversion"/>
  </si>
  <si>
    <t>감가상각비</t>
    <phoneticPr fontId="29" type="noConversion"/>
  </si>
  <si>
    <t>유형자산상각비</t>
    <phoneticPr fontId="29" type="noConversion"/>
  </si>
  <si>
    <t>　　　미성공사</t>
  </si>
  <si>
    <t>영업이익</t>
    <phoneticPr fontId="29" type="noConversion"/>
  </si>
  <si>
    <t>　　　진행청구액</t>
  </si>
  <si>
    <t>장기금융상품</t>
    <phoneticPr fontId="29" type="noConversion"/>
  </si>
  <si>
    <t>4. 일자별 시세</t>
    <phoneticPr fontId="29" type="noConversion"/>
  </si>
  <si>
    <t>건설업</t>
    <phoneticPr fontId="29" type="noConversion"/>
  </si>
  <si>
    <t>Cash</t>
    <phoneticPr fontId="40" type="noConversion"/>
  </si>
  <si>
    <t>Revenue</t>
    <phoneticPr fontId="40" type="noConversion"/>
  </si>
  <si>
    <t>Debt</t>
    <phoneticPr fontId="40" type="noConversion"/>
  </si>
  <si>
    <t>단기차입금</t>
    <phoneticPr fontId="40" type="noConversion"/>
  </si>
  <si>
    <t>NOA</t>
    <phoneticPr fontId="40" type="noConversion"/>
  </si>
  <si>
    <t>장기금융상품</t>
    <phoneticPr fontId="29" type="noConversion"/>
  </si>
  <si>
    <t>매도가능증권</t>
    <phoneticPr fontId="29" type="noConversion"/>
  </si>
  <si>
    <t>장단기대여금</t>
    <phoneticPr fontId="29" type="noConversion"/>
  </si>
  <si>
    <t>BV</t>
    <phoneticPr fontId="40" type="noConversion"/>
  </si>
  <si>
    <t>1. 연결 재무상태표</t>
    <phoneticPr fontId="29" type="noConversion"/>
  </si>
  <si>
    <t>2. 연결 포괄손익계산서</t>
    <phoneticPr fontId="29" type="noConversion"/>
  </si>
  <si>
    <t>3. 일자별시세</t>
    <phoneticPr fontId="29" type="noConversion"/>
  </si>
  <si>
    <t>2019/04/30</t>
  </si>
  <si>
    <t>제 48 기          2018.12.31 현재</t>
  </si>
  <si>
    <t>제 48 기 2018.01.01 부터 2018.12.31 까지</t>
  </si>
  <si>
    <t>2019/04/29</t>
  </si>
  <si>
    <t>제 47 기          2017.12.31 현재</t>
  </si>
  <si>
    <t>제 47 기 2017.01.01 부터 2017.12.31 까지</t>
  </si>
  <si>
    <t>2019/04/26</t>
  </si>
  <si>
    <t>제 46 기          2016.12.31 현재</t>
  </si>
  <si>
    <t>제 46 기 2016.01.01 부터 2016.12.31 까지</t>
  </si>
  <si>
    <t>2019/04/25</t>
  </si>
  <si>
    <t>2019/04/24</t>
  </si>
  <si>
    <t>제 47 기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</si>
  <si>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</si>
  <si>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</si>
  <si>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</si>
  <si>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</si>
  <si>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</si>
  <si>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</si>
  <si>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</si>
  <si>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</si>
  <si>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　　미수금</t>
  </si>
  <si>
    <t>2019/04/11</t>
  </si>
  <si>
    <t>　　선급금</t>
  </si>
  <si>
    <t>2019/04/10</t>
  </si>
  <si>
    <t>　　단기대여금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</si>
  <si>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</si>
  <si>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</si>
  <si>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</si>
  <si>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</si>
  <si>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</si>
  <si>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</si>
  <si>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</si>
  <si>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　　장기매출채권</t>
  </si>
  <si>
    <t>　　기타투자자산</t>
  </si>
  <si>
    <t>　　자산재평가손익(세후기타포괄손익)</t>
  </si>
  <si>
    <t>　　기타포괄손익-공정가치 측정 금융자산 평가손익(세후기타포괄손익)</t>
  </si>
  <si>
    <t>총포괄손익의귀속</t>
  </si>
  <si>
    <t>　　미지급금</t>
  </si>
  <si>
    <t>　　미지급비용</t>
  </si>
  <si>
    <t>　　공사손실충당부채</t>
  </si>
  <si>
    <t>(단위: 천원)</t>
    <phoneticPr fontId="29" type="noConversion"/>
  </si>
  <si>
    <t>　　비유동성전환사채</t>
  </si>
  <si>
    <t>EBITDA</t>
    <phoneticPr fontId="29" type="noConversion"/>
  </si>
  <si>
    <t>　　장기종업원급여채무</t>
  </si>
  <si>
    <t>Source: http://www.sc-eng.com/</t>
    <phoneticPr fontId="29" type="noConversion"/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</si>
  <si>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</si>
  <si>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</si>
  <si>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</si>
  <si>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</si>
  <si>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</si>
  <si>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</si>
  <si>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</si>
  <si>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</si>
  <si>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</si>
  <si>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</si>
  <si>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</si>
  <si>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</si>
  <si>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</si>
  <si>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</si>
  <si>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</si>
  <si>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</si>
  <si>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</si>
  <si>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</si>
  <si>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</si>
  <si>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</si>
  <si>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</si>
  <si>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</si>
  <si>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</si>
  <si>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</si>
  <si>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</si>
  <si>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</si>
  <si>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</si>
  <si>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</si>
  <si>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</si>
  <si>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</si>
  <si>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</si>
  <si>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</si>
  <si>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</si>
  <si>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</si>
  <si>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</si>
  <si>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</si>
  <si>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</si>
  <si>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</si>
  <si>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</si>
  <si>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</si>
  <si>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</si>
  <si>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</si>
  <si>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</si>
  <si>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</si>
  <si>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</si>
  <si>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</si>
  <si>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</si>
  <si>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BS</t>
    <phoneticPr fontId="40" type="noConversion"/>
  </si>
  <si>
    <t>PL</t>
    <phoneticPr fontId="40" type="noConversion"/>
  </si>
  <si>
    <t>Cash</t>
    <phoneticPr fontId="40" type="noConversion"/>
  </si>
  <si>
    <t>현금및현금성자산</t>
    <phoneticPr fontId="40" type="noConversion"/>
  </si>
  <si>
    <t>Revenue</t>
    <phoneticPr fontId="40" type="noConversion"/>
  </si>
  <si>
    <t>단기금융상품</t>
    <phoneticPr fontId="40" type="noConversion"/>
  </si>
  <si>
    <t>EBIT</t>
    <phoneticPr fontId="40" type="noConversion"/>
  </si>
  <si>
    <t>단기차입금</t>
    <phoneticPr fontId="40" type="noConversion"/>
  </si>
  <si>
    <t>NI(Loss)</t>
    <phoneticPr fontId="40" type="noConversion"/>
  </si>
  <si>
    <t>사채</t>
    <phoneticPr fontId="40" type="noConversion"/>
  </si>
  <si>
    <t>매도가능증권</t>
    <phoneticPr fontId="29" type="noConversion"/>
  </si>
  <si>
    <t>매각예정비유동자산</t>
    <phoneticPr fontId="29" type="noConversion"/>
  </si>
  <si>
    <t>BV</t>
    <phoneticPr fontId="40" type="noConversion"/>
  </si>
  <si>
    <t>1. 연결 재무상태표</t>
    <phoneticPr fontId="29" type="noConversion"/>
  </si>
  <si>
    <t>2. 연결 포괄손익계산서</t>
    <phoneticPr fontId="29" type="noConversion"/>
  </si>
  <si>
    <t>3. 일자별시세</t>
    <phoneticPr fontId="29" type="noConversion"/>
  </si>
  <si>
    <t>제 39 기          2018.12.31 현재</t>
  </si>
  <si>
    <t>제 39 기 2018.01.01 부터 2018.12.31 까지</t>
  </si>
  <si>
    <t>제 38 기          2017.12.31 현재</t>
  </si>
  <si>
    <t>제 38 기 2017.01.01 부터 2017.12.31 까지</t>
  </si>
  <si>
    <t>제 37 기          2016.12.31 현재</t>
  </si>
  <si>
    <t>제 37 기 2016.01.01 부터 2016.12.31 까지</t>
  </si>
  <si>
    <t>수익(매출액) (주6,24)</t>
  </si>
  <si>
    <t>매출원가 (주24)</t>
  </si>
  <si>
    <t>　　현금및현금성자산 (주7)</t>
  </si>
  <si>
    <t>판매비와관리비 (주25)</t>
  </si>
  <si>
    <t>　　　매출채권 (주9,30)</t>
  </si>
  <si>
    <t>　　　기타채권 (주9)</t>
  </si>
  <si>
    <t>기타이익 (주27)</t>
  </si>
  <si>
    <t>　　단기미청구공사 (주9,30)</t>
  </si>
  <si>
    <t>기타손실 (주27)</t>
  </si>
  <si>
    <t>　　유동매도가능금융자산 (주4,12)</t>
  </si>
  <si>
    <t>금융수익 (주28)</t>
  </si>
  <si>
    <t>　　기타유동자산 (주10)</t>
  </si>
  <si>
    <t>금융원가 (주28)</t>
  </si>
  <si>
    <t>기타영업외수익(비용) (주28)</t>
  </si>
  <si>
    <t>　　재고자산 (주11)</t>
  </si>
  <si>
    <t>관계기업지분증권투자손익(손실) (주28)</t>
  </si>
  <si>
    <t>　　　장기매출채권 (주9)</t>
  </si>
  <si>
    <t>　　비유동매도가능금융자산 (주4,12)</t>
  </si>
  <si>
    <t>　　비유동만기보유금융자산 (주12)</t>
  </si>
  <si>
    <t>　　지분법적용 투자지분 (주13)</t>
  </si>
  <si>
    <t>　　유형자산 (주14)</t>
  </si>
  <si>
    <t>　　영업권 이외의 무형자산 (주15)</t>
  </si>
  <si>
    <t>　　투자부동산 (주16)</t>
  </si>
  <si>
    <t>　　기타비유동자산 (주10)</t>
  </si>
  <si>
    <t>　매각예정비유동자산 (주17)</t>
  </si>
  <si>
    <t>　　　단기매입채무 (주4)</t>
  </si>
  <si>
    <t>　　　기타채무 (주18)</t>
  </si>
  <si>
    <t>　　단기초과청구공사 (주30)</t>
  </si>
  <si>
    <t>주당이익  (주29)</t>
  </si>
  <si>
    <t>　　단기차입금 (주19)</t>
  </si>
  <si>
    <t>　　유동성장기차입금 (주19)</t>
  </si>
  <si>
    <t>　　유동충당부채 (주21)</t>
  </si>
  <si>
    <t>　　기타유동부채 (주18)</t>
  </si>
  <si>
    <t>　기본주당이익(손실)) (단위 : 원)</t>
  </si>
  <si>
    <t>　　지배기업주주지분주당이익(손실) (단위 : 원)</t>
  </si>
  <si>
    <t>　희석주당이익(손실)) (단위 : 원)</t>
  </si>
  <si>
    <t>　　　장기매입채무 (주4)</t>
  </si>
  <si>
    <t>　　장기차입금 (주19)</t>
  </si>
  <si>
    <t>(단위: 천원)</t>
    <phoneticPr fontId="29" type="noConversion"/>
  </si>
  <si>
    <t>　　기타비유동부채 (주18)</t>
  </si>
  <si>
    <t>　　비유동충당부채 (주21)</t>
  </si>
  <si>
    <t>EBITDA</t>
    <phoneticPr fontId="29" type="noConversion"/>
  </si>
  <si>
    <t>　　자본금 (주1,22)</t>
  </si>
  <si>
    <t>　　자본잉여금 (주22)</t>
  </si>
  <si>
    <t>　　기타자본구성요소 (주23)</t>
  </si>
  <si>
    <t>　　　기타자본조정</t>
  </si>
  <si>
    <t>　　기타포괄손익누계액 (주23)</t>
  </si>
  <si>
    <t>　　이익잉여금(결손금) (주23)</t>
  </si>
  <si>
    <t>일부 플랜트 수행</t>
  </si>
  <si>
    <t>플랜트 매출 미미[1]; 제외</t>
  </si>
  <si>
    <t>TBM Shield 로 일반적인 플랜트가 아님; 제외</t>
  </si>
  <si>
    <t>플랜트 공사 수행하지 아니함; 제외</t>
  </si>
  <si>
    <t>건물건설업</t>
  </si>
  <si>
    <t>건축물에 투입되는 다양한 코팅 배관 등을 제작 설치하는 업체로 LWHS와의 연관성 낮음.</t>
  </si>
  <si>
    <t>종합건설회사로 일부 플랜트 설립업도 겸하고 있으나 2018년 5월초 인적분할로 설립.</t>
  </si>
  <si>
    <t>홈네트워크, 자동제어 등 건축물 등에 투입되는 자동화 장비 등을 설계 등을 하고 있음. LWHS와의 연관성 낮음.</t>
  </si>
  <si>
    <t>터널(TBM), 지반 강화 등의 지질 공사를 주력 사업으로 하는 업체로 LWHS와의 연관성 낮음.</t>
  </si>
  <si>
    <t>한국전력 자회사로 발전설비 유지정비를 주된 사업으로 하는 회사로 LWHS와의 연관성은 낮음.</t>
  </si>
  <si>
    <t>조선, 건설업을 영위하는 회사로 건설부문 중 플랜트가 포함되어 있으나 수주잔고 기준으로 환경 플랜트는 1% 수준으로 미미함.</t>
  </si>
  <si>
    <t>종합건설회사로 수처리 관련 플랜트 시공실적이 있으나 수주잔고 기준으로 환경 플랜트는 1.1%로 미미한 수준임.</t>
  </si>
  <si>
    <t>종합건설회사로 수처리 관련 플랜트 시공실적이 있으나 수주잔고 기준으로 환경 플랜트는 현재 아예 없음.</t>
  </si>
  <si>
    <t>플랜트의 경우, 석유화확, 발전, 원자력, 산업설비 등을 영위하나 수주잔고가 없음.</t>
  </si>
  <si>
    <t>화공플랜트 전문회사로 이외에도 소재, 산업, 에너지 플랜트를 사업을 영위하는 회사임.</t>
  </si>
  <si>
    <t>종합건설회사로 플랜트 사업 중 발전, 에너지, 산업설비, 환경 등을 영위하나, 환경 플랜트는 수주잔고 기준에서 미미함.</t>
  </si>
  <si>
    <t>토목, 건축업을 영위하는 회사로 LWHS와의 연관성이 낮음.</t>
  </si>
  <si>
    <t>종합건설회사로 토목, 건축, 주택, 플랜트/환경사업, 비건설 등을 영위하지만 수주잔고 기준에서는 환경 플랜트는 1%대의 미미한 수준임.</t>
  </si>
  <si>
    <t>종합건설회사로 주택, 건축, 토목, 환경 플랜트 등을 영위하는 회사임.</t>
  </si>
  <si>
    <t>- 대원, 이엑스티, 남화토건 등</t>
    <phoneticPr fontId="29" type="noConversion"/>
  </si>
  <si>
    <t>&gt; 34개 회사 제외</t>
    <phoneticPr fontId="29" type="noConversion"/>
  </si>
  <si>
    <t>비지배지분</t>
    <phoneticPr fontId="29" type="noConversion"/>
  </si>
  <si>
    <t>- 최초 모집단의 56개 대상회사에서 전방산업 유사성 등을 통해 20개 회사를 유사회사로 선정함.</t>
    <phoneticPr fontId="29" type="noConversion"/>
  </si>
  <si>
    <t>- 금호산업: 아시아나항공의 모회사로 주가가 아시아나항공 실적에 큰영향을 받음</t>
    <phoneticPr fontId="29" type="noConversion"/>
  </si>
  <si>
    <t>비지배지분</t>
    <phoneticPr fontId="29" type="noConversion"/>
  </si>
  <si>
    <t>코스닥</t>
    <phoneticPr fontId="29" type="noConversion"/>
  </si>
  <si>
    <t>코스닥</t>
    <phoneticPr fontId="29" type="noConversion"/>
  </si>
  <si>
    <t>상장</t>
    <phoneticPr fontId="29" type="noConversion"/>
  </si>
  <si>
    <t>제넨바이오</t>
  </si>
  <si>
    <t>폐기물 처리업</t>
  </si>
  <si>
    <t>폐기물처리</t>
    <phoneticPr fontId="29" type="noConversion"/>
  </si>
  <si>
    <t>코스닥</t>
    <phoneticPr fontId="29" type="noConversion"/>
  </si>
  <si>
    <t>유사기업 선정</t>
    <phoneticPr fontId="29" type="noConversion"/>
  </si>
  <si>
    <t>1. 모집단 선정</t>
    <phoneticPr fontId="29" type="noConversion"/>
  </si>
  <si>
    <t>- 해당 방법에 따라 조회된 회사는 하기와 같음.</t>
    <phoneticPr fontId="29" type="noConversion"/>
  </si>
  <si>
    <t>&gt; Source : http://kind.krx.co.kr/corpgeneral/corpList.do?method=loadInitPage</t>
    <phoneticPr fontId="29" type="noConversion"/>
  </si>
  <si>
    <t>회사명</t>
    <phoneticPr fontId="29" type="noConversion"/>
  </si>
  <si>
    <t>비고</t>
    <phoneticPr fontId="29" type="noConversion"/>
  </si>
  <si>
    <t>KG ETS</t>
  </si>
  <si>
    <t>151860</t>
    <phoneticPr fontId="29" type="noConversion"/>
  </si>
  <si>
    <t>집단에너지(스팀), 산화동, 폐기물 소각</t>
  </si>
  <si>
    <t>엄기민</t>
  </si>
  <si>
    <t>http://www.kgets.co.kr</t>
  </si>
  <si>
    <t>경기도</t>
    <phoneticPr fontId="29" type="noConversion"/>
  </si>
  <si>
    <t>환경, 에너지 사업, 신소재 사업 바이오 사업으로 구성되며 환경, 에너지 사업부문이 차지하는 매출 비중은 59.4%임.</t>
    <phoneticPr fontId="29" type="noConversion"/>
  </si>
  <si>
    <t>와이엔텍</t>
  </si>
  <si>
    <t>067900</t>
  </si>
  <si>
    <t>사업장폐기물중간및최종처리,전문건설,골재제조</t>
  </si>
  <si>
    <t>김연석, 박용하(각자 대표이사)</t>
  </si>
  <si>
    <t>http://www.y-entec.co.kr</t>
  </si>
  <si>
    <t>서비스업, 운송, 제조업, 건설업으로 사업부문이 구분되어 있으며 이 중 서비스업에 속한 폐기물 처리 관련 매출이 31.8%를 차지함.</t>
    <phoneticPr fontId="29" type="noConversion"/>
  </si>
  <si>
    <t>자연과환경</t>
  </si>
  <si>
    <t>043910</t>
  </si>
  <si>
    <t>환경 정화 및 복원업</t>
  </si>
  <si>
    <t>스테인레스파이프, 다공성식생블록,조경원예자재</t>
  </si>
  <si>
    <t>이병용</t>
  </si>
  <si>
    <t>http://www.e-nne.co.kr</t>
  </si>
  <si>
    <t>환경복원, 조경산업, 환경플랜트와 같이 친환경 사업을 주로 하는 회사임.</t>
    <phoneticPr fontId="29" type="noConversion"/>
  </si>
  <si>
    <t>072520</t>
    <phoneticPr fontId="29" type="noConversion"/>
  </si>
  <si>
    <t>휴대폰윈도우</t>
  </si>
  <si>
    <t>이홍민, 김성주</t>
  </si>
  <si>
    <t>http://gennbio.co.kr</t>
  </si>
  <si>
    <t>대구광역시</t>
    <phoneticPr fontId="29" type="noConversion"/>
  </si>
  <si>
    <t>환경 사업부, 바이오 사업부로 구성되어 있으며 환경 사업부에서 제공하는 사업장 일반 및 지정 폐기물 매립 서비스가 매출의 98.2%를 차지함.</t>
    <phoneticPr fontId="29" type="noConversion"/>
  </si>
  <si>
    <t>코엔텍</t>
  </si>
  <si>
    <t>029960</t>
  </si>
  <si>
    <t>산업폐기물 소각/매립처리</t>
  </si>
  <si>
    <t>이민석</t>
  </si>
  <si>
    <t>http://www.koentec.co.kr</t>
  </si>
  <si>
    <t>사업부문이 전부 폐기물 처리 관련으로 소각 및 매립 부문으로  나뉘어져 있음.</t>
    <phoneticPr fontId="29" type="noConversion"/>
  </si>
  <si>
    <t>인선이엔티</t>
  </si>
  <si>
    <t>060150</t>
  </si>
  <si>
    <t>건축폐기물처리</t>
  </si>
  <si>
    <t>이준길</t>
  </si>
  <si>
    <t>http://www.insun.co.kr</t>
  </si>
  <si>
    <t>건설폐기물 중간처리, 폐기물 최종처리, 자동차재활용 등으로 사업부문이 구성되어 있으며, 이 중 폐기물 처리 관련 매출이 57.3%를 차지함.</t>
    <phoneticPr fontId="29" type="noConversion"/>
  </si>
  <si>
    <t>GMR머티리얼즈</t>
    <phoneticPr fontId="29" type="noConversion"/>
  </si>
  <si>
    <t>032860</t>
    <phoneticPr fontId="29" type="noConversion"/>
  </si>
  <si>
    <t>해체, 선별 및 원료 재생업</t>
  </si>
  <si>
    <t>철스크랩</t>
  </si>
  <si>
    <t>김동은</t>
  </si>
  <si>
    <t>http://www.gmrmaterials.com</t>
  </si>
  <si>
    <t>충청남도</t>
    <phoneticPr fontId="29" type="noConversion"/>
  </si>
  <si>
    <t>금속 및 비금속 원료재생사업과 방화문 제조, 판매 및 시공사업을 주된 사업으로 영위하고 있음.</t>
    <phoneticPr fontId="29" type="noConversion"/>
  </si>
  <si>
    <t>모집단의 수</t>
    <phoneticPr fontId="29" type="noConversion"/>
  </si>
  <si>
    <t>2. 유사회사 선정 기준</t>
    <phoneticPr fontId="29" type="noConversion"/>
  </si>
  <si>
    <t>기준 Ⅰ. 전방산업 유사성</t>
    <phoneticPr fontId="29" type="noConversion"/>
  </si>
  <si>
    <t>하이엔텍(대상회사) - 대상회사는 수질오염방지시설 및 하수처리시설의 관리, 운영 등을 주목적으로 하는 회사임</t>
    <phoneticPr fontId="29" type="noConversion"/>
  </si>
  <si>
    <t>- 대상회사의 전방산업인 하수 처리업으로 분류된 상장회사가 없으므로 대용으로 폐기물 처리업을 영위하는 회사를 선정</t>
    <phoneticPr fontId="29" type="noConversion"/>
  </si>
  <si>
    <t>- 자연과환경(환경 정화 및 복원업), GMR머티리얼즈(해체, 선별 및 원료 재생업)</t>
    <phoneticPr fontId="29" type="noConversion"/>
  </si>
  <si>
    <t>&gt; 상기 2개 회사 제외</t>
    <phoneticPr fontId="29" type="noConversion"/>
  </si>
  <si>
    <t>경기도</t>
    <phoneticPr fontId="29" type="noConversion"/>
  </si>
  <si>
    <t>2019-01-01~2019-03-31</t>
    <phoneticPr fontId="29" type="noConversion"/>
  </si>
  <si>
    <t>Revenue</t>
    <phoneticPr fontId="40" type="noConversion"/>
  </si>
  <si>
    <t>2018-10-01~2019-03-31</t>
    <phoneticPr fontId="29" type="noConversion"/>
  </si>
  <si>
    <t>시가총액</t>
    <phoneticPr fontId="29" type="noConversion"/>
  </si>
  <si>
    <t>Dep</t>
    <phoneticPr fontId="40" type="noConversion"/>
  </si>
  <si>
    <t>2019.03.31</t>
    <phoneticPr fontId="29" type="noConversion"/>
  </si>
  <si>
    <t>장기차입금</t>
    <phoneticPr fontId="40" type="noConversion"/>
  </si>
  <si>
    <t>관계기업투자</t>
    <phoneticPr fontId="29" type="noConversion"/>
  </si>
  <si>
    <t>제 20 기          2018.12.31 현재</t>
  </si>
  <si>
    <t>제 20 기 2018.01.01 부터 2018.12.31 까지</t>
  </si>
  <si>
    <t>제 19 기          2017.12.31 현재</t>
  </si>
  <si>
    <t>제 19 기 2017.01.01 부터 2017.12.31 까지</t>
  </si>
  <si>
    <t>제 18 기          2016.12.31 현재</t>
  </si>
  <si>
    <t>제 18 기 2016.01.01 부터 2016.12.31 까지</t>
  </si>
  <si>
    <t>제 18 기</t>
  </si>
  <si>
    <t>　　　단기미수금</t>
  </si>
  <si>
    <t>　　　단기미수수익</t>
  </si>
  <si>
    <t>　　　단기선급금</t>
  </si>
  <si>
    <t>　　　단기선급비용</t>
  </si>
  <si>
    <t>관계기업지분법손익</t>
  </si>
  <si>
    <t>　　　기타유동자산</t>
  </si>
  <si>
    <t>　　　유동파생상품자산</t>
  </si>
  <si>
    <t>　　매도가능증권</t>
  </si>
  <si>
    <t>　　　비유동만기보유금융자산</t>
  </si>
  <si>
    <t>영업에서 창출된 현금흐름</t>
    <phoneticPr fontId="40" type="noConversion"/>
  </si>
  <si>
    <t>　　　장기매출채권</t>
  </si>
  <si>
    <t>　　　부가가치세예수금</t>
  </si>
  <si>
    <t>　　　유동성장기차입금</t>
  </si>
  <si>
    <t>　　기타유동비금융부채</t>
  </si>
  <si>
    <t>　　　장기기타보증금</t>
  </si>
  <si>
    <t>　　　기타자본</t>
  </si>
  <si>
    <t>2018-10-01~2018-12-31</t>
    <phoneticPr fontId="29" type="noConversion"/>
  </si>
  <si>
    <t>종가</t>
    <phoneticPr fontId="29" type="noConversion"/>
  </si>
  <si>
    <t>Cash</t>
    <phoneticPr fontId="40" type="noConversion"/>
  </si>
  <si>
    <t>12mths</t>
    <phoneticPr fontId="40" type="noConversion"/>
  </si>
  <si>
    <t>2019-01-01~2019-03-31</t>
    <phoneticPr fontId="29" type="noConversion"/>
  </si>
  <si>
    <t>현금및현금성자산</t>
    <phoneticPr fontId="40" type="noConversion"/>
  </si>
  <si>
    <t>2018-10-01~2019-03-31</t>
    <phoneticPr fontId="29" type="noConversion"/>
  </si>
  <si>
    <t>단기금융상품</t>
    <phoneticPr fontId="40" type="noConversion"/>
  </si>
  <si>
    <t>EBIT</t>
    <phoneticPr fontId="40" type="noConversion"/>
  </si>
  <si>
    <t>2018.12.31</t>
    <phoneticPr fontId="29" type="noConversion"/>
  </si>
  <si>
    <t>시가총액</t>
    <phoneticPr fontId="29" type="noConversion"/>
  </si>
  <si>
    <t>시가총액</t>
    <phoneticPr fontId="29" type="noConversion"/>
  </si>
  <si>
    <t>Debt</t>
    <phoneticPr fontId="40" type="noConversion"/>
  </si>
  <si>
    <t>Dep</t>
    <phoneticPr fontId="40" type="noConversion"/>
  </si>
  <si>
    <t>2019.03.31</t>
    <phoneticPr fontId="29" type="noConversion"/>
  </si>
  <si>
    <t>2019.03.31</t>
    <phoneticPr fontId="29" type="noConversion"/>
  </si>
  <si>
    <t>단기차입금</t>
    <phoneticPr fontId="40" type="noConversion"/>
  </si>
  <si>
    <t>EBITDA</t>
    <phoneticPr fontId="40" type="noConversion"/>
  </si>
  <si>
    <t>EBITDA</t>
    <phoneticPr fontId="40" type="noConversion"/>
  </si>
  <si>
    <t>장기차입금</t>
    <phoneticPr fontId="40" type="noConversion"/>
  </si>
  <si>
    <t>NI(Loss)</t>
    <phoneticPr fontId="40" type="noConversion"/>
  </si>
  <si>
    <t>NI(Loss)</t>
    <phoneticPr fontId="40" type="noConversion"/>
  </si>
  <si>
    <t>사채</t>
    <phoneticPr fontId="40" type="noConversion"/>
  </si>
  <si>
    <t>사채</t>
    <phoneticPr fontId="40" type="noConversion"/>
  </si>
  <si>
    <t>NOA</t>
    <phoneticPr fontId="40" type="noConversion"/>
  </si>
  <si>
    <t>장기금융상품</t>
    <phoneticPr fontId="29" type="noConversion"/>
  </si>
  <si>
    <t>투자부동산</t>
    <phoneticPr fontId="29" type="noConversion"/>
  </si>
  <si>
    <t>관계기업투자</t>
    <phoneticPr fontId="29" type="noConversion"/>
  </si>
  <si>
    <t>장단기대여금</t>
    <phoneticPr fontId="29" type="noConversion"/>
  </si>
  <si>
    <t>장단기대여금</t>
    <phoneticPr fontId="29" type="noConversion"/>
  </si>
  <si>
    <t>BV</t>
    <phoneticPr fontId="40" type="noConversion"/>
  </si>
  <si>
    <t>BV</t>
    <phoneticPr fontId="40" type="noConversion"/>
  </si>
  <si>
    <t>연결 재무상태표</t>
    <phoneticPr fontId="40" type="noConversion"/>
  </si>
  <si>
    <t>제 29 기          2018.12.31 현재</t>
  </si>
  <si>
    <t>제 29 기 2018.01.01 부터 2018.12.31 까지</t>
  </si>
  <si>
    <t>제 28 기          2017.12.31 현재</t>
  </si>
  <si>
    <t>제 28 기 2017.01.01 부터 2017.12.31 까지</t>
  </si>
  <si>
    <t>제 27 기          2016.12.31 현재</t>
  </si>
  <si>
    <t>제 27 기 2016.01.01 부터 2016.12.31 까지</t>
  </si>
  <si>
    <t>제 29 기</t>
  </si>
  <si>
    <t>제 28 기</t>
  </si>
  <si>
    <t>제 27 기</t>
  </si>
  <si>
    <t>　　유동파생상품자산</t>
  </si>
  <si>
    <t>영업으로부터 창출된 현금</t>
    <phoneticPr fontId="40" type="noConversion"/>
  </si>
  <si>
    <t>영업으로부터 창출된 현금</t>
    <phoneticPr fontId="40" type="noConversion"/>
  </si>
  <si>
    <t> 감가상각비</t>
  </si>
  <si>
    <t>　　장기 사후처리, 복구, 정화 비용을 위한 충당부채</t>
  </si>
  <si>
    <t>　　비유동파생상품부채</t>
  </si>
  <si>
    <t>BS</t>
    <phoneticPr fontId="40" type="noConversion"/>
  </si>
  <si>
    <t>2018.12.31</t>
    <phoneticPr fontId="29" type="noConversion"/>
  </si>
  <si>
    <t>PL</t>
    <phoneticPr fontId="40" type="noConversion"/>
  </si>
  <si>
    <t>2018-10-01~2018-12-31</t>
    <phoneticPr fontId="29" type="noConversion"/>
  </si>
  <si>
    <t>종가</t>
    <phoneticPr fontId="29" type="noConversion"/>
  </si>
  <si>
    <t>Cash</t>
    <phoneticPr fontId="40" type="noConversion"/>
  </si>
  <si>
    <t>12mths</t>
    <phoneticPr fontId="40" type="noConversion"/>
  </si>
  <si>
    <t>2019-01-01~2019-03-31</t>
    <phoneticPr fontId="29" type="noConversion"/>
  </si>
  <si>
    <t>현금및현금성자산</t>
    <phoneticPr fontId="40" type="noConversion"/>
  </si>
  <si>
    <t>Revenue</t>
    <phoneticPr fontId="40" type="noConversion"/>
  </si>
  <si>
    <t>2018-10-01~2019-03-31</t>
    <phoneticPr fontId="29" type="noConversion"/>
  </si>
  <si>
    <t>단기금융상품</t>
    <phoneticPr fontId="40" type="noConversion"/>
  </si>
  <si>
    <t>EBIT</t>
    <phoneticPr fontId="40" type="noConversion"/>
  </si>
  <si>
    <t>Debt</t>
    <phoneticPr fontId="40" type="noConversion"/>
  </si>
  <si>
    <t>Dep</t>
    <phoneticPr fontId="40" type="noConversion"/>
  </si>
  <si>
    <t>단기차입금</t>
    <phoneticPr fontId="40" type="noConversion"/>
  </si>
  <si>
    <t>장기차입금</t>
    <phoneticPr fontId="40" type="noConversion"/>
  </si>
  <si>
    <t>NOA</t>
    <phoneticPr fontId="40" type="noConversion"/>
  </si>
  <si>
    <t>장기금융상품</t>
    <phoneticPr fontId="29" type="noConversion"/>
  </si>
  <si>
    <t>장기금융상품</t>
    <phoneticPr fontId="29" type="noConversion"/>
  </si>
  <si>
    <t>투자부동산</t>
    <phoneticPr fontId="29" type="noConversion"/>
  </si>
  <si>
    <t>투자부동산</t>
    <phoneticPr fontId="29" type="noConversion"/>
  </si>
  <si>
    <t>관계기업투자</t>
    <phoneticPr fontId="29" type="noConversion"/>
  </si>
  <si>
    <t>제 26 기          2018.12.31 현재</t>
  </si>
  <si>
    <t>제 26 기 2018.01.01 부터 2018.12.31 까지</t>
  </si>
  <si>
    <t>제 25 기          2017.12.31 현재</t>
  </si>
  <si>
    <t>제 25 기 2017.01.01 부터 2017.12.31 까지</t>
  </si>
  <si>
    <t>제 24 기          2016.12.31 현재</t>
  </si>
  <si>
    <t>제 24 기 2016.01.01 부터 2016.12.31 까지</t>
  </si>
  <si>
    <t>제 26 기</t>
  </si>
  <si>
    <t>제 25 기</t>
  </si>
  <si>
    <t>　기타판매비와관리비</t>
  </si>
  <si>
    <t>　대손상각비</t>
  </si>
  <si>
    <t>　　기타포괄손익-공정가치 금융자산</t>
  </si>
  <si>
    <t>　　매각예정 비유동부채</t>
  </si>
  <si>
    <t>영업으로부터 창출된 현금</t>
    <phoneticPr fontId="40" type="noConversion"/>
  </si>
  <si>
    <t>   감가상각비</t>
  </si>
  <si>
    <t>   무형자산상각비</t>
  </si>
  <si>
    <t>사채</t>
    <phoneticPr fontId="29" type="noConversion"/>
  </si>
  <si>
    <t>제 22 기          2018.12.31 현재</t>
  </si>
  <si>
    <t>제 22 기 2018.01.01 부터 2018.12.31 까지</t>
  </si>
  <si>
    <t>제 21 기          2017.12.31 현재</t>
  </si>
  <si>
    <t>제 21 기 2017.01.01 부터 2017.12.31 까지</t>
  </si>
  <si>
    <t>제 20 기          2016.12.31 현재</t>
  </si>
  <si>
    <t>제 20 기 2016.01.01 부터 2016.12.31 까지</t>
  </si>
  <si>
    <t>투자손익</t>
  </si>
  <si>
    <t>　　계속영업이익</t>
  </si>
  <si>
    <t>　　중단영업이익</t>
  </si>
  <si>
    <t>　계속영업기본주당이익(손실) (단위 : 원)</t>
  </si>
  <si>
    <t>　중단영업기본주당이익(손실) (단위 : 원)</t>
  </si>
  <si>
    <t> (단위 : 천원)</t>
  </si>
  <si>
    <t>　　정부보조금</t>
  </si>
  <si>
    <t>법인세이익</t>
  </si>
  <si>
    <t>계속영업당기순이익(손실)</t>
  </si>
  <si>
    <t>　　순확정급여의 재측정요소</t>
  </si>
  <si>
    <t>　　순확정급여자산</t>
  </si>
  <si>
    <t>　　토지재평가차익</t>
  </si>
  <si>
    <t>연결당기순손실</t>
  </si>
  <si>
    <t>　　기타지급채무</t>
  </si>
  <si>
    <t>　　계속영업 지배기업소유지분</t>
  </si>
  <si>
    <t>　　중단영업 지배기업소유지분</t>
  </si>
  <si>
    <t>　　파생상품금융부채</t>
  </si>
  <si>
    <t>　　계속영업 비지배지분</t>
  </si>
  <si>
    <t>　　중단영업 비지배지분</t>
  </si>
  <si>
    <t>세후총포괄손익의귀속</t>
  </si>
  <si>
    <t>　지배기업의 소유주지분</t>
  </si>
  <si>
    <t>　　계속사업 기본주당순이익(손실) (단위 : 원)</t>
  </si>
  <si>
    <t>　　중단사업 기본주당순이익(손실) (단위 : 원)</t>
  </si>
  <si>
    <t>　　계속사업 희석주당순이익(손실) (단위 : 원)</t>
  </si>
  <si>
    <t>　　중단사업 희석주당순이익(손실) (단위 : 원)</t>
  </si>
  <si>
    <t>　　기타자본요소</t>
  </si>
  <si>
    <t>현금흐름표상 영업활동현금흐름의 가감내용은 다음과 같습니다.</t>
  </si>
  <si>
    <t>　　결손금</t>
  </si>
  <si>
    <t>Source : Dart</t>
    <phoneticPr fontId="44" type="noConversion"/>
  </si>
  <si>
    <t>1.</t>
    <phoneticPr fontId="44" type="noConversion"/>
  </si>
  <si>
    <t>특수관계자거래</t>
    <phoneticPr fontId="44" type="noConversion"/>
  </si>
  <si>
    <t>2016년</t>
    <phoneticPr fontId="44" type="noConversion"/>
  </si>
  <si>
    <t>2017년</t>
    <phoneticPr fontId="44" type="noConversion"/>
  </si>
  <si>
    <t>2018년</t>
    <phoneticPr fontId="44" type="noConversion"/>
  </si>
  <si>
    <t>1-1.</t>
    <phoneticPr fontId="44" type="noConversion"/>
  </si>
  <si>
    <t>2016년</t>
    <phoneticPr fontId="44" type="noConversion"/>
  </si>
  <si>
    <t>엘지디스플레이</t>
    <phoneticPr fontId="44" type="noConversion"/>
  </si>
  <si>
    <t>엘지이노텍</t>
    <phoneticPr fontId="44" type="noConversion"/>
  </si>
  <si>
    <t>엘지전자</t>
    <phoneticPr fontId="44" type="noConversion"/>
  </si>
  <si>
    <t>기타</t>
    <phoneticPr fontId="44" type="noConversion"/>
  </si>
  <si>
    <t>특관자 매출 합계</t>
    <phoneticPr fontId="44" type="noConversion"/>
  </si>
  <si>
    <t>2.</t>
    <phoneticPr fontId="44" type="noConversion"/>
  </si>
  <si>
    <t>영업으로부터 창출된 현금</t>
  </si>
  <si>
    <r>
      <t>(단위</t>
    </r>
    <r>
      <rPr>
        <sz val="9"/>
        <color theme="1"/>
        <rFont val="맑은 고딕"/>
        <family val="2"/>
        <charset val="129"/>
      </rPr>
      <t xml:space="preserve"> : 천원)</t>
    </r>
    <phoneticPr fontId="29" type="noConversion"/>
  </si>
  <si>
    <t>3.</t>
    <phoneticPr fontId="44" type="noConversion"/>
  </si>
  <si>
    <t>비용의성격별분류</t>
    <phoneticPr fontId="44" type="noConversion"/>
  </si>
  <si>
    <t>미청구공사</t>
    <phoneticPr fontId="44" type="noConversion"/>
  </si>
  <si>
    <t>초과청구공사</t>
    <phoneticPr fontId="44" type="noConversion"/>
  </si>
  <si>
    <t>(*) 손익계산서 상의 매출원가, 판매비와관리비의 합계 금액입니다.</t>
    <phoneticPr fontId="29" type="noConversion"/>
  </si>
  <si>
    <t>4.</t>
    <phoneticPr fontId="44" type="noConversion"/>
  </si>
  <si>
    <t>주요 운영용역계약</t>
    <phoneticPr fontId="44" type="noConversion"/>
  </si>
  <si>
    <t>구         분</t>
  </si>
  <si>
    <t>유    동</t>
  </si>
  <si>
    <t>비 유 동</t>
  </si>
  <si>
    <t>단기금융상품 (*1)</t>
  </si>
  <si>
    <t>장기금융상품 (*2)</t>
  </si>
  <si>
    <t>합         계</t>
  </si>
  <si>
    <t>무형자산상각비</t>
    <phoneticPr fontId="29" type="noConversion"/>
  </si>
  <si>
    <t>X</t>
    <phoneticPr fontId="29" type="noConversion"/>
  </si>
  <si>
    <t>2018년 12개월 기준</t>
    <phoneticPr fontId="29" type="noConversion"/>
  </si>
  <si>
    <t>사용여부</t>
    <phoneticPr fontId="29" type="noConversion"/>
  </si>
  <si>
    <t>O</t>
    <phoneticPr fontId="29" type="noConversion"/>
  </si>
  <si>
    <t>O</t>
    <phoneticPr fontId="29" type="noConversion"/>
  </si>
  <si>
    <t>O</t>
    <phoneticPr fontId="29" type="noConversion"/>
  </si>
  <si>
    <t>O</t>
    <phoneticPr fontId="29" type="noConversion"/>
  </si>
  <si>
    <t>O</t>
    <phoneticPr fontId="29" type="noConversion"/>
  </si>
  <si>
    <t>산업플랜트공사,건축,토목,폴리에틸렌,폴리부텐,각종폴리머 제조,기술용역</t>
    <phoneticPr fontId="29" type="noConversion"/>
  </si>
  <si>
    <t>X</t>
    <phoneticPr fontId="29" type="noConversion"/>
  </si>
  <si>
    <t>화성산업</t>
    <phoneticPr fontId="29" type="noConversion"/>
  </si>
  <si>
    <t>아파트 건설</t>
    <phoneticPr fontId="29" type="noConversion"/>
  </si>
  <si>
    <t>코스피</t>
    <phoneticPr fontId="29" type="noConversion"/>
  </si>
  <si>
    <t>GS건설</t>
    <phoneticPr fontId="29" type="noConversion"/>
  </si>
  <si>
    <t>상장</t>
    <phoneticPr fontId="29" type="noConversion"/>
  </si>
  <si>
    <t>토목공사,건축공사,주택공사,산업플랜트공사,리모델링공사,시설물유지관리공사/산업설비설계,감리 용역,수출입/에너지관리 진단,연구개발</t>
    <phoneticPr fontId="29" type="noConversion"/>
  </si>
  <si>
    <t>코스피</t>
    <phoneticPr fontId="29" type="noConversion"/>
  </si>
  <si>
    <t>동부건설</t>
    <phoneticPr fontId="29" type="noConversion"/>
  </si>
  <si>
    <t>상장</t>
    <phoneticPr fontId="29" type="noConversion"/>
  </si>
  <si>
    <t>건축공사,토목공사,전기공사,기계설비공사/비금속,철구조물 제조,판매/여객,자동차 운송,항만하역</t>
    <phoneticPr fontId="29" type="noConversion"/>
  </si>
  <si>
    <t>KCC건설</t>
    <phoneticPr fontId="29" type="noConversion"/>
  </si>
  <si>
    <t>상장</t>
    <phoneticPr fontId="29" type="noConversion"/>
  </si>
  <si>
    <t>토목 건축공사, 분양공사</t>
    <phoneticPr fontId="29" type="noConversion"/>
  </si>
  <si>
    <t>금화피에스시</t>
    <phoneticPr fontId="29" type="noConversion"/>
  </si>
  <si>
    <t>설비,철물,전기,강구조물</t>
    <phoneticPr fontId="29" type="noConversion"/>
  </si>
  <si>
    <t>상지카일룸</t>
    <phoneticPr fontId="29" type="noConversion"/>
  </si>
  <si>
    <t>정보통신망 구축, DVR, ITS, 기타방송장비 등</t>
    <phoneticPr fontId="29" type="noConversion"/>
  </si>
  <si>
    <t>이테크건설</t>
    <phoneticPr fontId="29" type="noConversion"/>
  </si>
  <si>
    <t>건축공사, 플랜트설비, 토목공사</t>
    <phoneticPr fontId="29" type="noConversion"/>
  </si>
  <si>
    <t>삼일기업공사(*3)</t>
    <phoneticPr fontId="29" type="noConversion"/>
  </si>
  <si>
    <t>도급공사</t>
    <phoneticPr fontId="29" type="noConversion"/>
  </si>
  <si>
    <t>코스닥</t>
    <phoneticPr fontId="29" type="noConversion"/>
  </si>
  <si>
    <t>에쓰씨엔지니어링</t>
    <phoneticPr fontId="29" type="noConversion"/>
  </si>
  <si>
    <t>기술용역(건축설계) 서비스/화학플랜트 설비,기계 제작(음식료,석유화학사업관련)/유공압기기 판매</t>
    <phoneticPr fontId="29" type="noConversion"/>
  </si>
  <si>
    <t>일성건설</t>
    <phoneticPr fontId="29" type="noConversion"/>
  </si>
  <si>
    <t>건설업</t>
    <phoneticPr fontId="29" type="noConversion"/>
  </si>
  <si>
    <t>건축공사,토목공사,전기공사</t>
    <phoneticPr fontId="29" type="noConversion"/>
  </si>
  <si>
    <t>투자부동산(1,149억) 및 관계기업투자(1,147억)등 NOA 과다보유(총 3,002억)에 따른 지분가치왜곡</t>
    <phoneticPr fontId="29" type="noConversion"/>
  </si>
  <si>
    <t>주요 관계기업투자에 인터넷뉴스(이데일리)광고업을 영위하는 회사가 있어 있어 폐기물 처리업만의 주가 산정에 왜곡</t>
    <phoneticPr fontId="29" type="noConversion"/>
  </si>
  <si>
    <t>2018년 영업손실로 멀티플 산정에서 제외</t>
    <phoneticPr fontId="29" type="noConversion"/>
  </si>
  <si>
    <t>관계기업투자자산(NOA)의 총자산 대비 비율은 60% 초과하여 주식가격과 영업활동가치 간 왜곡</t>
    <phoneticPr fontId="29" type="noConversion"/>
  </si>
  <si>
    <t>관계기업투자주식, 매도가능증권(NOA)의 총자산 대비 비율은 18% 초과하며, 비지배지분이 존재하여 주식가격과 영업활동가치 간 왜곡</t>
    <phoneticPr fontId="29" type="noConversion"/>
  </si>
  <si>
    <t>주요가정 Summary</t>
    <phoneticPr fontId="29" type="noConversion"/>
  </si>
  <si>
    <t>[1] 주가 : 2019년 3월 31일 기준 3개월 평균 주가</t>
    <phoneticPr fontId="29" type="noConversion"/>
  </si>
  <si>
    <t>[2] 발행주식수 2019년 3월 31일 발행 주식수</t>
    <phoneticPr fontId="29" type="noConversion"/>
  </si>
  <si>
    <t>[3] Cash : 2018년말 현금및현금성자산 및 단기금융상품</t>
    <phoneticPr fontId="29" type="noConversion"/>
  </si>
  <si>
    <t>[4] NoA : 2018년말  장기금융상품, 관계기업투자, 매도가능증권, 투자부동산, 매각예정자산, 장단기 대여금</t>
    <phoneticPr fontId="29" type="noConversion"/>
  </si>
  <si>
    <t>플랜트 사업도 영위하지만 주로 스위첸 분양 등 주로 부동산, 건설 경기에 따라 주가가 변동하므로 제외</t>
  </si>
  <si>
    <t>주 사업영업이 전기, 전력 인프라에 집중됨에 따라 제외</t>
  </si>
  <si>
    <t>3월 15일 전환사채(CB)의 전환청구가 이루어지는 등 전반적인 자산/부채 및 지분률 환경이 안정적이지 아니하므로 제외</t>
  </si>
  <si>
    <t>최근 이미연 테마주 및 대북주 등으로 주가 변동성이 확대됨에 따라 제외.</t>
  </si>
  <si>
    <t>EV 가 (-) 이므로 Multiple 왜곡이 발생할 수 있으므로 제외</t>
  </si>
  <si>
    <t>1. 한국거래소 기업공시채널 KIND 시스템 상 제조업으로 등록된 상장회사 중, 주요 제품을 '건설업' 으로 조회.</t>
    <phoneticPr fontId="29" type="noConversion"/>
  </si>
  <si>
    <t>LHWS(대상회사) - 대상회사는 수처리 설비의 설계 및 건축을 주업으로 하는 회사로, 전방산업은 수처리 운영업임.</t>
    <phoneticPr fontId="29" type="noConversion"/>
  </si>
  <si>
    <t>2. 선정회사 중 수처리, 오염저감시설 등 환경설비 건축과 거리가 먼 업종(예: 주택, 실내인테리어, 전기배선 등)회사 제외</t>
    <phoneticPr fontId="29" type="noConversion"/>
  </si>
  <si>
    <t>주식거래정지, 건설과 무관한 자회사 매출이 주가에 큰영향이 있는 등 비교가능성이 떨어지는 회사 제외</t>
    <phoneticPr fontId="29" type="noConversion"/>
  </si>
  <si>
    <t>3. 주식거래정지, 건설과 무관한 자회사 매출이 주가에 큰영향이 있는 등 비교가능성이 떨어지는 회사 제외</t>
    <phoneticPr fontId="29" type="noConversion"/>
  </si>
  <si>
    <r>
      <t>Outstanding</t>
    </r>
    <r>
      <rPr>
        <b/>
        <vertAlign val="superscript"/>
        <sz val="9"/>
        <color theme="0"/>
        <rFont val="맑은 고딕"/>
        <family val="3"/>
        <charset val="129"/>
        <scheme val="minor"/>
      </rPr>
      <t>[2]</t>
    </r>
    <phoneticPr fontId="29" type="noConversion"/>
  </si>
  <si>
    <r>
      <t>NOA</t>
    </r>
    <r>
      <rPr>
        <b/>
        <vertAlign val="superscript"/>
        <sz val="9"/>
        <color theme="0"/>
        <rFont val="맑은 고딕"/>
        <family val="3"/>
        <charset val="129"/>
        <scheme val="minor"/>
      </rPr>
      <t>[4]</t>
    </r>
    <phoneticPr fontId="29" type="noConversion"/>
  </si>
  <si>
    <t>구분</t>
    <phoneticPr fontId="29" type="noConversion"/>
  </si>
  <si>
    <t>EV/EBIT</t>
    <phoneticPr fontId="29" type="noConversion"/>
  </si>
  <si>
    <t>비교 대상기업의 선정</t>
    <phoneticPr fontId="29" type="noConversion"/>
  </si>
  <si>
    <t>매도가능금융자산, 대여금, 관계기업투자주식 등(NOA)의 총자산 대비 비율은 23%를 초과하여 주식가격과 영업활동가치 간 왜곡</t>
    <phoneticPr fontId="29" type="noConversion"/>
  </si>
  <si>
    <t>2017년 대비 2018년 매출 12.5% 상승, 영업이익 234%, EBITDA 197.5% 상승하며 창사이래 최대실적을 기록함에 따른 2018년 EBITDA를 통한 Multiple 왜곡</t>
    <phoneticPr fontId="29" type="noConversion"/>
  </si>
  <si>
    <t>회생절차 기간 수주 잔고가 줄어 매출이 예전 규모로 회복되지 못하는 등의 사유로 주가 상승이 더뎌 Multiple에 왜곡</t>
    <phoneticPr fontId="29" type="noConversion"/>
  </si>
  <si>
    <t>제외사유</t>
    <phoneticPr fontId="29" type="noConversion"/>
  </si>
  <si>
    <t>1. 한국거래소 기업공시채널 KIND 시스템 상 수도, 하수 및 폐기물 처리, 원료 재생업으로 등록된 상장회사로 조회</t>
    <phoneticPr fontId="29" type="noConversion"/>
  </si>
  <si>
    <t>2. 대상회사의 전방산업인 하수 처리업으로 분류된 상장회사가 없으므로 대용으로 폐기물 처리업을 영위하는 회사를 선정</t>
    <phoneticPr fontId="29" type="noConversion"/>
  </si>
  <si>
    <t>3. 선정된 회사 중 주요 관계기업투자에 인터넷뉴스광고업을 영위하는 회사가 있어 주가 산정이 왜곡 되거나 영업손실이 발생하여 Multiple이 비교 불가능한 회사를 제외</t>
    <phoneticPr fontId="29" type="noConversion"/>
  </si>
  <si>
    <r>
      <t xml:space="preserve">Price </t>
    </r>
    <r>
      <rPr>
        <b/>
        <vertAlign val="superscript"/>
        <sz val="9"/>
        <color theme="0"/>
        <rFont val="맑은 고딕"/>
        <family val="3"/>
        <charset val="129"/>
        <scheme val="minor"/>
      </rPr>
      <t>[1]</t>
    </r>
    <phoneticPr fontId="29" type="noConversion"/>
  </si>
  <si>
    <r>
      <t>Cash</t>
    </r>
    <r>
      <rPr>
        <b/>
        <vertAlign val="superscript"/>
        <sz val="9"/>
        <color theme="0"/>
        <rFont val="맑은 고딕"/>
        <family val="3"/>
        <charset val="129"/>
        <scheme val="minor"/>
      </rPr>
      <t>[3]</t>
    </r>
    <phoneticPr fontId="29" type="noConversion"/>
  </si>
  <si>
    <t>HiEntech</t>
    <phoneticPr fontId="29" type="noConversion"/>
  </si>
  <si>
    <t>HiEntech</t>
    <phoneticPr fontId="29" type="noConversion"/>
  </si>
  <si>
    <t>LG-Hitachi Water Solutions</t>
    <phoneticPr fontId="29" type="noConversion"/>
  </si>
  <si>
    <t>LHWS</t>
    <phoneticPr fontId="29" type="noConversion"/>
  </si>
  <si>
    <t>평균 Multiple</t>
    <phoneticPr fontId="29" type="noConversion"/>
  </si>
  <si>
    <t>유사회사 선정 결과</t>
    <phoneticPr fontId="29" type="noConversion"/>
  </si>
  <si>
    <t>- 최초 모집단의 7개 대상회사에서 전방산업 유사성 및 비교가능성 고려를 통해 5개 회사를 유사회사로 선정함.</t>
    <phoneticPr fontId="29" type="noConversion"/>
  </si>
  <si>
    <t>한국거래소 기업공시채널 KIND 시스템 상 수도, 하수 및 폐기물 처리, 원료 재생업으로 등록된 상장회사로 조회함.</t>
    <phoneticPr fontId="29" type="noConversion"/>
  </si>
  <si>
    <t>한국거래소 기업공시채널 KIND 시스템 상 제조업으로 등록된 상장회사 중, 주요 제품을 '건설업' 으로 조회함.</t>
    <phoneticPr fontId="29" type="noConversion"/>
  </si>
  <si>
    <t>유사회사 선정 결과</t>
    <phoneticPr fontId="29" type="noConversion"/>
  </si>
  <si>
    <t xml:space="preserve">Trading Multiple - 국내 </t>
    <phoneticPr fontId="29" type="noConversion"/>
  </si>
  <si>
    <t>4,280</t>
  </si>
  <si>
    <t>105,766</t>
  </si>
  <si>
    <t>457,929,465</t>
  </si>
  <si>
    <t>4,400</t>
  </si>
  <si>
    <t>4,475</t>
  </si>
  <si>
    <t>4,240</t>
  </si>
  <si>
    <t>77,895</t>
  </si>
  <si>
    <t>18,199,659</t>
  </si>
  <si>
    <t>4,360</t>
  </si>
  <si>
    <t>66,116</t>
  </si>
  <si>
    <t>289,563,130</t>
  </si>
  <si>
    <t>4,330</t>
  </si>
  <si>
    <t>79,351</t>
  </si>
  <si>
    <t>4,390</t>
  </si>
  <si>
    <t>145</t>
  </si>
  <si>
    <t>196,597</t>
  </si>
  <si>
    <t>857,791,665</t>
  </si>
  <si>
    <t>4,270</t>
  </si>
  <si>
    <t>4,470</t>
  </si>
  <si>
    <t>4,250</t>
  </si>
  <si>
    <t>79,897</t>
  </si>
  <si>
    <t>4,245</t>
  </si>
  <si>
    <t>116,912</t>
  </si>
  <si>
    <t>490,401,000</t>
  </si>
  <si>
    <t>4,095</t>
  </si>
  <si>
    <t>4,260</t>
  </si>
  <si>
    <t>77,258</t>
  </si>
  <si>
    <t>4,085</t>
  </si>
  <si>
    <t>109,441</t>
  </si>
  <si>
    <t>448,730,280</t>
  </si>
  <si>
    <t>4,110</t>
  </si>
  <si>
    <t>4,160</t>
  </si>
  <si>
    <t>4,040</t>
  </si>
  <si>
    <t>74,346</t>
  </si>
  <si>
    <t>75</t>
  </si>
  <si>
    <t>102,985</t>
  </si>
  <si>
    <t>411,455,405</t>
  </si>
  <si>
    <t>4,020</t>
  </si>
  <si>
    <t>4,075</t>
  </si>
  <si>
    <t>3,880</t>
  </si>
  <si>
    <t>73,527</t>
  </si>
  <si>
    <t>3,965</t>
  </si>
  <si>
    <t>185</t>
  </si>
  <si>
    <t>168,826</t>
  </si>
  <si>
    <t>645,500,625</t>
  </si>
  <si>
    <t>3,675</t>
  </si>
  <si>
    <t>72,162</t>
  </si>
  <si>
    <t>3,780</t>
  </si>
  <si>
    <t>292,625</t>
  </si>
  <si>
    <t>1,165,156,850</t>
  </si>
  <si>
    <t>4,010</t>
  </si>
  <si>
    <t>4,150</t>
  </si>
  <si>
    <t>68,795</t>
  </si>
  <si>
    <t>4,070</t>
  </si>
  <si>
    <t>220,945</t>
  </si>
  <si>
    <t>911,914,140</t>
  </si>
  <si>
    <t>4,320</t>
  </si>
  <si>
    <t>4,030</t>
  </si>
  <si>
    <t>74,073</t>
  </si>
  <si>
    <t>221,137</t>
  </si>
  <si>
    <t>929,651,640</t>
  </si>
  <si>
    <t>4,180</t>
  </si>
  <si>
    <t>4,335</t>
  </si>
  <si>
    <t>328,554</t>
  </si>
  <si>
    <t>1,470,120,430</t>
  </si>
  <si>
    <t>4,715</t>
  </si>
  <si>
    <t>78,623</t>
  </si>
  <si>
    <t>4,620</t>
  </si>
  <si>
    <t>297,262</t>
  </si>
  <si>
    <t>1,400,252,205</t>
  </si>
  <si>
    <t>4,925</t>
  </si>
  <si>
    <t>4,570</t>
  </si>
  <si>
    <t>84,082</t>
  </si>
  <si>
    <t>4,920</t>
  </si>
  <si>
    <t>253,554</t>
  </si>
  <si>
    <t>1,248,848,910</t>
  </si>
  <si>
    <t>4,900</t>
  </si>
  <si>
    <t>5,030</t>
  </si>
  <si>
    <t>4,845</t>
  </si>
  <si>
    <t>89,542</t>
  </si>
  <si>
    <t>4,945</t>
  </si>
  <si>
    <t>388,474</t>
  </si>
  <si>
    <t>1,879,103,660</t>
  </si>
  <si>
    <t>4,700</t>
  </si>
  <si>
    <t>89,997</t>
  </si>
  <si>
    <t>4,735</t>
  </si>
  <si>
    <t>185,063</t>
  </si>
  <si>
    <t>886,347,180</t>
  </si>
  <si>
    <t>4,850</t>
  </si>
  <si>
    <t>4,880</t>
  </si>
  <si>
    <t>4,710</t>
  </si>
  <si>
    <t>86,175</t>
  </si>
  <si>
    <t>4,800</t>
  </si>
  <si>
    <t>371,101</t>
  </si>
  <si>
    <t>1,790,853,920</t>
  </si>
  <si>
    <t>4,760</t>
  </si>
  <si>
    <t>4,950</t>
  </si>
  <si>
    <t>4,675</t>
  </si>
  <si>
    <t>87,358</t>
  </si>
  <si>
    <t>4,670</t>
  </si>
  <si>
    <t>251,991</t>
  </si>
  <si>
    <t>1,184,375,090</t>
  </si>
  <si>
    <t>4,810</t>
  </si>
  <si>
    <t>4,615</t>
  </si>
  <si>
    <t>84,992</t>
  </si>
  <si>
    <t>4,695</t>
  </si>
  <si>
    <t>195</t>
  </si>
  <si>
    <t>296,362</t>
  </si>
  <si>
    <t>1,362,417,120</t>
  </si>
  <si>
    <t>4,575</t>
  </si>
  <si>
    <t>4,515</t>
  </si>
  <si>
    <t>85,447</t>
  </si>
  <si>
    <t>275,369</t>
  </si>
  <si>
    <t>1,228,649,680</t>
  </si>
  <si>
    <t>4,310</t>
  </si>
  <si>
    <t>4,565</t>
  </si>
  <si>
    <t>4,290</t>
  </si>
  <si>
    <t>81,898</t>
  </si>
  <si>
    <t>4,410</t>
  </si>
  <si>
    <t>-410</t>
  </si>
  <si>
    <t>572,794</t>
  </si>
  <si>
    <t>2,672,749,915</t>
  </si>
  <si>
    <t>4,530</t>
  </si>
  <si>
    <t>5,000</t>
  </si>
  <si>
    <t>4,405</t>
  </si>
  <si>
    <t>80,260</t>
  </si>
  <si>
    <t>4,820</t>
  </si>
  <si>
    <t>155</t>
  </si>
  <si>
    <t>540,310</t>
  </si>
  <si>
    <t>2,544,165,775</t>
  </si>
  <si>
    <t>4,625</t>
  </si>
  <si>
    <t>4,905</t>
  </si>
  <si>
    <t>4,480</t>
  </si>
  <si>
    <t>87,722</t>
  </si>
  <si>
    <t>4,665</t>
  </si>
  <si>
    <t>231,285</t>
  </si>
  <si>
    <t>1,090,880,355</t>
  </si>
  <si>
    <t>4,805</t>
  </si>
  <si>
    <t>4,650</t>
  </si>
  <si>
    <t>84,901</t>
  </si>
  <si>
    <t>4,815</t>
  </si>
  <si>
    <t>-425</t>
  </si>
  <si>
    <t>563,976</t>
  </si>
  <si>
    <t>2,787,367,935</t>
  </si>
  <si>
    <t>5,220</t>
  </si>
  <si>
    <t>5,230</t>
  </si>
  <si>
    <t>87,631</t>
  </si>
  <si>
    <t>5,240</t>
  </si>
  <si>
    <t>673,038</t>
  </si>
  <si>
    <t>3,504,873,820</t>
  </si>
  <si>
    <t>5,080</t>
  </si>
  <si>
    <t>5,310</t>
  </si>
  <si>
    <t>5,070</t>
  </si>
  <si>
    <t>95,366</t>
  </si>
  <si>
    <t>5,050</t>
  </si>
  <si>
    <t>166,952</t>
  </si>
  <si>
    <t>845,481,930</t>
  </si>
  <si>
    <t>5,060</t>
  </si>
  <si>
    <t>5,140</t>
  </si>
  <si>
    <t>91,908</t>
  </si>
  <si>
    <t>164,957</t>
  </si>
  <si>
    <t>846,951,390</t>
  </si>
  <si>
    <t>5,190</t>
  </si>
  <si>
    <t>5,200</t>
  </si>
  <si>
    <t>92,090</t>
  </si>
  <si>
    <t>162,626</t>
  </si>
  <si>
    <t>834,075,570</t>
  </si>
  <si>
    <t>5,170</t>
  </si>
  <si>
    <t>93,546</t>
  </si>
  <si>
    <t>5,150</t>
  </si>
  <si>
    <t>340,405</t>
  </si>
  <si>
    <t>1,759,883,650</t>
  </si>
  <si>
    <t>93,728</t>
  </si>
  <si>
    <t>355,358</t>
  </si>
  <si>
    <t>1,796,499,440</t>
  </si>
  <si>
    <t>4,890</t>
  </si>
  <si>
    <t>284,352</t>
  </si>
  <si>
    <t>1,403,199,415</t>
  </si>
  <si>
    <t>5,120</t>
  </si>
  <si>
    <t>4,870</t>
  </si>
  <si>
    <t>89,178</t>
  </si>
  <si>
    <t>85</t>
  </si>
  <si>
    <t>402,705</t>
  </si>
  <si>
    <t>2,056,907,555</t>
  </si>
  <si>
    <t>4,980</t>
  </si>
  <si>
    <t>4,960</t>
  </si>
  <si>
    <t>92,272</t>
  </si>
  <si>
    <t>4,985</t>
  </si>
  <si>
    <t>-115</t>
  </si>
  <si>
    <t>277,102</t>
  </si>
  <si>
    <t>1,406,011,530</t>
  </si>
  <si>
    <t>90,725</t>
  </si>
  <si>
    <t>5,100</t>
  </si>
  <si>
    <t>599,873</t>
  </si>
  <si>
    <t>3,064,869,055</t>
  </si>
  <si>
    <t>4,990</t>
  </si>
  <si>
    <t>92,818</t>
  </si>
  <si>
    <t>4,955</t>
  </si>
  <si>
    <t>330,294</t>
  </si>
  <si>
    <t>1,634,648,055</t>
  </si>
  <si>
    <t>4,825</t>
  </si>
  <si>
    <t>90,179</t>
  </si>
  <si>
    <t>165,131</t>
  </si>
  <si>
    <t>790,517,975</t>
  </si>
  <si>
    <t>4,680</t>
  </si>
  <si>
    <t>87,813</t>
  </si>
  <si>
    <t>155,521</t>
  </si>
  <si>
    <t>727,236,730</t>
  </si>
  <si>
    <t>4,750</t>
  </si>
  <si>
    <t>4,790</t>
  </si>
  <si>
    <t>4,765</t>
  </si>
  <si>
    <t>109,402</t>
  </si>
  <si>
    <t>520,362,700</t>
  </si>
  <si>
    <t>4,720</t>
  </si>
  <si>
    <t>86,721</t>
  </si>
  <si>
    <t>4,770</t>
  </si>
  <si>
    <t>120,367</t>
  </si>
  <si>
    <t>571,966,195</t>
  </si>
  <si>
    <t>4,785</t>
  </si>
  <si>
    <t>86,812</t>
  </si>
  <si>
    <t>4,690</t>
  </si>
  <si>
    <t>117,317</t>
  </si>
  <si>
    <t>554,301,280</t>
  </si>
  <si>
    <t>85,356</t>
  </si>
  <si>
    <t>146,561</t>
  </si>
  <si>
    <t>687,726,435</t>
  </si>
  <si>
    <t>4,740</t>
  </si>
  <si>
    <t>4,660</t>
  </si>
  <si>
    <t>4,725</t>
  </si>
  <si>
    <t>195,017</t>
  </si>
  <si>
    <t>927,010,820</t>
  </si>
  <si>
    <t>85,993</t>
  </si>
  <si>
    <t>781,254</t>
  </si>
  <si>
    <t>3,791,270,460</t>
  </si>
  <si>
    <t>4,730</t>
  </si>
  <si>
    <t>86,630</t>
  </si>
  <si>
    <t>200,007</t>
  </si>
  <si>
    <t>1,007,605,855</t>
  </si>
  <si>
    <t>147,193</t>
  </si>
  <si>
    <t>746,683,470</t>
  </si>
  <si>
    <t>5,090</t>
  </si>
  <si>
    <t>369,427</t>
  </si>
  <si>
    <t>1,880,463,050</t>
  </si>
  <si>
    <t>5,160</t>
  </si>
  <si>
    <t>4,995</t>
  </si>
  <si>
    <t>92,636</t>
  </si>
  <si>
    <t>263,441</t>
  </si>
  <si>
    <t>1,330,386,030</t>
  </si>
  <si>
    <t>5,110</t>
  </si>
  <si>
    <t>92,454</t>
  </si>
  <si>
    <t>235</t>
  </si>
  <si>
    <t>624,181</t>
  </si>
  <si>
    <t>3,138,338,300</t>
  </si>
  <si>
    <t>4,855</t>
  </si>
  <si>
    <t>376,027</t>
  </si>
  <si>
    <t>1,838,639,985</t>
  </si>
  <si>
    <t>4,970</t>
  </si>
  <si>
    <t>88,359</t>
  </si>
  <si>
    <t>4,895</t>
  </si>
  <si>
    <t>-375</t>
  </si>
  <si>
    <t>1,194,170</t>
  </si>
  <si>
    <t>5,912,393,165</t>
  </si>
  <si>
    <t>89,087</t>
  </si>
  <si>
    <t>5,270</t>
  </si>
  <si>
    <t>1,209,339</t>
  </si>
  <si>
    <t>6,428,377,020</t>
  </si>
  <si>
    <t>5,380</t>
  </si>
  <si>
    <t>5,420</t>
  </si>
  <si>
    <t>95,912</t>
  </si>
  <si>
    <t>5,500</t>
  </si>
  <si>
    <t>1,932,137</t>
  </si>
  <si>
    <t>10,293,710,990</t>
  </si>
  <si>
    <t>5,400</t>
  </si>
  <si>
    <t>100,098</t>
  </si>
  <si>
    <t>646,253</t>
  </si>
  <si>
    <t>3,343,540,550</t>
  </si>
  <si>
    <t>94,638</t>
  </si>
  <si>
    <t>345</t>
  </si>
  <si>
    <t>925,726</t>
  </si>
  <si>
    <t>4,679,454,950</t>
  </si>
  <si>
    <t>4,865</t>
  </si>
  <si>
    <t>241,907</t>
  </si>
  <si>
    <t>1,178,147,800</t>
  </si>
  <si>
    <t>4,930</t>
  </si>
  <si>
    <t>265</t>
  </si>
  <si>
    <t>549,743</t>
  </si>
  <si>
    <t>2,613,710,365</t>
  </si>
  <si>
    <t>4,580</t>
  </si>
  <si>
    <t>4,520</t>
  </si>
  <si>
    <t>88,177</t>
  </si>
  <si>
    <t>115</t>
  </si>
  <si>
    <t>162,268</t>
  </si>
  <si>
    <t>741,133,345</t>
  </si>
  <si>
    <t>4,490</t>
  </si>
  <si>
    <t>83,354</t>
  </si>
  <si>
    <t>4,465</t>
  </si>
  <si>
    <t>156,639</t>
  </si>
  <si>
    <t>708,681,810</t>
  </si>
  <si>
    <t>4,585</t>
  </si>
  <si>
    <t>4,610</t>
  </si>
  <si>
    <t>81,261</t>
  </si>
  <si>
    <t>109,273</t>
  </si>
  <si>
    <t>502,256,090</t>
  </si>
  <si>
    <t>4,655</t>
  </si>
  <si>
    <t>4,550</t>
  </si>
  <si>
    <t>152,482</t>
  </si>
  <si>
    <t>699,193,525</t>
  </si>
  <si>
    <t>4,505</t>
  </si>
  <si>
    <t>68,109</t>
  </si>
  <si>
    <t>310,407,895</t>
  </si>
  <si>
    <t>4,600</t>
  </si>
  <si>
    <t>4,525</t>
  </si>
  <si>
    <t>82,444</t>
  </si>
  <si>
    <t>167,963</t>
  </si>
  <si>
    <t>766,214,525</t>
  </si>
  <si>
    <t>4,545</t>
  </si>
  <si>
    <t>83,445</t>
  </si>
  <si>
    <t>421,891</t>
  </si>
  <si>
    <t>1,941,473,015</t>
  </si>
  <si>
    <t>4,485</t>
  </si>
  <si>
    <t>82,262</t>
  </si>
  <si>
    <t>46,595</t>
  </si>
  <si>
    <t>205,088,395</t>
  </si>
  <si>
    <t>80,988</t>
  </si>
  <si>
    <t>4,380</t>
  </si>
  <si>
    <t>98,953</t>
  </si>
  <si>
    <t>433,475,175</t>
  </si>
  <si>
    <t>79,715</t>
  </si>
  <si>
    <t>4,435</t>
  </si>
  <si>
    <t>240,046</t>
  </si>
  <si>
    <t>1,058,632,480</t>
  </si>
  <si>
    <t>4,300</t>
  </si>
  <si>
    <t>80,715</t>
  </si>
  <si>
    <t>4,295</t>
  </si>
  <si>
    <t>116,158</t>
  </si>
  <si>
    <t>499,754,490</t>
  </si>
  <si>
    <t>4,315</t>
  </si>
  <si>
    <t>4,365</t>
  </si>
  <si>
    <t>78,168</t>
  </si>
  <si>
    <t>4,350</t>
  </si>
  <si>
    <t>185,788</t>
  </si>
  <si>
    <t>795,254,335</t>
  </si>
  <si>
    <t>4,140</t>
  </si>
  <si>
    <t>79,169</t>
  </si>
  <si>
    <t>70,136</t>
  </si>
  <si>
    <t>291,372,495</t>
  </si>
  <si>
    <t>4,175</t>
  </si>
  <si>
    <t>4,195</t>
  </si>
  <si>
    <t>4,135</t>
  </si>
  <si>
    <t>75,529</t>
  </si>
  <si>
    <t>4,155</t>
  </si>
  <si>
    <t>47,460</t>
  </si>
  <si>
    <t>195,155,995</t>
  </si>
  <si>
    <t>4,045</t>
  </si>
  <si>
    <t>75,620</t>
  </si>
  <si>
    <t>69,580</t>
  </si>
  <si>
    <t>284,714,485</t>
  </si>
  <si>
    <t>4,130</t>
  </si>
  <si>
    <t>4,065</t>
  </si>
  <si>
    <t>58,706</t>
  </si>
  <si>
    <t>239,956,450</t>
  </si>
  <si>
    <t>71,162</t>
  </si>
  <si>
    <t>292,503,530</t>
  </si>
  <si>
    <t>4,015</t>
  </si>
  <si>
    <t>4,210</t>
  </si>
  <si>
    <t>84,568</t>
  </si>
  <si>
    <t>356,226,110</t>
  </si>
  <si>
    <t>4,200</t>
  </si>
  <si>
    <t>76,621</t>
  </si>
  <si>
    <t>95,877</t>
  </si>
  <si>
    <t>405,208,745</t>
  </si>
  <si>
    <t>4,265</t>
  </si>
  <si>
    <t>4,305</t>
  </si>
  <si>
    <t>75,984</t>
  </si>
  <si>
    <t>-165</t>
  </si>
  <si>
    <t>137,527</t>
  </si>
  <si>
    <t>599,093,255</t>
  </si>
  <si>
    <t>77,622</t>
  </si>
  <si>
    <t>4,430</t>
  </si>
  <si>
    <t>50,647</t>
  </si>
  <si>
    <t>224,162,205</t>
  </si>
  <si>
    <t>80,624</t>
  </si>
  <si>
    <t>4,455</t>
  </si>
  <si>
    <t>101,606</t>
  </si>
  <si>
    <t>452,707,855</t>
  </si>
  <si>
    <t>4,385</t>
  </si>
  <si>
    <t>81,079</t>
  </si>
  <si>
    <t>4,395</t>
  </si>
  <si>
    <t>73,504</t>
  </si>
  <si>
    <t>322,263,935</t>
  </si>
  <si>
    <t>79,988</t>
  </si>
  <si>
    <t>4,355</t>
  </si>
  <si>
    <t>35,405</t>
  </si>
  <si>
    <t>153,053,595</t>
  </si>
  <si>
    <t>79,260</t>
  </si>
  <si>
    <t>45,710</t>
  </si>
  <si>
    <t>198,232,670</t>
  </si>
  <si>
    <t>4,375</t>
  </si>
  <si>
    <t>78,805</t>
  </si>
  <si>
    <t>284,419,670</t>
  </si>
  <si>
    <t>38,567</t>
  </si>
  <si>
    <t>164,848,740</t>
  </si>
  <si>
    <t>4,225</t>
  </si>
  <si>
    <t>55,967</t>
  </si>
  <si>
    <t>237,132,375</t>
  </si>
  <si>
    <t>4,235</t>
  </si>
  <si>
    <t>85,184</t>
  </si>
  <si>
    <t>357,313,090</t>
  </si>
  <si>
    <t>77,076</t>
  </si>
  <si>
    <t>38,329</t>
  </si>
  <si>
    <t>163,079,200</t>
  </si>
  <si>
    <t>4,220</t>
  </si>
  <si>
    <t>113,549</t>
  </si>
  <si>
    <t>476,789,265</t>
  </si>
  <si>
    <t>4,215</t>
  </si>
  <si>
    <t>76,894</t>
  </si>
  <si>
    <t>-195</t>
  </si>
  <si>
    <t>213,819</t>
  </si>
  <si>
    <t>929,802,915</t>
  </si>
  <si>
    <t>4,420</t>
  </si>
  <si>
    <t>101,179</t>
  </si>
  <si>
    <t>439,078,090</t>
  </si>
  <si>
    <t>4,425</t>
  </si>
  <si>
    <t>80,442</t>
  </si>
  <si>
    <t>89,804</t>
  </si>
  <si>
    <t>393,049,175</t>
  </si>
  <si>
    <t>4,340</t>
  </si>
  <si>
    <t>93,249</t>
  </si>
  <si>
    <t>412,930,125</t>
  </si>
  <si>
    <t>4,440</t>
  </si>
  <si>
    <t>4,370</t>
  </si>
  <si>
    <t>80,078</t>
  </si>
  <si>
    <t>72,626</t>
  </si>
  <si>
    <t>323,250,800</t>
  </si>
  <si>
    <t>80,806</t>
  </si>
  <si>
    <t>90,498</t>
  </si>
  <si>
    <t>403,872,150</t>
  </si>
  <si>
    <t>283,144</t>
  </si>
  <si>
    <t>1,243,127,815</t>
  </si>
  <si>
    <t>348,009</t>
  </si>
  <si>
    <t>1,596,898,265</t>
  </si>
  <si>
    <t>4,775</t>
  </si>
  <si>
    <t>81,352</t>
  </si>
  <si>
    <t>130,269</t>
  </si>
  <si>
    <t>617,452,960</t>
  </si>
  <si>
    <t>4,780</t>
  </si>
  <si>
    <t>86,266</t>
  </si>
  <si>
    <t>-285</t>
  </si>
  <si>
    <t>381,819</t>
  </si>
  <si>
    <t>1,829,542,950</t>
  </si>
  <si>
    <t>85,083</t>
  </si>
  <si>
    <t>-320</t>
  </si>
  <si>
    <t>358,684</t>
  </si>
  <si>
    <t>1,815,744,365</t>
  </si>
  <si>
    <t>5,290</t>
  </si>
  <si>
    <t>4,935</t>
  </si>
  <si>
    <t>90,270</t>
  </si>
  <si>
    <t>5,280</t>
  </si>
  <si>
    <t>369,584</t>
  </si>
  <si>
    <t>1,948,803,140</t>
  </si>
  <si>
    <t>5,340</t>
  </si>
  <si>
    <t>96,094</t>
  </si>
  <si>
    <t>1,650,564</t>
  </si>
  <si>
    <t>9,241,202,690</t>
  </si>
  <si>
    <t>5,620</t>
  </si>
  <si>
    <t>97,914</t>
  </si>
  <si>
    <t>5,600</t>
  </si>
  <si>
    <t>318,356</t>
  </si>
  <si>
    <t>1,746,344,670</t>
  </si>
  <si>
    <t>5,480</t>
  </si>
  <si>
    <t>5,610</t>
  </si>
  <si>
    <t>5,350</t>
  </si>
  <si>
    <t>101,918</t>
  </si>
  <si>
    <t>5,490</t>
  </si>
  <si>
    <t>211,701</t>
  </si>
  <si>
    <t>1,137,642,600</t>
  </si>
  <si>
    <t>5,300</t>
  </si>
  <si>
    <t>99,916</t>
  </si>
  <si>
    <t>5,450</t>
  </si>
  <si>
    <t>236,921</t>
  </si>
  <si>
    <t>1,276,308,150</t>
  </si>
  <si>
    <t>99,188</t>
  </si>
  <si>
    <t>176,465</t>
  </si>
  <si>
    <t>969,818,210</t>
  </si>
  <si>
    <t>5,520</t>
  </si>
  <si>
    <t>294,842</t>
  </si>
  <si>
    <t>1,608,488,010</t>
  </si>
  <si>
    <t>5,540</t>
  </si>
  <si>
    <t>5,370</t>
  </si>
  <si>
    <t>611,457</t>
  </si>
  <si>
    <t>3,450,972,290</t>
  </si>
  <si>
    <t>5,640</t>
  </si>
  <si>
    <t>5,790</t>
  </si>
  <si>
    <t>99,734</t>
  </si>
  <si>
    <t>5,590</t>
  </si>
  <si>
    <t>905,635</t>
  </si>
  <si>
    <t>5,074,424,040</t>
  </si>
  <si>
    <t>5,700</t>
  </si>
  <si>
    <t>5,460</t>
  </si>
  <si>
    <t>101,736</t>
  </si>
  <si>
    <t>5,650</t>
  </si>
  <si>
    <t>590</t>
  </si>
  <si>
    <t>2,512,784</t>
  </si>
  <si>
    <t>14,024,091,770</t>
  </si>
  <si>
    <t>5,040</t>
  </si>
  <si>
    <t>102,828</t>
  </si>
  <si>
    <t>127,682</t>
  </si>
  <si>
    <t>644,870,220</t>
  </si>
  <si>
    <t>219,695</t>
  </si>
  <si>
    <t>1,120,665,620</t>
  </si>
  <si>
    <t>5,020</t>
  </si>
  <si>
    <t>5,210</t>
  </si>
  <si>
    <t>165,859</t>
  </si>
  <si>
    <t>862,753,090</t>
  </si>
  <si>
    <t>94,820</t>
  </si>
  <si>
    <t>234,311</t>
  </si>
  <si>
    <t>1,183,507,660</t>
  </si>
  <si>
    <t>215,656</t>
  </si>
  <si>
    <t>1,121,013,740</t>
  </si>
  <si>
    <t>5,330</t>
  </si>
  <si>
    <t>5,360</t>
  </si>
  <si>
    <t>94,456</t>
  </si>
  <si>
    <t>245,673</t>
  </si>
  <si>
    <t>1,326,460,820</t>
  </si>
  <si>
    <t>5,470</t>
  </si>
  <si>
    <t>97,004</t>
  </si>
  <si>
    <t>5,550</t>
  </si>
  <si>
    <t>459,054</t>
  </si>
  <si>
    <t>2,560,663,010</t>
  </si>
  <si>
    <t>5,440</t>
  </si>
  <si>
    <t>101,008</t>
  </si>
  <si>
    <t>300,007</t>
  </si>
  <si>
    <t>1,651,951,050</t>
  </si>
  <si>
    <t>5,410</t>
  </si>
  <si>
    <t>1,328,618</t>
  </si>
  <si>
    <t>7,389,954,620</t>
  </si>
  <si>
    <t>5,250</t>
  </si>
  <si>
    <t>98,278</t>
  </si>
  <si>
    <t>-340</t>
  </si>
  <si>
    <t>293,995</t>
  </si>
  <si>
    <t>1,561,270,590</t>
  </si>
  <si>
    <t>95,548</t>
  </si>
  <si>
    <t>275,084</t>
  </si>
  <si>
    <t>1,529,505,410</t>
  </si>
  <si>
    <t>5,580</t>
  </si>
  <si>
    <t>332,343</t>
  </si>
  <si>
    <t>1,840,682,440</t>
  </si>
  <si>
    <t>5,390</t>
  </si>
  <si>
    <t>102,646</t>
  </si>
  <si>
    <t>347,215</t>
  </si>
  <si>
    <t>1,912,277,620</t>
  </si>
  <si>
    <t>100,462</t>
  </si>
  <si>
    <t>237,843</t>
  </si>
  <si>
    <t>1,287,635,060</t>
  </si>
  <si>
    <t>5,320</t>
  </si>
  <si>
    <t>407,458</t>
  </si>
  <si>
    <t>2,203,101,670</t>
  </si>
  <si>
    <t>598,422</t>
  </si>
  <si>
    <t>3,242,627,640</t>
  </si>
  <si>
    <t>97,186</t>
  </si>
  <si>
    <t>205,832</t>
  </si>
  <si>
    <t>1,077,294,530</t>
  </si>
  <si>
    <t>191,697</t>
  </si>
  <si>
    <t>995,586,940</t>
  </si>
  <si>
    <t>220,692</t>
  </si>
  <si>
    <t>1,119,857,120</t>
  </si>
  <si>
    <t>2018/04/30</t>
  </si>
  <si>
    <t>234,493</t>
  </si>
  <si>
    <t>1,188,182,225</t>
  </si>
  <si>
    <t>4,975</t>
  </si>
  <si>
    <t>94,092</t>
  </si>
  <si>
    <t>2018/04/27</t>
  </si>
  <si>
    <t>122,077</t>
  </si>
  <si>
    <t>627,013,810</t>
  </si>
  <si>
    <t>2018/04/26</t>
  </si>
  <si>
    <t>128,351</t>
  </si>
  <si>
    <t>669,144,610</t>
  </si>
  <si>
    <t>2018/04/25</t>
  </si>
  <si>
    <t>318,692</t>
  </si>
  <si>
    <t>1,647,330,290</t>
  </si>
  <si>
    <t>2018/04/24</t>
  </si>
  <si>
    <t>5,260</t>
  </si>
  <si>
    <t>211,127</t>
  </si>
  <si>
    <t>1,118,474,400</t>
  </si>
  <si>
    <t>95,730</t>
  </si>
  <si>
    <t>2018/04/23</t>
  </si>
  <si>
    <t>303,381</t>
  </si>
  <si>
    <t>1,617,427,610</t>
  </si>
  <si>
    <t>97,732</t>
  </si>
  <si>
    <t>2018/04/20</t>
  </si>
  <si>
    <t>307,619</t>
  </si>
  <si>
    <t>1,658,533,610</t>
  </si>
  <si>
    <t>96,822</t>
  </si>
  <si>
    <t>2018/04/19</t>
  </si>
  <si>
    <t>366,792</t>
  </si>
  <si>
    <t>1,960,048,490</t>
  </si>
  <si>
    <t>2018/04/18</t>
  </si>
  <si>
    <t>510,679</t>
  </si>
  <si>
    <t>2,811,266,790</t>
  </si>
  <si>
    <t>5,680</t>
  </si>
  <si>
    <t>99,006</t>
  </si>
  <si>
    <t>2018/04/17</t>
  </si>
  <si>
    <t>491,485</t>
  </si>
  <si>
    <t>2,766,042,860</t>
  </si>
  <si>
    <t>103,374</t>
  </si>
  <si>
    <t>2018/04/16</t>
  </si>
  <si>
    <t>1,102,615</t>
  </si>
  <si>
    <t>6,233,408,480</t>
  </si>
  <si>
    <t>5,560</t>
  </si>
  <si>
    <t>5,750</t>
  </si>
  <si>
    <t>101,554</t>
  </si>
  <si>
    <t>2018/04/13</t>
  </si>
  <si>
    <t>510,095</t>
  </si>
  <si>
    <t>2,777,629,860</t>
  </si>
  <si>
    <t>98,849</t>
  </si>
  <si>
    <t>17,842,803</t>
  </si>
  <si>
    <t>2018/04/12</t>
  </si>
  <si>
    <t>1,611,741</t>
  </si>
  <si>
    <t>8,734,262,170</t>
  </si>
  <si>
    <t>5,690</t>
  </si>
  <si>
    <t>5,180</t>
  </si>
  <si>
    <t>96,708</t>
  </si>
  <si>
    <t>2018/04/11</t>
  </si>
  <si>
    <t>3,083,610</t>
  </si>
  <si>
    <t>17,594,587,950</t>
  </si>
  <si>
    <t>94,924</t>
  </si>
  <si>
    <t>2018/04/10</t>
  </si>
  <si>
    <t>948,235</t>
  </si>
  <si>
    <t>5,155,701,470</t>
  </si>
  <si>
    <t>96,886</t>
  </si>
  <si>
    <t>2018/04/09</t>
  </si>
  <si>
    <t>1,310,946</t>
  </si>
  <si>
    <t>7,280,638,770</t>
  </si>
  <si>
    <t>5,730</t>
  </si>
  <si>
    <t>5,870</t>
  </si>
  <si>
    <t>97,243</t>
  </si>
  <si>
    <t>2018/04/06</t>
  </si>
  <si>
    <t>5,780</t>
  </si>
  <si>
    <t>5,227,457</t>
  </si>
  <si>
    <t>30,938,532,030</t>
  </si>
  <si>
    <t>5,930</t>
  </si>
  <si>
    <t>103,131</t>
  </si>
  <si>
    <t>2018/04/05</t>
  </si>
  <si>
    <t>4,894,797</t>
  </si>
  <si>
    <t>26,392,179,665</t>
  </si>
  <si>
    <t>4,795</t>
  </si>
  <si>
    <t>100,277</t>
  </si>
  <si>
    <t>2018/04/04</t>
  </si>
  <si>
    <t>178,431</t>
  </si>
  <si>
    <t>856,680,535</t>
  </si>
  <si>
    <t>4,885</t>
  </si>
  <si>
    <t>84,218</t>
  </si>
  <si>
    <t>2018/04/03</t>
  </si>
  <si>
    <t>152,049</t>
  </si>
  <si>
    <t>712,804,785</t>
  </si>
  <si>
    <t>4,745</t>
  </si>
  <si>
    <t>4,640</t>
  </si>
  <si>
    <t>84,307</t>
  </si>
  <si>
    <t>2018/04/02</t>
  </si>
  <si>
    <t>841,452</t>
  </si>
  <si>
    <t>4,136,838,910</t>
  </si>
  <si>
    <t>84,932</t>
  </si>
  <si>
    <t>2018/03/30</t>
  </si>
  <si>
    <t>147,176</t>
  </si>
  <si>
    <t>699,761,135</t>
  </si>
  <si>
    <t>2018/03/29</t>
  </si>
  <si>
    <t>4,685</t>
  </si>
  <si>
    <t>55,316</t>
  </si>
  <si>
    <t>255,274,675</t>
  </si>
  <si>
    <t>4,535</t>
  </si>
  <si>
    <t>83,594</t>
  </si>
  <si>
    <t>2018/03/28</t>
  </si>
  <si>
    <t>42,174</t>
  </si>
  <si>
    <t>192,483,670</t>
  </si>
  <si>
    <t>4,605</t>
  </si>
  <si>
    <t>81,809</t>
  </si>
  <si>
    <t>2018/03/27</t>
  </si>
  <si>
    <t>45,899</t>
  </si>
  <si>
    <t>210,127,460</t>
  </si>
  <si>
    <t>4,630</t>
  </si>
  <si>
    <t>2018/03/26</t>
  </si>
  <si>
    <t>46,240</t>
  </si>
  <si>
    <t>208,007,345</t>
  </si>
  <si>
    <t>81,096</t>
  </si>
  <si>
    <t>2018/03/23</t>
  </si>
  <si>
    <t>74,705</t>
  </si>
  <si>
    <t>336,967,815</t>
  </si>
  <si>
    <t>79,668</t>
  </si>
  <si>
    <t>2018/03/22</t>
  </si>
  <si>
    <t>-175</t>
  </si>
  <si>
    <t>146,528</t>
  </si>
  <si>
    <t>684,402,435</t>
  </si>
  <si>
    <t>82,523</t>
  </si>
  <si>
    <t>2018/03/21</t>
  </si>
  <si>
    <t>115,355</t>
  </si>
  <si>
    <t>556,983,175</t>
  </si>
  <si>
    <t>85,645</t>
  </si>
  <si>
    <t>2018/03/20</t>
  </si>
  <si>
    <t>249,711</t>
  </si>
  <si>
    <t>1,194,625,245</t>
  </si>
  <si>
    <t>4,860</t>
  </si>
  <si>
    <t>86,448</t>
  </si>
  <si>
    <t>2018/03/19</t>
  </si>
  <si>
    <t>126,554</t>
  </si>
  <si>
    <t>594,905,310</t>
  </si>
  <si>
    <t>84,396</t>
  </si>
  <si>
    <t>2018/03/16</t>
  </si>
  <si>
    <t>40,579</t>
  </si>
  <si>
    <t>187,910,200</t>
  </si>
  <si>
    <t>4,635</t>
  </si>
  <si>
    <t>4,590</t>
  </si>
  <si>
    <t>83,058</t>
  </si>
  <si>
    <t>2018/03/15</t>
  </si>
  <si>
    <t>52,086</t>
  </si>
  <si>
    <t>241,216,385</t>
  </si>
  <si>
    <t>82,969</t>
  </si>
  <si>
    <t>2018/03/14</t>
  </si>
  <si>
    <t>156,543</t>
  </si>
  <si>
    <t>729,543,215</t>
  </si>
  <si>
    <t>4,540</t>
  </si>
  <si>
    <t>4,510</t>
  </si>
  <si>
    <t>83,504</t>
  </si>
  <si>
    <t>2018/03/13</t>
  </si>
  <si>
    <t>48,792</t>
  </si>
  <si>
    <t>221,193,090</t>
  </si>
  <si>
    <t>2018/03/12</t>
  </si>
  <si>
    <t>37,859</t>
  </si>
  <si>
    <t>170,358,300</t>
  </si>
  <si>
    <t>4,460</t>
  </si>
  <si>
    <t>80,649</t>
  </si>
  <si>
    <t>2018/03/09</t>
  </si>
  <si>
    <t>51,623</t>
  </si>
  <si>
    <t>228,157,420</t>
  </si>
  <si>
    <t>79,757</t>
  </si>
  <si>
    <t>2018/03/08</t>
  </si>
  <si>
    <t>80,895</t>
  </si>
  <si>
    <t>353,297,845</t>
  </si>
  <si>
    <t>77,973</t>
  </si>
  <si>
    <t>2018/03/07</t>
  </si>
  <si>
    <t>34,387</t>
  </si>
  <si>
    <t>152,882,180</t>
  </si>
  <si>
    <t>4,445</t>
  </si>
  <si>
    <t>78,954</t>
  </si>
  <si>
    <t>2018/03/06</t>
  </si>
  <si>
    <t>61,974</t>
  </si>
  <si>
    <t>278,243,645</t>
  </si>
  <si>
    <t>80,114</t>
  </si>
  <si>
    <t>2018/03/05</t>
  </si>
  <si>
    <t>-85</t>
  </si>
  <si>
    <t>56,454</t>
  </si>
  <si>
    <t>256,240,590</t>
  </si>
  <si>
    <t>2018/03/02</t>
  </si>
  <si>
    <t>100,536</t>
  </si>
  <si>
    <t>449,376,035</t>
  </si>
  <si>
    <t>81,631</t>
  </si>
  <si>
    <t>2018/02/28</t>
  </si>
  <si>
    <t>44,788</t>
  </si>
  <si>
    <t>200,584,455</t>
  </si>
  <si>
    <t>2018/02/27</t>
  </si>
  <si>
    <t>43,891</t>
  </si>
  <si>
    <t>198,614,650</t>
  </si>
  <si>
    <t>4,555</t>
  </si>
  <si>
    <t>2018/02/26</t>
  </si>
  <si>
    <t>26,328</t>
  </si>
  <si>
    <t>119,395,420</t>
  </si>
  <si>
    <t>4,560</t>
  </si>
  <si>
    <t>80,917</t>
  </si>
  <si>
    <t>2018/02/23</t>
  </si>
  <si>
    <t>43,442</t>
  </si>
  <si>
    <t>195,877,715</t>
  </si>
  <si>
    <t>80,471</t>
  </si>
  <si>
    <t>2018/02/22</t>
  </si>
  <si>
    <t>38,394</t>
  </si>
  <si>
    <t>173,153,085</t>
  </si>
  <si>
    <t>80,293</t>
  </si>
  <si>
    <t>2018/02/21</t>
  </si>
  <si>
    <t>54,955</t>
  </si>
  <si>
    <t>247,470,340</t>
  </si>
  <si>
    <t>80,739</t>
  </si>
  <si>
    <t>2018/02/20</t>
  </si>
  <si>
    <t>76,900</t>
  </si>
  <si>
    <t>345,429,300</t>
  </si>
  <si>
    <t>79,579</t>
  </si>
  <si>
    <t>2018/02/19</t>
  </si>
  <si>
    <t>99,548</t>
  </si>
  <si>
    <t>451,596,605</t>
  </si>
  <si>
    <t>2018/02/14</t>
  </si>
  <si>
    <t>34,755</t>
  </si>
  <si>
    <t>153,024,930</t>
  </si>
  <si>
    <t>79,044</t>
  </si>
  <si>
    <t>2018/02/13</t>
  </si>
  <si>
    <t>61,916</t>
  </si>
  <si>
    <t>276,418,240</t>
  </si>
  <si>
    <t>78,865</t>
  </si>
  <si>
    <t>2018/02/12</t>
  </si>
  <si>
    <t>60,971</t>
  </si>
  <si>
    <t>274,845,700</t>
  </si>
  <si>
    <t>4,645</t>
  </si>
  <si>
    <t>2018/02/09</t>
  </si>
  <si>
    <t>-75</t>
  </si>
  <si>
    <t>113,884</t>
  </si>
  <si>
    <t>514,644,155</t>
  </si>
  <si>
    <t>81,185</t>
  </si>
  <si>
    <t>2018/02/08</t>
  </si>
  <si>
    <t>111,135</t>
  </si>
  <si>
    <t>516,477,585</t>
  </si>
  <si>
    <t>2018/02/07</t>
  </si>
  <si>
    <t>163,375</t>
  </si>
  <si>
    <t>747,455,860</t>
  </si>
  <si>
    <t>81,542</t>
  </si>
  <si>
    <t>2018/02/06</t>
  </si>
  <si>
    <t>130,369</t>
  </si>
  <si>
    <t>571,088,860</t>
  </si>
  <si>
    <t>2018/02/05</t>
  </si>
  <si>
    <t>132,606</t>
  </si>
  <si>
    <t>606,003,100</t>
  </si>
  <si>
    <t>2018/02/02</t>
  </si>
  <si>
    <t>90,976</t>
  </si>
  <si>
    <t>422,865,570</t>
  </si>
  <si>
    <t>82,701</t>
  </si>
  <si>
    <t>2018/02/01</t>
  </si>
  <si>
    <t>122,025</t>
  </si>
  <si>
    <t>570,181,625</t>
  </si>
  <si>
    <t>84,575</t>
  </si>
  <si>
    <t>2018/01/31</t>
  </si>
  <si>
    <t>127,434</t>
  </si>
  <si>
    <t>601,390,755</t>
  </si>
  <si>
    <t>4,830</t>
  </si>
  <si>
    <t>83,772</t>
  </si>
  <si>
    <t>2018/01/30</t>
  </si>
  <si>
    <t>111,478</t>
  </si>
  <si>
    <t>537,655,670</t>
  </si>
  <si>
    <t>4,910</t>
  </si>
  <si>
    <t>4,755</t>
  </si>
  <si>
    <t>86,270</t>
  </si>
  <si>
    <t>2018/01/29</t>
  </si>
  <si>
    <t>125</t>
  </si>
  <si>
    <t>267,069</t>
  </si>
  <si>
    <t>1,295,506,905</t>
  </si>
  <si>
    <t>87,341</t>
  </si>
  <si>
    <t>2018/01/26</t>
  </si>
  <si>
    <t>213,864</t>
  </si>
  <si>
    <t>1,007,622,605</t>
  </si>
  <si>
    <t>85,110</t>
  </si>
  <si>
    <t>2018/01/25</t>
  </si>
  <si>
    <t>270</t>
  </si>
  <si>
    <t>428,757</t>
  </si>
  <si>
    <t>1,973,500,110</t>
  </si>
  <si>
    <t>84,040</t>
  </si>
  <si>
    <t>2018/01/24</t>
  </si>
  <si>
    <t>169,662</t>
  </si>
  <si>
    <t>752,951,280</t>
  </si>
  <si>
    <t>79,222</t>
  </si>
  <si>
    <t>2018/01/23</t>
  </si>
  <si>
    <t>114,569</t>
  </si>
  <si>
    <t>501,340,525</t>
  </si>
  <si>
    <t>4,325</t>
  </si>
  <si>
    <t>78,508</t>
  </si>
  <si>
    <t>2018/01/22</t>
  </si>
  <si>
    <t>89,135</t>
  </si>
  <si>
    <t>384,110,615</t>
  </si>
  <si>
    <t>4,275</t>
  </si>
  <si>
    <t>77,616</t>
  </si>
  <si>
    <t>2018/01/19</t>
  </si>
  <si>
    <t>134,010</t>
  </si>
  <si>
    <t>574,994,550</t>
  </si>
  <si>
    <t>4,345</t>
  </si>
  <si>
    <t>4,255</t>
  </si>
  <si>
    <t>76,724</t>
  </si>
  <si>
    <t>2018/01/18</t>
  </si>
  <si>
    <t>250,637</t>
  </si>
  <si>
    <t>1,086,447,165</t>
  </si>
  <si>
    <t>77,259</t>
  </si>
  <si>
    <t>2018/01/17</t>
  </si>
  <si>
    <t>101,084</t>
  </si>
  <si>
    <t>427,873,420</t>
  </si>
  <si>
    <t>4,170</t>
  </si>
  <si>
    <t>75,921</t>
  </si>
  <si>
    <t>2018/01/16</t>
  </si>
  <si>
    <t>87,421</t>
  </si>
  <si>
    <t>365,576,340</t>
  </si>
  <si>
    <t>4,120</t>
  </si>
  <si>
    <t>74,940</t>
  </si>
  <si>
    <t>2018/01/15</t>
  </si>
  <si>
    <t>191,883</t>
  </si>
  <si>
    <t>790,617,160</t>
  </si>
  <si>
    <t>4,190</t>
  </si>
  <si>
    <t>73,334</t>
  </si>
  <si>
    <t>2018/01/12</t>
  </si>
  <si>
    <t>125,733</t>
  </si>
  <si>
    <t>528,439,320</t>
  </si>
  <si>
    <t>74,583</t>
  </si>
  <si>
    <t>2018/01/11</t>
  </si>
  <si>
    <t>302,641</t>
  </si>
  <si>
    <t>1,323,050,980</t>
  </si>
  <si>
    <t>75,832</t>
  </si>
  <si>
    <t>2018/01/10</t>
  </si>
  <si>
    <t>123,795</t>
  </si>
  <si>
    <t>537,576,820</t>
  </si>
  <si>
    <t>77,527</t>
  </si>
  <si>
    <t>2018/01/09</t>
  </si>
  <si>
    <t>4,230</t>
  </si>
  <si>
    <t>84,513</t>
  </si>
  <si>
    <t>357,073,015</t>
  </si>
  <si>
    <t>4,285</t>
  </si>
  <si>
    <t>4,165</t>
  </si>
  <si>
    <t>75,475</t>
  </si>
  <si>
    <t>2018/01/08</t>
  </si>
  <si>
    <t>94,362</t>
  </si>
  <si>
    <t>400,052,735</t>
  </si>
  <si>
    <t>76,456</t>
  </si>
  <si>
    <t>2018/01/05</t>
  </si>
  <si>
    <t>74,939</t>
  </si>
  <si>
    <t>319,611,775</t>
  </si>
  <si>
    <t>76,189</t>
  </si>
  <si>
    <t>2018/01/04</t>
  </si>
  <si>
    <t>50,509</t>
  </si>
  <si>
    <t>218,539,275</t>
  </si>
  <si>
    <t>2018/01/03</t>
  </si>
  <si>
    <t>135</t>
  </si>
  <si>
    <t>95,192</t>
  </si>
  <si>
    <t>411,587,565</t>
  </si>
  <si>
    <t>2018/01/02</t>
  </si>
  <si>
    <t>64,609</t>
  </si>
  <si>
    <t>272,265,820</t>
  </si>
  <si>
    <t>75,118</t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</si>
  <si>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</si>
  <si>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</si>
  <si>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</si>
  <si>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</si>
  <si>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</si>
  <si>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</si>
  <si>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</si>
  <si>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</si>
  <si>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</si>
  <si>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</si>
  <si>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</si>
  <si>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</si>
  <si>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</si>
  <si>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</si>
  <si>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</si>
  <si>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</si>
  <si>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</si>
  <si>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</si>
  <si>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</si>
  <si>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</si>
  <si>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</si>
  <si>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</si>
  <si>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</si>
  <si>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</si>
  <si>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</si>
  <si>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</si>
  <si>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</si>
  <si>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</si>
  <si>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</si>
  <si>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</si>
  <si>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</si>
  <si>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</si>
  <si>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</si>
  <si>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</si>
  <si>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</si>
  <si>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</si>
  <si>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</si>
  <si>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</si>
  <si>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</si>
  <si>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</si>
  <si>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</si>
  <si>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</si>
  <si>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</si>
  <si>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</si>
  <si>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</si>
  <si>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</si>
  <si>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</si>
  <si>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</si>
  <si>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</si>
  <si>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</si>
  <si>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</si>
  <si>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</si>
  <si>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</si>
  <si>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</si>
  <si>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</si>
  <si>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</si>
  <si>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</si>
  <si>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</si>
  <si>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</si>
  <si>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</si>
  <si>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</si>
  <si>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</si>
  <si>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</si>
  <si>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</si>
  <si>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</si>
  <si>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</si>
  <si>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</si>
  <si>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</si>
  <si>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</si>
  <si>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</si>
  <si>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</si>
  <si>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</si>
  <si>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</si>
  <si>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</si>
  <si>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5,130</t>
  </si>
  <si>
    <t>89,749</t>
  </si>
  <si>
    <t>2017/09/06</t>
  </si>
  <si>
    <t>2017/09/05</t>
  </si>
  <si>
    <t>2017/09/04</t>
  </si>
  <si>
    <t>4,875</t>
  </si>
  <si>
    <t>2017/09/01</t>
  </si>
  <si>
    <t>5,010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</si>
  <si>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</si>
  <si>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</si>
  <si>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</si>
  <si>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</si>
  <si>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</si>
  <si>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</si>
  <si>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</si>
  <si>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</si>
  <si>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</si>
  <si>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</si>
  <si>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</si>
  <si>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</si>
  <si>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</si>
  <si>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</si>
  <si>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</si>
  <si>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</si>
  <si>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</si>
  <si>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</si>
  <si>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5,530</t>
  </si>
  <si>
    <t>5,880</t>
  </si>
  <si>
    <t>2017/08/04</t>
  </si>
  <si>
    <t>2017/08/03</t>
  </si>
  <si>
    <t>2017/08/02</t>
  </si>
  <si>
    <t>6,120</t>
  </si>
  <si>
    <t>2017/08/01</t>
  </si>
  <si>
    <t>6,080</t>
  </si>
  <si>
    <t>2017/07/31</t>
  </si>
  <si>
    <t>2017/07/28</t>
  </si>
  <si>
    <t>5,710</t>
  </si>
  <si>
    <t>2017/07/27</t>
  </si>
  <si>
    <t>5,860</t>
  </si>
  <si>
    <t>5,910</t>
  </si>
  <si>
    <t>2017/07/26</t>
  </si>
  <si>
    <t>2017/07/25</t>
  </si>
  <si>
    <t>6,100</t>
  </si>
  <si>
    <t>2017/07/24</t>
  </si>
  <si>
    <t>5,570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</si>
  <si>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</si>
  <si>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</si>
  <si>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</si>
  <si>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</si>
  <si>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</si>
  <si>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</si>
  <si>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</si>
  <si>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</si>
  <si>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</si>
  <si>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</si>
  <si>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</si>
  <si>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</si>
  <si>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</si>
  <si>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</si>
  <si>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</si>
  <si>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</si>
  <si>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</si>
  <si>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</si>
  <si>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</si>
  <si>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</si>
  <si>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</si>
  <si>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</si>
  <si>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</si>
  <si>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</si>
  <si>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</si>
  <si>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</si>
  <si>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</si>
  <si>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</si>
  <si>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</si>
  <si>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</si>
  <si>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</si>
  <si>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</si>
  <si>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</si>
  <si>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</si>
  <si>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</si>
  <si>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</si>
  <si>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</si>
  <si>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</si>
  <si>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</si>
  <si>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</si>
  <si>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</si>
  <si>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</si>
  <si>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</si>
  <si>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</si>
  <si>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</si>
  <si>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</si>
  <si>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</si>
  <si>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</si>
  <si>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</si>
  <si>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</si>
  <si>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</si>
  <si>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</si>
  <si>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</si>
  <si>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</si>
  <si>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</si>
  <si>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</si>
  <si>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</si>
  <si>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</si>
  <si>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</si>
  <si>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</si>
  <si>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</si>
  <si>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</si>
  <si>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</si>
  <si>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</si>
  <si>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</si>
  <si>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</si>
  <si>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</si>
  <si>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</si>
  <si>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</si>
  <si>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</si>
  <si>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</si>
  <si>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</si>
  <si>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</si>
  <si>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</si>
  <si>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</si>
  <si>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</si>
  <si>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</si>
  <si>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</si>
  <si>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</si>
  <si>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</si>
  <si>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</si>
  <si>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</si>
  <si>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</si>
  <si>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</si>
  <si>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</si>
  <si>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</si>
  <si>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</si>
  <si>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</si>
  <si>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</si>
  <si>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</si>
  <si>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</si>
  <si>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</si>
  <si>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</si>
  <si>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</si>
  <si>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</si>
  <si>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</si>
  <si>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</si>
  <si>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</si>
  <si>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</si>
  <si>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</si>
  <si>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</si>
  <si>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</si>
  <si>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</si>
  <si>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</si>
  <si>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</si>
  <si>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</si>
  <si>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</si>
  <si>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</si>
  <si>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</si>
  <si>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</si>
  <si>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</si>
  <si>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</si>
  <si>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</si>
  <si>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</si>
  <si>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</si>
  <si>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</si>
  <si>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</si>
  <si>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</si>
  <si>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</si>
  <si>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</si>
  <si>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</si>
  <si>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</si>
  <si>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</si>
  <si>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</si>
  <si>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</si>
  <si>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</si>
  <si>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</si>
  <si>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</si>
  <si>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</si>
  <si>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</si>
  <si>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</si>
  <si>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</si>
  <si>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</si>
  <si>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</si>
  <si>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</si>
  <si>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</si>
  <si>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</si>
  <si>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</si>
  <si>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</si>
  <si>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</si>
  <si>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</si>
  <si>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</si>
  <si>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</si>
  <si>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</si>
  <si>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</si>
  <si>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</si>
  <si>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</si>
  <si>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</si>
  <si>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</si>
  <si>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</si>
  <si>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</si>
  <si>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</si>
  <si>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</si>
  <si>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</si>
  <si>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</si>
  <si>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</si>
  <si>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</si>
  <si>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</si>
  <si>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</si>
  <si>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</si>
  <si>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</si>
  <si>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</si>
  <si>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</si>
  <si>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</si>
  <si>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</si>
  <si>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</si>
  <si>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</si>
  <si>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</si>
  <si>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</si>
  <si>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</si>
  <si>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</si>
  <si>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</si>
  <si>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</si>
  <si>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</si>
  <si>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</si>
  <si>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2017-10-01~2017-12-31</t>
  </si>
  <si>
    <t>2017.12.31</t>
  </si>
  <si>
    <t>2018-01-01~2018-03-31</t>
  </si>
  <si>
    <t>2017-10-01~2018-03-31</t>
  </si>
  <si>
    <t>2018.03.31</t>
  </si>
  <si>
    <t>2016-10-01~2016-12-31</t>
  </si>
  <si>
    <t>2016.12.31</t>
  </si>
  <si>
    <t>2017-01-01~2017-03-31</t>
  </si>
  <si>
    <t>2016-10-01~2017-03-31</t>
  </si>
  <si>
    <t>2017.03.31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</si>
  <si>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</si>
  <si>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</si>
  <si>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</si>
  <si>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</si>
  <si>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</si>
  <si>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</si>
  <si>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</si>
  <si>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</si>
  <si>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</si>
  <si>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</si>
  <si>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</si>
  <si>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</si>
  <si>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</si>
  <si>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</si>
  <si>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</si>
  <si>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</si>
  <si>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</si>
  <si>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</si>
  <si>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</si>
  <si>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</si>
  <si>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</si>
  <si>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</si>
  <si>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65,873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</si>
  <si>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</si>
  <si>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</si>
  <si>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</si>
  <si>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</si>
  <si>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</si>
  <si>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</si>
  <si>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</si>
  <si>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</si>
  <si>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</si>
  <si>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</si>
  <si>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</si>
  <si>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</si>
  <si>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</si>
  <si>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</si>
  <si>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</si>
  <si>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</si>
  <si>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</si>
  <si>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</si>
  <si>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</si>
  <si>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</si>
  <si>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</si>
  <si>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</si>
  <si>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</si>
  <si>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</si>
  <si>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</si>
  <si>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</si>
  <si>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</si>
  <si>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</si>
  <si>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</si>
  <si>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</si>
  <si>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</si>
  <si>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</si>
  <si>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</si>
  <si>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</si>
  <si>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</si>
  <si>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</si>
  <si>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</si>
  <si>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</si>
  <si>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</si>
  <si>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</si>
  <si>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</si>
  <si>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</si>
  <si>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</si>
  <si>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</si>
  <si>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</si>
  <si>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</si>
  <si>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</si>
  <si>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</si>
  <si>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</si>
  <si>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</si>
  <si>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</si>
  <si>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</si>
  <si>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</si>
  <si>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</si>
  <si>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</si>
  <si>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</si>
  <si>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</si>
  <si>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</si>
  <si>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</si>
  <si>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</si>
  <si>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</si>
  <si>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</si>
  <si>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</si>
  <si>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</si>
  <si>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</si>
  <si>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</si>
  <si>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</si>
  <si>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</si>
  <si>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</si>
  <si>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</si>
  <si>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</si>
  <si>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</si>
  <si>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</si>
  <si>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</si>
  <si>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</si>
  <si>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</si>
  <si>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</si>
  <si>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</si>
  <si>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</si>
  <si>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</si>
  <si>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</si>
  <si>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</si>
  <si>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</si>
  <si>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</si>
  <si>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</si>
  <si>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</si>
  <si>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</si>
  <si>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</si>
  <si>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</si>
  <si>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</si>
  <si>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</si>
  <si>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</si>
  <si>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</si>
  <si>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</si>
  <si>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</si>
  <si>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</si>
  <si>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</si>
  <si>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</si>
  <si>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</si>
  <si>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</si>
  <si>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</si>
  <si>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</si>
  <si>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</si>
  <si>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</si>
  <si>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</si>
  <si>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</si>
  <si>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</si>
  <si>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</si>
  <si>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</si>
  <si>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</si>
  <si>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</si>
  <si>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</si>
  <si>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</si>
  <si>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</si>
  <si>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</si>
  <si>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</si>
  <si>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</si>
  <si>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</si>
  <si>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</si>
  <si>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</si>
  <si>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</si>
  <si>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</si>
  <si>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</si>
  <si>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</si>
  <si>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</si>
  <si>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</si>
  <si>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</si>
  <si>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</si>
  <si>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</si>
  <si>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</si>
  <si>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</si>
  <si>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</si>
  <si>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</si>
  <si>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</si>
  <si>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</si>
  <si>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</si>
  <si>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</si>
  <si>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</si>
  <si>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</si>
  <si>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</si>
  <si>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</si>
  <si>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</si>
  <si>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</si>
  <si>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</si>
  <si>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</si>
  <si>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</si>
  <si>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</si>
  <si>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</si>
  <si>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</si>
  <si>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</si>
  <si>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</si>
  <si>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</si>
  <si>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</si>
  <si>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</si>
  <si>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</si>
  <si>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</si>
  <si>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</si>
  <si>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</si>
  <si>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</si>
  <si>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</si>
  <si>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</si>
  <si>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</si>
  <si>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</si>
  <si>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</si>
  <si>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</si>
  <si>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</si>
  <si>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</si>
  <si>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</si>
  <si>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</si>
  <si>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</si>
  <si>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</si>
  <si>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</si>
  <si>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</si>
  <si>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</si>
  <si>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</si>
  <si>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</si>
  <si>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</si>
  <si>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</si>
  <si>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</si>
  <si>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</si>
  <si>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</si>
  <si>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</si>
  <si>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</si>
  <si>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</si>
  <si>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</si>
  <si>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</si>
  <si>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2016.12.31</t>
    <phoneticPr fontId="29" type="noConversion"/>
  </si>
  <si>
    <t>2017.12.31</t>
    <phoneticPr fontId="29" type="noConversion"/>
  </si>
  <si>
    <t>2016.12.31</t>
    <phoneticPr fontId="29" type="noConversion"/>
  </si>
  <si>
    <t>상장주식수</t>
    <phoneticPr fontId="29" type="noConversion"/>
  </si>
  <si>
    <t>5,920</t>
  </si>
  <si>
    <t>5,850</t>
  </si>
  <si>
    <t>5,830</t>
  </si>
  <si>
    <t>5,770</t>
  </si>
  <si>
    <t>5,990</t>
  </si>
  <si>
    <t>5,890</t>
  </si>
  <si>
    <t>5,810</t>
  </si>
  <si>
    <t>5,900</t>
  </si>
  <si>
    <t>5,740</t>
  </si>
  <si>
    <t>5,950</t>
  </si>
  <si>
    <t>6,070</t>
  </si>
  <si>
    <t>5,630</t>
  </si>
  <si>
    <t>33,665</t>
  </si>
  <si>
    <t>5,510</t>
  </si>
  <si>
    <t>5,670</t>
  </si>
  <si>
    <t>상장주식수</t>
    <phoneticPr fontId="29" type="noConversion"/>
  </si>
  <si>
    <t>단기금융상품 (*)</t>
  </si>
  <si>
    <t>7,720</t>
  </si>
  <si>
    <t>330</t>
  </si>
  <si>
    <t>6,890</t>
  </si>
  <si>
    <t>6,810</t>
  </si>
  <si>
    <t>6,570</t>
  </si>
  <si>
    <t>6,770</t>
  </si>
  <si>
    <t>8,480</t>
  </si>
  <si>
    <t>8,630</t>
  </si>
  <si>
    <t>8,590</t>
  </si>
  <si>
    <t>8,820</t>
  </si>
  <si>
    <t>6,530</t>
  </si>
  <si>
    <t>6,380</t>
  </si>
  <si>
    <t>6,280</t>
  </si>
  <si>
    <t>6,360</t>
  </si>
  <si>
    <t>6,320</t>
  </si>
  <si>
    <t>6,480</t>
  </si>
  <si>
    <t>6,440</t>
  </si>
  <si>
    <t>6,470</t>
  </si>
  <si>
    <t>6,170</t>
  </si>
  <si>
    <t>6,710</t>
  </si>
  <si>
    <t>6,260</t>
  </si>
  <si>
    <t>6,300</t>
  </si>
  <si>
    <t>6,180</t>
  </si>
  <si>
    <t>6,190</t>
  </si>
  <si>
    <t>6,200</t>
  </si>
  <si>
    <t>6,130</t>
  </si>
  <si>
    <t>6,040</t>
  </si>
  <si>
    <t>6,370</t>
  </si>
  <si>
    <t>6,270</t>
  </si>
  <si>
    <t>6,230</t>
  </si>
  <si>
    <t>6,140</t>
  </si>
  <si>
    <t>2017.12.31</t>
    <phoneticPr fontId="29" type="noConversion"/>
  </si>
  <si>
    <t>52,085</t>
  </si>
  <si>
    <t>49,880</t>
  </si>
  <si>
    <t>37,176</t>
  </si>
  <si>
    <t>56,520</t>
  </si>
  <si>
    <t>외화환산손실</t>
  </si>
  <si>
    <t>외화환산이익</t>
  </si>
  <si>
    <t>금융보증수익</t>
  </si>
  <si>
    <t>2017.12.31</t>
    <phoneticPr fontId="29" type="noConversion"/>
  </si>
  <si>
    <t>108,525</t>
  </si>
  <si>
    <t>-370</t>
  </si>
  <si>
    <t>9,150</t>
  </si>
  <si>
    <t>9,120</t>
  </si>
  <si>
    <t>9,700</t>
  </si>
  <si>
    <t>9,400</t>
  </si>
  <si>
    <t>9,200</t>
  </si>
  <si>
    <t>9,530</t>
  </si>
  <si>
    <t>9,230</t>
  </si>
  <si>
    <t>9,050</t>
  </si>
  <si>
    <t>9,460</t>
  </si>
  <si>
    <t>9,340</t>
  </si>
  <si>
    <t>9,300</t>
  </si>
  <si>
    <t>9,420</t>
  </si>
  <si>
    <t>9,350</t>
  </si>
  <si>
    <t>8,850</t>
  </si>
  <si>
    <t>8,890</t>
  </si>
  <si>
    <t>8,610</t>
  </si>
  <si>
    <t>8,920</t>
  </si>
  <si>
    <t>9,070</t>
  </si>
  <si>
    <t>9,280</t>
  </si>
  <si>
    <t>8,990</t>
  </si>
  <si>
    <t>8,810</t>
  </si>
  <si>
    <t>8,870</t>
  </si>
  <si>
    <t>9,190</t>
  </si>
  <si>
    <t>9,410</t>
  </si>
  <si>
    <t>9,500</t>
  </si>
  <si>
    <t>9,440</t>
  </si>
  <si>
    <t>8,660</t>
  </si>
  <si>
    <t>-510</t>
  </si>
  <si>
    <t>8,760</t>
  </si>
  <si>
    <t>9,180</t>
  </si>
  <si>
    <t>2017.12.31</t>
    <phoneticPr fontId="29" type="noConversion"/>
  </si>
  <si>
    <t>79,553</t>
  </si>
  <si>
    <t>방송컨텐츠자산손상차손</t>
  </si>
  <si>
    <t>당기손익인식금융자산평가손실</t>
  </si>
  <si>
    <t>당기손익인식금융자산처분손실</t>
  </si>
  <si>
    <t>대수선충당부채전입액</t>
  </si>
  <si>
    <t>복구충당부채전입액</t>
  </si>
  <si>
    <t>소송충당손실</t>
  </si>
  <si>
    <t>우발충당부채전입액</t>
  </si>
  <si>
    <t>금융지급보증비용</t>
  </si>
  <si>
    <t>관계ㆍ공동지배기업처분손실</t>
  </si>
  <si>
    <t>기타 현금의 유출이 없는 비용 등</t>
  </si>
  <si>
    <t>비용가산 계</t>
  </si>
  <si>
    <t>당기손익-공정가치측정금융자산평가손실</t>
  </si>
  <si>
    <t>당기손익-공정가치측정금융자산처분손실</t>
  </si>
  <si>
    <t>전기말 현재 연결실체의 차입금 및 사채 내역은 다음과 같습니다.</t>
  </si>
  <si>
    <t>76,400,000</t>
  </si>
  <si>
    <t>679,960</t>
  </si>
  <si>
    <t>588,280</t>
  </si>
  <si>
    <t>650,164</t>
  </si>
  <si>
    <t>634,120</t>
  </si>
  <si>
    <t>647,108</t>
  </si>
  <si>
    <t>660,860</t>
  </si>
  <si>
    <t>644,052</t>
  </si>
  <si>
    <t>632,592</t>
  </si>
  <si>
    <t>629,536</t>
  </si>
  <si>
    <t>51,663</t>
  </si>
  <si>
    <t>431,218,800</t>
  </si>
  <si>
    <t>53,459</t>
  </si>
  <si>
    <t>443,819,750</t>
  </si>
  <si>
    <t>640,996</t>
  </si>
  <si>
    <t>119,798</t>
  </si>
  <si>
    <t>984,376,970</t>
  </si>
  <si>
    <t>627,244</t>
  </si>
  <si>
    <t>90,344</t>
  </si>
  <si>
    <t>750,338,720</t>
  </si>
  <si>
    <t>256,866</t>
  </si>
  <si>
    <t>2,135,421,110</t>
  </si>
  <si>
    <t>643,288</t>
  </si>
  <si>
    <t>137,020</t>
  </si>
  <si>
    <t>1,179,321,580</t>
  </si>
  <si>
    <t>657,040</t>
  </si>
  <si>
    <t>199,214</t>
  </si>
  <si>
    <t>1,758,052,160</t>
  </si>
  <si>
    <t>666,972</t>
  </si>
  <si>
    <t>1,346,894,560</t>
  </si>
  <si>
    <t>690,656</t>
  </si>
  <si>
    <t>323,978</t>
  </si>
  <si>
    <t>3,090,908,830</t>
  </si>
  <si>
    <t>721,216</t>
  </si>
  <si>
    <t>237,698</t>
  </si>
  <si>
    <t>2,200,686,600</t>
  </si>
  <si>
    <t>709,756</t>
  </si>
  <si>
    <t>177,738</t>
  </si>
  <si>
    <t>1,559,726,600</t>
  </si>
  <si>
    <t>687,600</t>
  </si>
  <si>
    <t>293,845</t>
  </si>
  <si>
    <t>2,561,490,280</t>
  </si>
  <si>
    <t>672,320</t>
  </si>
  <si>
    <t>99,363</t>
  </si>
  <si>
    <t>875,905,530</t>
  </si>
  <si>
    <t>674,612</t>
  </si>
  <si>
    <t>123,393</t>
  </si>
  <si>
    <t>1,084,767,730</t>
  </si>
  <si>
    <t>85,002</t>
  </si>
  <si>
    <t>751,756,340</t>
  </si>
  <si>
    <t>676,140</t>
  </si>
  <si>
    <t>176,366</t>
  </si>
  <si>
    <t>1,557,812,670</t>
  </si>
  <si>
    <t>960,567,300</t>
  </si>
  <si>
    <t>684,544</t>
  </si>
  <si>
    <t>131,890</t>
  </si>
  <si>
    <t>1,156,168,540</t>
  </si>
  <si>
    <t>673,084</t>
  </si>
  <si>
    <t>90,543</t>
  </si>
  <si>
    <t>804,093,490</t>
  </si>
  <si>
    <t>676,904</t>
  </si>
  <si>
    <t>106,223</t>
  </si>
  <si>
    <t>953,795,290</t>
  </si>
  <si>
    <t>72,150</t>
  </si>
  <si>
    <t>656,599,040</t>
  </si>
  <si>
    <t>696,768</t>
  </si>
  <si>
    <t>9,170</t>
  </si>
  <si>
    <t>190,436</t>
  </si>
  <si>
    <t>1,728,342,890</t>
  </si>
  <si>
    <t>700,588</t>
  </si>
  <si>
    <t>111,901</t>
  </si>
  <si>
    <t>1,027,080,090</t>
  </si>
  <si>
    <t>702,880</t>
  </si>
  <si>
    <t>85,403</t>
  </si>
  <si>
    <t>778,082,350</t>
  </si>
  <si>
    <t>699,060</t>
  </si>
  <si>
    <t>175,165</t>
  </si>
  <si>
    <t>1,598,702,260</t>
  </si>
  <si>
    <t>698,296</t>
  </si>
  <si>
    <t>196,024</t>
  </si>
  <si>
    <t>1,748,607,630</t>
  </si>
  <si>
    <t>686,836</t>
  </si>
  <si>
    <t>262,187</t>
  </si>
  <si>
    <t>2,316,031,860</t>
  </si>
  <si>
    <t>678,432</t>
  </si>
  <si>
    <t>490</t>
  </si>
  <si>
    <t>365,322</t>
  </si>
  <si>
    <t>3,218,391,210</t>
  </si>
  <si>
    <t>188,075</t>
  </si>
  <si>
    <t>1,592,981,920</t>
  </si>
  <si>
    <t>649,400</t>
  </si>
  <si>
    <t>174,632</t>
  </si>
  <si>
    <t>1,500,438,490</t>
  </si>
  <si>
    <t>654,748</t>
  </si>
  <si>
    <t>78,823</t>
  </si>
  <si>
    <t>689,817,080</t>
  </si>
  <si>
    <t>662,388</t>
  </si>
  <si>
    <t>134,910</t>
  </si>
  <si>
    <t>1,190,809,550</t>
  </si>
  <si>
    <t>135,877</t>
  </si>
  <si>
    <t>1,197,139,780</t>
  </si>
  <si>
    <t>668,500</t>
  </si>
  <si>
    <t>59,928</t>
  </si>
  <si>
    <t>518,981,330</t>
  </si>
  <si>
    <t>665,444</t>
  </si>
  <si>
    <t>117,101</t>
  </si>
  <si>
    <t>1,001,925,950</t>
  </si>
  <si>
    <t>94,123</t>
  </si>
  <si>
    <t>826,236,250</t>
  </si>
  <si>
    <t>667,736</t>
  </si>
  <si>
    <t>107,252</t>
  </si>
  <si>
    <t>951,667,120</t>
  </si>
  <si>
    <t>683,780</t>
  </si>
  <si>
    <t>51,426</t>
  </si>
  <si>
    <t>462,802,200</t>
  </si>
  <si>
    <t>693,712</t>
  </si>
  <si>
    <t>74,724</t>
  </si>
  <si>
    <t>680,520,800</t>
  </si>
  <si>
    <t>9,250</t>
  </si>
  <si>
    <t>694,476</t>
  </si>
  <si>
    <t>157,835</t>
  </si>
  <si>
    <t>1,405,346,660</t>
  </si>
  <si>
    <t>691,420</t>
  </si>
  <si>
    <t>109,563</t>
  </si>
  <si>
    <t>973,600,830</t>
  </si>
  <si>
    <t>670,792</t>
  </si>
  <si>
    <t>153,844</t>
  </si>
  <si>
    <t>1,407,236,410</t>
  </si>
  <si>
    <t>526,254,290</t>
  </si>
  <si>
    <t>719,688</t>
  </si>
  <si>
    <t>95,078</t>
  </si>
  <si>
    <t>864,506,900</t>
  </si>
  <si>
    <t>704,408</t>
  </si>
  <si>
    <t>124,885</t>
  </si>
  <si>
    <t>1,155,082,830</t>
  </si>
  <si>
    <t>699,824</t>
  </si>
  <si>
    <t>108,432</t>
  </si>
  <si>
    <t>1,047,128,280</t>
  </si>
  <si>
    <t>9,520</t>
  </si>
  <si>
    <t>728,092</t>
  </si>
  <si>
    <t>219,841</t>
  </si>
  <si>
    <t>2,126,140,590</t>
  </si>
  <si>
    <t>746,428</t>
  </si>
  <si>
    <t>141,509</t>
  </si>
  <si>
    <t>1,357,282,270</t>
  </si>
  <si>
    <t>722,744</t>
  </si>
  <si>
    <t>182,614</t>
  </si>
  <si>
    <t>1,716,414,650</t>
  </si>
  <si>
    <t>9,260</t>
  </si>
  <si>
    <t>727,328</t>
  </si>
  <si>
    <t>247,441</t>
  </si>
  <si>
    <t>2,346,462,920</t>
  </si>
  <si>
    <t>580</t>
  </si>
  <si>
    <t>480,267</t>
  </si>
  <si>
    <t>4,423,508,850</t>
  </si>
  <si>
    <t>713,576</t>
  </si>
  <si>
    <t>71,693</t>
  </si>
  <si>
    <t>628,098,900</t>
  </si>
  <si>
    <t>669,264</t>
  </si>
  <si>
    <t>122,907</t>
  </si>
  <si>
    <t>1,069,988,490</t>
  </si>
  <si>
    <t>52,425</t>
  </si>
  <si>
    <t>440,596,160</t>
  </si>
  <si>
    <t>646,344</t>
  </si>
  <si>
    <t>117,715</t>
  </si>
  <si>
    <t>964,545,830</t>
  </si>
  <si>
    <t>88,355</t>
  </si>
  <si>
    <t>727,091,840</t>
  </si>
  <si>
    <t>631,064</t>
  </si>
  <si>
    <t>121,939</t>
  </si>
  <si>
    <t>1,008,319,290</t>
  </si>
  <si>
    <t>133,459</t>
  </si>
  <si>
    <t>1,108,635,640</t>
  </si>
  <si>
    <t>638,704</t>
  </si>
  <si>
    <t>125,193</t>
  </si>
  <si>
    <t>1,052,848,940</t>
  </si>
  <si>
    <t>640,232</t>
  </si>
  <si>
    <t>122,713</t>
  </si>
  <si>
    <t>1,043,944,960</t>
  </si>
  <si>
    <t>65,140</t>
  </si>
  <si>
    <t>560,487,960</t>
  </si>
  <si>
    <t>128,647</t>
  </si>
  <si>
    <t>1,098,308,400</t>
  </si>
  <si>
    <t>133,450</t>
  </si>
  <si>
    <t>1,136,283,130</t>
  </si>
  <si>
    <t>647,872</t>
  </si>
  <si>
    <t>566,615,440</t>
  </si>
  <si>
    <t>653,984</t>
  </si>
  <si>
    <t>85,934</t>
  </si>
  <si>
    <t>745,694,680</t>
  </si>
  <si>
    <t>92,487</t>
  </si>
  <si>
    <t>798,074,580</t>
  </si>
  <si>
    <t>660,096</t>
  </si>
  <si>
    <t>183,371</t>
  </si>
  <si>
    <t>1,560,713,920</t>
  </si>
  <si>
    <t>657,804</t>
  </si>
  <si>
    <t>115,347</t>
  </si>
  <si>
    <t>992,840,060</t>
  </si>
  <si>
    <t>167,718</t>
  </si>
  <si>
    <t>1,426,219,580</t>
  </si>
  <si>
    <t>308,720</t>
  </si>
  <si>
    <t>2,664,341,360</t>
  </si>
  <si>
    <t>250,429</t>
  </si>
  <si>
    <t>2,223,803,180</t>
  </si>
  <si>
    <t>680,724</t>
  </si>
  <si>
    <t>112,107</t>
  </si>
  <si>
    <t>973,990,860</t>
  </si>
  <si>
    <t>339,726</t>
  </si>
  <si>
    <t>2,962,345,590</t>
  </si>
  <si>
    <t>670,028</t>
  </si>
  <si>
    <t>240,194</t>
  </si>
  <si>
    <t>2,092,156,610</t>
  </si>
  <si>
    <t>184,955</t>
  </si>
  <si>
    <t>1,545,665,110</t>
  </si>
  <si>
    <t>233,576</t>
  </si>
  <si>
    <t>1,925,841,430</t>
  </si>
  <si>
    <t>286,864</t>
  </si>
  <si>
    <t>2,335,334,020</t>
  </si>
  <si>
    <t>631,828</t>
  </si>
  <si>
    <t>489,175</t>
  </si>
  <si>
    <t>3,908,474,030</t>
  </si>
  <si>
    <t>618,840</t>
  </si>
  <si>
    <t>132,096</t>
  </si>
  <si>
    <t>1,013,678,510</t>
  </si>
  <si>
    <t>581,404</t>
  </si>
  <si>
    <t>146,708</t>
  </si>
  <si>
    <t>1,125,171,640</t>
  </si>
  <si>
    <t>589,044</t>
  </si>
  <si>
    <t>173,256</t>
  </si>
  <si>
    <t>1,321,737,740</t>
  </si>
  <si>
    <t>239,748</t>
  </si>
  <si>
    <t>1,821,317,250</t>
  </si>
  <si>
    <t>580,640</t>
  </si>
  <si>
    <t>396,676</t>
  </si>
  <si>
    <t>3,012,410,580</t>
  </si>
  <si>
    <t>573,000</t>
  </si>
  <si>
    <t>513,470</t>
  </si>
  <si>
    <t>3,852,778,050</t>
  </si>
  <si>
    <t>579,112</t>
  </si>
  <si>
    <t>367,641</t>
  </si>
  <si>
    <t>2,639,858,080</t>
  </si>
  <si>
    <t>552,372</t>
  </si>
  <si>
    <t>593,303</t>
  </si>
  <si>
    <t>4,215,897,920</t>
  </si>
  <si>
    <t>530,980</t>
  </si>
  <si>
    <t>53,096</t>
  </si>
  <si>
    <t>358,638,660</t>
  </si>
  <si>
    <t>520,284</t>
  </si>
  <si>
    <t>217,272</t>
  </si>
  <si>
    <t>1,482,051,880</t>
  </si>
  <si>
    <t>521,048</t>
  </si>
  <si>
    <t>132,382</t>
  </si>
  <si>
    <t>881,646,410</t>
  </si>
  <si>
    <t>516,464</t>
  </si>
  <si>
    <t>153,186</t>
  </si>
  <si>
    <t>1,010,319,860</t>
  </si>
  <si>
    <t>514,172</t>
  </si>
  <si>
    <t>104,205</t>
  </si>
  <si>
    <t>670,196,890</t>
  </si>
  <si>
    <t>498,128</t>
  </si>
  <si>
    <t>127,232</t>
  </si>
  <si>
    <t>813,034,120</t>
  </si>
  <si>
    <t>490,488</t>
  </si>
  <si>
    <t>177,561</t>
  </si>
  <si>
    <t>1,141,538,490</t>
  </si>
  <si>
    <t>492,016</t>
  </si>
  <si>
    <t>61,123</t>
  </si>
  <si>
    <t>390,573,340</t>
  </si>
  <si>
    <t>487,432</t>
  </si>
  <si>
    <t>77,311</t>
  </si>
  <si>
    <t>493,094,300</t>
  </si>
  <si>
    <t>102,282</t>
  </si>
  <si>
    <t>650,242,940</t>
  </si>
  <si>
    <t>488,960</t>
  </si>
  <si>
    <t>122,277</t>
  </si>
  <si>
    <t>768,857,940</t>
  </si>
  <si>
    <t>483,612</t>
  </si>
  <si>
    <t>95,047</t>
  </si>
  <si>
    <t>592,208,810</t>
  </si>
  <si>
    <t>479,028</t>
  </si>
  <si>
    <t>499,169,530</t>
  </si>
  <si>
    <t>478,264</t>
  </si>
  <si>
    <t>86,781</t>
  </si>
  <si>
    <t>542,675,020</t>
  </si>
  <si>
    <t>481,320</t>
  </si>
  <si>
    <t>327,099,480</t>
  </si>
  <si>
    <t>479,792</t>
  </si>
  <si>
    <t>50,001</t>
  </si>
  <si>
    <t>313,421,470</t>
  </si>
  <si>
    <t>482,084</t>
  </si>
  <si>
    <t>48,566</t>
  </si>
  <si>
    <t>304,235,500</t>
  </si>
  <si>
    <t>484,376</t>
  </si>
  <si>
    <t>77,336</t>
  </si>
  <si>
    <t>483,153,050</t>
  </si>
  <si>
    <t>476,736</t>
  </si>
  <si>
    <t>51,299</t>
  </si>
  <si>
    <t>323,602,430</t>
  </si>
  <si>
    <t>482,848</t>
  </si>
  <si>
    <t>128,675</t>
  </si>
  <si>
    <t>809,532,520</t>
  </si>
  <si>
    <t>75,461</t>
  </si>
  <si>
    <t>463,445,880</t>
  </si>
  <si>
    <t>470,624</t>
  </si>
  <si>
    <t>66,892</t>
  </si>
  <si>
    <t>406,637,810</t>
  </si>
  <si>
    <t>466,040</t>
  </si>
  <si>
    <t>170,963</t>
  </si>
  <si>
    <t>1,038,775,020</t>
  </si>
  <si>
    <t>466,804</t>
  </si>
  <si>
    <t>94,704</t>
  </si>
  <si>
    <t>576,454,620</t>
  </si>
  <si>
    <t>468,332</t>
  </si>
  <si>
    <t>67,366</t>
  </si>
  <si>
    <t>410,926,960</t>
  </si>
  <si>
    <t>467,568</t>
  </si>
  <si>
    <t>35,274</t>
  </si>
  <si>
    <t>216,170,530</t>
  </si>
  <si>
    <t>80,769</t>
  </si>
  <si>
    <t>495,063,320</t>
  </si>
  <si>
    <t>469,096</t>
  </si>
  <si>
    <t>48,224</t>
  </si>
  <si>
    <t>295,057,840</t>
  </si>
  <si>
    <t>104,004</t>
  </si>
  <si>
    <t>633,294,910</t>
  </si>
  <si>
    <t>462,220</t>
  </si>
  <si>
    <t>105,059</t>
  </si>
  <si>
    <t>628,521,530</t>
  </si>
  <si>
    <t>41,873</t>
  </si>
  <si>
    <t>248,326,380</t>
  </si>
  <si>
    <t>456,108</t>
  </si>
  <si>
    <t>301,386</t>
  </si>
  <si>
    <t>1,764,073,190</t>
  </si>
  <si>
    <t>450,760</t>
  </si>
  <si>
    <t>121,200</t>
  </si>
  <si>
    <t>711,094,880</t>
  </si>
  <si>
    <t>200,166</t>
  </si>
  <si>
    <t>1,171,692,920</t>
  </si>
  <si>
    <t>449,996</t>
  </si>
  <si>
    <t>67,487</t>
  </si>
  <si>
    <t>393,323,240</t>
  </si>
  <si>
    <t>446,940</t>
  </si>
  <si>
    <t>57,176</t>
  </si>
  <si>
    <t>334,016,250</t>
  </si>
  <si>
    <t>46,816</t>
  </si>
  <si>
    <t>272,713,530</t>
  </si>
  <si>
    <t>446,176</t>
  </si>
  <si>
    <t>44,158</t>
  </si>
  <si>
    <t>258,527,020</t>
  </si>
  <si>
    <t>55,288</t>
  </si>
  <si>
    <t>320,809,610</t>
  </si>
  <si>
    <t>448,468</t>
  </si>
  <si>
    <t>65,476</t>
  </si>
  <si>
    <t>376,858,000</t>
  </si>
  <si>
    <t>442,356</t>
  </si>
  <si>
    <t>79,781</t>
  </si>
  <si>
    <t>457,224,910</t>
  </si>
  <si>
    <t>441,592</t>
  </si>
  <si>
    <t>66,394</t>
  </si>
  <si>
    <t>377,949,660</t>
  </si>
  <si>
    <t>437,772</t>
  </si>
  <si>
    <t>75,503</t>
  </si>
  <si>
    <t>433,412,190</t>
  </si>
  <si>
    <t>54,316</t>
  </si>
  <si>
    <t>315,897,820</t>
  </si>
  <si>
    <t>68,059</t>
  </si>
  <si>
    <t>396,829,780</t>
  </si>
  <si>
    <t>185,827</t>
  </si>
  <si>
    <t>1,070,675,770</t>
  </si>
  <si>
    <t>443,884</t>
  </si>
  <si>
    <t>101,763</t>
  </si>
  <si>
    <t>587,357,540</t>
  </si>
  <si>
    <t>169,352</t>
  </si>
  <si>
    <t>981,232,680</t>
  </si>
  <si>
    <t>72,153</t>
  </si>
  <si>
    <t>421,153,420</t>
  </si>
  <si>
    <t>457,636</t>
  </si>
  <si>
    <t>84,449</t>
  </si>
  <si>
    <t>482,960,060</t>
  </si>
  <si>
    <t>128,634</t>
  </si>
  <si>
    <t>729,056,520</t>
  </si>
  <si>
    <t>435,480</t>
  </si>
  <si>
    <t>238,687</t>
  </si>
  <si>
    <t>1,380,067,100</t>
  </si>
  <si>
    <t>439,300</t>
  </si>
  <si>
    <t>104,080</t>
  </si>
  <si>
    <t>577,867,090</t>
  </si>
  <si>
    <t>427,840</t>
  </si>
  <si>
    <t>96,431</t>
  </si>
  <si>
    <t>536,711,600</t>
  </si>
  <si>
    <t>80,124</t>
  </si>
  <si>
    <t>446,266,750</t>
  </si>
  <si>
    <t>464,049,260</t>
  </si>
  <si>
    <t>109,404</t>
  </si>
  <si>
    <t>609,986,700</t>
  </si>
  <si>
    <t>429,368</t>
  </si>
  <si>
    <t>129,485</t>
  </si>
  <si>
    <t>722,154,260</t>
  </si>
  <si>
    <t>428,604</t>
  </si>
  <si>
    <t>61,063</t>
  </si>
  <si>
    <t>339,915,170</t>
  </si>
  <si>
    <t>76,484</t>
  </si>
  <si>
    <t>424,612,320</t>
  </si>
  <si>
    <t>141,998</t>
  </si>
  <si>
    <t>787,768,770</t>
  </si>
  <si>
    <t>425,548</t>
  </si>
  <si>
    <t>59,155</t>
  </si>
  <si>
    <t>325,718,990</t>
  </si>
  <si>
    <t>424,020</t>
  </si>
  <si>
    <t>94,266</t>
  </si>
  <si>
    <t>516,342,100</t>
  </si>
  <si>
    <t>423,256</t>
  </si>
  <si>
    <t>533,079,160</t>
  </si>
  <si>
    <t>415,616</t>
  </si>
  <si>
    <t>59,669</t>
  </si>
  <si>
    <t>321,690,300</t>
  </si>
  <si>
    <t>414,088</t>
  </si>
  <si>
    <t>61,607</t>
  </si>
  <si>
    <t>332,942,760</t>
  </si>
  <si>
    <t>38,670</t>
  </si>
  <si>
    <t>208,262,920</t>
  </si>
  <si>
    <t>413,324</t>
  </si>
  <si>
    <t>30,279</t>
  </si>
  <si>
    <t>163,588,630</t>
  </si>
  <si>
    <t>412,560</t>
  </si>
  <si>
    <t>199,901</t>
  </si>
  <si>
    <t>1,076,916,290</t>
  </si>
  <si>
    <t>411,032</t>
  </si>
  <si>
    <t>104,319</t>
  </si>
  <si>
    <t>570,082,850</t>
  </si>
  <si>
    <t>419,436</t>
  </si>
  <si>
    <t>496,753,090</t>
  </si>
  <si>
    <t>426,312</t>
  </si>
  <si>
    <t>162,749</t>
  </si>
  <si>
    <t>897,371,400</t>
  </si>
  <si>
    <t>204,326</t>
  </si>
  <si>
    <t>1,093,875,310</t>
  </si>
  <si>
    <t>411,796</t>
  </si>
  <si>
    <t>56,015</t>
  </si>
  <si>
    <t>285,980,930</t>
  </si>
  <si>
    <t>396,516</t>
  </si>
  <si>
    <t>67,005</t>
  </si>
  <si>
    <t>339,578,550</t>
  </si>
  <si>
    <t>389,640</t>
  </si>
  <si>
    <t>60,612</t>
  </si>
  <si>
    <t>308,435,820</t>
  </si>
  <si>
    <t>56,003</t>
  </si>
  <si>
    <t>285,418,920</t>
  </si>
  <si>
    <t>391,932</t>
  </si>
  <si>
    <t>153,577</t>
  </si>
  <si>
    <t>784,280,770</t>
  </si>
  <si>
    <t>68,936</t>
  </si>
  <si>
    <t>357,421,870</t>
  </si>
  <si>
    <t>395,752</t>
  </si>
  <si>
    <t>32,440</t>
  </si>
  <si>
    <t>169,643,390</t>
  </si>
  <si>
    <t>401,864</t>
  </si>
  <si>
    <t>75,993</t>
  </si>
  <si>
    <t>391,980,980</t>
  </si>
  <si>
    <t>401,100</t>
  </si>
  <si>
    <t>77,673</t>
  </si>
  <si>
    <t>396,142,680</t>
  </si>
  <si>
    <t>397,280</t>
  </si>
  <si>
    <t>205,690</t>
  </si>
  <si>
    <t>1,048,290,530</t>
  </si>
  <si>
    <t>391,168</t>
  </si>
  <si>
    <t>145,058</t>
  </si>
  <si>
    <t>746,680,520</t>
  </si>
  <si>
    <t>394,224</t>
  </si>
  <si>
    <t>39,265</t>
  </si>
  <si>
    <t>204,885,290</t>
  </si>
  <si>
    <t>210,659</t>
  </si>
  <si>
    <t>1,091,163,430</t>
  </si>
  <si>
    <t>171,276</t>
  </si>
  <si>
    <t>897,505,120</t>
  </si>
  <si>
    <t>132,057</t>
  </si>
  <si>
    <t>699,354,280</t>
  </si>
  <si>
    <t>404,920</t>
  </si>
  <si>
    <t>551,522,520</t>
  </si>
  <si>
    <t>61,332</t>
  </si>
  <si>
    <t>329,628,060</t>
  </si>
  <si>
    <t>61,640</t>
  </si>
  <si>
    <t>331,705,480</t>
  </si>
  <si>
    <t>44,520</t>
  </si>
  <si>
    <t>239,287,110</t>
  </si>
  <si>
    <t>58,516</t>
  </si>
  <si>
    <t>314,597,720</t>
  </si>
  <si>
    <t>112,523</t>
  </si>
  <si>
    <t>598,733,820</t>
  </si>
  <si>
    <t>137,089</t>
  </si>
  <si>
    <t>724,413,980</t>
  </si>
  <si>
    <t>38,985</t>
  </si>
  <si>
    <t>208,267,830</t>
  </si>
  <si>
    <t>409,504</t>
  </si>
  <si>
    <t>107,121</t>
  </si>
  <si>
    <t>569,411,460</t>
  </si>
  <si>
    <t>236,704</t>
  </si>
  <si>
    <t>1,267,360,730</t>
  </si>
  <si>
    <t>65,464</t>
  </si>
  <si>
    <t>352,967,960</t>
  </si>
  <si>
    <t>48,041</t>
  </si>
  <si>
    <t>257,319,170</t>
  </si>
  <si>
    <t>60,946</t>
  </si>
  <si>
    <t>328,200,750</t>
  </si>
  <si>
    <t>57,814</t>
  </si>
  <si>
    <t>307,742,140</t>
  </si>
  <si>
    <t>410,268</t>
  </si>
  <si>
    <t>30,880</t>
  </si>
  <si>
    <t>164,585,480</t>
  </si>
  <si>
    <t>407,976</t>
  </si>
  <si>
    <t>69,342</t>
  </si>
  <si>
    <t>366,208,760</t>
  </si>
  <si>
    <t>406,448</t>
  </si>
  <si>
    <t>87,637</t>
  </si>
  <si>
    <t>462,030,270</t>
  </si>
  <si>
    <t>57,667</t>
  </si>
  <si>
    <t>304,170,600</t>
  </si>
  <si>
    <t>126,745</t>
  </si>
  <si>
    <t>665,906,030</t>
  </si>
  <si>
    <t>85,505</t>
  </si>
  <si>
    <t>451,472,070</t>
  </si>
  <si>
    <t>63,616</t>
  </si>
  <si>
    <t>336,435,150</t>
  </si>
  <si>
    <t>407,212</t>
  </si>
  <si>
    <t>196,353,640</t>
  </si>
  <si>
    <t>76,249</t>
  </si>
  <si>
    <t>402,728,800</t>
  </si>
  <si>
    <t>405,684</t>
  </si>
  <si>
    <t>70,279</t>
  </si>
  <si>
    <t>368,161,910</t>
  </si>
  <si>
    <t>87,329</t>
  </si>
  <si>
    <t>455,835,640</t>
  </si>
  <si>
    <t>400,336</t>
  </si>
  <si>
    <t>49,982</t>
  </si>
  <si>
    <t>261,234,840</t>
  </si>
  <si>
    <t>84,615</t>
  </si>
  <si>
    <t>438,831,560</t>
  </si>
  <si>
    <t>39,013</t>
  </si>
  <si>
    <t>205,277,920</t>
  </si>
  <si>
    <t>53,927</t>
  </si>
  <si>
    <t>281,351,730</t>
  </si>
  <si>
    <t>258,415,370</t>
  </si>
  <si>
    <t>89,151</t>
  </si>
  <si>
    <t>457,105,880</t>
  </si>
  <si>
    <t>54,360</t>
  </si>
  <si>
    <t>280,776,200</t>
  </si>
  <si>
    <t>394,988</t>
  </si>
  <si>
    <t>149,068</t>
  </si>
  <si>
    <t>768,883,680</t>
  </si>
  <si>
    <t>398,044</t>
  </si>
  <si>
    <t>123,240</t>
  </si>
  <si>
    <t>626,741,200</t>
  </si>
  <si>
    <t>386,584</t>
  </si>
  <si>
    <t>45,151</t>
  </si>
  <si>
    <t>231,741,410</t>
  </si>
  <si>
    <t>32,890</t>
  </si>
  <si>
    <t>168,641,020</t>
  </si>
  <si>
    <t>32,423</t>
  </si>
  <si>
    <t>164,389,830</t>
  </si>
  <si>
    <t>388,876</t>
  </si>
  <si>
    <t>41,666</t>
  </si>
  <si>
    <t>212,218,240</t>
  </si>
  <si>
    <t>387,348</t>
  </si>
  <si>
    <t>54,082</t>
  </si>
  <si>
    <t>278,408,240</t>
  </si>
  <si>
    <t>390,404</t>
  </si>
  <si>
    <t>81,405</t>
  </si>
  <si>
    <t>421,133,410</t>
  </si>
  <si>
    <t>30,842</t>
  </si>
  <si>
    <t>161,868,970</t>
  </si>
  <si>
    <t>105,119</t>
  </si>
  <si>
    <t>546,780,260</t>
  </si>
  <si>
    <t>403,392</t>
  </si>
  <si>
    <t>34,701</t>
  </si>
  <si>
    <t>179,984,610</t>
  </si>
  <si>
    <t>73,243</t>
  </si>
  <si>
    <t>374,949,460</t>
  </si>
  <si>
    <t>83,169</t>
  </si>
  <si>
    <t>424,139,070</t>
  </si>
  <si>
    <t>128,766</t>
  </si>
  <si>
    <t>649,079,930</t>
  </si>
  <si>
    <t>384,292</t>
  </si>
  <si>
    <t>66,201</t>
  </si>
  <si>
    <t>339,278,500</t>
  </si>
  <si>
    <t>82,974</t>
  </si>
  <si>
    <t>418,359,000</t>
  </si>
  <si>
    <t>385,056</t>
  </si>
  <si>
    <t>110,455</t>
  </si>
  <si>
    <t>551,028,300</t>
  </si>
  <si>
    <t>21,520</t>
  </si>
  <si>
    <t>109,527,070</t>
  </si>
  <si>
    <t>33,777</t>
  </si>
  <si>
    <t>169,928,695</t>
  </si>
  <si>
    <t>169,822,825</t>
  </si>
  <si>
    <t>110,185</t>
  </si>
  <si>
    <t>555,520,290</t>
  </si>
  <si>
    <t>61,692</t>
  </si>
  <si>
    <t>305,947,380</t>
  </si>
  <si>
    <t>378,180</t>
  </si>
  <si>
    <t>78,197</t>
  </si>
  <si>
    <t>392,015,995</t>
  </si>
  <si>
    <t>382,000</t>
  </si>
  <si>
    <t>111,203</t>
  </si>
  <si>
    <t>544,238,675</t>
  </si>
  <si>
    <t>372,450</t>
  </si>
  <si>
    <t>96,466</t>
  </si>
  <si>
    <t>480,707,820</t>
  </si>
  <si>
    <t>380,472</t>
  </si>
  <si>
    <t>373,214</t>
  </si>
  <si>
    <t>1,827,766,590</t>
  </si>
  <si>
    <t>196,447</t>
  </si>
  <si>
    <t>940,746,330</t>
  </si>
  <si>
    <t>365,192</t>
  </si>
  <si>
    <t>135,369</t>
  </si>
  <si>
    <t>655,760,860</t>
  </si>
  <si>
    <t>232,478</t>
  </si>
  <si>
    <t>1,139,114,535</t>
  </si>
  <si>
    <t>374,360</t>
  </si>
  <si>
    <t>171,847</t>
  </si>
  <si>
    <t>858,781,800</t>
  </si>
  <si>
    <t>381,618</t>
  </si>
  <si>
    <t>49,235</t>
  </si>
  <si>
    <t>247,629,100</t>
  </si>
  <si>
    <t>385,820</t>
  </si>
  <si>
    <t>38,417</t>
  </si>
  <si>
    <t>193,813,860</t>
  </si>
  <si>
    <t>383,528</t>
  </si>
  <si>
    <t>59,856</t>
  </si>
  <si>
    <t>301,950,390</t>
  </si>
  <si>
    <t>64,474</t>
  </si>
  <si>
    <t>325,488,120</t>
  </si>
  <si>
    <t>388,112</t>
  </si>
  <si>
    <t>56,764</t>
  </si>
  <si>
    <t>287,779,630</t>
  </si>
  <si>
    <t>79,621</t>
  </si>
  <si>
    <t>405,413,060</t>
  </si>
  <si>
    <t>41,541</t>
  </si>
  <si>
    <t>212,770,520</t>
  </si>
  <si>
    <t>393,460</t>
  </si>
  <si>
    <t>46,208</t>
  </si>
  <si>
    <t>237,111,770</t>
  </si>
  <si>
    <t>392,696</t>
  </si>
  <si>
    <t>72,789</t>
  </si>
  <si>
    <t>369,556,370</t>
  </si>
  <si>
    <t>123,622</t>
  </si>
  <si>
    <t>629,216,410</t>
  </si>
  <si>
    <t>137,354</t>
  </si>
  <si>
    <t>711,633,870</t>
  </si>
  <si>
    <t>213,972</t>
  </si>
  <si>
    <t>1,139,393,940</t>
  </si>
  <si>
    <t>111,265</t>
  </si>
  <si>
    <t>610,542,350</t>
  </si>
  <si>
    <t>2017.12.31</t>
    <phoneticPr fontId="29" type="noConversion"/>
  </si>
  <si>
    <t>2016.12.31</t>
    <phoneticPr fontId="29" type="noConversion"/>
  </si>
  <si>
    <t>㈜우리은행 외</t>
  </si>
  <si>
    <t>0.15~3.97</t>
  </si>
  <si>
    <t>BNP 외</t>
  </si>
  <si>
    <t>1.4~3.29</t>
  </si>
  <si>
    <t>모스트제일차㈜</t>
  </si>
  <si>
    <t>내역은 다음과 같습니다.</t>
  </si>
  <si>
    <t>㈜KEB하나은행</t>
  </si>
  <si>
    <t>2.92~8.10, 3년만기 AA-  신용등급 무보증사채 + 1.60</t>
  </si>
  <si>
    <t>　　투자부동산 감가상각비</t>
  </si>
  <si>
    <t>　　대손상각비</t>
  </si>
  <si>
    <t>　　기타의 대손상각비</t>
  </si>
  <si>
    <t>　　매도가능금융자산처분손실</t>
  </si>
  <si>
    <t>　　기타포괄손익-공정가치측정채무상품처분손실</t>
  </si>
  <si>
    <t>　　당기손익-공정가치측정금융상품처분손실</t>
  </si>
  <si>
    <t>　　당기손익-공정가치측정금융상품평가손실</t>
  </si>
  <si>
    <t>　　유형자산손상차손</t>
  </si>
  <si>
    <t>　　무형자산처분손실</t>
  </si>
  <si>
    <t>　　투자부동산처분손실</t>
  </si>
  <si>
    <t>　　파생금융자산평가손실</t>
  </si>
  <si>
    <t>　　무형자산처분이익</t>
  </si>
  <si>
    <t>　　무형자산손상차손환입</t>
  </si>
  <si>
    <t>　　투자부동산처분이익</t>
  </si>
  <si>
    <t>　　매도가능금융자산처분이익</t>
  </si>
  <si>
    <t>　　당기손익-공정가치측정금융상품처분이익</t>
  </si>
  <si>
    <t>　　당기손익-공정가치측정금융자산평가이익</t>
  </si>
  <si>
    <t>　　관계기업 투자처분이익</t>
  </si>
  <si>
    <t>　　파생금융자산평가이익</t>
  </si>
  <si>
    <t>　　배당금수익</t>
  </si>
  <si>
    <t>　　이자수익</t>
  </si>
  <si>
    <t>　　기타수익비용</t>
  </si>
  <si>
    <t>　영업활동으로인한자산ㆍ부채의변동</t>
  </si>
  <si>
    <t>　　매출채권의 감소(증가)</t>
  </si>
  <si>
    <t>　　기타(유동)채권의 감소(증가)</t>
  </si>
  <si>
    <t>　　기타유동자산의 감소(증가)</t>
  </si>
  <si>
    <t>　　재고자산의 감소(증가)</t>
  </si>
  <si>
    <t>　　기타비유동채권의 감소(증가)</t>
  </si>
  <si>
    <t>　　파생상품자산의 감소(증가)</t>
  </si>
  <si>
    <t>　　매입채무의 증가(감소)</t>
  </si>
  <si>
    <t>　　기타유동채무의 증가(감소)</t>
  </si>
  <si>
    <t>　　기타비유동자산의 감소(증가)</t>
  </si>
  <si>
    <t>　　기타유동부채의 증가(감소)</t>
  </si>
  <si>
    <t>　　충당부채의 증가(감소)</t>
  </si>
  <si>
    <t>　　기타비유동채무의 증가(감소)</t>
  </si>
  <si>
    <t>　　파생상품부채의 증가(감소)</t>
  </si>
  <si>
    <t>　　퇴직급여채무의 증가(감소)</t>
  </si>
  <si>
    <t>　　사외적립자산의 감소(증가)</t>
  </si>
  <si>
    <t>　　기타 영업활동 관련 자산부채의 증가(감소)</t>
  </si>
  <si>
    <t>　이자수취(영업)</t>
  </si>
  <si>
    <t>　이자지급(영업)</t>
  </si>
  <si>
    <t>　배당금수취(영업)</t>
  </si>
  <si>
    <t>　법인세납부(환급)</t>
  </si>
  <si>
    <t>투자활동현금흐름</t>
  </si>
  <si>
    <t>　단기금융상품의 처분</t>
  </si>
  <si>
    <t>　유동매도가능금융자산의 처분</t>
  </si>
  <si>
    <t>　매도가능금융자산의 처분</t>
  </si>
  <si>
    <t>　기타포괄손익-공정가치측정금융상품처분</t>
  </si>
  <si>
    <t>　당기손익-공정가치측정금융상품처분</t>
  </si>
  <si>
    <t>　장기금융상품의 처분</t>
  </si>
  <si>
    <t>　만기보유금융자산의 처분</t>
  </si>
  <si>
    <t>　유형자산의 처분</t>
  </si>
  <si>
    <t>　무형자산의 처분</t>
  </si>
  <si>
    <t>　투자부동산의 처분</t>
  </si>
  <si>
    <t>　관계기업에 대한 투자자산의 처분</t>
  </si>
  <si>
    <t>　보증금의 감소</t>
  </si>
  <si>
    <t>　단기금융상품의 취득</t>
  </si>
  <si>
    <t>　유동매도가능금융자산의 취득</t>
  </si>
  <si>
    <t>　매도가능금융자산의 취득</t>
  </si>
  <si>
    <t>　장기금융상품의 취득</t>
  </si>
  <si>
    <t>　만기보유금융자산의 취득</t>
  </si>
  <si>
    <t>　기타포괄손익-공정가치측정금융상품취득</t>
  </si>
  <si>
    <t>　당기손익-공정가치측정금융상품 취득</t>
  </si>
  <si>
    <t>　공동기업 및 관계기업에 대한 투자자산의 취득</t>
  </si>
  <si>
    <t>　유형자산의 취득</t>
  </si>
  <si>
    <t>　무형자산의 취득</t>
  </si>
  <si>
    <t>　투자부동산의 취득</t>
  </si>
  <si>
    <t>　보증금의 증가</t>
  </si>
  <si>
    <t>재무활동현금흐름</t>
  </si>
  <si>
    <t>　사채의 증가</t>
  </si>
  <si>
    <t>　장기차입금의 증가</t>
  </si>
  <si>
    <t>　단기차입금의 증가</t>
  </si>
  <si>
    <t>　유상증자</t>
  </si>
  <si>
    <t>　자기주식의 처분</t>
  </si>
  <si>
    <t>　단기차입금의 상환</t>
  </si>
  <si>
    <t>　장기차입금의 상환</t>
  </si>
  <si>
    <t>　사채의 상환</t>
  </si>
  <si>
    <t>　자기주식의 취득</t>
  </si>
  <si>
    <t>　배당금지급</t>
  </si>
  <si>
    <t>　신주발행비 지급</t>
  </si>
  <si>
    <t>환율변동효과 반영전 현금및현금성자산의 순증가(감소)</t>
  </si>
  <si>
    <t>현금및현금성자산에 대한 환율변동효과</t>
  </si>
  <si>
    <t>현금및현금성자산의순증가(감소)</t>
  </si>
  <si>
    <t>기초현금및현금성자산</t>
  </si>
  <si>
    <t>기말현금및현금성자산</t>
  </si>
  <si>
    <t>금융기관예치금</t>
  </si>
  <si>
    <t>당기손익-공정가치측정금융상품</t>
  </si>
  <si>
    <t>기타포괄손익-공정가치측정지분상품</t>
  </si>
  <si>
    <t>기타포괄손익-공정가치측정채무상품</t>
  </si>
  <si>
    <t>만기보유금융자산</t>
  </si>
  <si>
    <t>파생상품자산</t>
  </si>
  <si>
    <t>당기손익인식</t>
  </si>
  <si>
    <t>금융자산</t>
  </si>
  <si>
    <t>대여금및</t>
  </si>
  <si>
    <t>수취채권</t>
  </si>
  <si>
    <t>매도가능</t>
  </si>
  <si>
    <t>만기보유</t>
  </si>
  <si>
    <t>금융부채</t>
  </si>
  <si>
    <t>측정금융부채</t>
  </si>
  <si>
    <t>기타금융자산</t>
  </si>
  <si>
    <t>매출채권및기타채권</t>
  </si>
  <si>
    <t>장기기타금융자산</t>
  </si>
  <si>
    <t>매입채무및기타채무</t>
  </si>
  <si>
    <t>단기차입금및사채</t>
  </si>
  <si>
    <t>기타금융부채</t>
  </si>
  <si>
    <t>장기차입금및사채</t>
  </si>
  <si>
    <t>장기매입채무및기타채무</t>
  </si>
  <si>
    <t>장기기타금융부채</t>
  </si>
  <si>
    <t>보고된 금액(*1)</t>
  </si>
  <si>
    <t>I. 영업활동으로 인한 현금흐름</t>
  </si>
  <si>
    <t>1. 영업으로부터 창출된 현금흐름</t>
  </si>
  <si>
    <t>법인세차감전순이익</t>
  </si>
  <si>
    <t>조정:  </t>
  </si>
  <si>
    <t>대손상각비(환입)</t>
  </si>
  <si>
    <t>당기손익-공정가치측정금융자산 처분손실</t>
  </si>
  <si>
    <t>당기손익-공정가치측정금융자산 평가손실</t>
  </si>
  <si>
    <t>금융보증이자</t>
  </si>
  <si>
    <t>당기손익-공정가치측정금융자산 처분이익</t>
  </si>
  <si>
    <t>당기손익_공정가치측정금융자산 평가이익</t>
  </si>
  <si>
    <t>선급금</t>
  </si>
  <si>
    <t>선급비용</t>
  </si>
  <si>
    <t>선급공사</t>
  </si>
  <si>
    <t>선수금</t>
  </si>
  <si>
    <t>분양선수금</t>
  </si>
  <si>
    <t>예수금</t>
  </si>
  <si>
    <t>예수보증금</t>
  </si>
  <si>
    <t>부가세예수금</t>
  </si>
  <si>
    <t>미지급비용</t>
  </si>
  <si>
    <t>하자보수충당부채</t>
  </si>
  <si>
    <t>공사손실충당부채</t>
  </si>
  <si>
    <t>사외적립자산</t>
  </si>
  <si>
    <t>퇴직금의 지급</t>
  </si>
  <si>
    <t>2. 이자수취</t>
  </si>
  <si>
    <t>3. 이자지급</t>
  </si>
  <si>
    <t>4. 법인세납부</t>
  </si>
  <si>
    <t>5. 배당금수취</t>
  </si>
  <si>
    <t>세전이익</t>
  </si>
  <si>
    <t> 퇴직급여</t>
  </si>
  <si>
    <t> 하자보수충당부채전입액</t>
  </si>
  <si>
    <t> 대손상각비(환입)</t>
  </si>
  <si>
    <t> 재고자산처분손실</t>
  </si>
  <si>
    <t> 무형자산상각비</t>
  </si>
  <si>
    <t> 기타의대손상각비</t>
  </si>
  <si>
    <t> 매도가능금융자산손상차손</t>
  </si>
  <si>
    <t> 무형자산손상차손</t>
  </si>
  <si>
    <t> 이자비용</t>
  </si>
  <si>
    <t> 금융보증이자</t>
  </si>
  <si>
    <t> 잡손실</t>
  </si>
  <si>
    <t> 이자수익</t>
  </si>
  <si>
    <t> 투자부동산손상차손환입</t>
  </si>
  <si>
    <t> 잡이익</t>
  </si>
  <si>
    <t> 하자보수충당부채환입액</t>
  </si>
  <si>
    <t> 외화환산이익</t>
  </si>
  <si>
    <t> 금융보증수익</t>
  </si>
  <si>
    <t> 배당금수익</t>
  </si>
  <si>
    <t> 공사미수금</t>
  </si>
  <si>
    <t> 미수금</t>
  </si>
  <si>
    <t> 장기미수금</t>
  </si>
  <si>
    <t> 받을어음</t>
  </si>
  <si>
    <t> 미청구공사</t>
  </si>
  <si>
    <t> 선급비용</t>
  </si>
  <si>
    <t> 선급금</t>
  </si>
  <si>
    <t> 선급공사</t>
  </si>
  <si>
    <t> 초과청구공사</t>
  </si>
  <si>
    <t> 미지급금</t>
  </si>
  <si>
    <t>당기손익인식금융자산</t>
  </si>
  <si>
    <t>유동매출채권및기타채권</t>
  </si>
  <si>
    <t>유동기타금융자산</t>
  </si>
  <si>
    <t>비유동기타금융자산</t>
  </si>
  <si>
    <t>유동성:</t>
  </si>
  <si>
    <t>비유동성:</t>
  </si>
  <si>
    <t>현금의 유출이 없는 비용 등 가산</t>
  </si>
  <si>
    <t>충당부채전입</t>
  </si>
  <si>
    <t>금융보증부채전입액</t>
  </si>
  <si>
    <t>현금의 유입이 없는 수익 등 차감</t>
  </si>
  <si>
    <t>공사손실충당부채환입</t>
  </si>
  <si>
    <t>소송충당부채환입</t>
  </si>
  <si>
    <t>당기손익인식금융자산평가이익</t>
  </si>
  <si>
    <t>당기손익-공정가치측정금융자산평가이익</t>
  </si>
  <si>
    <t>기타의대손충당금환입</t>
  </si>
  <si>
    <t>법인세수익</t>
  </si>
  <si>
    <t>채무조정이익</t>
  </si>
  <si>
    <t>투자자산처분이익</t>
  </si>
  <si>
    <t>(*) 일부 매출채권이 시행사의 차입금과 관련하여 담보로 제공되어 있습니다(주석 29참조).</t>
  </si>
  <si>
    <t>수준1</t>
  </si>
  <si>
    <t>수준3</t>
  </si>
  <si>
    <t xml:space="preserve">Target(LG-Hitachi Water Solutions) </t>
    <phoneticPr fontId="29" type="noConversion"/>
  </si>
  <si>
    <t>Share Price(USD)</t>
    <phoneticPr fontId="73" type="noConversion"/>
  </si>
  <si>
    <t>Maket Cap</t>
    <phoneticPr fontId="73" type="noConversion"/>
  </si>
  <si>
    <t>Enterprise Value</t>
    <phoneticPr fontId="73" type="noConversion"/>
  </si>
  <si>
    <t>EV/EBITDA</t>
    <phoneticPr fontId="73" type="noConversion"/>
  </si>
  <si>
    <t>P/E</t>
    <phoneticPr fontId="73" type="noConversion"/>
  </si>
  <si>
    <t>P/B</t>
    <phoneticPr fontId="73" type="noConversion"/>
  </si>
  <si>
    <t>EBITDA
(18A)</t>
    <phoneticPr fontId="29" type="noConversion"/>
  </si>
  <si>
    <t>Net Income
(18A)</t>
    <phoneticPr fontId="29" type="noConversion"/>
  </si>
  <si>
    <t>(USD m)</t>
    <phoneticPr fontId="73" type="noConversion"/>
  </si>
  <si>
    <t>Latest</t>
    <phoneticPr fontId="73" type="noConversion"/>
  </si>
  <si>
    <t>52W High</t>
    <phoneticPr fontId="73" type="noConversion"/>
  </si>
  <si>
    <t>52W Low</t>
    <phoneticPr fontId="73" type="noConversion"/>
  </si>
  <si>
    <t>16A</t>
    <phoneticPr fontId="73" type="noConversion"/>
  </si>
  <si>
    <t>17A</t>
    <phoneticPr fontId="73" type="noConversion"/>
  </si>
  <si>
    <t>18A</t>
    <phoneticPr fontId="73" type="noConversion"/>
  </si>
  <si>
    <t>Korea</t>
    <phoneticPr fontId="73" type="noConversion"/>
  </si>
  <si>
    <t>적용환율 :</t>
    <phoneticPr fontId="44" type="noConversion"/>
  </si>
  <si>
    <t>1 USD k =</t>
    <phoneticPr fontId="44" type="noConversion"/>
  </si>
  <si>
    <t>Gross Margin
(18A)</t>
    <phoneticPr fontId="29" type="noConversion"/>
  </si>
  <si>
    <t>PEG</t>
    <phoneticPr fontId="29" type="noConversion"/>
  </si>
  <si>
    <t>Global</t>
    <phoneticPr fontId="73" type="noConversion"/>
  </si>
  <si>
    <t>Mean</t>
    <phoneticPr fontId="29" type="noConversion"/>
  </si>
  <si>
    <t>Median</t>
    <phoneticPr fontId="29" type="noConversion"/>
  </si>
  <si>
    <t>PEG
(16-18)</t>
    <phoneticPr fontId="73" type="noConversion"/>
  </si>
  <si>
    <t>EV/EBIT, EV/EBITDA over 20x and P/E over 40x are presented as NM, and excluded from calculation of mean and median</t>
    <phoneticPr fontId="29" type="noConversion"/>
  </si>
  <si>
    <t>Kangda International Environmental Co Ltd</t>
  </si>
  <si>
    <t>Beijing Enterprises Water Group Ltd</t>
  </si>
  <si>
    <t>Jiangxi Hongcheng Waterworks Co Ltd</t>
  </si>
  <si>
    <t>American Water Works Co Inc</t>
  </si>
  <si>
    <t>Severn Trent PLC</t>
  </si>
  <si>
    <t>Yunnan Water Investment Co Ltd</t>
  </si>
  <si>
    <t>Guangxi Nanning Waterworks Co Ltd</t>
  </si>
  <si>
    <t>KOENTEC CO LTD</t>
  </si>
  <si>
    <t>INSUN ENT CO LTD</t>
  </si>
  <si>
    <t>12배~14배</t>
    <phoneticPr fontId="29" type="noConversion"/>
  </si>
  <si>
    <t>Project AII</t>
    <phoneticPr fontId="86" type="noConversion"/>
  </si>
  <si>
    <t xml:space="preserve">Trading Multiple - 해외 </t>
    <phoneticPr fontId="86" type="noConversion"/>
  </si>
  <si>
    <t>1. LG-Hitachi Water Solutions</t>
    <phoneticPr fontId="86" type="noConversion"/>
  </si>
  <si>
    <t>Guideline Public Company</t>
    <phoneticPr fontId="86" type="noConversion"/>
  </si>
  <si>
    <t>Country</t>
    <phoneticPr fontId="86" type="noConversion"/>
  </si>
  <si>
    <r>
      <t>MKT Cap</t>
    </r>
    <r>
      <rPr>
        <b/>
        <vertAlign val="superscript"/>
        <sz val="9"/>
        <color indexed="9"/>
        <rFont val="Arial"/>
        <family val="2"/>
      </rPr>
      <t>[1]</t>
    </r>
    <r>
      <rPr>
        <b/>
        <sz val="9"/>
        <color indexed="9"/>
        <rFont val="Arial"/>
        <family val="2"/>
      </rPr>
      <t xml:space="preserve">
(</t>
    </r>
    <r>
      <rPr>
        <b/>
        <sz val="9"/>
        <color indexed="9"/>
        <rFont val="돋움"/>
        <family val="3"/>
        <charset val="129"/>
      </rPr>
      <t>백만원</t>
    </r>
    <r>
      <rPr>
        <b/>
        <sz val="9"/>
        <color indexed="9"/>
        <rFont val="Arial"/>
        <family val="2"/>
      </rPr>
      <t>)</t>
    </r>
    <phoneticPr fontId="86" type="noConversion"/>
  </si>
  <si>
    <t>Debt</t>
    <phoneticPr fontId="86" type="noConversion"/>
  </si>
  <si>
    <r>
      <t>Cash</t>
    </r>
    <r>
      <rPr>
        <b/>
        <vertAlign val="superscript"/>
        <sz val="9"/>
        <color indexed="9"/>
        <rFont val="Arial"/>
        <family val="2"/>
      </rPr>
      <t>[2]</t>
    </r>
    <phoneticPr fontId="86" type="noConversion"/>
  </si>
  <si>
    <r>
      <t>NOA</t>
    </r>
    <r>
      <rPr>
        <b/>
        <vertAlign val="superscript"/>
        <sz val="9"/>
        <color indexed="9"/>
        <rFont val="Arial"/>
        <family val="2"/>
      </rPr>
      <t>[3]</t>
    </r>
    <phoneticPr fontId="86" type="noConversion"/>
  </si>
  <si>
    <t>Accumulated Minority Interest</t>
  </si>
  <si>
    <t>Enterprise
Value</t>
    <phoneticPr fontId="87" type="noConversion"/>
  </si>
  <si>
    <r>
      <t>LTM</t>
    </r>
    <r>
      <rPr>
        <b/>
        <vertAlign val="superscript"/>
        <sz val="9"/>
        <color indexed="9"/>
        <rFont val="Arial"/>
        <family val="2"/>
      </rPr>
      <t>[4]</t>
    </r>
    <phoneticPr fontId="83" type="noConversion"/>
  </si>
  <si>
    <t>Multiples</t>
    <phoneticPr fontId="83" type="noConversion"/>
  </si>
  <si>
    <t>of Equity(MM)</t>
    <phoneticPr fontId="83" type="noConversion"/>
  </si>
  <si>
    <t>BV</t>
    <phoneticPr fontId="83" type="noConversion"/>
  </si>
  <si>
    <t>Sales</t>
    <phoneticPr fontId="86" type="noConversion"/>
  </si>
  <si>
    <t>EBIT</t>
    <phoneticPr fontId="86" type="noConversion"/>
  </si>
  <si>
    <t>Dep.</t>
    <phoneticPr fontId="83" type="noConversion"/>
  </si>
  <si>
    <t>EBITDA</t>
    <phoneticPr fontId="83" type="noConversion"/>
  </si>
  <si>
    <t>Net Income</t>
    <phoneticPr fontId="83" type="noConversion"/>
  </si>
  <si>
    <t>PBR</t>
    <phoneticPr fontId="87" type="noConversion"/>
  </si>
  <si>
    <t>EV/Sales</t>
    <phoneticPr fontId="83" type="noConversion"/>
  </si>
  <si>
    <t>EV/EBIT</t>
    <phoneticPr fontId="83" type="noConversion"/>
  </si>
  <si>
    <t>EV/EBITDA</t>
    <phoneticPr fontId="86" type="noConversion"/>
  </si>
  <si>
    <t>PER</t>
    <phoneticPr fontId="83" type="noConversion"/>
  </si>
  <si>
    <t>CITIC Envirotech Ltd</t>
  </si>
  <si>
    <t>SINGAPORE</t>
  </si>
  <si>
    <t>Kurita Water Industries Ltd</t>
  </si>
  <si>
    <t>JAPAN</t>
  </si>
  <si>
    <t>Organo Corp</t>
  </si>
  <si>
    <t>Nihon Trim Co Ltd</t>
  </si>
  <si>
    <t>AECOM</t>
  </si>
  <si>
    <t>UNITED STATES</t>
  </si>
  <si>
    <t>Xylem Inc/NY</t>
  </si>
  <si>
    <t>주요가정 Summary</t>
    <phoneticPr fontId="29" type="noConversion"/>
  </si>
  <si>
    <t>Guideline Public Company Method</t>
    <phoneticPr fontId="83" type="noConversion"/>
  </si>
  <si>
    <t>[1] MKT Cap : 2019년 3월 31일 기준 3개월 평균 주가</t>
    <phoneticPr fontId="29" type="noConversion"/>
  </si>
  <si>
    <t>Multiples</t>
    <phoneticPr fontId="87" type="noConversion"/>
  </si>
  <si>
    <t>PBR</t>
    <phoneticPr fontId="86" type="noConversion"/>
  </si>
  <si>
    <t>EV/Sales</t>
    <phoneticPr fontId="86" type="noConversion"/>
  </si>
  <si>
    <t>EV/EBITDA</t>
    <phoneticPr fontId="83" type="noConversion"/>
  </si>
  <si>
    <t>[2] Cash : 현금및현금성자산 및 단기금융상품</t>
    <phoneticPr fontId="29" type="noConversion"/>
  </si>
  <si>
    <t>Min</t>
    <phoneticPr fontId="87" type="noConversion"/>
  </si>
  <si>
    <t>[3] NOA : 투자자산</t>
    <phoneticPr fontId="29" type="noConversion"/>
  </si>
  <si>
    <t>Median</t>
    <phoneticPr fontId="87" type="noConversion"/>
  </si>
  <si>
    <t>[4] LTM : 국가별 회계보고일 차이로 대상시점에서 일부차이가 있으며 가장 최신 수치를 반영</t>
    <phoneticPr fontId="29" type="noConversion"/>
  </si>
  <si>
    <t>Average</t>
    <phoneticPr fontId="87" type="noConversion"/>
  </si>
  <si>
    <t>Max</t>
    <phoneticPr fontId="87" type="noConversion"/>
  </si>
  <si>
    <t>비교 대상기업의 선정</t>
    <phoneticPr fontId="29" type="noConversion"/>
  </si>
  <si>
    <t>1. FACTIVA Dow Jones Industry 분류상 "Water Utilities", "Water Treatment Plant Construction" 산업으로 조회함.</t>
    <phoneticPr fontId="29" type="noConversion"/>
  </si>
  <si>
    <t>2. 대상회사는 하수 및 폐수 처리 설비의 설계 및 건축을 주업으로 하는 회사이므로 이와 사업구조가 유사한 회사를 선정</t>
    <phoneticPr fontId="29" type="noConversion"/>
  </si>
  <si>
    <t>3. Valuation상 평균 범위대비 이상치(Outliar)에 해당될 수 있는 경우 제외</t>
    <phoneticPr fontId="29" type="noConversion"/>
  </si>
  <si>
    <t>2. HiEntech</t>
    <phoneticPr fontId="86" type="noConversion"/>
  </si>
  <si>
    <t>HONG KONG</t>
  </si>
  <si>
    <t>CHINA</t>
  </si>
  <si>
    <t>BRITAIN</t>
  </si>
  <si>
    <t>2. 대상회사는 하수 및 폐수 처리 설비의 운용을 주업으로 하는 회사이므로 이와 사업구조가 유사한 회사를 선정</t>
    <phoneticPr fontId="29" type="noConversion"/>
  </si>
  <si>
    <t>추가제외</t>
    <phoneticPr fontId="29" type="noConversion"/>
  </si>
  <si>
    <t>18A, LTM, 19E, 20E  적용 예정</t>
    <phoneticPr fontId="29" type="noConversion"/>
  </si>
  <si>
    <t>하천/항만 토목공사 전문</t>
    <phoneticPr fontId="29" type="noConversion"/>
  </si>
  <si>
    <t>국내의 경우 한국거래소 기업공시채널 KIND 시스템 상 수도, 하수 및 폐기물 처리, 원료 재생업으로 등록된 상장회사로 조회하여, 산업상 유사성을 기준으로 선정함.</t>
    <phoneticPr fontId="29" type="noConversion"/>
  </si>
  <si>
    <t>국내의 경우 한국거래소 기업공시채널 KIND 시스템 상 주요 제품을 '건설업' 으로 조회하여, 산업상 유사성(수처리 건설업)을 기준으로 선정함.</t>
    <phoneticPr fontId="29" type="noConversion"/>
  </si>
  <si>
    <t>해외의 경우, FACTIVA Dow Jones Industry 분류상 "Water Utilities", "Water Treatment Plant Construction" 산업으로 조회함.</t>
    <phoneticPr fontId="29" type="noConversion"/>
  </si>
  <si>
    <t>1. LG-Hitachi Water Solutions</t>
  </si>
  <si>
    <t>2. HiEntech</t>
  </si>
  <si>
    <t>NM</t>
  </si>
  <si>
    <t>NM</t>
    <phoneticPr fontId="29" type="noConversion"/>
  </si>
  <si>
    <t>Mean</t>
    <phoneticPr fontId="29" type="noConversion"/>
  </si>
  <si>
    <t>Median</t>
    <phoneticPr fontId="29" type="noConversion"/>
  </si>
  <si>
    <t>CITIC Envirotech Ltd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</si>
</sst>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0.0\x;[Red]\(0.0\x\);&quot;- &quot;;@"/>
    <numFmt numFmtId="177" formatCode="#,##0_);[Red]\(#,##0\)"/>
    <numFmt numFmtId="178" formatCode="#,##0;\(#,##0\);&quot;-&quot;"/>
    <numFmt numFmtId="179" formatCode="#,##0;[Red]\(#,##0\);\-"/>
    <numFmt numFmtId="180" formatCode="#,##0_);"/>
    <numFmt numFmtId="181" formatCode="#,##0_);\(#,##0\)_);&quot;-&quot;"/>
    <numFmt numFmtId="182" formatCode="#,##0;[Red]\-#,##0;\-"/>
    <numFmt numFmtId="183" formatCode="#,##0;\(#,##0\);\-"/>
    <numFmt numFmtId="184" formatCode="#,##0.0\x"/>
    <numFmt numFmtId="185" formatCode="[$KRW]\ #,##0.00\ &quot;m&quot;"/>
    <numFmt numFmtId="186" formatCode="_-* #,##0.00_-;\-* #,##0.00_-;_-* &quot;-&quot;_-;_-@_-"/>
    <numFmt numFmtId="187" formatCode="0.0\x"/>
    <numFmt numFmtId="188" formatCode="#,##0;[Red]\(#,##0\);&quot;-&quot;;@"/>
  </numFmts>
  <fonts count="115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i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b/>
      <i/>
      <sz val="9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굴림"/>
      <family val="3"/>
      <charset val="129"/>
    </font>
    <font>
      <sz val="12"/>
      <color rgb="FF000000"/>
      <name val="바탕"/>
      <family val="1"/>
      <charset val="129"/>
    </font>
    <font>
      <b/>
      <sz val="11"/>
      <color rgb="FF000000"/>
      <name val="굴림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ajor"/>
    </font>
    <font>
      <b/>
      <sz val="9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b/>
      <sz val="12"/>
      <color rgb="FF000000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color theme="4" tint="0.79998168889431442"/>
      <name val="맑은 고딕"/>
      <family val="3"/>
      <charset val="129"/>
      <scheme val="major"/>
    </font>
    <font>
      <sz val="10"/>
      <name val="Arial"/>
      <family val="2"/>
    </font>
    <font>
      <sz val="9"/>
      <color indexed="63"/>
      <name val="맑은 고딕"/>
      <family val="3"/>
      <charset val="129"/>
      <scheme val="major"/>
    </font>
    <font>
      <sz val="9"/>
      <color indexed="63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vertAlign val="superscript"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11"/>
      <color rgb="FF000000"/>
      <name val="바탕"/>
      <family val="1"/>
      <charset val="129"/>
    </font>
    <font>
      <sz val="8"/>
      <color theme="0"/>
      <name val="Arial"/>
      <family val="2"/>
      <charset val="129"/>
    </font>
    <font>
      <sz val="8"/>
      <name val="Arial"/>
      <family val="2"/>
      <charset val="129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i/>
      <sz val="8"/>
      <name val="맑은 고딕"/>
      <family val="3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b/>
      <i/>
      <sz val="8"/>
      <color theme="1"/>
      <name val="맑은 고딕"/>
      <family val="3"/>
      <charset val="129"/>
    </font>
    <font>
      <sz val="9"/>
      <name val="Arial"/>
      <family val="2"/>
    </font>
    <font>
      <sz val="8"/>
      <name val="Arial"/>
      <family val="2"/>
    </font>
    <font>
      <sz val="8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20"/>
      <color theme="0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  <scheme val="major"/>
    </font>
    <font>
      <u/>
      <sz val="11"/>
      <color theme="10"/>
      <name val="맑은 고딕"/>
      <family val="2"/>
      <scheme val="minor"/>
    </font>
    <font>
      <b/>
      <sz val="18"/>
      <color theme="3"/>
      <name val="맑은 고딕"/>
      <family val="2"/>
      <charset val="129"/>
      <scheme val="major"/>
    </font>
    <font>
      <sz val="9"/>
      <color theme="1"/>
      <name val="Arial"/>
      <family val="2"/>
    </font>
    <font>
      <b/>
      <i/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indexed="9"/>
      <name val="Arial"/>
      <family val="2"/>
    </font>
    <font>
      <b/>
      <vertAlign val="superscript"/>
      <sz val="9"/>
      <color indexed="9"/>
      <name val="Arial"/>
      <family val="2"/>
    </font>
    <font>
      <b/>
      <sz val="9"/>
      <color indexed="9"/>
      <name val="돋움"/>
      <family val="3"/>
      <charset val="129"/>
    </font>
    <font>
      <b/>
      <sz val="9"/>
      <name val="Arial"/>
      <family val="2"/>
    </font>
    <font>
      <sz val="9"/>
      <color theme="0" tint="-0.249977111117893"/>
      <name val="Arial"/>
      <family val="2"/>
    </font>
    <font>
      <sz val="9"/>
      <color indexed="8"/>
      <name val="Arial"/>
      <family val="2"/>
    </font>
    <font>
      <i/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i/>
      <sz val="8"/>
      <color theme="0"/>
      <name val="맑은 고딕"/>
      <family val="3"/>
      <charset val="129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8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lightUp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5EB8"/>
        <bgColor indexed="64"/>
      </patternFill>
    </fill>
    <fill>
      <patternFill patternType="solid">
        <fgColor theme="8" tint="0.79998168889431442"/>
        <bgColor indexed="64"/>
      </patternFill>
    </fill>
  </fills>
  <borders count="1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338D"/>
      </left>
      <right/>
      <top style="thin">
        <color rgb="FF00338D"/>
      </top>
      <bottom/>
      <diagonal/>
    </border>
    <border>
      <left/>
      <right/>
      <top style="thin">
        <color rgb="FF00338D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rgb="FF00338D"/>
      </left>
      <right/>
      <top/>
      <bottom/>
      <diagonal/>
    </border>
    <border>
      <left/>
      <right style="thin">
        <color theme="0"/>
      </right>
      <top style="thin">
        <color rgb="FF00338D"/>
      </top>
      <bottom/>
      <diagonal/>
    </border>
    <border>
      <left style="thin">
        <color theme="0"/>
      </left>
      <right/>
      <top style="thin">
        <color rgb="FF00338D"/>
      </top>
      <bottom style="thin">
        <color theme="0"/>
      </bottom>
      <diagonal/>
    </border>
    <border>
      <left/>
      <right/>
      <top style="thin">
        <color rgb="FF00338D"/>
      </top>
      <bottom style="thin">
        <color theme="0"/>
      </bottom>
      <diagonal/>
    </border>
    <border>
      <left/>
      <right style="thin">
        <color theme="0"/>
      </right>
      <top style="thin">
        <color rgb="FF00338D"/>
      </top>
      <bottom style="thin">
        <color theme="0"/>
      </bottom>
      <diagonal/>
    </border>
    <border>
      <left/>
      <right style="thin">
        <color rgb="FF00338D"/>
      </right>
      <top style="thin">
        <color rgb="FF00338D"/>
      </top>
      <bottom style="thin">
        <color theme="0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theme="0"/>
      </left>
      <right/>
      <top/>
      <bottom style="thin">
        <color rgb="FF00338D"/>
      </bottom>
      <diagonal/>
    </border>
    <border>
      <left/>
      <right style="thin">
        <color rgb="FF00338D"/>
      </right>
      <top/>
      <bottom/>
      <diagonal/>
    </border>
  </borders>
  <cellStyleXfs count="113">
    <xf numFmtId="0" fontId="0" fillId="0" borderId="0"/>
    <xf numFmtId="41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56" fillId="0" borderId="0" applyNumberFormat="0" applyFill="0" applyBorder="0" applyAlignment="0" applyProtection="0"/>
    <xf numFmtId="0" fontId="1" fillId="0" borderId="0">
      <alignment vertical="center"/>
    </xf>
    <xf numFmtId="0" fontId="59" fillId="0" borderId="0" applyNumberFormat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31" borderId="0" applyNumberFormat="0" applyBorder="0" applyAlignment="0" applyProtection="0"/>
    <xf numFmtId="0" fontId="21" fillId="24" borderId="0" applyNumberFormat="0" applyBorder="0" applyAlignment="0" applyProtection="0"/>
    <xf numFmtId="0" fontId="21" fillId="9" borderId="0" applyNumberFormat="0" applyBorder="0" applyAlignment="0" applyProtection="0"/>
    <xf numFmtId="0" fontId="21" fillId="25" borderId="0" applyNumberFormat="0" applyBorder="0" applyAlignment="0" applyProtection="0"/>
    <xf numFmtId="0" fontId="88" fillId="3" borderId="0" applyNumberFormat="0" applyBorder="0" applyAlignment="0" applyProtection="0"/>
    <xf numFmtId="0" fontId="20" fillId="7" borderId="7" applyNumberFormat="0" applyAlignment="0" applyProtection="0"/>
    <xf numFmtId="0" fontId="89" fillId="5" borderId="4" applyNumberFormat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85" fillId="0" borderId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59" fillId="0" borderId="0"/>
    <xf numFmtId="0" fontId="2" fillId="8" borderId="8" applyNumberFormat="0" applyFont="0" applyAlignment="0" applyProtection="0">
      <alignment vertical="center"/>
    </xf>
    <xf numFmtId="0" fontId="59" fillId="0" borderId="0"/>
    <xf numFmtId="0" fontId="19" fillId="0" borderId="0">
      <alignment vertical="center"/>
    </xf>
  </cellStyleXfs>
  <cellXfs count="1195">
    <xf numFmtId="0" fontId="0" fillId="0" borderId="0" xfId="0"/>
    <xf numFmtId="0" fontId="19" fillId="0" borderId="0" xfId="0" applyFont="1"/>
    <xf numFmtId="0" fontId="19" fillId="0" borderId="0" xfId="43" applyFont="1">
      <alignment vertical="center"/>
    </xf>
    <xf numFmtId="0" fontId="20" fillId="33" borderId="0" xfId="44" applyFont="1" applyFill="1">
      <alignment vertical="center"/>
    </xf>
    <xf numFmtId="0" fontId="21" fillId="33" borderId="0" xfId="44" applyFont="1" applyFill="1">
      <alignment vertical="center"/>
    </xf>
    <xf numFmtId="0" fontId="22" fillId="34" borderId="0" xfId="44" applyFont="1" applyFill="1">
      <alignment vertical="center"/>
    </xf>
    <xf numFmtId="0" fontId="19" fillId="34" borderId="0" xfId="44" applyFont="1" applyFill="1">
      <alignment vertical="center"/>
    </xf>
    <xf numFmtId="0" fontId="19" fillId="0" borderId="0" xfId="43" applyFont="1" applyFill="1">
      <alignment vertical="center"/>
    </xf>
    <xf numFmtId="0" fontId="23" fillId="0" borderId="0" xfId="0" applyFont="1" applyAlignment="1">
      <alignment vertical="center"/>
    </xf>
    <xf numFmtId="0" fontId="19" fillId="0" borderId="0" xfId="44" applyFont="1" applyFill="1">
      <alignment vertical="center"/>
    </xf>
    <xf numFmtId="0" fontId="24" fillId="33" borderId="0" xfId="44" applyFont="1" applyFill="1" applyBorder="1">
      <alignment vertical="center"/>
    </xf>
    <xf numFmtId="0" fontId="24" fillId="33" borderId="11" xfId="44" applyFont="1" applyFill="1" applyBorder="1" applyAlignment="1">
      <alignment horizontal="centerContinuous" vertical="center"/>
    </xf>
    <xf numFmtId="0" fontId="24" fillId="33" borderId="0" xfId="44" applyFont="1" applyFill="1" applyBorder="1" applyAlignment="1">
      <alignment horizontal="centerContinuous" vertical="center"/>
    </xf>
    <xf numFmtId="0" fontId="24" fillId="33" borderId="12" xfId="44" applyFont="1" applyFill="1" applyBorder="1" applyAlignment="1">
      <alignment horizontal="center" wrapText="1"/>
    </xf>
    <xf numFmtId="0" fontId="24" fillId="33" borderId="13" xfId="44" applyFont="1" applyFill="1" applyBorder="1" applyAlignment="1">
      <alignment horizontal="center" wrapText="1"/>
    </xf>
    <xf numFmtId="0" fontId="19" fillId="0" borderId="0" xfId="0" applyFont="1" applyAlignment="1">
      <alignment wrapText="1"/>
    </xf>
    <xf numFmtId="0" fontId="24" fillId="33" borderId="12" xfId="44" applyFont="1" applyFill="1" applyBorder="1" applyAlignment="1">
      <alignment wrapText="1"/>
    </xf>
    <xf numFmtId="0" fontId="26" fillId="0" borderId="0" xfId="0" applyFont="1" applyFill="1" applyAlignment="1">
      <alignment wrapText="1"/>
    </xf>
    <xf numFmtId="0" fontId="27" fillId="0" borderId="12" xfId="44" applyFont="1" applyFill="1" applyBorder="1" applyAlignment="1">
      <alignment wrapText="1"/>
    </xf>
    <xf numFmtId="0" fontId="27" fillId="0" borderId="12" xfId="44" applyFont="1" applyFill="1" applyBorder="1" applyAlignment="1">
      <alignment horizontal="center" wrapText="1"/>
    </xf>
    <xf numFmtId="0" fontId="19" fillId="0" borderId="12" xfId="0" applyFont="1" applyBorder="1" applyAlignment="1">
      <alignment horizontal="center"/>
    </xf>
    <xf numFmtId="176" fontId="19" fillId="0" borderId="0" xfId="0" applyNumberFormat="1" applyFont="1"/>
    <xf numFmtId="0" fontId="19" fillId="0" borderId="0" xfId="0" applyFont="1" applyAlignment="1">
      <alignment horizontal="right"/>
    </xf>
    <xf numFmtId="0" fontId="19" fillId="0" borderId="0" xfId="0" applyFont="1" applyBorder="1"/>
    <xf numFmtId="176" fontId="25" fillId="0" borderId="28" xfId="43" applyNumberFormat="1" applyFont="1" applyFill="1" applyBorder="1" applyAlignment="1">
      <alignment horizontal="right" vertical="center"/>
    </xf>
    <xf numFmtId="176" fontId="25" fillId="0" borderId="30" xfId="43" applyNumberFormat="1" applyFont="1" applyFill="1" applyBorder="1" applyAlignment="1">
      <alignment horizontal="right" vertical="center"/>
    </xf>
    <xf numFmtId="176" fontId="25" fillId="0" borderId="29" xfId="43" applyNumberFormat="1" applyFont="1" applyFill="1" applyBorder="1" applyAlignment="1">
      <alignment horizontal="right" vertical="center"/>
    </xf>
    <xf numFmtId="0" fontId="19" fillId="0" borderId="29" xfId="0" applyFont="1" applyBorder="1"/>
    <xf numFmtId="0" fontId="19" fillId="0" borderId="31" xfId="0" applyFont="1" applyBorder="1"/>
    <xf numFmtId="14" fontId="19" fillId="0" borderId="29" xfId="0" applyNumberFormat="1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34" xfId="0" applyFont="1" applyFill="1" applyBorder="1"/>
    <xf numFmtId="0" fontId="19" fillId="0" borderId="35" xfId="0" applyFont="1" applyBorder="1"/>
    <xf numFmtId="0" fontId="19" fillId="0" borderId="35" xfId="0" applyFont="1" applyBorder="1" applyAlignment="1">
      <alignment horizontal="center"/>
    </xf>
    <xf numFmtId="176" fontId="25" fillId="0" borderId="37" xfId="43" applyNumberFormat="1" applyFont="1" applyFill="1" applyBorder="1" applyAlignment="1">
      <alignment horizontal="right" vertical="center"/>
    </xf>
    <xf numFmtId="176" fontId="25" fillId="0" borderId="35" xfId="43" applyNumberFormat="1" applyFont="1" applyFill="1" applyBorder="1" applyAlignment="1">
      <alignment horizontal="right" vertical="center"/>
    </xf>
    <xf numFmtId="38" fontId="27" fillId="0" borderId="12" xfId="1" applyNumberFormat="1" applyFont="1" applyFill="1" applyBorder="1" applyAlignment="1">
      <alignment horizontal="center" wrapText="1"/>
    </xf>
    <xf numFmtId="38" fontId="19" fillId="0" borderId="29" xfId="1" applyNumberFormat="1" applyFont="1" applyBorder="1"/>
    <xf numFmtId="38" fontId="19" fillId="0" borderId="30" xfId="1" applyNumberFormat="1" applyFont="1" applyBorder="1"/>
    <xf numFmtId="38" fontId="19" fillId="0" borderId="28" xfId="1" applyNumberFormat="1" applyFont="1" applyBorder="1"/>
    <xf numFmtId="38" fontId="19" fillId="0" borderId="35" xfId="1" applyNumberFormat="1" applyFont="1" applyBorder="1"/>
    <xf numFmtId="38" fontId="19" fillId="0" borderId="36" xfId="1" applyNumberFormat="1" applyFont="1" applyBorder="1"/>
    <xf numFmtId="38" fontId="19" fillId="0" borderId="37" xfId="1" applyNumberFormat="1" applyFont="1" applyBorder="1"/>
    <xf numFmtId="38" fontId="27" fillId="0" borderId="33" xfId="1" applyNumberFormat="1" applyFont="1" applyFill="1" applyBorder="1" applyAlignment="1">
      <alignment horizontal="right" wrapText="1"/>
    </xf>
    <xf numFmtId="38" fontId="27" fillId="0" borderId="12" xfId="1" applyNumberFormat="1" applyFont="1" applyFill="1" applyBorder="1" applyAlignment="1">
      <alignment horizontal="right" wrapText="1"/>
    </xf>
    <xf numFmtId="38" fontId="27" fillId="0" borderId="13" xfId="1" applyNumberFormat="1" applyFont="1" applyFill="1" applyBorder="1" applyAlignment="1">
      <alignment horizontal="right" wrapText="1"/>
    </xf>
    <xf numFmtId="38" fontId="19" fillId="0" borderId="38" xfId="1" applyNumberFormat="1" applyFont="1" applyFill="1" applyBorder="1"/>
    <xf numFmtId="176" fontId="25" fillId="0" borderId="36" xfId="43" applyNumberFormat="1" applyFont="1" applyFill="1" applyBorder="1" applyAlignment="1">
      <alignment horizontal="right" vertical="center"/>
    </xf>
    <xf numFmtId="38" fontId="19" fillId="0" borderId="32" xfId="1" applyNumberFormat="1" applyFont="1" applyFill="1" applyBorder="1"/>
    <xf numFmtId="0" fontId="30" fillId="0" borderId="0" xfId="0" applyFont="1" applyAlignment="1"/>
    <xf numFmtId="0" fontId="32" fillId="0" borderId="18" xfId="0" applyFont="1" applyBorder="1" applyAlignment="1">
      <alignment vertical="center"/>
    </xf>
    <xf numFmtId="0" fontId="32" fillId="0" borderId="20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14" xfId="0" applyFont="1" applyBorder="1" applyAlignment="1">
      <alignment vertical="center"/>
    </xf>
    <xf numFmtId="0" fontId="32" fillId="0" borderId="20" xfId="0" applyFont="1" applyBorder="1" applyAlignment="1">
      <alignment vertical="center" wrapText="1"/>
    </xf>
    <xf numFmtId="3" fontId="32" fillId="0" borderId="21" xfId="0" applyNumberFormat="1" applyFont="1" applyBorder="1" applyAlignment="1">
      <alignment horizontal="right" vertical="center" wrapText="1"/>
    </xf>
    <xf numFmtId="3" fontId="32" fillId="0" borderId="22" xfId="0" applyNumberFormat="1" applyFont="1" applyBorder="1" applyAlignment="1">
      <alignment horizontal="right" vertical="center" wrapText="1"/>
    </xf>
    <xf numFmtId="0" fontId="33" fillId="0" borderId="0" xfId="0" applyFont="1" applyAlignment="1"/>
    <xf numFmtId="0" fontId="30" fillId="35" borderId="0" xfId="0" applyFont="1" applyFill="1" applyAlignment="1"/>
    <xf numFmtId="3" fontId="32" fillId="0" borderId="0" xfId="0" applyNumberFormat="1" applyFont="1" applyBorder="1" applyAlignment="1">
      <alignment vertical="center"/>
    </xf>
    <xf numFmtId="3" fontId="30" fillId="0" borderId="0" xfId="0" applyNumberFormat="1" applyFont="1" applyAlignment="1"/>
    <xf numFmtId="0" fontId="34" fillId="0" borderId="0" xfId="0" applyFont="1" applyAlignment="1">
      <alignment vertical="center"/>
    </xf>
    <xf numFmtId="0" fontId="35" fillId="0" borderId="0" xfId="0" applyFont="1" applyAlignment="1"/>
    <xf numFmtId="0" fontId="36" fillId="0" borderId="0" xfId="0" applyFont="1" applyAlignment="1">
      <alignment vertical="center"/>
    </xf>
    <xf numFmtId="0" fontId="36" fillId="0" borderId="18" xfId="0" applyFont="1" applyBorder="1" applyAlignment="1">
      <alignment vertical="center"/>
    </xf>
    <xf numFmtId="0" fontId="36" fillId="0" borderId="20" xfId="0" applyFont="1" applyBorder="1" applyAlignment="1">
      <alignment vertical="center"/>
    </xf>
    <xf numFmtId="0" fontId="37" fillId="0" borderId="0" xfId="0" applyFont="1" applyAlignment="1"/>
    <xf numFmtId="0" fontId="35" fillId="0" borderId="0" xfId="0" applyFont="1"/>
    <xf numFmtId="0" fontId="37" fillId="0" borderId="0" xfId="0" applyFont="1"/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4" xfId="0" applyFont="1" applyBorder="1" applyAlignment="1">
      <alignment horizontal="right" vertical="center"/>
    </xf>
    <xf numFmtId="0" fontId="36" fillId="0" borderId="19" xfId="0" applyFont="1" applyBorder="1" applyAlignment="1">
      <alignment horizontal="right" vertical="center"/>
    </xf>
    <xf numFmtId="3" fontId="36" fillId="0" borderId="14" xfId="0" applyNumberFormat="1" applyFont="1" applyBorder="1" applyAlignment="1">
      <alignment horizontal="right" vertical="center"/>
    </xf>
    <xf numFmtId="3" fontId="36" fillId="0" borderId="19" xfId="0" applyNumberFormat="1" applyFont="1" applyBorder="1" applyAlignment="1">
      <alignment horizontal="right" vertical="center"/>
    </xf>
    <xf numFmtId="0" fontId="36" fillId="0" borderId="21" xfId="0" applyFont="1" applyBorder="1" applyAlignment="1">
      <alignment horizontal="right" vertical="center"/>
    </xf>
    <xf numFmtId="3" fontId="36" fillId="0" borderId="22" xfId="0" applyNumberFormat="1" applyFont="1" applyBorder="1" applyAlignment="1">
      <alignment horizontal="right" vertical="center"/>
    </xf>
    <xf numFmtId="3" fontId="35" fillId="0" borderId="0" xfId="0" applyNumberFormat="1" applyFont="1" applyAlignment="1"/>
    <xf numFmtId="0" fontId="38" fillId="0" borderId="0" xfId="0" applyFont="1"/>
    <xf numFmtId="14" fontId="38" fillId="0" borderId="0" xfId="0" applyNumberFormat="1" applyFont="1"/>
    <xf numFmtId="0" fontId="35" fillId="0" borderId="0" xfId="0" quotePrefix="1" applyFont="1"/>
    <xf numFmtId="0" fontId="39" fillId="0" borderId="0" xfId="0" applyFont="1"/>
    <xf numFmtId="0" fontId="38" fillId="0" borderId="0" xfId="0" quotePrefix="1" applyFont="1"/>
    <xf numFmtId="0" fontId="37" fillId="0" borderId="40" xfId="0" applyFont="1" applyBorder="1"/>
    <xf numFmtId="0" fontId="37" fillId="0" borderId="10" xfId="0" applyFont="1" applyBorder="1"/>
    <xf numFmtId="0" fontId="38" fillId="0" borderId="0" xfId="0" applyFont="1" applyFill="1"/>
    <xf numFmtId="0" fontId="32" fillId="0" borderId="18" xfId="0" applyFont="1" applyBorder="1" applyAlignment="1">
      <alignment vertical="center" wrapText="1"/>
    </xf>
    <xf numFmtId="3" fontId="32" fillId="0" borderId="14" xfId="0" applyNumberFormat="1" applyFont="1" applyBorder="1" applyAlignment="1">
      <alignment horizontal="right" vertical="center" wrapText="1"/>
    </xf>
    <xf numFmtId="3" fontId="32" fillId="0" borderId="19" xfId="0" applyNumberFormat="1" applyFont="1" applyBorder="1" applyAlignment="1">
      <alignment horizontal="right" vertical="center" wrapText="1"/>
    </xf>
    <xf numFmtId="0" fontId="32" fillId="0" borderId="21" xfId="0" applyFont="1" applyBorder="1" applyAlignment="1">
      <alignment horizontal="right" vertical="center" wrapText="1"/>
    </xf>
    <xf numFmtId="0" fontId="32" fillId="0" borderId="22" xfId="0" applyFont="1" applyBorder="1" applyAlignment="1">
      <alignment horizontal="right" vertical="center" wrapText="1"/>
    </xf>
    <xf numFmtId="0" fontId="30" fillId="0" borderId="0" xfId="0" applyFont="1" applyBorder="1" applyAlignment="1"/>
    <xf numFmtId="0" fontId="37" fillId="36" borderId="0" xfId="0" quotePrefix="1" applyFont="1" applyFill="1"/>
    <xf numFmtId="0" fontId="38" fillId="36" borderId="0" xfId="0" applyFont="1" applyFill="1"/>
    <xf numFmtId="0" fontId="37" fillId="36" borderId="0" xfId="0" applyFont="1" applyFill="1"/>
    <xf numFmtId="0" fontId="35" fillId="36" borderId="0" xfId="0" applyFont="1" applyFill="1"/>
    <xf numFmtId="0" fontId="36" fillId="0" borderId="0" xfId="0" applyFont="1" applyAlignment="1"/>
    <xf numFmtId="0" fontId="36" fillId="0" borderId="18" xfId="0" applyFont="1" applyBorder="1" applyAlignment="1">
      <alignment vertical="top"/>
    </xf>
    <xf numFmtId="0" fontId="30" fillId="0" borderId="0" xfId="0" applyFont="1"/>
    <xf numFmtId="0" fontId="33" fillId="0" borderId="0" xfId="0" applyFont="1"/>
    <xf numFmtId="0" fontId="22" fillId="0" borderId="0" xfId="0" applyFont="1"/>
    <xf numFmtId="0" fontId="33" fillId="0" borderId="43" xfId="0" applyFont="1" applyBorder="1"/>
    <xf numFmtId="177" fontId="33" fillId="0" borderId="0" xfId="0" applyNumberFormat="1" applyFont="1"/>
    <xf numFmtId="177" fontId="30" fillId="0" borderId="0" xfId="0" applyNumberFormat="1" applyFont="1"/>
    <xf numFmtId="0" fontId="30" fillId="0" borderId="0" xfId="0" applyFont="1" applyAlignment="1">
      <alignment horizontal="left" indent="1"/>
    </xf>
    <xf numFmtId="177" fontId="33" fillId="0" borderId="43" xfId="0" applyNumberFormat="1" applyFont="1" applyBorder="1"/>
    <xf numFmtId="0" fontId="30" fillId="0" borderId="0" xfId="0" applyFont="1" applyBorder="1" applyAlignment="1">
      <alignment horizontal="left" indent="1"/>
    </xf>
    <xf numFmtId="177" fontId="30" fillId="0" borderId="0" xfId="0" applyNumberFormat="1" applyFont="1" applyBorder="1" applyAlignment="1">
      <alignment horizontal="right"/>
    </xf>
    <xf numFmtId="0" fontId="30" fillId="0" borderId="44" xfId="0" applyFont="1" applyBorder="1"/>
    <xf numFmtId="177" fontId="30" fillId="0" borderId="44" xfId="0" applyNumberFormat="1" applyFont="1" applyBorder="1"/>
    <xf numFmtId="177" fontId="30" fillId="0" borderId="0" xfId="0" applyNumberFormat="1" applyFont="1" applyAlignment="1">
      <alignment horizontal="right"/>
    </xf>
    <xf numFmtId="0" fontId="33" fillId="0" borderId="45" xfId="0" applyFont="1" applyBorder="1"/>
    <xf numFmtId="177" fontId="33" fillId="0" borderId="45" xfId="0" applyNumberFormat="1" applyFont="1" applyBorder="1"/>
    <xf numFmtId="0" fontId="33" fillId="39" borderId="43" xfId="0" applyFont="1" applyFill="1" applyBorder="1"/>
    <xf numFmtId="0" fontId="33" fillId="39" borderId="10" xfId="0" applyFont="1" applyFill="1" applyBorder="1"/>
    <xf numFmtId="0" fontId="33" fillId="39" borderId="10" xfId="0" applyFont="1" applyFill="1" applyBorder="1" applyAlignment="1">
      <alignment horizontal="right"/>
    </xf>
    <xf numFmtId="0" fontId="33" fillId="39" borderId="12" xfId="0" applyFont="1" applyFill="1" applyBorder="1"/>
    <xf numFmtId="0" fontId="33" fillId="39" borderId="12" xfId="0" applyFont="1" applyFill="1" applyBorder="1" applyAlignment="1">
      <alignment horizontal="right"/>
    </xf>
    <xf numFmtId="0" fontId="33" fillId="39" borderId="43" xfId="0" applyFont="1" applyFill="1" applyBorder="1" applyAlignment="1">
      <alignment horizontal="right"/>
    </xf>
    <xf numFmtId="0" fontId="43" fillId="0" borderId="0" xfId="45" applyFont="1">
      <alignment vertical="center"/>
    </xf>
    <xf numFmtId="0" fontId="42" fillId="0" borderId="0" xfId="45">
      <alignment vertical="center"/>
    </xf>
    <xf numFmtId="0" fontId="45" fillId="40" borderId="0" xfId="45" quotePrefix="1" applyFont="1" applyFill="1">
      <alignment vertical="center"/>
    </xf>
    <xf numFmtId="0" fontId="45" fillId="40" borderId="0" xfId="45" applyFont="1" applyFill="1">
      <alignment vertical="center"/>
    </xf>
    <xf numFmtId="0" fontId="42" fillId="40" borderId="0" xfId="45" applyFill="1">
      <alignment vertical="center"/>
    </xf>
    <xf numFmtId="41" fontId="0" fillId="0" borderId="0" xfId="46" applyFont="1">
      <alignment vertical="center"/>
    </xf>
    <xf numFmtId="0" fontId="32" fillId="41" borderId="15" xfId="45" applyFont="1" applyFill="1" applyBorder="1" applyAlignment="1">
      <alignment vertical="center"/>
    </xf>
    <xf numFmtId="0" fontId="32" fillId="41" borderId="17" xfId="45" applyFont="1" applyFill="1" applyBorder="1" applyAlignment="1">
      <alignment vertical="center"/>
    </xf>
    <xf numFmtId="0" fontId="32" fillId="41" borderId="16" xfId="45" applyFont="1" applyFill="1" applyBorder="1" applyAlignment="1">
      <alignment vertical="center"/>
    </xf>
    <xf numFmtId="0" fontId="32" fillId="0" borderId="18" xfId="45" applyFont="1" applyBorder="1" applyAlignment="1">
      <alignment vertical="top"/>
    </xf>
    <xf numFmtId="3" fontId="32" fillId="0" borderId="19" xfId="45" applyNumberFormat="1" applyFont="1" applyBorder="1" applyAlignment="1">
      <alignment vertical="top"/>
    </xf>
    <xf numFmtId="3" fontId="32" fillId="0" borderId="14" xfId="45" applyNumberFormat="1" applyFont="1" applyBorder="1" applyAlignment="1">
      <alignment vertical="top"/>
    </xf>
    <xf numFmtId="41" fontId="45" fillId="0" borderId="0" xfId="46" applyFont="1">
      <alignment vertical="center"/>
    </xf>
    <xf numFmtId="0" fontId="32" fillId="0" borderId="20" xfId="45" applyFont="1" applyBorder="1" applyAlignment="1">
      <alignment vertical="center"/>
    </xf>
    <xf numFmtId="0" fontId="45" fillId="0" borderId="0" xfId="45" applyFont="1">
      <alignment vertical="center"/>
    </xf>
    <xf numFmtId="41" fontId="0" fillId="40" borderId="0" xfId="46" applyFont="1" applyFill="1">
      <alignment vertical="center"/>
    </xf>
    <xf numFmtId="0" fontId="32" fillId="41" borderId="24" xfId="45" applyFont="1" applyFill="1" applyBorder="1" applyAlignment="1">
      <alignment vertical="center"/>
    </xf>
    <xf numFmtId="0" fontId="32" fillId="0" borderId="14" xfId="45" applyFont="1" applyBorder="1" applyAlignment="1">
      <alignment vertical="top"/>
    </xf>
    <xf numFmtId="3" fontId="32" fillId="0" borderId="14" xfId="45" applyNumberFormat="1" applyFont="1" applyBorder="1" applyAlignment="1">
      <alignment horizontal="right" vertical="top"/>
    </xf>
    <xf numFmtId="3" fontId="32" fillId="0" borderId="19" xfId="45" applyNumberFormat="1" applyFont="1" applyBorder="1" applyAlignment="1">
      <alignment vertical="center"/>
    </xf>
    <xf numFmtId="3" fontId="32" fillId="0" borderId="14" xfId="45" applyNumberFormat="1" applyFont="1" applyBorder="1" applyAlignment="1">
      <alignment vertical="center"/>
    </xf>
    <xf numFmtId="3" fontId="32" fillId="0" borderId="14" xfId="45" applyNumberFormat="1" applyFont="1" applyBorder="1" applyAlignment="1">
      <alignment horizontal="right" vertical="center"/>
    </xf>
    <xf numFmtId="0" fontId="32" fillId="0" borderId="18" xfId="45" applyFont="1" applyBorder="1" applyAlignment="1">
      <alignment vertical="center"/>
    </xf>
    <xf numFmtId="0" fontId="32" fillId="0" borderId="20" xfId="45" applyFont="1" applyBorder="1" applyAlignment="1">
      <alignment vertical="top"/>
    </xf>
    <xf numFmtId="3" fontId="32" fillId="0" borderId="22" xfId="45" applyNumberFormat="1" applyFont="1" applyBorder="1" applyAlignment="1">
      <alignment vertical="top"/>
    </xf>
    <xf numFmtId="3" fontId="32" fillId="0" borderId="21" xfId="45" applyNumberFormat="1" applyFont="1" applyBorder="1" applyAlignment="1">
      <alignment vertical="top"/>
    </xf>
    <xf numFmtId="3" fontId="32" fillId="0" borderId="21" xfId="45" applyNumberFormat="1" applyFont="1" applyBorder="1" applyAlignment="1">
      <alignment horizontal="right" vertical="top"/>
    </xf>
    <xf numFmtId="0" fontId="32" fillId="0" borderId="19" xfId="45" applyFont="1" applyBorder="1" applyAlignment="1">
      <alignment vertical="top"/>
    </xf>
    <xf numFmtId="0" fontId="32" fillId="41" borderId="15" xfId="45" applyFont="1" applyFill="1" applyBorder="1" applyAlignment="1">
      <alignment horizontal="center" vertical="center"/>
    </xf>
    <xf numFmtId="0" fontId="32" fillId="41" borderId="17" xfId="45" applyFont="1" applyFill="1" applyBorder="1" applyAlignment="1">
      <alignment horizontal="center" vertical="center"/>
    </xf>
    <xf numFmtId="0" fontId="32" fillId="41" borderId="16" xfId="45" applyFont="1" applyFill="1" applyBorder="1" applyAlignment="1">
      <alignment horizontal="center" vertical="center"/>
    </xf>
    <xf numFmtId="0" fontId="32" fillId="0" borderId="18" xfId="45" applyFont="1" applyBorder="1" applyAlignment="1"/>
    <xf numFmtId="3" fontId="32" fillId="0" borderId="19" xfId="45" applyNumberFormat="1" applyFont="1" applyBorder="1" applyAlignment="1">
      <alignment horizontal="right"/>
    </xf>
    <xf numFmtId="3" fontId="32" fillId="0" borderId="14" xfId="45" applyNumberFormat="1" applyFont="1" applyBorder="1" applyAlignment="1">
      <alignment horizontal="right"/>
    </xf>
    <xf numFmtId="0" fontId="32" fillId="0" borderId="19" xfId="45" applyFont="1" applyBorder="1" applyAlignment="1">
      <alignment horizontal="right"/>
    </xf>
    <xf numFmtId="0" fontId="32" fillId="0" borderId="20" xfId="45" applyFont="1" applyBorder="1" applyAlignment="1">
      <alignment horizontal="center"/>
    </xf>
    <xf numFmtId="0" fontId="32" fillId="0" borderId="22" xfId="45" applyFont="1" applyBorder="1" applyAlignment="1">
      <alignment horizontal="right"/>
    </xf>
    <xf numFmtId="3" fontId="32" fillId="0" borderId="22" xfId="45" applyNumberFormat="1" applyFont="1" applyBorder="1" applyAlignment="1">
      <alignment horizontal="right"/>
    </xf>
    <xf numFmtId="3" fontId="32" fillId="0" borderId="21" xfId="45" applyNumberFormat="1" applyFont="1" applyBorder="1" applyAlignment="1">
      <alignment horizontal="right"/>
    </xf>
    <xf numFmtId="3" fontId="32" fillId="0" borderId="19" xfId="45" applyNumberFormat="1" applyFont="1" applyBorder="1" applyAlignment="1"/>
    <xf numFmtId="3" fontId="32" fillId="0" borderId="14" xfId="45" applyNumberFormat="1" applyFont="1" applyBorder="1" applyAlignment="1"/>
    <xf numFmtId="0" fontId="32" fillId="0" borderId="20" xfId="45" applyFont="1" applyBorder="1" applyAlignment="1"/>
    <xf numFmtId="3" fontId="32" fillId="0" borderId="22" xfId="45" applyNumberFormat="1" applyFont="1" applyBorder="1" applyAlignment="1"/>
    <xf numFmtId="3" fontId="32" fillId="0" borderId="21" xfId="45" applyNumberFormat="1" applyFont="1" applyBorder="1" applyAlignment="1"/>
    <xf numFmtId="0" fontId="49" fillId="0" borderId="14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3" fontId="36" fillId="0" borderId="21" xfId="0" applyNumberFormat="1" applyFont="1" applyBorder="1" applyAlignment="1">
      <alignment horizontal="right" vertical="center"/>
    </xf>
    <xf numFmtId="0" fontId="36" fillId="0" borderId="22" xfId="0" applyFont="1" applyBorder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48" fillId="0" borderId="0" xfId="0" applyFont="1" applyAlignment="1">
      <alignment horizontal="left" vertical="center" indent="1"/>
    </xf>
    <xf numFmtId="0" fontId="37" fillId="39" borderId="43" xfId="0" applyFont="1" applyFill="1" applyBorder="1"/>
    <xf numFmtId="0" fontId="37" fillId="39" borderId="43" xfId="0" applyFont="1" applyFill="1" applyBorder="1" applyAlignment="1">
      <alignment horizontal="right"/>
    </xf>
    <xf numFmtId="0" fontId="37" fillId="39" borderId="12" xfId="0" applyFont="1" applyFill="1" applyBorder="1"/>
    <xf numFmtId="0" fontId="37" fillId="39" borderId="12" xfId="0" applyFont="1" applyFill="1" applyBorder="1" applyAlignment="1">
      <alignment horizontal="right"/>
    </xf>
    <xf numFmtId="0" fontId="37" fillId="39" borderId="10" xfId="0" applyFont="1" applyFill="1" applyBorder="1"/>
    <xf numFmtId="0" fontId="37" fillId="39" borderId="10" xfId="0" applyFont="1" applyFill="1" applyBorder="1" applyAlignment="1">
      <alignment horizontal="right"/>
    </xf>
    <xf numFmtId="177" fontId="37" fillId="0" borderId="0" xfId="0" applyNumberFormat="1" applyFont="1"/>
    <xf numFmtId="177" fontId="35" fillId="0" borderId="0" xfId="0" applyNumberFormat="1" applyFont="1"/>
    <xf numFmtId="0" fontId="35" fillId="0" borderId="0" xfId="0" applyFont="1" applyAlignment="1">
      <alignment horizontal="left" indent="1"/>
    </xf>
    <xf numFmtId="0" fontId="37" fillId="0" borderId="43" xfId="0" applyFont="1" applyBorder="1"/>
    <xf numFmtId="177" fontId="37" fillId="0" borderId="43" xfId="0" applyNumberFormat="1" applyFont="1" applyBorder="1"/>
    <xf numFmtId="0" fontId="35" fillId="0" borderId="0" xfId="0" applyFont="1" applyBorder="1" applyAlignment="1">
      <alignment horizontal="left" indent="1"/>
    </xf>
    <xf numFmtId="0" fontId="35" fillId="0" borderId="44" xfId="0" applyFont="1" applyBorder="1"/>
    <xf numFmtId="177" fontId="35" fillId="0" borderId="44" xfId="0" applyNumberFormat="1" applyFont="1" applyBorder="1"/>
    <xf numFmtId="0" fontId="37" fillId="0" borderId="45" xfId="0" applyFont="1" applyBorder="1"/>
    <xf numFmtId="177" fontId="37" fillId="0" borderId="45" xfId="0" applyNumberFormat="1" applyFont="1" applyBorder="1"/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7" fillId="0" borderId="20" xfId="0" applyFont="1" applyBorder="1" applyAlignment="1">
      <alignment horizontal="center" vertical="top" wrapText="1"/>
    </xf>
    <xf numFmtId="0" fontId="50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3" fontId="36" fillId="0" borderId="14" xfId="0" applyNumberFormat="1" applyFont="1" applyBorder="1" applyAlignment="1">
      <alignment horizontal="right" vertical="top"/>
    </xf>
    <xf numFmtId="3" fontId="36" fillId="0" borderId="19" xfId="0" applyNumberFormat="1" applyFont="1" applyBorder="1" applyAlignment="1">
      <alignment horizontal="right" vertical="top"/>
    </xf>
    <xf numFmtId="0" fontId="36" fillId="0" borderId="20" xfId="0" applyFont="1" applyBorder="1" applyAlignment="1">
      <alignment horizontal="center" vertical="top"/>
    </xf>
    <xf numFmtId="3" fontId="36" fillId="0" borderId="21" xfId="0" applyNumberFormat="1" applyFont="1" applyBorder="1" applyAlignment="1">
      <alignment horizontal="right" vertical="top"/>
    </xf>
    <xf numFmtId="3" fontId="36" fillId="0" borderId="22" xfId="0" applyNumberFormat="1" applyFont="1" applyBorder="1" applyAlignment="1">
      <alignment horizontal="right" vertical="top"/>
    </xf>
    <xf numFmtId="0" fontId="47" fillId="0" borderId="14" xfId="0" applyFont="1" applyBorder="1" applyAlignment="1">
      <alignment horizontal="right" wrapText="1"/>
    </xf>
    <xf numFmtId="0" fontId="47" fillId="0" borderId="18" xfId="0" applyFont="1" applyBorder="1" applyAlignment="1">
      <alignment horizontal="center" vertical="top" wrapText="1"/>
    </xf>
    <xf numFmtId="3" fontId="47" fillId="0" borderId="19" xfId="0" applyNumberFormat="1" applyFont="1" applyBorder="1" applyAlignment="1">
      <alignment horizontal="right" wrapText="1"/>
    </xf>
    <xf numFmtId="3" fontId="47" fillId="0" borderId="21" xfId="0" applyNumberFormat="1" applyFont="1" applyBorder="1" applyAlignment="1">
      <alignment horizontal="right" wrapText="1"/>
    </xf>
    <xf numFmtId="3" fontId="47" fillId="0" borderId="22" xfId="0" applyNumberFormat="1" applyFont="1" applyBorder="1" applyAlignment="1">
      <alignment horizontal="right" wrapText="1"/>
    </xf>
    <xf numFmtId="0" fontId="49" fillId="42" borderId="14" xfId="0" applyFont="1" applyFill="1" applyBorder="1" applyAlignment="1">
      <alignment horizontal="center" vertical="center" wrapText="1"/>
    </xf>
    <xf numFmtId="0" fontId="47" fillId="42" borderId="14" xfId="0" applyFont="1" applyFill="1" applyBorder="1" applyAlignment="1">
      <alignment horizontal="right" wrapText="1"/>
    </xf>
    <xf numFmtId="3" fontId="47" fillId="42" borderId="21" xfId="0" applyNumberFormat="1" applyFont="1" applyFill="1" applyBorder="1" applyAlignment="1">
      <alignment horizontal="right" wrapText="1"/>
    </xf>
    <xf numFmtId="0" fontId="37" fillId="0" borderId="0" xfId="0" applyFont="1" applyBorder="1" applyAlignment="1">
      <alignment horizontal="left"/>
    </xf>
    <xf numFmtId="177" fontId="37" fillId="0" borderId="0" xfId="0" applyNumberFormat="1" applyFont="1" applyBorder="1" applyAlignment="1">
      <alignment horizontal="left"/>
    </xf>
    <xf numFmtId="0" fontId="37" fillId="0" borderId="0" xfId="0" applyFont="1" applyBorder="1" applyAlignment="1"/>
    <xf numFmtId="177" fontId="37" fillId="0" borderId="0" xfId="0" applyNumberFormat="1" applyFont="1" applyBorder="1" applyAlignment="1"/>
    <xf numFmtId="14" fontId="35" fillId="0" borderId="0" xfId="0" applyNumberFormat="1" applyFont="1" applyAlignment="1"/>
    <xf numFmtId="0" fontId="35" fillId="0" borderId="0" xfId="0" applyNumberFormat="1" applyFont="1" applyAlignment="1"/>
    <xf numFmtId="3" fontId="35" fillId="0" borderId="0" xfId="0" applyNumberFormat="1" applyFont="1" applyAlignment="1">
      <alignment horizontal="right"/>
    </xf>
    <xf numFmtId="0" fontId="19" fillId="43" borderId="31" xfId="0" applyFont="1" applyFill="1" applyBorder="1"/>
    <xf numFmtId="0" fontId="19" fillId="43" borderId="29" xfId="0" applyFont="1" applyFill="1" applyBorder="1"/>
    <xf numFmtId="0" fontId="19" fillId="43" borderId="29" xfId="0" applyFont="1" applyFill="1" applyBorder="1" applyAlignment="1">
      <alignment horizontal="center"/>
    </xf>
    <xf numFmtId="38" fontId="19" fillId="43" borderId="29" xfId="1" applyNumberFormat="1" applyFont="1" applyFill="1" applyBorder="1"/>
    <xf numFmtId="38" fontId="19" fillId="43" borderId="30" xfId="1" applyNumberFormat="1" applyFont="1" applyFill="1" applyBorder="1"/>
    <xf numFmtId="38" fontId="19" fillId="43" borderId="28" xfId="1" applyNumberFormat="1" applyFont="1" applyFill="1" applyBorder="1"/>
    <xf numFmtId="38" fontId="19" fillId="43" borderId="32" xfId="1" applyNumberFormat="1" applyFont="1" applyFill="1" applyBorder="1"/>
    <xf numFmtId="176" fontId="25" fillId="43" borderId="28" xfId="43" applyNumberFormat="1" applyFont="1" applyFill="1" applyBorder="1" applyAlignment="1">
      <alignment horizontal="right" vertical="center"/>
    </xf>
    <xf numFmtId="176" fontId="25" fillId="43" borderId="29" xfId="43" applyNumberFormat="1" applyFont="1" applyFill="1" applyBorder="1" applyAlignment="1">
      <alignment horizontal="right" vertical="center"/>
    </xf>
    <xf numFmtId="176" fontId="25" fillId="43" borderId="30" xfId="43" applyNumberFormat="1" applyFont="1" applyFill="1" applyBorder="1" applyAlignment="1">
      <alignment horizontal="right" vertical="center"/>
    </xf>
    <xf numFmtId="178" fontId="33" fillId="0" borderId="0" xfId="0" applyNumberFormat="1" applyFont="1"/>
    <xf numFmtId="178" fontId="30" fillId="0" borderId="0" xfId="0" applyNumberFormat="1" applyFont="1"/>
    <xf numFmtId="178" fontId="33" fillId="0" borderId="43" xfId="0" applyNumberFormat="1" applyFont="1" applyBorder="1"/>
    <xf numFmtId="178" fontId="30" fillId="0" borderId="0" xfId="0" applyNumberFormat="1" applyFont="1" applyBorder="1" applyAlignment="1">
      <alignment horizontal="right"/>
    </xf>
    <xf numFmtId="178" fontId="30" fillId="0" borderId="44" xfId="0" applyNumberFormat="1" applyFont="1" applyBorder="1"/>
    <xf numFmtId="178" fontId="30" fillId="0" borderId="0" xfId="0" applyNumberFormat="1" applyFont="1" applyAlignment="1"/>
    <xf numFmtId="178" fontId="30" fillId="0" borderId="0" xfId="0" applyNumberFormat="1" applyFont="1" applyAlignment="1">
      <alignment horizontal="right"/>
    </xf>
    <xf numFmtId="178" fontId="33" fillId="0" borderId="45" xfId="0" applyNumberFormat="1" applyFont="1" applyBorder="1"/>
    <xf numFmtId="179" fontId="30" fillId="0" borderId="0" xfId="0" applyNumberFormat="1" applyFont="1" applyAlignment="1"/>
    <xf numFmtId="0" fontId="31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179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right"/>
    </xf>
    <xf numFmtId="3" fontId="30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32" fillId="41" borderId="15" xfId="0" applyFont="1" applyFill="1" applyBorder="1" applyAlignment="1">
      <alignment horizontal="center" vertical="center"/>
    </xf>
    <xf numFmtId="0" fontId="32" fillId="41" borderId="16" xfId="0" applyFont="1" applyFill="1" applyBorder="1" applyAlignment="1">
      <alignment horizontal="center" vertical="center"/>
    </xf>
    <xf numFmtId="0" fontId="32" fillId="41" borderId="17" xfId="0" applyFont="1" applyFill="1" applyBorder="1" applyAlignment="1">
      <alignment horizontal="center" vertical="center"/>
    </xf>
    <xf numFmtId="0" fontId="32" fillId="0" borderId="14" xfId="0" applyFont="1" applyBorder="1" applyAlignment="1">
      <alignment horizontal="right" vertical="center"/>
    </xf>
    <xf numFmtId="0" fontId="32" fillId="0" borderId="19" xfId="0" applyFont="1" applyBorder="1" applyAlignment="1">
      <alignment horizontal="right" vertical="center"/>
    </xf>
    <xf numFmtId="3" fontId="32" fillId="0" borderId="14" xfId="0" applyNumberFormat="1" applyFont="1" applyBorder="1" applyAlignment="1">
      <alignment horizontal="right" vertical="center"/>
    </xf>
    <xf numFmtId="3" fontId="32" fillId="0" borderId="19" xfId="0" applyNumberFormat="1" applyFont="1" applyBorder="1" applyAlignment="1">
      <alignment horizontal="right" vertical="center"/>
    </xf>
    <xf numFmtId="3" fontId="32" fillId="0" borderId="21" xfId="0" applyNumberFormat="1" applyFont="1" applyBorder="1" applyAlignment="1">
      <alignment horizontal="right" vertical="center"/>
    </xf>
    <xf numFmtId="0" fontId="32" fillId="0" borderId="22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0" fontId="32" fillId="41" borderId="15" xfId="0" applyFont="1" applyFill="1" applyBorder="1" applyAlignment="1">
      <alignment horizontal="center" vertical="center" wrapText="1"/>
    </xf>
    <xf numFmtId="0" fontId="32" fillId="41" borderId="16" xfId="0" applyFont="1" applyFill="1" applyBorder="1" applyAlignment="1">
      <alignment horizontal="center" vertical="center" wrapText="1"/>
    </xf>
    <xf numFmtId="0" fontId="32" fillId="41" borderId="17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right" vertical="center" wrapText="1"/>
    </xf>
    <xf numFmtId="0" fontId="32" fillId="0" borderId="19" xfId="0" applyFont="1" applyBorder="1" applyAlignment="1">
      <alignment horizontal="right" vertical="center" wrapText="1"/>
    </xf>
    <xf numFmtId="0" fontId="32" fillId="0" borderId="0" xfId="0" applyFont="1" applyAlignment="1">
      <alignment horizontal="justify" vertical="center"/>
    </xf>
    <xf numFmtId="0" fontId="32" fillId="41" borderId="46" xfId="0" applyFont="1" applyFill="1" applyBorder="1" applyAlignment="1">
      <alignment horizontal="right" vertical="center"/>
    </xf>
    <xf numFmtId="0" fontId="32" fillId="41" borderId="47" xfId="0" applyFont="1" applyFill="1" applyBorder="1" applyAlignment="1">
      <alignment horizontal="right" vertical="center"/>
    </xf>
    <xf numFmtId="0" fontId="32" fillId="41" borderId="26" xfId="0" applyFont="1" applyFill="1" applyBorder="1" applyAlignment="1">
      <alignment horizontal="right" vertical="center"/>
    </xf>
    <xf numFmtId="3" fontId="32" fillId="0" borderId="22" xfId="0" applyNumberFormat="1" applyFont="1" applyBorder="1" applyAlignment="1">
      <alignment horizontal="right" vertical="center"/>
    </xf>
    <xf numFmtId="0" fontId="32" fillId="41" borderId="18" xfId="0" applyFont="1" applyFill="1" applyBorder="1" applyAlignment="1">
      <alignment horizontal="center" vertical="center"/>
    </xf>
    <xf numFmtId="0" fontId="32" fillId="41" borderId="14" xfId="0" applyFont="1" applyFill="1" applyBorder="1" applyAlignment="1">
      <alignment horizontal="center" vertical="center"/>
    </xf>
    <xf numFmtId="0" fontId="32" fillId="41" borderId="19" xfId="0" applyFont="1" applyFill="1" applyBorder="1" applyAlignment="1">
      <alignment horizontal="center" vertical="center"/>
    </xf>
    <xf numFmtId="0" fontId="32" fillId="0" borderId="18" xfId="0" applyFont="1" applyBorder="1" applyAlignment="1">
      <alignment vertical="top"/>
    </xf>
    <xf numFmtId="0" fontId="32" fillId="0" borderId="14" xfId="0" applyFont="1" applyBorder="1" applyAlignment="1">
      <alignment horizontal="right" vertical="top"/>
    </xf>
    <xf numFmtId="0" fontId="32" fillId="0" borderId="19" xfId="0" applyFont="1" applyBorder="1" applyAlignment="1">
      <alignment horizontal="right" vertical="top"/>
    </xf>
    <xf numFmtId="3" fontId="32" fillId="0" borderId="14" xfId="0" applyNumberFormat="1" applyFont="1" applyBorder="1" applyAlignment="1">
      <alignment horizontal="right" vertical="top"/>
    </xf>
    <xf numFmtId="3" fontId="32" fillId="0" borderId="19" xfId="0" applyNumberFormat="1" applyFont="1" applyBorder="1" applyAlignment="1">
      <alignment horizontal="right" vertical="top"/>
    </xf>
    <xf numFmtId="0" fontId="30" fillId="0" borderId="0" xfId="0" applyFont="1" applyAlignment="1">
      <alignment horizontal="justify" vertical="center"/>
    </xf>
    <xf numFmtId="0" fontId="32" fillId="0" borderId="14" xfId="0" applyFont="1" applyBorder="1" applyAlignment="1">
      <alignment vertical="top"/>
    </xf>
    <xf numFmtId="0" fontId="32" fillId="0" borderId="20" xfId="0" applyFont="1" applyBorder="1" applyAlignment="1">
      <alignment horizontal="center" vertical="center"/>
    </xf>
    <xf numFmtId="3" fontId="32" fillId="0" borderId="21" xfId="0" applyNumberFormat="1" applyFont="1" applyBorder="1" applyAlignment="1">
      <alignment horizontal="right" vertical="top"/>
    </xf>
    <xf numFmtId="3" fontId="32" fillId="0" borderId="22" xfId="0" applyNumberFormat="1" applyFont="1" applyBorder="1" applyAlignment="1">
      <alignment horizontal="right" vertical="top"/>
    </xf>
    <xf numFmtId="0" fontId="32" fillId="0" borderId="0" xfId="0" applyFont="1" applyAlignment="1">
      <alignment horizontal="justify" vertical="center" wrapText="1"/>
    </xf>
    <xf numFmtId="0" fontId="32" fillId="41" borderId="14" xfId="0" applyFont="1" applyFill="1" applyBorder="1" applyAlignment="1">
      <alignment horizontal="center" vertical="center" wrapText="1"/>
    </xf>
    <xf numFmtId="0" fontId="32" fillId="41" borderId="19" xfId="0" applyFont="1" applyFill="1" applyBorder="1" applyAlignment="1">
      <alignment horizontal="center" vertical="center" wrapText="1"/>
    </xf>
    <xf numFmtId="3" fontId="32" fillId="0" borderId="14" xfId="0" applyNumberFormat="1" applyFont="1" applyBorder="1" applyAlignment="1">
      <alignment horizontal="right" vertical="top" wrapText="1"/>
    </xf>
    <xf numFmtId="0" fontId="32" fillId="0" borderId="14" xfId="0" applyFont="1" applyBorder="1" applyAlignment="1">
      <alignment horizontal="right" vertical="top" wrapText="1"/>
    </xf>
    <xf numFmtId="3" fontId="32" fillId="0" borderId="19" xfId="0" applyNumberFormat="1" applyFont="1" applyBorder="1" applyAlignment="1">
      <alignment horizontal="right" vertical="top" wrapText="1"/>
    </xf>
    <xf numFmtId="0" fontId="32" fillId="0" borderId="14" xfId="0" applyFont="1" applyBorder="1" applyAlignment="1">
      <alignment vertical="top" wrapText="1"/>
    </xf>
    <xf numFmtId="3" fontId="32" fillId="0" borderId="21" xfId="0" applyNumberFormat="1" applyFont="1" applyBorder="1" applyAlignment="1">
      <alignment horizontal="right" vertical="top" wrapText="1"/>
    </xf>
    <xf numFmtId="3" fontId="32" fillId="0" borderId="22" xfId="0" applyNumberFormat="1" applyFont="1" applyBorder="1" applyAlignment="1">
      <alignment horizontal="right" vertical="top" wrapText="1"/>
    </xf>
    <xf numFmtId="178" fontId="33" fillId="0" borderId="45" xfId="0" applyNumberFormat="1" applyFont="1" applyBorder="1" applyAlignment="1">
      <alignment horizontal="right"/>
    </xf>
    <xf numFmtId="0" fontId="30" fillId="0" borderId="0" xfId="0" applyFont="1" applyAlignment="1">
      <alignment horizontal="left"/>
    </xf>
    <xf numFmtId="0" fontId="32" fillId="0" borderId="0" xfId="0" applyFont="1" applyAlignment="1">
      <alignment horizontal="right" vertical="center"/>
    </xf>
    <xf numFmtId="0" fontId="32" fillId="0" borderId="15" xfId="0" applyFont="1" applyBorder="1" applyAlignment="1">
      <alignment horizontal="center" vertical="top"/>
    </xf>
    <xf numFmtId="0" fontId="32" fillId="0" borderId="16" xfId="0" applyFont="1" applyBorder="1" applyAlignment="1">
      <alignment horizontal="center" vertical="top"/>
    </xf>
    <xf numFmtId="0" fontId="32" fillId="0" borderId="17" xfId="0" applyFont="1" applyBorder="1" applyAlignment="1">
      <alignment horizontal="center" vertical="top"/>
    </xf>
    <xf numFmtId="0" fontId="32" fillId="0" borderId="20" xfId="0" applyFont="1" applyBorder="1" applyAlignment="1">
      <alignment horizontal="center" vertical="top"/>
    </xf>
    <xf numFmtId="0" fontId="32" fillId="0" borderId="14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0" fillId="0" borderId="0" xfId="0" applyFont="1" applyAlignment="1">
      <alignment horizontal="justify" vertical="center" wrapText="1"/>
    </xf>
    <xf numFmtId="0" fontId="32" fillId="0" borderId="15" xfId="0" applyFont="1" applyBorder="1" applyAlignment="1">
      <alignment horizontal="center" vertical="top" wrapText="1"/>
    </xf>
    <xf numFmtId="0" fontId="32" fillId="0" borderId="16" xfId="0" applyFont="1" applyBorder="1" applyAlignment="1">
      <alignment horizontal="center" vertical="top" wrapText="1"/>
    </xf>
    <xf numFmtId="0" fontId="32" fillId="0" borderId="17" xfId="0" applyFont="1" applyBorder="1" applyAlignment="1">
      <alignment horizontal="center" vertical="top" wrapText="1"/>
    </xf>
    <xf numFmtId="0" fontId="32" fillId="0" borderId="18" xfId="0" applyFont="1" applyBorder="1" applyAlignment="1">
      <alignment vertical="top" wrapText="1"/>
    </xf>
    <xf numFmtId="10" fontId="32" fillId="0" borderId="14" xfId="0" applyNumberFormat="1" applyFont="1" applyBorder="1" applyAlignment="1">
      <alignment horizontal="center" vertical="top" wrapText="1"/>
    </xf>
    <xf numFmtId="0" fontId="32" fillId="0" borderId="21" xfId="0" applyFont="1" applyBorder="1" applyAlignment="1">
      <alignment horizontal="right" vertical="top" wrapText="1"/>
    </xf>
    <xf numFmtId="0" fontId="32" fillId="0" borderId="18" xfId="0" applyFont="1" applyBorder="1" applyAlignment="1">
      <alignment horizontal="center" vertical="top" wrapText="1"/>
    </xf>
    <xf numFmtId="0" fontId="32" fillId="0" borderId="19" xfId="0" applyFont="1" applyBorder="1" applyAlignment="1">
      <alignment horizontal="right" vertical="top" wrapText="1"/>
    </xf>
    <xf numFmtId="0" fontId="32" fillId="0" borderId="20" xfId="0" applyFont="1" applyBorder="1" applyAlignment="1">
      <alignment horizontal="center" vertical="top" wrapText="1"/>
    </xf>
    <xf numFmtId="0" fontId="32" fillId="0" borderId="15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31" fillId="0" borderId="0" xfId="0" applyFont="1" applyAlignment="1">
      <alignment horizontal="justify" vertical="center" wrapText="1"/>
    </xf>
    <xf numFmtId="0" fontId="32" fillId="0" borderId="0" xfId="0" applyFont="1" applyAlignment="1">
      <alignment horizontal="right" vertical="top" wrapText="1"/>
    </xf>
    <xf numFmtId="0" fontId="32" fillId="0" borderId="0" xfId="0" applyFont="1" applyAlignment="1">
      <alignment vertical="top" wrapText="1"/>
    </xf>
    <xf numFmtId="0" fontId="32" fillId="41" borderId="23" xfId="0" applyFont="1" applyFill="1" applyBorder="1" applyAlignment="1">
      <alignment horizontal="center" vertical="center" wrapText="1"/>
    </xf>
    <xf numFmtId="0" fontId="32" fillId="41" borderId="59" xfId="0" applyFont="1" applyFill="1" applyBorder="1" applyAlignment="1">
      <alignment horizontal="center" vertical="center" wrapText="1"/>
    </xf>
    <xf numFmtId="0" fontId="32" fillId="41" borderId="60" xfId="0" applyFont="1" applyFill="1" applyBorder="1" applyAlignment="1">
      <alignment horizontal="center" vertical="center" wrapText="1"/>
    </xf>
    <xf numFmtId="0" fontId="32" fillId="41" borderId="27" xfId="0" applyFont="1" applyFill="1" applyBorder="1" applyAlignment="1">
      <alignment horizontal="center" vertical="center" wrapText="1"/>
    </xf>
    <xf numFmtId="0" fontId="32" fillId="41" borderId="61" xfId="0" applyFont="1" applyFill="1" applyBorder="1" applyAlignment="1">
      <alignment horizontal="center" vertical="center" wrapText="1"/>
    </xf>
    <xf numFmtId="0" fontId="32" fillId="41" borderId="62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top" wrapText="1"/>
    </xf>
    <xf numFmtId="0" fontId="32" fillId="0" borderId="14" xfId="0" applyFont="1" applyBorder="1" applyAlignment="1">
      <alignment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21" xfId="0" applyFont="1" applyBorder="1" applyAlignment="1">
      <alignment vertical="top" wrapText="1"/>
    </xf>
    <xf numFmtId="0" fontId="32" fillId="0" borderId="21" xfId="0" applyFont="1" applyBorder="1" applyAlignment="1">
      <alignment horizontal="center" vertical="top" wrapText="1"/>
    </xf>
    <xf numFmtId="10" fontId="32" fillId="0" borderId="14" xfId="0" applyNumberFormat="1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14" fontId="32" fillId="0" borderId="14" xfId="0" applyNumberFormat="1" applyFont="1" applyBorder="1" applyAlignment="1">
      <alignment horizontal="center" vertical="top" wrapText="1"/>
    </xf>
    <xf numFmtId="0" fontId="32" fillId="0" borderId="18" xfId="0" applyFont="1" applyBorder="1" applyAlignment="1">
      <alignment horizontal="center" vertical="center" wrapText="1"/>
    </xf>
    <xf numFmtId="0" fontId="31" fillId="0" borderId="0" xfId="0" applyFont="1" applyAlignment="1">
      <alignment horizontal="justify" vertical="center"/>
    </xf>
    <xf numFmtId="0" fontId="32" fillId="0" borderId="0" xfId="0" applyFont="1" applyAlignment="1">
      <alignment horizontal="right" vertical="top"/>
    </xf>
    <xf numFmtId="0" fontId="32" fillId="0" borderId="14" xfId="0" applyFont="1" applyBorder="1" applyAlignment="1">
      <alignment horizontal="center" vertical="top"/>
    </xf>
    <xf numFmtId="0" fontId="32" fillId="0" borderId="21" xfId="0" applyFont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0" borderId="54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wrapText="1"/>
    </xf>
    <xf numFmtId="179" fontId="30" fillId="0" borderId="0" xfId="0" applyNumberFormat="1" applyFont="1" applyBorder="1" applyAlignment="1">
      <alignment horizontal="right"/>
    </xf>
    <xf numFmtId="0" fontId="32" fillId="41" borderId="18" xfId="0" applyFont="1" applyFill="1" applyBorder="1" applyAlignment="1">
      <alignment horizontal="center" vertical="center" wrapText="1"/>
    </xf>
    <xf numFmtId="179" fontId="32" fillId="0" borderId="19" xfId="0" applyNumberFormat="1" applyFont="1" applyBorder="1" applyAlignment="1">
      <alignment horizontal="right" vertical="top" wrapText="1"/>
    </xf>
    <xf numFmtId="0" fontId="32" fillId="0" borderId="22" xfId="0" applyFont="1" applyBorder="1" applyAlignment="1">
      <alignment horizontal="right" vertical="top" wrapText="1"/>
    </xf>
    <xf numFmtId="0" fontId="32" fillId="0" borderId="20" xfId="0" applyFont="1" applyBorder="1" applyAlignment="1">
      <alignment horizontal="center" vertical="center" wrapText="1"/>
    </xf>
    <xf numFmtId="0" fontId="32" fillId="44" borderId="15" xfId="0" applyFont="1" applyFill="1" applyBorder="1" applyAlignment="1">
      <alignment horizontal="center" vertical="center" wrapText="1"/>
    </xf>
    <xf numFmtId="0" fontId="32" fillId="44" borderId="16" xfId="0" applyFont="1" applyFill="1" applyBorder="1" applyAlignment="1">
      <alignment horizontal="center" vertical="center" wrapText="1"/>
    </xf>
    <xf numFmtId="0" fontId="32" fillId="44" borderId="17" xfId="0" applyFont="1" applyFill="1" applyBorder="1" applyAlignment="1">
      <alignment horizontal="center" vertical="center" wrapText="1"/>
    </xf>
    <xf numFmtId="14" fontId="32" fillId="0" borderId="21" xfId="0" applyNumberFormat="1" applyFont="1" applyBorder="1" applyAlignment="1">
      <alignment horizontal="center" vertical="top" wrapText="1"/>
    </xf>
    <xf numFmtId="10" fontId="32" fillId="0" borderId="21" xfId="0" applyNumberFormat="1" applyFont="1" applyBorder="1" applyAlignment="1">
      <alignment horizontal="center" vertical="top" wrapText="1"/>
    </xf>
    <xf numFmtId="0" fontId="38" fillId="0" borderId="0" xfId="0" applyFont="1" applyAlignment="1">
      <alignment vertical="center"/>
    </xf>
    <xf numFmtId="0" fontId="41" fillId="33" borderId="0" xfId="0" applyFont="1" applyFill="1" applyAlignment="1">
      <alignment vertical="center"/>
    </xf>
    <xf numFmtId="0" fontId="38" fillId="33" borderId="0" xfId="0" applyFont="1" applyFill="1" applyAlignment="1">
      <alignment vertical="center"/>
    </xf>
    <xf numFmtId="0" fontId="52" fillId="0" borderId="0" xfId="0" applyFont="1" applyFill="1" applyAlignment="1">
      <alignment vertical="center"/>
    </xf>
    <xf numFmtId="0" fontId="38" fillId="0" borderId="0" xfId="0" applyFont="1" applyFill="1" applyAlignment="1">
      <alignment vertical="center"/>
    </xf>
    <xf numFmtId="3" fontId="38" fillId="0" borderId="0" xfId="0" applyNumberFormat="1" applyFont="1" applyFill="1" applyAlignment="1">
      <alignment vertical="center"/>
    </xf>
    <xf numFmtId="0" fontId="38" fillId="37" borderId="43" xfId="0" applyFont="1" applyFill="1" applyBorder="1" applyAlignment="1">
      <alignment vertical="center"/>
    </xf>
    <xf numFmtId="0" fontId="38" fillId="37" borderId="10" xfId="0" applyFont="1" applyFill="1" applyBorder="1" applyAlignment="1">
      <alignment vertical="center"/>
    </xf>
    <xf numFmtId="0" fontId="38" fillId="37" borderId="10" xfId="0" applyFont="1" applyFill="1" applyBorder="1" applyAlignment="1">
      <alignment horizontal="right" vertical="center"/>
    </xf>
    <xf numFmtId="180" fontId="38" fillId="0" borderId="0" xfId="0" applyNumberFormat="1" applyFont="1" applyAlignment="1">
      <alignment vertical="center"/>
    </xf>
    <xf numFmtId="0" fontId="38" fillId="0" borderId="44" xfId="0" applyFont="1" applyBorder="1" applyAlignment="1">
      <alignment vertical="center"/>
    </xf>
    <xf numFmtId="180" fontId="38" fillId="0" borderId="44" xfId="0" applyNumberFormat="1" applyFont="1" applyBorder="1" applyAlignment="1">
      <alignment vertical="center"/>
    </xf>
    <xf numFmtId="0" fontId="38" fillId="0" borderId="0" xfId="0" applyFont="1" applyBorder="1" applyAlignment="1">
      <alignment vertical="center"/>
    </xf>
    <xf numFmtId="16" fontId="38" fillId="37" borderId="10" xfId="0" applyNumberFormat="1" applyFont="1" applyFill="1" applyBorder="1" applyAlignment="1">
      <alignment vertical="center"/>
    </xf>
    <xf numFmtId="0" fontId="38" fillId="0" borderId="10" xfId="0" applyFont="1" applyBorder="1" applyAlignment="1">
      <alignment vertical="center"/>
    </xf>
    <xf numFmtId="180" fontId="38" fillId="0" borderId="10" xfId="0" applyNumberFormat="1" applyFont="1" applyBorder="1" applyAlignment="1">
      <alignment vertical="center"/>
    </xf>
    <xf numFmtId="0" fontId="38" fillId="0" borderId="45" xfId="0" applyFont="1" applyBorder="1" applyAlignment="1">
      <alignment vertical="center"/>
    </xf>
    <xf numFmtId="180" fontId="38" fillId="0" borderId="45" xfId="0" applyNumberFormat="1" applyFont="1" applyBorder="1" applyAlignment="1">
      <alignment vertical="center"/>
    </xf>
    <xf numFmtId="0" fontId="38" fillId="0" borderId="0" xfId="0" applyFont="1" applyAlignment="1">
      <alignment horizontal="right" vertical="center"/>
    </xf>
    <xf numFmtId="0" fontId="38" fillId="37" borderId="12" xfId="0" applyFont="1" applyFill="1" applyBorder="1" applyAlignment="1">
      <alignment vertical="center"/>
    </xf>
    <xf numFmtId="0" fontId="38" fillId="37" borderId="12" xfId="0" applyFont="1" applyFill="1" applyBorder="1" applyAlignment="1">
      <alignment horizontal="right" vertical="center"/>
    </xf>
    <xf numFmtId="181" fontId="38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80" fontId="37" fillId="0" borderId="0" xfId="0" applyNumberFormat="1" applyFont="1" applyAlignment="1">
      <alignment vertical="center"/>
    </xf>
    <xf numFmtId="0" fontId="38" fillId="0" borderId="0" xfId="0" applyFont="1" applyAlignment="1">
      <alignment horizontal="left" vertical="center" indent="1"/>
    </xf>
    <xf numFmtId="0" fontId="53" fillId="45" borderId="66" xfId="0" applyNumberFormat="1" applyFont="1" applyFill="1" applyBorder="1" applyAlignment="1">
      <alignment horizontal="center" vertical="center" wrapText="1"/>
    </xf>
    <xf numFmtId="0" fontId="54" fillId="0" borderId="66" xfId="0" applyFont="1" applyBorder="1" applyAlignment="1">
      <alignment horizontal="left" vertical="center" wrapText="1"/>
    </xf>
    <xf numFmtId="3" fontId="54" fillId="0" borderId="66" xfId="0" applyNumberFormat="1" applyFont="1" applyBorder="1" applyAlignment="1">
      <alignment horizontal="center" vertical="center" wrapText="1"/>
    </xf>
    <xf numFmtId="0" fontId="54" fillId="0" borderId="66" xfId="0" applyNumberFormat="1" applyFont="1" applyBorder="1" applyAlignment="1">
      <alignment horizontal="center" vertical="center" wrapText="1"/>
    </xf>
    <xf numFmtId="3" fontId="38" fillId="0" borderId="0" xfId="0" applyNumberFormat="1" applyFont="1" applyAlignment="1">
      <alignment vertical="center"/>
    </xf>
    <xf numFmtId="180" fontId="38" fillId="0" borderId="0" xfId="0" applyNumberFormat="1" applyFont="1" applyAlignment="1">
      <alignment vertical="center" wrapText="1"/>
    </xf>
    <xf numFmtId="0" fontId="47" fillId="0" borderId="0" xfId="0" applyFont="1" applyAlignment="1">
      <alignment horizontal="center" vertical="center"/>
    </xf>
    <xf numFmtId="0" fontId="30" fillId="0" borderId="0" xfId="0" applyFont="1" applyFill="1" applyBorder="1" applyAlignment="1"/>
    <xf numFmtId="0" fontId="47" fillId="0" borderId="0" xfId="0" applyFont="1" applyFill="1" applyBorder="1" applyAlignment="1">
      <alignment horizontal="right" vertical="center" wrapText="1"/>
    </xf>
    <xf numFmtId="0" fontId="5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0" xfId="0" applyFont="1" applyAlignment="1">
      <alignment horizontal="right" vertical="center" wrapText="1"/>
    </xf>
    <xf numFmtId="0" fontId="47" fillId="41" borderId="15" xfId="0" applyFont="1" applyFill="1" applyBorder="1" applyAlignment="1">
      <alignment horizontal="center" vertical="center" wrapText="1"/>
    </xf>
    <xf numFmtId="0" fontId="47" fillId="41" borderId="16" xfId="0" applyFont="1" applyFill="1" applyBorder="1" applyAlignment="1">
      <alignment horizontal="center" vertical="center" wrapText="1"/>
    </xf>
    <xf numFmtId="0" fontId="47" fillId="41" borderId="17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8" xfId="0" applyFont="1" applyBorder="1" applyAlignment="1">
      <alignment vertical="center" wrapText="1"/>
    </xf>
    <xf numFmtId="0" fontId="47" fillId="0" borderId="14" xfId="0" applyFont="1" applyBorder="1" applyAlignment="1">
      <alignment horizontal="right" vertical="center" wrapText="1"/>
    </xf>
    <xf numFmtId="0" fontId="47" fillId="0" borderId="19" xfId="0" applyFont="1" applyBorder="1" applyAlignment="1">
      <alignment horizontal="right" vertical="center" wrapText="1"/>
    </xf>
    <xf numFmtId="3" fontId="47" fillId="0" borderId="14" xfId="0" applyNumberFormat="1" applyFont="1" applyBorder="1" applyAlignment="1">
      <alignment horizontal="right" vertical="center" wrapText="1"/>
    </xf>
    <xf numFmtId="3" fontId="47" fillId="0" borderId="19" xfId="0" applyNumberFormat="1" applyFont="1" applyBorder="1" applyAlignment="1">
      <alignment horizontal="right" vertical="center" wrapText="1"/>
    </xf>
    <xf numFmtId="3" fontId="47" fillId="0" borderId="0" xfId="0" applyNumberFormat="1" applyFont="1" applyBorder="1" applyAlignment="1">
      <alignment horizontal="right" vertical="center" wrapText="1"/>
    </xf>
    <xf numFmtId="0" fontId="47" fillId="0" borderId="0" xfId="0" applyFont="1" applyBorder="1" applyAlignment="1">
      <alignment horizontal="right" vertical="center" wrapText="1"/>
    </xf>
    <xf numFmtId="3" fontId="47" fillId="46" borderId="14" xfId="0" applyNumberFormat="1" applyFont="1" applyFill="1" applyBorder="1" applyAlignment="1">
      <alignment horizontal="right" vertical="center" wrapText="1"/>
    </xf>
    <xf numFmtId="0" fontId="47" fillId="0" borderId="14" xfId="0" applyFont="1" applyFill="1" applyBorder="1" applyAlignment="1">
      <alignment horizontal="right" vertical="center" wrapText="1"/>
    </xf>
    <xf numFmtId="3" fontId="30" fillId="0" borderId="0" xfId="0" applyNumberFormat="1" applyFont="1" applyBorder="1" applyAlignment="1"/>
    <xf numFmtId="0" fontId="47" fillId="0" borderId="54" xfId="0" applyFont="1" applyBorder="1" applyAlignment="1">
      <alignment vertical="center" wrapText="1"/>
    </xf>
    <xf numFmtId="0" fontId="47" fillId="0" borderId="67" xfId="0" applyFont="1" applyBorder="1" applyAlignment="1">
      <alignment horizontal="right" vertical="center" wrapText="1"/>
    </xf>
    <xf numFmtId="0" fontId="47" fillId="0" borderId="68" xfId="0" applyFont="1" applyBorder="1" applyAlignment="1">
      <alignment horizontal="right" vertical="center" wrapText="1"/>
    </xf>
    <xf numFmtId="0" fontId="47" fillId="0" borderId="69" xfId="0" applyFont="1" applyBorder="1" applyAlignment="1">
      <alignment vertical="center" wrapText="1"/>
    </xf>
    <xf numFmtId="0" fontId="47" fillId="0" borderId="70" xfId="0" applyFont="1" applyBorder="1" applyAlignment="1">
      <alignment horizontal="right" vertical="center" wrapText="1"/>
    </xf>
    <xf numFmtId="0" fontId="47" fillId="0" borderId="71" xfId="0" applyFont="1" applyBorder="1" applyAlignment="1">
      <alignment horizontal="right" vertical="center" wrapText="1"/>
    </xf>
    <xf numFmtId="0" fontId="47" fillId="0" borderId="0" xfId="0" applyFont="1" applyBorder="1" applyAlignment="1">
      <alignment vertical="center" wrapText="1"/>
    </xf>
    <xf numFmtId="0" fontId="47" fillId="0" borderId="0" xfId="0" applyFont="1" applyBorder="1"/>
    <xf numFmtId="0" fontId="47" fillId="0" borderId="15" xfId="0" applyFont="1" applyBorder="1" applyAlignment="1">
      <alignment vertical="top" wrapText="1"/>
    </xf>
    <xf numFmtId="3" fontId="47" fillId="0" borderId="16" xfId="0" applyNumberFormat="1" applyFont="1" applyBorder="1" applyAlignment="1">
      <alignment horizontal="right" vertical="center" wrapText="1"/>
    </xf>
    <xf numFmtId="3" fontId="47" fillId="0" borderId="17" xfId="0" applyNumberFormat="1" applyFont="1" applyBorder="1" applyAlignment="1">
      <alignment horizontal="right" vertical="center" wrapText="1"/>
    </xf>
    <xf numFmtId="0" fontId="47" fillId="0" borderId="20" xfId="0" applyFont="1" applyBorder="1" applyAlignment="1">
      <alignment vertical="top" wrapText="1"/>
    </xf>
    <xf numFmtId="3" fontId="47" fillId="0" borderId="21" xfId="0" applyNumberFormat="1" applyFont="1" applyBorder="1" applyAlignment="1">
      <alignment horizontal="right" vertical="center" wrapText="1"/>
    </xf>
    <xf numFmtId="3" fontId="47" fillId="0" borderId="22" xfId="0" applyNumberFormat="1" applyFont="1" applyBorder="1" applyAlignment="1">
      <alignment horizontal="right" vertical="center" wrapText="1"/>
    </xf>
    <xf numFmtId="41" fontId="30" fillId="0" borderId="0" xfId="1" applyFont="1" applyBorder="1" applyAlignment="1"/>
    <xf numFmtId="0" fontId="56" fillId="0" borderId="0" xfId="90"/>
    <xf numFmtId="0" fontId="47" fillId="0" borderId="20" xfId="0" applyFont="1" applyBorder="1" applyAlignment="1">
      <alignment vertical="center" wrapText="1"/>
    </xf>
    <xf numFmtId="0" fontId="48" fillId="0" borderId="0" xfId="0" applyFont="1" applyBorder="1"/>
    <xf numFmtId="0" fontId="0" fillId="0" borderId="0" xfId="0" applyBorder="1"/>
    <xf numFmtId="0" fontId="47" fillId="0" borderId="21" xfId="0" applyFont="1" applyBorder="1" applyAlignment="1">
      <alignment horizontal="right" vertical="center" wrapText="1"/>
    </xf>
    <xf numFmtId="0" fontId="47" fillId="0" borderId="22" xfId="0" applyFont="1" applyBorder="1" applyAlignment="1">
      <alignment horizontal="right" vertical="center" wrapText="1"/>
    </xf>
    <xf numFmtId="0" fontId="47" fillId="0" borderId="72" xfId="0" applyFont="1" applyBorder="1" applyAlignment="1">
      <alignment vertical="top" wrapText="1"/>
    </xf>
    <xf numFmtId="3" fontId="47" fillId="0" borderId="73" xfId="0" applyNumberFormat="1" applyFont="1" applyBorder="1" applyAlignment="1">
      <alignment horizontal="right" vertical="center" wrapText="1"/>
    </xf>
    <xf numFmtId="3" fontId="47" fillId="0" borderId="74" xfId="0" applyNumberFormat="1" applyFont="1" applyBorder="1" applyAlignment="1">
      <alignment horizontal="right" vertical="center" wrapText="1"/>
    </xf>
    <xf numFmtId="0" fontId="47" fillId="0" borderId="73" xfId="0" applyFont="1" applyBorder="1" applyAlignment="1">
      <alignment horizontal="right" vertical="center" wrapText="1"/>
    </xf>
    <xf numFmtId="41" fontId="30" fillId="0" borderId="0" xfId="1" applyFont="1" applyAlignment="1"/>
    <xf numFmtId="0" fontId="24" fillId="33" borderId="75" xfId="44" applyFont="1" applyFill="1" applyBorder="1" applyAlignment="1">
      <alignment horizontal="center" wrapText="1"/>
    </xf>
    <xf numFmtId="0" fontId="32" fillId="41" borderId="25" xfId="0" applyFont="1" applyFill="1" applyBorder="1" applyAlignment="1">
      <alignment horizontal="center" vertical="center" wrapText="1"/>
    </xf>
    <xf numFmtId="0" fontId="19" fillId="34" borderId="31" xfId="0" applyFont="1" applyFill="1" applyBorder="1"/>
    <xf numFmtId="0" fontId="19" fillId="34" borderId="29" xfId="0" applyFont="1" applyFill="1" applyBorder="1"/>
    <xf numFmtId="0" fontId="19" fillId="34" borderId="29" xfId="0" applyFont="1" applyFill="1" applyBorder="1" applyAlignment="1">
      <alignment horizontal="center"/>
    </xf>
    <xf numFmtId="14" fontId="19" fillId="34" borderId="29" xfId="0" applyNumberFormat="1" applyFont="1" applyFill="1" applyBorder="1" applyAlignment="1">
      <alignment horizontal="center"/>
    </xf>
    <xf numFmtId="38" fontId="19" fillId="34" borderId="29" xfId="1" applyNumberFormat="1" applyFont="1" applyFill="1" applyBorder="1"/>
    <xf numFmtId="38" fontId="19" fillId="34" borderId="30" xfId="1" applyNumberFormat="1" applyFont="1" applyFill="1" applyBorder="1"/>
    <xf numFmtId="38" fontId="19" fillId="34" borderId="28" xfId="1" applyNumberFormat="1" applyFont="1" applyFill="1" applyBorder="1"/>
    <xf numFmtId="38" fontId="19" fillId="34" borderId="32" xfId="1" applyNumberFormat="1" applyFont="1" applyFill="1" applyBorder="1"/>
    <xf numFmtId="176" fontId="25" fillId="34" borderId="28" xfId="43" applyNumberFormat="1" applyFont="1" applyFill="1" applyBorder="1" applyAlignment="1">
      <alignment horizontal="right" vertical="center"/>
    </xf>
    <xf numFmtId="176" fontId="25" fillId="34" borderId="29" xfId="43" applyNumberFormat="1" applyFont="1" applyFill="1" applyBorder="1" applyAlignment="1">
      <alignment horizontal="right" vertical="center"/>
    </xf>
    <xf numFmtId="176" fontId="25" fillId="34" borderId="30" xfId="43" applyNumberFormat="1" applyFont="1" applyFill="1" applyBorder="1" applyAlignment="1">
      <alignment horizontal="right" vertical="center"/>
    </xf>
    <xf numFmtId="0" fontId="37" fillId="0" borderId="0" xfId="0" applyFont="1" applyBorder="1"/>
    <xf numFmtId="14" fontId="1" fillId="0" borderId="76" xfId="91" applyNumberFormat="1" applyBorder="1" applyAlignment="1">
      <alignment horizontal="center" vertical="center" wrapText="1"/>
    </xf>
    <xf numFmtId="14" fontId="1" fillId="0" borderId="0" xfId="91" applyNumberFormat="1" applyBorder="1" applyAlignment="1">
      <alignment horizontal="center" vertical="center" wrapText="1"/>
    </xf>
    <xf numFmtId="0" fontId="37" fillId="0" borderId="77" xfId="0" applyFont="1" applyBorder="1"/>
    <xf numFmtId="0" fontId="33" fillId="39" borderId="75" xfId="0" applyFont="1" applyFill="1" applyBorder="1"/>
    <xf numFmtId="0" fontId="33" fillId="39" borderId="75" xfId="0" applyFont="1" applyFill="1" applyBorder="1" applyAlignment="1">
      <alignment horizontal="right"/>
    </xf>
    <xf numFmtId="0" fontId="30" fillId="0" borderId="0" xfId="91" applyFont="1">
      <alignment vertical="center"/>
    </xf>
    <xf numFmtId="0" fontId="33" fillId="39" borderId="78" xfId="0" applyFont="1" applyFill="1" applyBorder="1"/>
    <xf numFmtId="0" fontId="33" fillId="39" borderId="78" xfId="0" applyFont="1" applyFill="1" applyBorder="1" applyAlignment="1">
      <alignment horizontal="right"/>
    </xf>
    <xf numFmtId="0" fontId="33" fillId="0" borderId="0" xfId="91" applyFont="1" applyFill="1" applyAlignment="1">
      <alignment vertical="center"/>
    </xf>
    <xf numFmtId="0" fontId="33" fillId="0" borderId="78" xfId="0" applyFont="1" applyBorder="1"/>
    <xf numFmtId="177" fontId="33" fillId="0" borderId="78" xfId="0" applyNumberFormat="1" applyFont="1" applyBorder="1"/>
    <xf numFmtId="0" fontId="33" fillId="0" borderId="79" xfId="0" applyFont="1" applyBorder="1"/>
    <xf numFmtId="177" fontId="33" fillId="0" borderId="79" xfId="0" applyNumberFormat="1" applyFont="1" applyBorder="1"/>
    <xf numFmtId="0" fontId="30" fillId="0" borderId="0" xfId="91" applyFont="1" applyAlignment="1">
      <alignment vertical="center"/>
    </xf>
    <xf numFmtId="0" fontId="31" fillId="0" borderId="0" xfId="91" applyFont="1" applyAlignment="1">
      <alignment horizontal="left" vertical="center"/>
    </xf>
    <xf numFmtId="0" fontId="32" fillId="0" borderId="0" xfId="91" applyFont="1" applyAlignment="1">
      <alignment horizontal="left" vertical="center"/>
    </xf>
    <xf numFmtId="0" fontId="32" fillId="0" borderId="0" xfId="91" applyFont="1" applyAlignment="1">
      <alignment horizontal="right" vertical="center"/>
    </xf>
    <xf numFmtId="0" fontId="58" fillId="41" borderId="15" xfId="91" applyFont="1" applyFill="1" applyBorder="1" applyAlignment="1">
      <alignment horizontal="center" vertical="center"/>
    </xf>
    <xf numFmtId="0" fontId="32" fillId="41" borderId="16" xfId="91" applyFont="1" applyFill="1" applyBorder="1" applyAlignment="1">
      <alignment horizontal="center" vertical="center"/>
    </xf>
    <xf numFmtId="0" fontId="32" fillId="41" borderId="17" xfId="91" applyFont="1" applyFill="1" applyBorder="1" applyAlignment="1">
      <alignment horizontal="center" vertical="center"/>
    </xf>
    <xf numFmtId="0" fontId="32" fillId="41" borderId="15" xfId="91" applyFont="1" applyFill="1" applyBorder="1" applyAlignment="1">
      <alignment horizontal="center" vertical="center"/>
    </xf>
    <xf numFmtId="0" fontId="32" fillId="41" borderId="25" xfId="91" applyFont="1" applyFill="1" applyBorder="1" applyAlignment="1">
      <alignment horizontal="center" vertical="center"/>
    </xf>
    <xf numFmtId="0" fontId="30" fillId="34" borderId="80" xfId="92" applyNumberFormat="1" applyFont="1" applyFill="1" applyBorder="1" applyAlignment="1">
      <alignment horizontal="center" vertical="center" wrapText="1"/>
    </xf>
    <xf numFmtId="0" fontId="32" fillId="0" borderId="18" xfId="91" applyFont="1" applyBorder="1" applyAlignment="1">
      <alignment vertical="center"/>
    </xf>
    <xf numFmtId="0" fontId="32" fillId="0" borderId="14" xfId="91" applyFont="1" applyBorder="1" applyAlignment="1">
      <alignment horizontal="right" vertical="center"/>
    </xf>
    <xf numFmtId="0" fontId="32" fillId="0" borderId="19" xfId="91" applyFont="1" applyBorder="1" applyAlignment="1">
      <alignment horizontal="right" vertical="center"/>
    </xf>
    <xf numFmtId="0" fontId="32" fillId="0" borderId="39" xfId="91" applyFont="1" applyBorder="1" applyAlignment="1">
      <alignment vertical="center"/>
    </xf>
    <xf numFmtId="3" fontId="32" fillId="0" borderId="14" xfId="91" applyNumberFormat="1" applyFont="1" applyBorder="1" applyAlignment="1">
      <alignment horizontal="right" vertical="center"/>
    </xf>
    <xf numFmtId="3" fontId="32" fillId="0" borderId="19" xfId="91" applyNumberFormat="1" applyFont="1" applyBorder="1" applyAlignment="1">
      <alignment horizontal="right" vertical="center"/>
    </xf>
    <xf numFmtId="0" fontId="60" fillId="0" borderId="80" xfId="92" applyFont="1" applyBorder="1" applyAlignment="1">
      <alignment horizontal="left" vertical="center" wrapText="1"/>
    </xf>
    <xf numFmtId="3" fontId="60" fillId="0" borderId="80" xfId="92" applyNumberFormat="1" applyFont="1" applyBorder="1" applyAlignment="1">
      <alignment horizontal="center" vertical="center" wrapText="1"/>
    </xf>
    <xf numFmtId="0" fontId="60" fillId="0" borderId="80" xfId="92" applyNumberFormat="1" applyFont="1" applyBorder="1" applyAlignment="1">
      <alignment horizontal="center" vertical="center" wrapText="1"/>
    </xf>
    <xf numFmtId="0" fontId="32" fillId="0" borderId="20" xfId="91" applyFont="1" applyBorder="1" applyAlignment="1">
      <alignment vertical="center"/>
    </xf>
    <xf numFmtId="0" fontId="32" fillId="0" borderId="42" xfId="91" applyFont="1" applyBorder="1" applyAlignment="1">
      <alignment vertical="center"/>
    </xf>
    <xf numFmtId="0" fontId="32" fillId="0" borderId="21" xfId="91" applyFont="1" applyBorder="1" applyAlignment="1">
      <alignment horizontal="right" vertical="center"/>
    </xf>
    <xf numFmtId="0" fontId="32" fillId="0" borderId="22" xfId="91" applyFont="1" applyBorder="1" applyAlignment="1">
      <alignment horizontal="right" vertical="center"/>
    </xf>
    <xf numFmtId="0" fontId="32" fillId="0" borderId="0" xfId="91" applyFont="1" applyAlignment="1">
      <alignment horizontal="justify" vertical="center"/>
    </xf>
    <xf numFmtId="0" fontId="32" fillId="0" borderId="81" xfId="91" applyFont="1" applyFill="1" applyBorder="1" applyAlignment="1">
      <alignment vertical="center"/>
    </xf>
    <xf numFmtId="0" fontId="32" fillId="41" borderId="18" xfId="91" applyFont="1" applyFill="1" applyBorder="1" applyAlignment="1">
      <alignment horizontal="center" vertical="center"/>
    </xf>
    <xf numFmtId="0" fontId="32" fillId="41" borderId="39" xfId="91" applyFont="1" applyFill="1" applyBorder="1" applyAlignment="1">
      <alignment horizontal="center" vertical="center"/>
    </xf>
    <xf numFmtId="0" fontId="32" fillId="41" borderId="14" xfId="91" applyFont="1" applyFill="1" applyBorder="1" applyAlignment="1">
      <alignment horizontal="center" vertical="center"/>
    </xf>
    <xf numFmtId="0" fontId="32" fillId="41" borderId="19" xfId="91" applyFont="1" applyFill="1" applyBorder="1" applyAlignment="1">
      <alignment horizontal="center" vertical="center"/>
    </xf>
    <xf numFmtId="0" fontId="32" fillId="0" borderId="18" xfId="91" applyFont="1" applyBorder="1" applyAlignment="1">
      <alignment vertical="top"/>
    </xf>
    <xf numFmtId="0" fontId="32" fillId="0" borderId="39" xfId="91" applyFont="1" applyBorder="1" applyAlignment="1">
      <alignment vertical="top"/>
    </xf>
    <xf numFmtId="3" fontId="32" fillId="0" borderId="14" xfId="91" applyNumberFormat="1" applyFont="1" applyBorder="1" applyAlignment="1">
      <alignment horizontal="right" vertical="top"/>
    </xf>
    <xf numFmtId="3" fontId="32" fillId="0" borderId="19" xfId="91" applyNumberFormat="1" applyFont="1" applyBorder="1" applyAlignment="1">
      <alignment horizontal="right" vertical="top"/>
    </xf>
    <xf numFmtId="0" fontId="32" fillId="0" borderId="20" xfId="91" applyFont="1" applyBorder="1" applyAlignment="1">
      <alignment vertical="top"/>
    </xf>
    <xf numFmtId="0" fontId="32" fillId="0" borderId="42" xfId="91" applyFont="1" applyBorder="1" applyAlignment="1">
      <alignment vertical="top"/>
    </xf>
    <xf numFmtId="3" fontId="32" fillId="0" borderId="21" xfId="91" applyNumberFormat="1" applyFont="1" applyBorder="1" applyAlignment="1">
      <alignment horizontal="right" vertical="top"/>
    </xf>
    <xf numFmtId="3" fontId="32" fillId="0" borderId="22" xfId="91" applyNumberFormat="1" applyFont="1" applyBorder="1" applyAlignment="1">
      <alignment horizontal="right" vertical="top"/>
    </xf>
    <xf numFmtId="0" fontId="60" fillId="37" borderId="80" xfId="92" applyFont="1" applyFill="1" applyBorder="1" applyAlignment="1">
      <alignment horizontal="left" vertical="center" wrapText="1"/>
    </xf>
    <xf numFmtId="3" fontId="60" fillId="37" borderId="80" xfId="92" applyNumberFormat="1" applyFont="1" applyFill="1" applyBorder="1" applyAlignment="1">
      <alignment horizontal="center" vertical="center" wrapText="1"/>
    </xf>
    <xf numFmtId="0" fontId="60" fillId="37" borderId="80" xfId="92" applyNumberFormat="1" applyFont="1" applyFill="1" applyBorder="1" applyAlignment="1">
      <alignment horizontal="center" vertical="center" wrapText="1"/>
    </xf>
    <xf numFmtId="3" fontId="32" fillId="0" borderId="21" xfId="91" applyNumberFormat="1" applyFont="1" applyBorder="1" applyAlignment="1">
      <alignment horizontal="right" vertical="center"/>
    </xf>
    <xf numFmtId="3" fontId="32" fillId="0" borderId="22" xfId="91" applyNumberFormat="1" applyFont="1" applyBorder="1" applyAlignment="1">
      <alignment horizontal="right" vertical="center"/>
    </xf>
    <xf numFmtId="0" fontId="32" fillId="0" borderId="0" xfId="91" applyFont="1" applyAlignment="1">
      <alignment vertical="center"/>
    </xf>
    <xf numFmtId="3" fontId="30" fillId="0" borderId="0" xfId="91" applyNumberFormat="1" applyFont="1">
      <alignment vertical="center"/>
    </xf>
    <xf numFmtId="0" fontId="33" fillId="39" borderId="82" xfId="0" applyFont="1" applyFill="1" applyBorder="1"/>
    <xf numFmtId="0" fontId="33" fillId="39" borderId="82" xfId="0" applyFont="1" applyFill="1" applyBorder="1" applyAlignment="1">
      <alignment horizontal="right"/>
    </xf>
    <xf numFmtId="0" fontId="33" fillId="39" borderId="83" xfId="0" applyFont="1" applyFill="1" applyBorder="1"/>
    <xf numFmtId="0" fontId="33" fillId="39" borderId="83" xfId="0" applyFont="1" applyFill="1" applyBorder="1" applyAlignment="1">
      <alignment horizontal="right"/>
    </xf>
    <xf numFmtId="0" fontId="35" fillId="0" borderId="0" xfId="43" applyFont="1">
      <alignment vertical="center"/>
    </xf>
    <xf numFmtId="0" fontId="33" fillId="0" borderId="83" xfId="0" applyFont="1" applyBorder="1"/>
    <xf numFmtId="177" fontId="33" fillId="0" borderId="83" xfId="0" applyNumberFormat="1" applyFont="1" applyBorder="1"/>
    <xf numFmtId="0" fontId="33" fillId="0" borderId="84" xfId="0" applyFont="1" applyBorder="1"/>
    <xf numFmtId="177" fontId="33" fillId="0" borderId="84" xfId="0" applyNumberFormat="1" applyFont="1" applyBorder="1"/>
    <xf numFmtId="0" fontId="35" fillId="0" borderId="0" xfId="43" applyFont="1" applyAlignment="1">
      <alignment horizontal="left" vertical="center"/>
    </xf>
    <xf numFmtId="0" fontId="34" fillId="0" borderId="0" xfId="43" applyFont="1" applyAlignment="1">
      <alignment horizontal="left" vertical="center"/>
    </xf>
    <xf numFmtId="0" fontId="36" fillId="0" borderId="0" xfId="43" applyFont="1" applyAlignment="1">
      <alignment horizontal="left" vertical="center"/>
    </xf>
    <xf numFmtId="0" fontId="36" fillId="41" borderId="15" xfId="43" applyFont="1" applyFill="1" applyBorder="1" applyAlignment="1">
      <alignment horizontal="left" vertical="center"/>
    </xf>
    <xf numFmtId="0" fontId="36" fillId="41" borderId="16" xfId="43" applyFont="1" applyFill="1" applyBorder="1" applyAlignment="1">
      <alignment horizontal="left" vertical="center"/>
    </xf>
    <xf numFmtId="0" fontId="36" fillId="41" borderId="17" xfId="43" applyFont="1" applyFill="1" applyBorder="1" applyAlignment="1">
      <alignment horizontal="left" vertical="center"/>
    </xf>
    <xf numFmtId="0" fontId="36" fillId="41" borderId="25" xfId="43" applyFont="1" applyFill="1" applyBorder="1" applyAlignment="1">
      <alignment horizontal="left" vertical="center"/>
    </xf>
    <xf numFmtId="0" fontId="35" fillId="34" borderId="85" xfId="92" applyNumberFormat="1" applyFont="1" applyFill="1" applyBorder="1" applyAlignment="1">
      <alignment horizontal="center" vertical="center" wrapText="1"/>
    </xf>
    <xf numFmtId="0" fontId="58" fillId="0" borderId="18" xfId="43" applyFont="1" applyBorder="1" applyAlignment="1">
      <alignment horizontal="left" vertical="center"/>
    </xf>
    <xf numFmtId="0" fontId="36" fillId="0" borderId="14" xfId="43" applyFont="1" applyBorder="1" applyAlignment="1">
      <alignment horizontal="left" vertical="center"/>
    </xf>
    <xf numFmtId="0" fontId="36" fillId="0" borderId="19" xfId="43" applyFont="1" applyBorder="1" applyAlignment="1">
      <alignment horizontal="left" vertical="center"/>
    </xf>
    <xf numFmtId="0" fontId="36" fillId="0" borderId="18" xfId="43" applyFont="1" applyBorder="1" applyAlignment="1">
      <alignment horizontal="left" vertical="center"/>
    </xf>
    <xf numFmtId="0" fontId="36" fillId="0" borderId="39" xfId="43" applyFont="1" applyBorder="1" applyAlignment="1">
      <alignment horizontal="left" vertical="center"/>
    </xf>
    <xf numFmtId="3" fontId="36" fillId="0" borderId="14" xfId="43" applyNumberFormat="1" applyFont="1" applyBorder="1" applyAlignment="1">
      <alignment horizontal="left" vertical="center"/>
    </xf>
    <xf numFmtId="3" fontId="36" fillId="0" borderId="19" xfId="43" applyNumberFormat="1" applyFont="1" applyBorder="1" applyAlignment="1">
      <alignment horizontal="left" vertical="center"/>
    </xf>
    <xf numFmtId="0" fontId="61" fillId="0" borderId="85" xfId="92" applyFont="1" applyBorder="1" applyAlignment="1">
      <alignment horizontal="left" vertical="center" wrapText="1"/>
    </xf>
    <xf numFmtId="3" fontId="61" fillId="0" borderId="85" xfId="92" applyNumberFormat="1" applyFont="1" applyBorder="1" applyAlignment="1">
      <alignment horizontal="center" vertical="center" wrapText="1"/>
    </xf>
    <xf numFmtId="0" fontId="61" fillId="0" borderId="85" xfId="92" applyNumberFormat="1" applyFont="1" applyBorder="1" applyAlignment="1">
      <alignment horizontal="center" vertical="center" wrapText="1"/>
    </xf>
    <xf numFmtId="0" fontId="36" fillId="0" borderId="20" xfId="43" applyFont="1" applyBorder="1" applyAlignment="1">
      <alignment horizontal="left" vertical="center"/>
    </xf>
    <xf numFmtId="0" fontId="36" fillId="0" borderId="42" xfId="43" applyFont="1" applyBorder="1" applyAlignment="1">
      <alignment horizontal="left" vertical="center"/>
    </xf>
    <xf numFmtId="0" fontId="36" fillId="0" borderId="21" xfId="43" applyFont="1" applyBorder="1" applyAlignment="1">
      <alignment horizontal="left" vertical="center"/>
    </xf>
    <xf numFmtId="0" fontId="36" fillId="0" borderId="22" xfId="43" applyFont="1" applyBorder="1" applyAlignment="1">
      <alignment horizontal="left" vertical="center"/>
    </xf>
    <xf numFmtId="0" fontId="36" fillId="0" borderId="0" xfId="43" applyFont="1" applyAlignment="1">
      <alignment horizontal="left" vertical="top"/>
    </xf>
    <xf numFmtId="0" fontId="36" fillId="44" borderId="15" xfId="43" applyFont="1" applyFill="1" applyBorder="1" applyAlignment="1">
      <alignment horizontal="left" vertical="center"/>
    </xf>
    <xf numFmtId="0" fontId="36" fillId="44" borderId="25" xfId="43" applyFont="1" applyFill="1" applyBorder="1" applyAlignment="1">
      <alignment horizontal="left" vertical="center"/>
    </xf>
    <xf numFmtId="0" fontId="36" fillId="44" borderId="16" xfId="43" applyFont="1" applyFill="1" applyBorder="1" applyAlignment="1">
      <alignment horizontal="left" vertical="center"/>
    </xf>
    <xf numFmtId="0" fontId="36" fillId="44" borderId="17" xfId="43" applyFont="1" applyFill="1" applyBorder="1" applyAlignment="1">
      <alignment horizontal="left" vertical="center"/>
    </xf>
    <xf numFmtId="0" fontId="36" fillId="0" borderId="20" xfId="43" applyFont="1" applyBorder="1" applyAlignment="1">
      <alignment horizontal="left" vertical="top"/>
    </xf>
    <xf numFmtId="0" fontId="36" fillId="0" borderId="42" xfId="43" applyFont="1" applyBorder="1" applyAlignment="1">
      <alignment horizontal="left" vertical="top"/>
    </xf>
    <xf numFmtId="3" fontId="36" fillId="0" borderId="21" xfId="43" applyNumberFormat="1" applyFont="1" applyBorder="1" applyAlignment="1">
      <alignment horizontal="left" vertical="top"/>
    </xf>
    <xf numFmtId="3" fontId="36" fillId="0" borderId="22" xfId="43" applyNumberFormat="1" applyFont="1" applyBorder="1" applyAlignment="1">
      <alignment horizontal="left" vertical="top"/>
    </xf>
    <xf numFmtId="3" fontId="36" fillId="0" borderId="21" xfId="43" applyNumberFormat="1" applyFont="1" applyBorder="1" applyAlignment="1">
      <alignment horizontal="left" vertical="center"/>
    </xf>
    <xf numFmtId="3" fontId="36" fillId="0" borderId="22" xfId="43" applyNumberFormat="1" applyFont="1" applyBorder="1" applyAlignment="1">
      <alignment horizontal="left" vertical="center"/>
    </xf>
    <xf numFmtId="0" fontId="61" fillId="37" borderId="85" xfId="92" applyFont="1" applyFill="1" applyBorder="1" applyAlignment="1">
      <alignment horizontal="left" vertical="center" wrapText="1"/>
    </xf>
    <xf numFmtId="3" fontId="61" fillId="37" borderId="85" xfId="92" applyNumberFormat="1" applyFont="1" applyFill="1" applyBorder="1" applyAlignment="1">
      <alignment horizontal="center" vertical="center" wrapText="1"/>
    </xf>
    <xf numFmtId="0" fontId="61" fillId="37" borderId="85" xfId="92" applyNumberFormat="1" applyFont="1" applyFill="1" applyBorder="1" applyAlignment="1">
      <alignment horizontal="center" vertical="center" wrapText="1"/>
    </xf>
    <xf numFmtId="0" fontId="37" fillId="0" borderId="0" xfId="91" applyFont="1" applyFill="1" applyAlignment="1">
      <alignment vertical="center"/>
    </xf>
    <xf numFmtId="0" fontId="35" fillId="0" borderId="0" xfId="43" applyFont="1" applyAlignment="1">
      <alignment vertical="center"/>
    </xf>
    <xf numFmtId="0" fontId="36" fillId="0" borderId="0" xfId="43" applyFont="1" applyAlignment="1">
      <alignment horizontal="right" vertical="center"/>
    </xf>
    <xf numFmtId="0" fontId="36" fillId="41" borderId="15" xfId="43" applyFont="1" applyFill="1" applyBorder="1" applyAlignment="1">
      <alignment horizontal="center" vertical="center"/>
    </xf>
    <xf numFmtId="0" fontId="36" fillId="41" borderId="16" xfId="43" applyFont="1" applyFill="1" applyBorder="1" applyAlignment="1">
      <alignment horizontal="center" vertical="center"/>
    </xf>
    <xf numFmtId="0" fontId="36" fillId="41" borderId="17" xfId="43" applyFont="1" applyFill="1" applyBorder="1" applyAlignment="1">
      <alignment horizontal="center" vertical="center"/>
    </xf>
    <xf numFmtId="0" fontId="36" fillId="41" borderId="25" xfId="43" applyFont="1" applyFill="1" applyBorder="1" applyAlignment="1">
      <alignment horizontal="center" vertical="center"/>
    </xf>
    <xf numFmtId="0" fontId="35" fillId="34" borderId="80" xfId="92" applyNumberFormat="1" applyFont="1" applyFill="1" applyBorder="1" applyAlignment="1">
      <alignment horizontal="center" vertical="center" wrapText="1"/>
    </xf>
    <xf numFmtId="0" fontId="58" fillId="0" borderId="18" xfId="43" applyFont="1" applyBorder="1" applyAlignment="1">
      <alignment vertical="center"/>
    </xf>
    <xf numFmtId="0" fontId="36" fillId="0" borderId="14" xfId="43" applyFont="1" applyBorder="1" applyAlignment="1">
      <alignment horizontal="right" vertical="center"/>
    </xf>
    <xf numFmtId="0" fontId="36" fillId="0" borderId="19" xfId="43" applyFont="1" applyBorder="1" applyAlignment="1">
      <alignment horizontal="right" vertical="center"/>
    </xf>
    <xf numFmtId="0" fontId="36" fillId="0" borderId="18" xfId="43" applyFont="1" applyBorder="1" applyAlignment="1">
      <alignment vertical="center"/>
    </xf>
    <xf numFmtId="0" fontId="36" fillId="0" borderId="39" xfId="43" applyFont="1" applyBorder="1" applyAlignment="1">
      <alignment vertical="center"/>
    </xf>
    <xf numFmtId="3" fontId="36" fillId="0" borderId="14" xfId="43" applyNumberFormat="1" applyFont="1" applyBorder="1" applyAlignment="1">
      <alignment horizontal="right" vertical="center"/>
    </xf>
    <xf numFmtId="3" fontId="36" fillId="0" borderId="19" xfId="43" applyNumberFormat="1" applyFont="1" applyBorder="1" applyAlignment="1">
      <alignment horizontal="right" vertical="center"/>
    </xf>
    <xf numFmtId="3" fontId="61" fillId="0" borderId="80" xfId="92" applyNumberFormat="1" applyFont="1" applyBorder="1" applyAlignment="1">
      <alignment horizontal="center" vertical="center" wrapText="1"/>
    </xf>
    <xf numFmtId="0" fontId="61" fillId="0" borderId="80" xfId="92" applyNumberFormat="1" applyFont="1" applyBorder="1" applyAlignment="1">
      <alignment horizontal="center" vertical="center" wrapText="1"/>
    </xf>
    <xf numFmtId="0" fontId="36" fillId="0" borderId="20" xfId="43" applyFont="1" applyBorder="1" applyAlignment="1">
      <alignment vertical="center"/>
    </xf>
    <xf numFmtId="0" fontId="36" fillId="0" borderId="42" xfId="43" applyFont="1" applyBorder="1" applyAlignment="1">
      <alignment vertical="center"/>
    </xf>
    <xf numFmtId="0" fontId="36" fillId="0" borderId="21" xfId="43" applyFont="1" applyBorder="1" applyAlignment="1">
      <alignment horizontal="right" vertical="center"/>
    </xf>
    <xf numFmtId="0" fontId="36" fillId="0" borderId="22" xfId="43" applyFont="1" applyBorder="1" applyAlignment="1">
      <alignment horizontal="right" vertical="center"/>
    </xf>
    <xf numFmtId="0" fontId="36" fillId="0" borderId="0" xfId="43" applyFont="1" applyAlignment="1">
      <alignment horizontal="justify" vertical="center"/>
    </xf>
    <xf numFmtId="0" fontId="36" fillId="0" borderId="18" xfId="43" applyFont="1" applyBorder="1" applyAlignment="1">
      <alignment vertical="top"/>
    </xf>
    <xf numFmtId="0" fontId="36" fillId="0" borderId="39" xfId="43" applyFont="1" applyBorder="1" applyAlignment="1">
      <alignment vertical="top"/>
    </xf>
    <xf numFmtId="3" fontId="36" fillId="0" borderId="14" xfId="43" applyNumberFormat="1" applyFont="1" applyBorder="1" applyAlignment="1">
      <alignment horizontal="right" vertical="top"/>
    </xf>
    <xf numFmtId="3" fontId="36" fillId="0" borderId="19" xfId="43" applyNumberFormat="1" applyFont="1" applyBorder="1" applyAlignment="1">
      <alignment horizontal="right" vertical="top"/>
    </xf>
    <xf numFmtId="0" fontId="36" fillId="0" borderId="20" xfId="43" applyFont="1" applyBorder="1" applyAlignment="1">
      <alignment vertical="top"/>
    </xf>
    <xf numFmtId="0" fontId="36" fillId="0" borderId="42" xfId="43" applyFont="1" applyBorder="1" applyAlignment="1">
      <alignment vertical="top"/>
    </xf>
    <xf numFmtId="0" fontId="36" fillId="0" borderId="21" xfId="43" applyFont="1" applyBorder="1" applyAlignment="1">
      <alignment horizontal="right" vertical="top"/>
    </xf>
    <xf numFmtId="0" fontId="36" fillId="0" borderId="22" xfId="43" applyFont="1" applyBorder="1" applyAlignment="1">
      <alignment horizontal="right" vertical="top"/>
    </xf>
    <xf numFmtId="3" fontId="36" fillId="0" borderId="21" xfId="43" applyNumberFormat="1" applyFont="1" applyBorder="1" applyAlignment="1">
      <alignment horizontal="right" vertical="center"/>
    </xf>
    <xf numFmtId="3" fontId="36" fillId="0" borderId="22" xfId="43" applyNumberFormat="1" applyFont="1" applyBorder="1" applyAlignment="1">
      <alignment horizontal="right" vertical="center"/>
    </xf>
    <xf numFmtId="0" fontId="30" fillId="0" borderId="0" xfId="0" applyFont="1" applyBorder="1"/>
    <xf numFmtId="177" fontId="30" fillId="0" borderId="0" xfId="0" applyNumberFormat="1" applyFont="1" applyBorder="1"/>
    <xf numFmtId="0" fontId="33" fillId="0" borderId="0" xfId="0" applyFont="1" applyBorder="1"/>
    <xf numFmtId="177" fontId="33" fillId="0" borderId="0" xfId="0" applyNumberFormat="1" applyFont="1" applyBorder="1"/>
    <xf numFmtId="0" fontId="35" fillId="0" borderId="0" xfId="0" applyFont="1" applyAlignment="1">
      <alignment vertical="center"/>
    </xf>
    <xf numFmtId="0" fontId="36" fillId="41" borderId="15" xfId="0" applyFont="1" applyFill="1" applyBorder="1" applyAlignment="1">
      <alignment horizontal="center" vertical="center"/>
    </xf>
    <xf numFmtId="0" fontId="36" fillId="41" borderId="16" xfId="0" applyFont="1" applyFill="1" applyBorder="1" applyAlignment="1">
      <alignment horizontal="center" vertical="center"/>
    </xf>
    <xf numFmtId="0" fontId="36" fillId="41" borderId="17" xfId="0" applyFont="1" applyFill="1" applyBorder="1" applyAlignment="1">
      <alignment horizontal="center" vertical="center"/>
    </xf>
    <xf numFmtId="0" fontId="36" fillId="41" borderId="25" xfId="0" applyFont="1" applyFill="1" applyBorder="1" applyAlignment="1">
      <alignment horizontal="center" vertical="center"/>
    </xf>
    <xf numFmtId="0" fontId="53" fillId="45" borderId="85" xfId="92" applyNumberFormat="1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vertical="center"/>
    </xf>
    <xf numFmtId="0" fontId="54" fillId="0" borderId="85" xfId="92" applyFont="1" applyBorder="1" applyAlignment="1">
      <alignment horizontal="left" vertical="center" wrapText="1"/>
    </xf>
    <xf numFmtId="3" fontId="54" fillId="0" borderId="85" xfId="92" applyNumberFormat="1" applyFont="1" applyBorder="1" applyAlignment="1">
      <alignment horizontal="center" vertical="center" wrapText="1"/>
    </xf>
    <xf numFmtId="0" fontId="54" fillId="0" borderId="85" xfId="92" applyNumberFormat="1" applyFont="1" applyBorder="1" applyAlignment="1">
      <alignment horizontal="center" vertical="center" wrapText="1"/>
    </xf>
    <xf numFmtId="0" fontId="36" fillId="0" borderId="42" xfId="0" applyFont="1" applyBorder="1" applyAlignment="1">
      <alignment vertical="center"/>
    </xf>
    <xf numFmtId="0" fontId="36" fillId="0" borderId="0" xfId="0" applyFont="1" applyAlignment="1">
      <alignment horizontal="justify" vertical="center"/>
    </xf>
    <xf numFmtId="0" fontId="33" fillId="39" borderId="86" xfId="0" applyFont="1" applyFill="1" applyBorder="1"/>
    <xf numFmtId="0" fontId="33" fillId="39" borderId="86" xfId="0" applyFont="1" applyFill="1" applyBorder="1" applyAlignment="1">
      <alignment horizontal="right"/>
    </xf>
    <xf numFmtId="0" fontId="33" fillId="39" borderId="87" xfId="0" applyFont="1" applyFill="1" applyBorder="1"/>
    <xf numFmtId="0" fontId="33" fillId="39" borderId="87" xfId="0" applyFont="1" applyFill="1" applyBorder="1" applyAlignment="1">
      <alignment horizontal="right"/>
    </xf>
    <xf numFmtId="0" fontId="36" fillId="41" borderId="15" xfId="0" applyFont="1" applyFill="1" applyBorder="1" applyAlignment="1">
      <alignment horizontal="left" vertical="center"/>
    </xf>
    <xf numFmtId="0" fontId="35" fillId="0" borderId="0" xfId="0" applyFont="1" applyAlignment="1">
      <alignment horizontal="center"/>
    </xf>
    <xf numFmtId="0" fontId="36" fillId="0" borderId="18" xfId="0" applyFont="1" applyBorder="1" applyAlignment="1">
      <alignment horizontal="left" vertical="center"/>
    </xf>
    <xf numFmtId="0" fontId="36" fillId="0" borderId="14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0" fontId="36" fillId="0" borderId="39" xfId="0" applyFont="1" applyBorder="1" applyAlignment="1">
      <alignment horizontal="left" vertical="center"/>
    </xf>
    <xf numFmtId="0" fontId="36" fillId="0" borderId="20" xfId="0" applyFont="1" applyBorder="1" applyAlignment="1">
      <alignment horizontal="left" vertical="center"/>
    </xf>
    <xf numFmtId="0" fontId="36" fillId="0" borderId="42" xfId="0" applyFont="1" applyBorder="1" applyAlignment="1">
      <alignment horizontal="left" vertical="center"/>
    </xf>
    <xf numFmtId="0" fontId="35" fillId="0" borderId="0" xfId="0" applyFont="1" applyAlignment="1">
      <alignment horizontal="right"/>
    </xf>
    <xf numFmtId="0" fontId="32" fillId="0" borderId="39" xfId="0" applyFont="1" applyBorder="1" applyAlignment="1">
      <alignment vertical="top" wrapText="1"/>
    </xf>
    <xf numFmtId="0" fontId="32" fillId="0" borderId="20" xfId="0" applyFont="1" applyBorder="1" applyAlignment="1">
      <alignment vertical="top" wrapText="1"/>
    </xf>
    <xf numFmtId="0" fontId="32" fillId="0" borderId="42" xfId="0" applyFont="1" applyBorder="1" applyAlignment="1">
      <alignment vertical="top" wrapText="1"/>
    </xf>
    <xf numFmtId="0" fontId="36" fillId="0" borderId="0" xfId="0" applyFont="1" applyAlignment="1">
      <alignment horizontal="left"/>
    </xf>
    <xf numFmtId="0" fontId="43" fillId="0" borderId="0" xfId="93" applyFont="1">
      <alignment vertical="center"/>
    </xf>
    <xf numFmtId="0" fontId="1" fillId="0" borderId="0" xfId="93">
      <alignment vertical="center"/>
    </xf>
    <xf numFmtId="0" fontId="45" fillId="40" borderId="0" xfId="93" quotePrefix="1" applyFont="1" applyFill="1">
      <alignment vertical="center"/>
    </xf>
    <xf numFmtId="0" fontId="45" fillId="40" borderId="0" xfId="93" applyFont="1" applyFill="1">
      <alignment vertical="center"/>
    </xf>
    <xf numFmtId="0" fontId="1" fillId="40" borderId="0" xfId="93" applyFill="1">
      <alignment vertical="center"/>
    </xf>
    <xf numFmtId="0" fontId="46" fillId="41" borderId="15" xfId="93" applyFont="1" applyFill="1" applyBorder="1" applyAlignment="1">
      <alignment vertical="center"/>
    </xf>
    <xf numFmtId="0" fontId="46" fillId="41" borderId="24" xfId="93" applyFont="1" applyFill="1" applyBorder="1" applyAlignment="1">
      <alignment horizontal="right" vertical="center"/>
    </xf>
    <xf numFmtId="0" fontId="46" fillId="41" borderId="17" xfId="93" applyFont="1" applyFill="1" applyBorder="1" applyAlignment="1">
      <alignment vertical="center"/>
    </xf>
    <xf numFmtId="0" fontId="46" fillId="41" borderId="16" xfId="93" applyFont="1" applyFill="1" applyBorder="1" applyAlignment="1">
      <alignment vertical="center"/>
    </xf>
    <xf numFmtId="0" fontId="46" fillId="0" borderId="18" xfId="93" applyFont="1" applyBorder="1" applyAlignment="1">
      <alignment vertical="top"/>
    </xf>
    <xf numFmtId="0" fontId="46" fillId="0" borderId="14" xfId="93" applyFont="1" applyBorder="1" applyAlignment="1">
      <alignment vertical="top"/>
    </xf>
    <xf numFmtId="3" fontId="46" fillId="0" borderId="19" xfId="93" applyNumberFormat="1" applyFont="1" applyBorder="1" applyAlignment="1">
      <alignment vertical="top"/>
    </xf>
    <xf numFmtId="3" fontId="46" fillId="0" borderId="14" xfId="93" applyNumberFormat="1" applyFont="1" applyBorder="1" applyAlignment="1">
      <alignment vertical="top"/>
    </xf>
    <xf numFmtId="41" fontId="0" fillId="0" borderId="0" xfId="94" applyFont="1">
      <alignment vertical="center"/>
    </xf>
    <xf numFmtId="0" fontId="46" fillId="0" borderId="20" xfId="93" applyFont="1" applyBorder="1" applyAlignment="1">
      <alignment vertical="top"/>
    </xf>
    <xf numFmtId="3" fontId="46" fillId="0" borderId="22" xfId="93" applyNumberFormat="1" applyFont="1" applyBorder="1" applyAlignment="1">
      <alignment vertical="top"/>
    </xf>
    <xf numFmtId="3" fontId="46" fillId="0" borderId="21" xfId="93" applyNumberFormat="1" applyFont="1" applyBorder="1" applyAlignment="1">
      <alignment vertical="top"/>
    </xf>
    <xf numFmtId="0" fontId="32" fillId="41" borderId="15" xfId="93" applyFont="1" applyFill="1" applyBorder="1" applyAlignment="1">
      <alignment vertical="center"/>
    </xf>
    <xf numFmtId="0" fontId="32" fillId="41" borderId="17" xfId="93" applyFont="1" applyFill="1" applyBorder="1" applyAlignment="1">
      <alignment vertical="center"/>
    </xf>
    <xf numFmtId="0" fontId="32" fillId="41" borderId="16" xfId="93" applyFont="1" applyFill="1" applyBorder="1" applyAlignment="1">
      <alignment vertical="center"/>
    </xf>
    <xf numFmtId="0" fontId="32" fillId="0" borderId="18" xfId="93" applyFont="1" applyBorder="1" applyAlignment="1">
      <alignment vertical="top"/>
    </xf>
    <xf numFmtId="3" fontId="32" fillId="0" borderId="19" xfId="93" applyNumberFormat="1" applyFont="1" applyBorder="1" applyAlignment="1">
      <alignment vertical="top"/>
    </xf>
    <xf numFmtId="3" fontId="32" fillId="0" borderId="14" xfId="93" applyNumberFormat="1" applyFont="1" applyBorder="1" applyAlignment="1">
      <alignment vertical="top"/>
    </xf>
    <xf numFmtId="0" fontId="1" fillId="0" borderId="0" xfId="93" applyAlignment="1">
      <alignment horizontal="right" vertical="center"/>
    </xf>
    <xf numFmtId="41" fontId="1" fillId="0" borderId="0" xfId="93" applyNumberFormat="1">
      <alignment vertical="center"/>
    </xf>
    <xf numFmtId="41" fontId="45" fillId="0" borderId="0" xfId="94" applyFont="1">
      <alignment vertical="center"/>
    </xf>
    <xf numFmtId="0" fontId="32" fillId="0" borderId="20" xfId="93" applyFont="1" applyBorder="1" applyAlignment="1">
      <alignment vertical="center"/>
    </xf>
    <xf numFmtId="3" fontId="32" fillId="0" borderId="22" xfId="93" applyNumberFormat="1" applyFont="1" applyBorder="1" applyAlignment="1">
      <alignment vertical="center"/>
    </xf>
    <xf numFmtId="3" fontId="32" fillId="0" borderId="21" xfId="93" applyNumberFormat="1" applyFont="1" applyBorder="1" applyAlignment="1">
      <alignment vertical="center"/>
    </xf>
    <xf numFmtId="0" fontId="1" fillId="0" borderId="0" xfId="93" applyFont="1" applyAlignment="1">
      <alignment horizontal="right" vertical="center"/>
    </xf>
    <xf numFmtId="0" fontId="1" fillId="38" borderId="0" xfId="93" applyFill="1">
      <alignment vertical="center"/>
    </xf>
    <xf numFmtId="41" fontId="0" fillId="38" borderId="0" xfId="94" applyFont="1" applyFill="1">
      <alignment vertical="center"/>
    </xf>
    <xf numFmtId="3" fontId="1" fillId="0" borderId="0" xfId="93" applyNumberFormat="1">
      <alignment vertical="center"/>
    </xf>
    <xf numFmtId="0" fontId="1" fillId="37" borderId="0" xfId="93" applyFill="1">
      <alignment vertical="center"/>
    </xf>
    <xf numFmtId="41" fontId="0" fillId="37" borderId="0" xfId="94" applyFont="1" applyFill="1">
      <alignment vertical="center"/>
    </xf>
    <xf numFmtId="0" fontId="46" fillId="0" borderId="19" xfId="93" applyFont="1" applyBorder="1" applyAlignment="1">
      <alignment vertical="top"/>
    </xf>
    <xf numFmtId="0" fontId="45" fillId="0" borderId="0" xfId="93" applyFont="1">
      <alignment vertical="center"/>
    </xf>
    <xf numFmtId="0" fontId="46" fillId="0" borderId="0" xfId="93" applyFont="1" applyAlignment="1">
      <alignment vertical="center"/>
    </xf>
    <xf numFmtId="14" fontId="1" fillId="0" borderId="0" xfId="93" applyNumberFormat="1">
      <alignment vertical="center"/>
    </xf>
    <xf numFmtId="3" fontId="19" fillId="0" borderId="0" xfId="0" applyNumberFormat="1" applyFont="1"/>
    <xf numFmtId="182" fontId="19" fillId="0" borderId="29" xfId="1" applyNumberFormat="1" applyFont="1" applyBorder="1"/>
    <xf numFmtId="182" fontId="19" fillId="43" borderId="29" xfId="1" applyNumberFormat="1" applyFont="1" applyFill="1" applyBorder="1"/>
    <xf numFmtId="182" fontId="19" fillId="0" borderId="30" xfId="1" applyNumberFormat="1" applyFont="1" applyBorder="1"/>
    <xf numFmtId="182" fontId="19" fillId="34" borderId="30" xfId="1" applyNumberFormat="1" applyFont="1" applyFill="1" applyBorder="1"/>
    <xf numFmtId="182" fontId="27" fillId="0" borderId="12" xfId="1" applyNumberFormat="1" applyFont="1" applyFill="1" applyBorder="1" applyAlignment="1">
      <alignment horizontal="right" wrapText="1"/>
    </xf>
    <xf numFmtId="182" fontId="27" fillId="0" borderId="75" xfId="1" applyNumberFormat="1" applyFont="1" applyFill="1" applyBorder="1" applyAlignment="1">
      <alignment horizontal="right" wrapText="1"/>
    </xf>
    <xf numFmtId="3" fontId="32" fillId="0" borderId="19" xfId="45" applyNumberFormat="1" applyFont="1" applyBorder="1" applyAlignment="1">
      <alignment horizontal="left"/>
    </xf>
    <xf numFmtId="0" fontId="19" fillId="47" borderId="0" xfId="0" applyFont="1" applyFill="1"/>
    <xf numFmtId="0" fontId="19" fillId="0" borderId="31" xfId="0" applyFont="1" applyFill="1" applyBorder="1"/>
    <xf numFmtId="0" fontId="19" fillId="0" borderId="29" xfId="0" applyFont="1" applyFill="1" applyBorder="1"/>
    <xf numFmtId="0" fontId="19" fillId="0" borderId="29" xfId="0" applyFont="1" applyFill="1" applyBorder="1" applyAlignment="1">
      <alignment horizontal="center"/>
    </xf>
    <xf numFmtId="38" fontId="19" fillId="0" borderId="29" xfId="1" applyNumberFormat="1" applyFont="1" applyFill="1" applyBorder="1"/>
    <xf numFmtId="182" fontId="19" fillId="0" borderId="29" xfId="1" applyNumberFormat="1" applyFont="1" applyFill="1" applyBorder="1"/>
    <xf numFmtId="38" fontId="19" fillId="0" borderId="30" xfId="1" applyNumberFormat="1" applyFont="1" applyFill="1" applyBorder="1"/>
    <xf numFmtId="38" fontId="19" fillId="0" borderId="28" xfId="1" applyNumberFormat="1" applyFont="1" applyFill="1" applyBorder="1"/>
    <xf numFmtId="0" fontId="28" fillId="0" borderId="0" xfId="0" applyFont="1" applyBorder="1" applyAlignment="1">
      <alignment horizontal="center"/>
    </xf>
    <xf numFmtId="41" fontId="19" fillId="0" borderId="0" xfId="0" applyNumberFormat="1" applyFont="1" applyBorder="1"/>
    <xf numFmtId="38" fontId="19" fillId="34" borderId="29" xfId="1" applyNumberFormat="1" applyFont="1" applyFill="1" applyBorder="1" applyAlignment="1">
      <alignment horizontal="right"/>
    </xf>
    <xf numFmtId="38" fontId="19" fillId="0" borderId="29" xfId="1" applyNumberFormat="1" applyFont="1" applyFill="1" applyBorder="1" applyAlignment="1">
      <alignment horizontal="right"/>
    </xf>
    <xf numFmtId="38" fontId="19" fillId="0" borderId="29" xfId="1" applyNumberFormat="1" applyFont="1" applyFill="1" applyBorder="1" applyAlignment="1">
      <alignment horizontal="center"/>
    </xf>
    <xf numFmtId="38" fontId="19" fillId="34" borderId="29" xfId="1" applyNumberFormat="1" applyFont="1" applyFill="1" applyBorder="1" applyAlignment="1">
      <alignment horizontal="center"/>
    </xf>
    <xf numFmtId="38" fontId="19" fillId="43" borderId="29" xfId="1" applyNumberFormat="1" applyFont="1" applyFill="1" applyBorder="1" applyAlignment="1">
      <alignment horizontal="center"/>
    </xf>
    <xf numFmtId="38" fontId="19" fillId="34" borderId="29" xfId="1" applyNumberFormat="1" applyFont="1" applyFill="1" applyBorder="1" applyAlignment="1">
      <alignment horizontal="left"/>
    </xf>
    <xf numFmtId="38" fontId="19" fillId="0" borderId="29" xfId="1" applyNumberFormat="1" applyFont="1" applyFill="1" applyBorder="1" applyAlignment="1">
      <alignment horizontal="left"/>
    </xf>
    <xf numFmtId="0" fontId="19" fillId="0" borderId="0" xfId="0" applyFont="1" applyAlignment="1">
      <alignment horizontal="left"/>
    </xf>
    <xf numFmtId="38" fontId="19" fillId="43" borderId="29" xfId="1" applyNumberFormat="1" applyFont="1" applyFill="1" applyBorder="1" applyAlignment="1">
      <alignment horizontal="left"/>
    </xf>
    <xf numFmtId="38" fontId="19" fillId="0" borderId="35" xfId="1" applyNumberFormat="1" applyFont="1" applyFill="1" applyBorder="1" applyAlignment="1">
      <alignment horizontal="left"/>
    </xf>
    <xf numFmtId="183" fontId="41" fillId="33" borderId="88" xfId="0" applyNumberFormat="1" applyFont="1" applyFill="1" applyBorder="1" applyAlignment="1">
      <alignment vertical="center"/>
    </xf>
    <xf numFmtId="0" fontId="62" fillId="33" borderId="89" xfId="0" applyFont="1" applyFill="1" applyBorder="1" applyAlignment="1">
      <alignment vertical="center"/>
    </xf>
    <xf numFmtId="0" fontId="62" fillId="33" borderId="90" xfId="0" applyFont="1" applyFill="1" applyBorder="1" applyAlignment="1">
      <alignment vertical="center"/>
    </xf>
    <xf numFmtId="183" fontId="63" fillId="0" borderId="88" xfId="0" applyNumberFormat="1" applyFont="1" applyFill="1" applyBorder="1" applyAlignment="1">
      <alignment vertical="center"/>
    </xf>
    <xf numFmtId="0" fontId="63" fillId="0" borderId="89" xfId="0" applyFont="1" applyFill="1" applyBorder="1" applyAlignment="1">
      <alignment horizontal="right" vertical="center"/>
    </xf>
    <xf numFmtId="184" fontId="37" fillId="37" borderId="94" xfId="0" applyNumberFormat="1" applyFont="1" applyFill="1" applyBorder="1" applyAlignment="1">
      <alignment horizontal="right" vertical="center"/>
    </xf>
    <xf numFmtId="184" fontId="35" fillId="0" borderId="92" xfId="0" applyNumberFormat="1" applyFont="1" applyBorder="1" applyAlignment="1">
      <alignment vertical="center"/>
    </xf>
    <xf numFmtId="0" fontId="41" fillId="33" borderId="0" xfId="44" applyFont="1" applyFill="1">
      <alignment vertical="center"/>
    </xf>
    <xf numFmtId="0" fontId="62" fillId="33" borderId="0" xfId="44" applyFont="1" applyFill="1">
      <alignment vertical="center"/>
    </xf>
    <xf numFmtId="0" fontId="37" fillId="34" borderId="0" xfId="44" applyFont="1" applyFill="1">
      <alignment vertical="center"/>
    </xf>
    <xf numFmtId="0" fontId="35" fillId="34" borderId="0" xfId="44" applyFont="1" applyFill="1">
      <alignment vertical="center"/>
    </xf>
    <xf numFmtId="0" fontId="57" fillId="0" borderId="0" xfId="0" applyFont="1" applyAlignment="1">
      <alignment vertical="center"/>
    </xf>
    <xf numFmtId="0" fontId="35" fillId="0" borderId="0" xfId="44" applyFont="1" applyFill="1">
      <alignment vertical="center"/>
    </xf>
    <xf numFmtId="0" fontId="35" fillId="0" borderId="0" xfId="43" applyFont="1" applyFill="1">
      <alignment vertical="center"/>
    </xf>
    <xf numFmtId="0" fontId="41" fillId="33" borderId="0" xfId="44" applyFont="1" applyFill="1" applyBorder="1">
      <alignment vertical="center"/>
    </xf>
    <xf numFmtId="0" fontId="41" fillId="33" borderId="11" xfId="44" applyFont="1" applyFill="1" applyBorder="1" applyAlignment="1">
      <alignment horizontal="centerContinuous" vertical="center"/>
    </xf>
    <xf numFmtId="0" fontId="41" fillId="33" borderId="0" xfId="44" applyFont="1" applyFill="1" applyBorder="1" applyAlignment="1">
      <alignment horizontal="centerContinuous" vertical="center"/>
    </xf>
    <xf numFmtId="0" fontId="35" fillId="0" borderId="0" xfId="0" applyFont="1" applyAlignment="1">
      <alignment wrapText="1"/>
    </xf>
    <xf numFmtId="0" fontId="41" fillId="33" borderId="12" xfId="44" applyFont="1" applyFill="1" applyBorder="1" applyAlignment="1">
      <alignment wrapText="1"/>
    </xf>
    <xf numFmtId="0" fontId="41" fillId="33" borderId="12" xfId="44" applyFont="1" applyFill="1" applyBorder="1" applyAlignment="1">
      <alignment horizontal="center" wrapText="1"/>
    </xf>
    <xf numFmtId="0" fontId="41" fillId="33" borderId="75" xfId="44" applyFont="1" applyFill="1" applyBorder="1" applyAlignment="1">
      <alignment horizontal="center" wrapText="1"/>
    </xf>
    <xf numFmtId="0" fontId="41" fillId="33" borderId="13" xfId="44" applyFont="1" applyFill="1" applyBorder="1" applyAlignment="1">
      <alignment horizontal="center" wrapText="1"/>
    </xf>
    <xf numFmtId="0" fontId="65" fillId="0" borderId="0" xfId="0" applyFont="1" applyFill="1" applyAlignment="1">
      <alignment wrapText="1"/>
    </xf>
    <xf numFmtId="0" fontId="63" fillId="0" borderId="12" xfId="44" applyFont="1" applyFill="1" applyBorder="1" applyAlignment="1">
      <alignment wrapText="1"/>
    </xf>
    <xf numFmtId="38" fontId="63" fillId="0" borderId="12" xfId="1" applyNumberFormat="1" applyFont="1" applyFill="1" applyBorder="1" applyAlignment="1">
      <alignment horizontal="center" wrapText="1"/>
    </xf>
    <xf numFmtId="182" fontId="63" fillId="0" borderId="12" xfId="1" applyNumberFormat="1" applyFont="1" applyFill="1" applyBorder="1" applyAlignment="1">
      <alignment horizontal="right" wrapText="1"/>
    </xf>
    <xf numFmtId="182" fontId="63" fillId="0" borderId="75" xfId="1" applyNumberFormat="1" applyFont="1" applyFill="1" applyBorder="1" applyAlignment="1">
      <alignment horizontal="right" wrapText="1"/>
    </xf>
    <xf numFmtId="38" fontId="63" fillId="0" borderId="33" xfId="1" applyNumberFormat="1" applyFont="1" applyFill="1" applyBorder="1" applyAlignment="1">
      <alignment horizontal="right" wrapText="1"/>
    </xf>
    <xf numFmtId="38" fontId="63" fillId="0" borderId="12" xfId="1" applyNumberFormat="1" applyFont="1" applyFill="1" applyBorder="1" applyAlignment="1">
      <alignment horizontal="right" wrapText="1"/>
    </xf>
    <xf numFmtId="38" fontId="63" fillId="0" borderId="13" xfId="1" applyNumberFormat="1" applyFont="1" applyFill="1" applyBorder="1" applyAlignment="1">
      <alignment horizontal="right" wrapText="1"/>
    </xf>
    <xf numFmtId="0" fontId="63" fillId="0" borderId="12" xfId="44" applyFont="1" applyFill="1" applyBorder="1" applyAlignment="1">
      <alignment horizontal="center" wrapText="1"/>
    </xf>
    <xf numFmtId="0" fontId="35" fillId="0" borderId="31" xfId="0" applyFont="1" applyBorder="1"/>
    <xf numFmtId="38" fontId="35" fillId="0" borderId="29" xfId="1" applyNumberFormat="1" applyFont="1" applyBorder="1"/>
    <xf numFmtId="182" fontId="35" fillId="0" borderId="30" xfId="1" applyNumberFormat="1" applyFont="1" applyBorder="1"/>
    <xf numFmtId="38" fontId="35" fillId="0" borderId="30" xfId="1" applyNumberFormat="1" applyFont="1" applyBorder="1"/>
    <xf numFmtId="38" fontId="35" fillId="0" borderId="28" xfId="1" applyNumberFormat="1" applyFont="1" applyBorder="1"/>
    <xf numFmtId="38" fontId="35" fillId="0" borderId="32" xfId="1" applyNumberFormat="1" applyFont="1" applyFill="1" applyBorder="1"/>
    <xf numFmtId="176" fontId="66" fillId="0" borderId="28" xfId="43" applyNumberFormat="1" applyFont="1" applyFill="1" applyBorder="1" applyAlignment="1">
      <alignment horizontal="right" vertical="center"/>
    </xf>
    <xf numFmtId="176" fontId="66" fillId="0" borderId="29" xfId="43" applyNumberFormat="1" applyFont="1" applyFill="1" applyBorder="1" applyAlignment="1">
      <alignment horizontal="right" vertical="center"/>
    </xf>
    <xf numFmtId="176" fontId="66" fillId="0" borderId="30" xfId="43" applyNumberFormat="1" applyFont="1" applyFill="1" applyBorder="1" applyAlignment="1">
      <alignment horizontal="right" vertical="center"/>
    </xf>
    <xf numFmtId="0" fontId="35" fillId="0" borderId="34" xfId="0" applyFont="1" applyFill="1" applyBorder="1"/>
    <xf numFmtId="38" fontId="35" fillId="0" borderId="35" xfId="1" applyNumberFormat="1" applyFont="1" applyBorder="1"/>
    <xf numFmtId="38" fontId="35" fillId="0" borderId="36" xfId="1" applyNumberFormat="1" applyFont="1" applyBorder="1"/>
    <xf numFmtId="38" fontId="35" fillId="0" borderId="37" xfId="1" applyNumberFormat="1" applyFont="1" applyBorder="1"/>
    <xf numFmtId="38" fontId="35" fillId="0" borderId="38" xfId="1" applyNumberFormat="1" applyFont="1" applyFill="1" applyBorder="1"/>
    <xf numFmtId="176" fontId="66" fillId="0" borderId="37" xfId="43" applyNumberFormat="1" applyFont="1" applyFill="1" applyBorder="1" applyAlignment="1">
      <alignment horizontal="right" vertical="center"/>
    </xf>
    <xf numFmtId="176" fontId="66" fillId="0" borderId="35" xfId="43" applyNumberFormat="1" applyFont="1" applyFill="1" applyBorder="1" applyAlignment="1">
      <alignment horizontal="right" vertical="center"/>
    </xf>
    <xf numFmtId="176" fontId="66" fillId="0" borderId="36" xfId="43" applyNumberFormat="1" applyFont="1" applyFill="1" applyBorder="1" applyAlignment="1">
      <alignment horizontal="right" vertical="center"/>
    </xf>
    <xf numFmtId="0" fontId="35" fillId="0" borderId="0" xfId="0" applyFont="1" applyFill="1" applyBorder="1"/>
    <xf numFmtId="0" fontId="35" fillId="0" borderId="0" xfId="0" applyFont="1" applyBorder="1"/>
    <xf numFmtId="0" fontId="35" fillId="0" borderId="0" xfId="0" applyFont="1" applyBorder="1" applyAlignment="1">
      <alignment horizontal="center"/>
    </xf>
    <xf numFmtId="38" fontId="35" fillId="0" borderId="0" xfId="1" applyNumberFormat="1" applyFont="1" applyBorder="1"/>
    <xf numFmtId="38" fontId="35" fillId="0" borderId="0" xfId="1" applyNumberFormat="1" applyFont="1" applyFill="1" applyBorder="1"/>
    <xf numFmtId="176" fontId="66" fillId="0" borderId="0" xfId="43" applyNumberFormat="1" applyFont="1" applyFill="1" applyBorder="1" applyAlignment="1">
      <alignment horizontal="right" vertical="center"/>
    </xf>
    <xf numFmtId="0" fontId="37" fillId="0" borderId="83" xfId="0" applyFont="1" applyBorder="1" applyAlignment="1">
      <alignment horizontal="right"/>
    </xf>
    <xf numFmtId="176" fontId="37" fillId="0" borderId="83" xfId="0" applyNumberFormat="1" applyFont="1" applyBorder="1"/>
    <xf numFmtId="0" fontId="35" fillId="0" borderId="0" xfId="0" applyFont="1" applyBorder="1" applyAlignment="1">
      <alignment horizontal="right"/>
    </xf>
    <xf numFmtId="176" fontId="35" fillId="0" borderId="0" xfId="0" applyNumberFormat="1" applyFont="1" applyBorder="1"/>
    <xf numFmtId="0" fontId="35" fillId="0" borderId="10" xfId="0" applyFont="1" applyBorder="1" applyAlignment="1">
      <alignment horizontal="right"/>
    </xf>
    <xf numFmtId="176" fontId="35" fillId="0" borderId="10" xfId="0" applyNumberFormat="1" applyFont="1" applyBorder="1"/>
    <xf numFmtId="182" fontId="35" fillId="0" borderId="29" xfId="1" applyNumberFormat="1" applyFont="1" applyBorder="1"/>
    <xf numFmtId="0" fontId="35" fillId="0" borderId="31" xfId="0" applyFont="1" applyFill="1" applyBorder="1"/>
    <xf numFmtId="38" fontId="35" fillId="0" borderId="29" xfId="1" applyNumberFormat="1" applyFont="1" applyFill="1" applyBorder="1"/>
    <xf numFmtId="182" fontId="35" fillId="0" borderId="29" xfId="1" applyNumberFormat="1" applyFont="1" applyFill="1" applyBorder="1"/>
    <xf numFmtId="38" fontId="35" fillId="0" borderId="30" xfId="1" applyNumberFormat="1" applyFont="1" applyFill="1" applyBorder="1"/>
    <xf numFmtId="38" fontId="35" fillId="0" borderId="28" xfId="1" applyNumberFormat="1" applyFont="1" applyFill="1" applyBorder="1"/>
    <xf numFmtId="0" fontId="35" fillId="43" borderId="31" xfId="0" applyFont="1" applyFill="1" applyBorder="1"/>
    <xf numFmtId="38" fontId="35" fillId="43" borderId="29" xfId="1" applyNumberFormat="1" applyFont="1" applyFill="1" applyBorder="1"/>
    <xf numFmtId="182" fontId="35" fillId="43" borderId="29" xfId="1" applyNumberFormat="1" applyFont="1" applyFill="1" applyBorder="1"/>
    <xf numFmtId="38" fontId="35" fillId="43" borderId="30" xfId="1" applyNumberFormat="1" applyFont="1" applyFill="1" applyBorder="1"/>
    <xf numFmtId="38" fontId="35" fillId="43" borderId="28" xfId="1" applyNumberFormat="1" applyFont="1" applyFill="1" applyBorder="1"/>
    <xf numFmtId="38" fontId="35" fillId="43" borderId="32" xfId="1" applyNumberFormat="1" applyFont="1" applyFill="1" applyBorder="1"/>
    <xf numFmtId="176" fontId="66" fillId="43" borderId="28" xfId="43" applyNumberFormat="1" applyFont="1" applyFill="1" applyBorder="1" applyAlignment="1">
      <alignment horizontal="right" vertical="center"/>
    </xf>
    <xf numFmtId="176" fontId="66" fillId="43" borderId="29" xfId="43" applyNumberFormat="1" applyFont="1" applyFill="1" applyBorder="1" applyAlignment="1">
      <alignment horizontal="right" vertical="center"/>
    </xf>
    <xf numFmtId="176" fontId="66" fillId="43" borderId="30" xfId="43" applyNumberFormat="1" applyFont="1" applyFill="1" applyBorder="1" applyAlignment="1">
      <alignment horizontal="right" vertical="center"/>
    </xf>
    <xf numFmtId="41" fontId="35" fillId="0" borderId="0" xfId="1" applyFont="1" applyBorder="1"/>
    <xf numFmtId="176" fontId="35" fillId="0" borderId="0" xfId="0" applyNumberFormat="1" applyFont="1"/>
    <xf numFmtId="14" fontId="35" fillId="0" borderId="0" xfId="0" applyNumberFormat="1" applyFont="1" applyBorder="1" applyAlignment="1">
      <alignment horizontal="center"/>
    </xf>
    <xf numFmtId="184" fontId="57" fillId="37" borderId="94" xfId="0" applyNumberFormat="1" applyFont="1" applyFill="1" applyBorder="1" applyAlignment="1">
      <alignment horizontal="right" vertical="center"/>
    </xf>
    <xf numFmtId="184" fontId="57" fillId="37" borderId="93" xfId="0" applyNumberFormat="1" applyFont="1" applyFill="1" applyBorder="1" applyAlignment="1">
      <alignment horizontal="right" vertical="center"/>
    </xf>
    <xf numFmtId="0" fontId="67" fillId="0" borderId="95" xfId="0" applyFont="1" applyFill="1" applyBorder="1"/>
    <xf numFmtId="0" fontId="35" fillId="0" borderId="96" xfId="0" applyFont="1" applyBorder="1"/>
    <xf numFmtId="0" fontId="35" fillId="0" borderId="97" xfId="0" applyFont="1" applyBorder="1"/>
    <xf numFmtId="0" fontId="35" fillId="0" borderId="98" xfId="0" applyFont="1" applyFill="1" applyBorder="1"/>
    <xf numFmtId="0" fontId="35" fillId="0" borderId="99" xfId="0" applyFont="1" applyBorder="1"/>
    <xf numFmtId="0" fontId="35" fillId="0" borderId="100" xfId="0" applyFont="1" applyFill="1" applyBorder="1"/>
    <xf numFmtId="0" fontId="35" fillId="0" borderId="101" xfId="0" applyFont="1" applyBorder="1"/>
    <xf numFmtId="0" fontId="35" fillId="0" borderId="102" xfId="0" applyFont="1" applyBorder="1"/>
    <xf numFmtId="38" fontId="35" fillId="0" borderId="96" xfId="1" applyNumberFormat="1" applyFont="1" applyBorder="1"/>
    <xf numFmtId="38" fontId="35" fillId="0" borderId="97" xfId="1" applyNumberFormat="1" applyFont="1" applyBorder="1"/>
    <xf numFmtId="38" fontId="35" fillId="0" borderId="99" xfId="1" applyNumberFormat="1" applyFont="1" applyBorder="1"/>
    <xf numFmtId="0" fontId="35" fillId="0" borderId="96" xfId="0" applyFont="1" applyBorder="1" applyAlignment="1">
      <alignment horizontal="center"/>
    </xf>
    <xf numFmtId="41" fontId="35" fillId="0" borderId="99" xfId="1" applyFont="1" applyBorder="1"/>
    <xf numFmtId="0" fontId="35" fillId="0" borderId="98" xfId="0" applyFont="1" applyBorder="1"/>
    <xf numFmtId="0" fontId="35" fillId="0" borderId="100" xfId="0" applyFont="1" applyBorder="1"/>
    <xf numFmtId="184" fontId="35" fillId="0" borderId="104" xfId="0" applyNumberFormat="1" applyFont="1" applyBorder="1" applyAlignment="1">
      <alignment vertical="center"/>
    </xf>
    <xf numFmtId="0" fontId="35" fillId="0" borderId="103" xfId="0" applyFont="1" applyBorder="1" applyAlignment="1">
      <alignment horizontal="left"/>
    </xf>
    <xf numFmtId="0" fontId="35" fillId="0" borderId="91" xfId="0" applyFont="1" applyBorder="1" applyAlignment="1">
      <alignment horizontal="left"/>
    </xf>
    <xf numFmtId="0" fontId="35" fillId="0" borderId="0" xfId="43" applyNumberFormat="1" applyFont="1">
      <alignment vertical="center"/>
    </xf>
    <xf numFmtId="3" fontId="35" fillId="0" borderId="0" xfId="43" applyNumberFormat="1" applyFont="1">
      <alignment vertical="center"/>
    </xf>
    <xf numFmtId="38" fontId="35" fillId="0" borderId="105" xfId="1" applyNumberFormat="1" applyFont="1" applyBorder="1"/>
    <xf numFmtId="38" fontId="35" fillId="0" borderId="34" xfId="1" applyNumberFormat="1" applyFont="1" applyBorder="1"/>
    <xf numFmtId="38" fontId="35" fillId="0" borderId="105" xfId="1" applyNumberFormat="1" applyFont="1" applyFill="1" applyBorder="1"/>
    <xf numFmtId="0" fontId="37" fillId="0" borderId="87" xfId="0" applyFont="1" applyBorder="1" applyAlignment="1">
      <alignment horizontal="right"/>
    </xf>
    <xf numFmtId="0" fontId="35" fillId="33" borderId="0" xfId="43" applyFont="1" applyFill="1">
      <alignment vertical="center"/>
    </xf>
    <xf numFmtId="3" fontId="47" fillId="0" borderId="14" xfId="0" applyNumberFormat="1" applyFont="1" applyBorder="1" applyAlignment="1">
      <alignment horizontal="right" vertical="top" wrapText="1"/>
    </xf>
    <xf numFmtId="3" fontId="47" fillId="0" borderId="106" xfId="0" applyNumberFormat="1" applyFont="1" applyBorder="1" applyAlignment="1">
      <alignment horizontal="right" vertical="top" wrapText="1"/>
    </xf>
    <xf numFmtId="0" fontId="47" fillId="0" borderId="74" xfId="0" applyFont="1" applyBorder="1" applyAlignment="1">
      <alignment horizontal="right" vertical="center" wrapText="1"/>
    </xf>
    <xf numFmtId="3" fontId="47" fillId="0" borderId="0" xfId="0" applyNumberFormat="1" applyFont="1"/>
    <xf numFmtId="0" fontId="47" fillId="0" borderId="0" xfId="0" applyFont="1" applyAlignment="1">
      <alignment horizontal="right" vertical="top" wrapText="1"/>
    </xf>
    <xf numFmtId="0" fontId="47" fillId="41" borderId="67" xfId="0" applyFont="1" applyFill="1" applyBorder="1" applyAlignment="1">
      <alignment horizontal="center" vertical="center" wrapText="1"/>
    </xf>
    <xf numFmtId="0" fontId="47" fillId="41" borderId="14" xfId="0" applyFont="1" applyFill="1" applyBorder="1" applyAlignment="1">
      <alignment horizontal="center" vertical="center" wrapText="1"/>
    </xf>
    <xf numFmtId="0" fontId="47" fillId="0" borderId="14" xfId="0" applyFont="1" applyBorder="1" applyAlignment="1">
      <alignment vertical="center" wrapText="1"/>
    </xf>
    <xf numFmtId="0" fontId="47" fillId="0" borderId="14" xfId="0" applyFont="1" applyBorder="1" applyAlignment="1">
      <alignment horizontal="center" vertical="center" wrapText="1"/>
    </xf>
    <xf numFmtId="0" fontId="47" fillId="41" borderId="19" xfId="0" applyFont="1" applyFill="1" applyBorder="1" applyAlignment="1">
      <alignment horizontal="center" vertical="center" wrapText="1"/>
    </xf>
    <xf numFmtId="0" fontId="47" fillId="0" borderId="20" xfId="0" applyFont="1" applyBorder="1" applyAlignment="1">
      <alignment horizontal="center" vertical="center" wrapText="1"/>
    </xf>
    <xf numFmtId="0" fontId="47" fillId="41" borderId="24" xfId="0" applyFont="1" applyFill="1" applyBorder="1" applyAlignment="1">
      <alignment vertical="center" wrapText="1"/>
    </xf>
    <xf numFmtId="0" fontId="47" fillId="41" borderId="25" xfId="0" applyFont="1" applyFill="1" applyBorder="1" applyAlignment="1">
      <alignment vertical="center" wrapText="1"/>
    </xf>
    <xf numFmtId="0" fontId="36" fillId="41" borderId="0" xfId="0" applyFont="1" applyFill="1" applyBorder="1" applyAlignment="1">
      <alignment horizontal="center" vertical="center"/>
    </xf>
    <xf numFmtId="3" fontId="36" fillId="0" borderId="0" xfId="0" applyNumberFormat="1" applyFont="1" applyBorder="1" applyAlignment="1">
      <alignment horizontal="right" vertical="center"/>
    </xf>
    <xf numFmtId="0" fontId="36" fillId="0" borderId="0" xfId="0" applyFont="1" applyBorder="1" applyAlignment="1">
      <alignment horizontal="right" vertical="center"/>
    </xf>
    <xf numFmtId="3" fontId="47" fillId="0" borderId="0" xfId="0" applyNumberFormat="1" applyFont="1" applyBorder="1" applyAlignment="1">
      <alignment horizontal="right" vertical="top" wrapText="1"/>
    </xf>
    <xf numFmtId="0" fontId="49" fillId="0" borderId="46" xfId="0" applyFont="1" applyBorder="1" applyAlignment="1">
      <alignment vertical="center" wrapText="1"/>
    </xf>
    <xf numFmtId="0" fontId="49" fillId="0" borderId="47" xfId="0" applyFont="1" applyBorder="1" applyAlignment="1">
      <alignment vertical="center" wrapText="1"/>
    </xf>
    <xf numFmtId="0" fontId="49" fillId="0" borderId="26" xfId="0" applyFont="1" applyBorder="1" applyAlignment="1">
      <alignment vertical="center" wrapText="1"/>
    </xf>
    <xf numFmtId="0" fontId="0" fillId="0" borderId="0" xfId="0" applyAlignment="1">
      <alignment horizontal="justify" vertical="center" wrapText="1"/>
    </xf>
    <xf numFmtId="0" fontId="48" fillId="0" borderId="0" xfId="0" applyFont="1" applyAlignment="1">
      <alignment horizontal="justify" vertical="center" wrapText="1"/>
    </xf>
    <xf numFmtId="0" fontId="47" fillId="0" borderId="14" xfId="0" applyFont="1" applyBorder="1" applyAlignment="1">
      <alignment vertical="top" wrapText="1"/>
    </xf>
    <xf numFmtId="0" fontId="47" fillId="0" borderId="0" xfId="0" applyFont="1" applyAlignment="1">
      <alignment vertical="top" wrapText="1"/>
    </xf>
    <xf numFmtId="0" fontId="47" fillId="0" borderId="14" xfId="0" applyFont="1" applyBorder="1" applyAlignment="1">
      <alignment horizontal="right" vertical="top" wrapText="1"/>
    </xf>
    <xf numFmtId="0" fontId="47" fillId="41" borderId="46" xfId="0" applyFont="1" applyFill="1" applyBorder="1" applyAlignment="1">
      <alignment horizontal="right" vertical="center" wrapText="1"/>
    </xf>
    <xf numFmtId="0" fontId="47" fillId="41" borderId="18" xfId="0" applyFont="1" applyFill="1" applyBorder="1" applyAlignment="1">
      <alignment horizontal="center" vertical="center" wrapText="1"/>
    </xf>
    <xf numFmtId="0" fontId="47" fillId="0" borderId="18" xfId="0" applyFont="1" applyBorder="1" applyAlignment="1">
      <alignment vertical="top" wrapText="1"/>
    </xf>
    <xf numFmtId="3" fontId="47" fillId="0" borderId="19" xfId="0" applyNumberFormat="1" applyFont="1" applyBorder="1" applyAlignment="1">
      <alignment horizontal="right" vertical="top" wrapText="1"/>
    </xf>
    <xf numFmtId="0" fontId="47" fillId="0" borderId="53" xfId="0" applyFont="1" applyBorder="1" applyAlignment="1">
      <alignment vertical="top" wrapText="1"/>
    </xf>
    <xf numFmtId="0" fontId="47" fillId="0" borderId="19" xfId="0" applyFont="1" applyBorder="1" applyAlignment="1">
      <alignment horizontal="right" vertical="top" wrapText="1"/>
    </xf>
    <xf numFmtId="0" fontId="47" fillId="0" borderId="18" xfId="0" applyFont="1" applyBorder="1" applyAlignment="1">
      <alignment horizontal="center" vertical="center" wrapText="1"/>
    </xf>
    <xf numFmtId="3" fontId="47" fillId="0" borderId="21" xfId="0" applyNumberFormat="1" applyFont="1" applyBorder="1" applyAlignment="1">
      <alignment horizontal="right" vertical="top" wrapText="1"/>
    </xf>
    <xf numFmtId="3" fontId="47" fillId="0" borderId="22" xfId="0" applyNumberFormat="1" applyFont="1" applyBorder="1" applyAlignment="1">
      <alignment horizontal="right" vertical="top" wrapText="1"/>
    </xf>
    <xf numFmtId="0" fontId="47" fillId="0" borderId="57" xfId="0" applyFont="1" applyBorder="1" applyAlignment="1">
      <alignment vertical="top" wrapText="1"/>
    </xf>
    <xf numFmtId="0" fontId="47" fillId="0" borderId="51" xfId="0" applyFont="1" applyBorder="1" applyAlignment="1">
      <alignment vertical="top" wrapText="1"/>
    </xf>
    <xf numFmtId="0" fontId="47" fillId="41" borderId="47" xfId="0" applyFont="1" applyFill="1" applyBorder="1" applyAlignment="1">
      <alignment horizontal="right" vertical="center" wrapText="1"/>
    </xf>
    <xf numFmtId="0" fontId="47" fillId="41" borderId="26" xfId="0" applyFont="1" applyFill="1" applyBorder="1" applyAlignment="1">
      <alignment horizontal="right" vertical="center" wrapText="1"/>
    </xf>
    <xf numFmtId="0" fontId="47" fillId="0" borderId="14" xfId="0" applyFont="1" applyBorder="1" applyAlignment="1">
      <alignment horizontal="center" vertical="top" wrapText="1"/>
    </xf>
    <xf numFmtId="0" fontId="47" fillId="0" borderId="54" xfId="0" applyFont="1" applyBorder="1" applyAlignment="1">
      <alignment vertical="top" wrapText="1"/>
    </xf>
    <xf numFmtId="0" fontId="47" fillId="41" borderId="46" xfId="0" applyFont="1" applyFill="1" applyBorder="1" applyAlignment="1">
      <alignment vertical="center" wrapText="1"/>
    </xf>
    <xf numFmtId="0" fontId="47" fillId="41" borderId="47" xfId="0" applyFont="1" applyFill="1" applyBorder="1" applyAlignment="1">
      <alignment vertical="center" wrapText="1"/>
    </xf>
    <xf numFmtId="0" fontId="47" fillId="41" borderId="26" xfId="0" applyFont="1" applyFill="1" applyBorder="1" applyAlignment="1">
      <alignment vertical="center" wrapText="1"/>
    </xf>
    <xf numFmtId="0" fontId="47" fillId="41" borderId="48" xfId="0" applyFont="1" applyFill="1" applyBorder="1" applyAlignment="1">
      <alignment vertical="center" wrapText="1"/>
    </xf>
    <xf numFmtId="0" fontId="47" fillId="41" borderId="49" xfId="0" applyFont="1" applyFill="1" applyBorder="1" applyAlignment="1">
      <alignment vertical="center" wrapText="1"/>
    </xf>
    <xf numFmtId="0" fontId="47" fillId="41" borderId="50" xfId="0" applyFont="1" applyFill="1" applyBorder="1" applyAlignment="1">
      <alignment vertical="center" wrapText="1"/>
    </xf>
    <xf numFmtId="0" fontId="47" fillId="41" borderId="39" xfId="0" applyFont="1" applyFill="1" applyBorder="1" applyAlignment="1">
      <alignment vertical="center" wrapText="1"/>
    </xf>
    <xf numFmtId="0" fontId="47" fillId="41" borderId="51" xfId="0" applyFont="1" applyFill="1" applyBorder="1" applyAlignment="1">
      <alignment vertical="center" wrapText="1"/>
    </xf>
    <xf numFmtId="0" fontId="47" fillId="41" borderId="52" xfId="0" applyFont="1" applyFill="1" applyBorder="1" applyAlignment="1">
      <alignment vertical="center" wrapText="1"/>
    </xf>
    <xf numFmtId="0" fontId="47" fillId="41" borderId="41" xfId="0" applyFont="1" applyFill="1" applyBorder="1" applyAlignment="1">
      <alignment vertical="center" wrapText="1"/>
    </xf>
    <xf numFmtId="0" fontId="47" fillId="0" borderId="39" xfId="0" applyFont="1" applyBorder="1" applyAlignment="1">
      <alignment vertical="top" wrapText="1"/>
    </xf>
    <xf numFmtId="0" fontId="47" fillId="0" borderId="55" xfId="0" applyFont="1" applyBorder="1" applyAlignment="1">
      <alignment vertical="top" wrapText="1"/>
    </xf>
    <xf numFmtId="0" fontId="47" fillId="0" borderId="27" xfId="0" applyFont="1" applyBorder="1" applyAlignment="1">
      <alignment vertical="top" wrapText="1"/>
    </xf>
    <xf numFmtId="0" fontId="47" fillId="0" borderId="56" xfId="0" applyFont="1" applyBorder="1" applyAlignment="1">
      <alignment vertical="top" wrapText="1"/>
    </xf>
    <xf numFmtId="0" fontId="47" fillId="0" borderId="42" xfId="0" applyFont="1" applyBorder="1" applyAlignment="1">
      <alignment vertical="top" wrapText="1"/>
    </xf>
    <xf numFmtId="0" fontId="47" fillId="0" borderId="53" xfId="0" applyFont="1" applyBorder="1" applyAlignment="1">
      <alignment vertical="center" wrapText="1"/>
    </xf>
    <xf numFmtId="0" fontId="47" fillId="41" borderId="57" xfId="0" applyFont="1" applyFill="1" applyBorder="1" applyAlignment="1">
      <alignment vertical="center" wrapText="1"/>
    </xf>
    <xf numFmtId="0" fontId="47" fillId="0" borderId="39" xfId="0" applyFont="1" applyBorder="1" applyAlignment="1">
      <alignment vertical="center" wrapText="1"/>
    </xf>
    <xf numFmtId="0" fontId="47" fillId="0" borderId="55" xfId="0" applyFont="1" applyBorder="1" applyAlignment="1">
      <alignment vertical="center" wrapText="1"/>
    </xf>
    <xf numFmtId="0" fontId="47" fillId="0" borderId="27" xfId="0" applyFont="1" applyBorder="1" applyAlignment="1">
      <alignment vertical="center" wrapText="1"/>
    </xf>
    <xf numFmtId="0" fontId="30" fillId="0" borderId="0" xfId="0" applyNumberFormat="1" applyFont="1" applyAlignment="1">
      <alignment horizontal="right"/>
    </xf>
    <xf numFmtId="0" fontId="30" fillId="0" borderId="0" xfId="0" applyNumberFormat="1" applyFont="1" applyAlignment="1"/>
    <xf numFmtId="0" fontId="47" fillId="0" borderId="0" xfId="0" applyFont="1" applyAlignment="1">
      <alignment horizontal="right" vertical="top"/>
    </xf>
    <xf numFmtId="0" fontId="0" fillId="0" borderId="0" xfId="0" applyAlignment="1"/>
    <xf numFmtId="0" fontId="47" fillId="41" borderId="15" xfId="0" applyFont="1" applyFill="1" applyBorder="1" applyAlignment="1">
      <alignment horizontal="center" vertical="center"/>
    </xf>
    <xf numFmtId="0" fontId="47" fillId="41" borderId="16" xfId="0" applyFont="1" applyFill="1" applyBorder="1" applyAlignment="1">
      <alignment horizontal="center" vertical="center"/>
    </xf>
    <xf numFmtId="0" fontId="47" fillId="41" borderId="17" xfId="0" applyFont="1" applyFill="1" applyBorder="1" applyAlignment="1">
      <alignment horizontal="center" vertical="center"/>
    </xf>
    <xf numFmtId="0" fontId="47" fillId="0" borderId="18" xfId="0" applyFont="1" applyBorder="1" applyAlignment="1">
      <alignment vertical="center"/>
    </xf>
    <xf numFmtId="3" fontId="47" fillId="0" borderId="14" xfId="0" applyNumberFormat="1" applyFont="1" applyBorder="1" applyAlignment="1">
      <alignment horizontal="right" vertical="center"/>
    </xf>
    <xf numFmtId="3" fontId="47" fillId="0" borderId="19" xfId="0" applyNumberFormat="1" applyFont="1" applyBorder="1" applyAlignment="1">
      <alignment horizontal="right" vertical="center"/>
    </xf>
    <xf numFmtId="0" fontId="47" fillId="0" borderId="14" xfId="0" applyFont="1" applyBorder="1" applyAlignment="1">
      <alignment horizontal="right" vertical="center"/>
    </xf>
    <xf numFmtId="0" fontId="47" fillId="0" borderId="19" xfId="0" applyFont="1" applyBorder="1" applyAlignment="1">
      <alignment horizontal="right" vertical="center"/>
    </xf>
    <xf numFmtId="0" fontId="47" fillId="0" borderId="18" xfId="0" applyFont="1" applyBorder="1" applyAlignment="1">
      <alignment horizontal="center" vertical="center"/>
    </xf>
    <xf numFmtId="0" fontId="47" fillId="0" borderId="20" xfId="0" applyFont="1" applyBorder="1" applyAlignment="1">
      <alignment vertical="center"/>
    </xf>
    <xf numFmtId="3" fontId="47" fillId="0" borderId="21" xfId="0" applyNumberFormat="1" applyFont="1" applyBorder="1" applyAlignment="1">
      <alignment horizontal="right" vertical="center"/>
    </xf>
    <xf numFmtId="3" fontId="47" fillId="0" borderId="22" xfId="0" applyNumberFormat="1" applyFont="1" applyBorder="1" applyAlignment="1">
      <alignment horizontal="right" vertical="center"/>
    </xf>
    <xf numFmtId="0" fontId="47" fillId="41" borderId="61" xfId="0" applyFont="1" applyFill="1" applyBorder="1" applyAlignment="1">
      <alignment horizontal="center" vertical="center" wrapText="1"/>
    </xf>
    <xf numFmtId="0" fontId="47" fillId="41" borderId="59" xfId="0" applyFont="1" applyFill="1" applyBorder="1" applyAlignment="1">
      <alignment horizontal="center" vertical="center" wrapText="1"/>
    </xf>
    <xf numFmtId="0" fontId="47" fillId="0" borderId="21" xfId="0" applyFont="1" applyBorder="1" applyAlignment="1">
      <alignment vertical="top" wrapText="1"/>
    </xf>
    <xf numFmtId="0" fontId="47" fillId="0" borderId="21" xfId="0" applyFont="1" applyBorder="1" applyAlignment="1">
      <alignment horizontal="center" vertical="top" wrapText="1"/>
    </xf>
    <xf numFmtId="0" fontId="47" fillId="0" borderId="21" xfId="0" applyFont="1" applyBorder="1" applyAlignment="1">
      <alignment horizontal="center" vertical="center" wrapText="1"/>
    </xf>
    <xf numFmtId="14" fontId="47" fillId="0" borderId="14" xfId="0" applyNumberFormat="1" applyFont="1" applyBorder="1" applyAlignment="1">
      <alignment horizontal="center" vertical="top" wrapText="1"/>
    </xf>
    <xf numFmtId="0" fontId="47" fillId="0" borderId="21" xfId="0" applyFont="1" applyBorder="1" applyAlignment="1">
      <alignment horizontal="right" vertical="top" wrapText="1"/>
    </xf>
    <xf numFmtId="0" fontId="68" fillId="0" borderId="0" xfId="0" applyFont="1" applyAlignment="1">
      <alignment horizontal="center" vertical="center"/>
    </xf>
    <xf numFmtId="0" fontId="38" fillId="0" borderId="0" xfId="0" applyFont="1" applyAlignment="1"/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right" vertical="center"/>
    </xf>
    <xf numFmtId="0" fontId="69" fillId="41" borderId="15" xfId="0" applyFont="1" applyFill="1" applyBorder="1" applyAlignment="1">
      <alignment horizontal="center" vertical="center"/>
    </xf>
    <xf numFmtId="0" fontId="69" fillId="41" borderId="16" xfId="0" applyFont="1" applyFill="1" applyBorder="1" applyAlignment="1">
      <alignment horizontal="center" vertical="center"/>
    </xf>
    <xf numFmtId="0" fontId="69" fillId="41" borderId="17" xfId="0" applyFont="1" applyFill="1" applyBorder="1" applyAlignment="1">
      <alignment horizontal="center" vertical="center"/>
    </xf>
    <xf numFmtId="0" fontId="69" fillId="0" borderId="18" xfId="0" applyFont="1" applyBorder="1" applyAlignment="1">
      <alignment vertical="center"/>
    </xf>
    <xf numFmtId="3" fontId="69" fillId="0" borderId="14" xfId="0" applyNumberFormat="1" applyFont="1" applyBorder="1" applyAlignment="1">
      <alignment horizontal="right" vertical="center"/>
    </xf>
    <xf numFmtId="3" fontId="69" fillId="0" borderId="19" xfId="0" applyNumberFormat="1" applyFont="1" applyBorder="1" applyAlignment="1">
      <alignment horizontal="right" vertical="center"/>
    </xf>
    <xf numFmtId="0" fontId="69" fillId="0" borderId="14" xfId="0" applyFont="1" applyBorder="1" applyAlignment="1">
      <alignment horizontal="right" vertical="center"/>
    </xf>
    <xf numFmtId="0" fontId="69" fillId="0" borderId="19" xfId="0" applyFont="1" applyBorder="1" applyAlignment="1">
      <alignment horizontal="right" vertical="center"/>
    </xf>
    <xf numFmtId="0" fontId="69" fillId="0" borderId="20" xfId="0" applyFont="1" applyBorder="1" applyAlignment="1">
      <alignment vertical="center"/>
    </xf>
    <xf numFmtId="3" fontId="69" fillId="0" borderId="21" xfId="0" applyNumberFormat="1" applyFont="1" applyBorder="1" applyAlignment="1">
      <alignment horizontal="right" vertical="center"/>
    </xf>
    <xf numFmtId="3" fontId="69" fillId="0" borderId="22" xfId="0" applyNumberFormat="1" applyFont="1" applyBorder="1" applyAlignment="1">
      <alignment horizontal="right" vertical="center"/>
    </xf>
    <xf numFmtId="0" fontId="70" fillId="41" borderId="67" xfId="0" applyFont="1" applyFill="1" applyBorder="1" applyAlignment="1">
      <alignment horizontal="center" vertical="center" wrapText="1"/>
    </xf>
    <xf numFmtId="0" fontId="70" fillId="41" borderId="61" xfId="0" applyFont="1" applyFill="1" applyBorder="1" applyAlignment="1">
      <alignment horizontal="center" vertical="center" wrapText="1"/>
    </xf>
    <xf numFmtId="0" fontId="70" fillId="0" borderId="14" xfId="0" applyFont="1" applyBorder="1" applyAlignment="1">
      <alignment horizontal="right" wrapText="1"/>
    </xf>
    <xf numFmtId="3" fontId="70" fillId="0" borderId="14" xfId="0" applyNumberFormat="1" applyFont="1" applyBorder="1" applyAlignment="1">
      <alignment horizontal="right" wrapText="1"/>
    </xf>
    <xf numFmtId="0" fontId="70" fillId="41" borderId="68" xfId="0" applyFont="1" applyFill="1" applyBorder="1" applyAlignment="1">
      <alignment horizontal="center" vertical="center" wrapText="1"/>
    </xf>
    <xf numFmtId="0" fontId="70" fillId="41" borderId="62" xfId="0" applyFont="1" applyFill="1" applyBorder="1" applyAlignment="1">
      <alignment horizontal="center" vertical="center" wrapText="1"/>
    </xf>
    <xf numFmtId="0" fontId="70" fillId="0" borderId="18" xfId="0" applyFont="1" applyBorder="1" applyAlignment="1">
      <alignment vertical="center" wrapText="1"/>
    </xf>
    <xf numFmtId="0" fontId="70" fillId="0" borderId="19" xfId="0" applyFont="1" applyBorder="1" applyAlignment="1">
      <alignment horizontal="right" wrapText="1"/>
    </xf>
    <xf numFmtId="3" fontId="70" fillId="0" borderId="19" xfId="0" applyNumberFormat="1" applyFont="1" applyBorder="1" applyAlignment="1">
      <alignment horizontal="right" wrapText="1"/>
    </xf>
    <xf numFmtId="0" fontId="70" fillId="0" borderId="20" xfId="0" applyFont="1" applyBorder="1" applyAlignment="1">
      <alignment horizontal="center" vertical="center" wrapText="1"/>
    </xf>
    <xf numFmtId="3" fontId="70" fillId="0" borderId="21" xfId="0" applyNumberFormat="1" applyFont="1" applyBorder="1" applyAlignment="1">
      <alignment horizontal="right" wrapText="1"/>
    </xf>
    <xf numFmtId="3" fontId="70" fillId="0" borderId="22" xfId="0" applyNumberFormat="1" applyFont="1" applyBorder="1" applyAlignment="1">
      <alignment horizontal="right" wrapText="1"/>
    </xf>
    <xf numFmtId="0" fontId="47" fillId="41" borderId="54" xfId="0" applyFont="1" applyFill="1" applyBorder="1" applyAlignment="1">
      <alignment vertical="center" wrapText="1"/>
    </xf>
    <xf numFmtId="0" fontId="47" fillId="41" borderId="27" xfId="0" applyFont="1" applyFill="1" applyBorder="1" applyAlignment="1">
      <alignment vertical="center" wrapText="1"/>
    </xf>
    <xf numFmtId="0" fontId="70" fillId="41" borderId="46" xfId="0" applyFont="1" applyFill="1" applyBorder="1" applyAlignment="1">
      <alignment vertical="center" wrapText="1"/>
    </xf>
    <xf numFmtId="0" fontId="70" fillId="41" borderId="47" xfId="0" applyFont="1" applyFill="1" applyBorder="1" applyAlignment="1">
      <alignment vertical="center" wrapText="1"/>
    </xf>
    <xf numFmtId="0" fontId="70" fillId="41" borderId="26" xfId="0" applyFont="1" applyFill="1" applyBorder="1" applyAlignment="1">
      <alignment vertical="center" wrapText="1"/>
    </xf>
    <xf numFmtId="0" fontId="70" fillId="41" borderId="54" xfId="0" applyFont="1" applyFill="1" applyBorder="1" applyAlignment="1">
      <alignment vertical="center" wrapText="1"/>
    </xf>
    <xf numFmtId="0" fontId="70" fillId="41" borderId="27" xfId="0" applyFont="1" applyFill="1" applyBorder="1" applyAlignment="1">
      <alignment vertical="center" wrapText="1"/>
    </xf>
    <xf numFmtId="0" fontId="47" fillId="44" borderId="15" xfId="0" applyFont="1" applyFill="1" applyBorder="1" applyAlignment="1">
      <alignment horizontal="center" vertical="center" wrapText="1"/>
    </xf>
    <xf numFmtId="0" fontId="47" fillId="44" borderId="16" xfId="0" applyFont="1" applyFill="1" applyBorder="1" applyAlignment="1">
      <alignment horizontal="center" vertical="center" wrapText="1"/>
    </xf>
    <xf numFmtId="0" fontId="47" fillId="44" borderId="17" xfId="0" applyFont="1" applyFill="1" applyBorder="1" applyAlignment="1">
      <alignment horizontal="center" vertical="center" wrapText="1"/>
    </xf>
    <xf numFmtId="0" fontId="71" fillId="0" borderId="0" xfId="0" applyFont="1" applyAlignment="1">
      <alignment horizontal="justify" vertical="center" wrapText="1"/>
    </xf>
    <xf numFmtId="0" fontId="48" fillId="0" borderId="0" xfId="0" applyFont="1"/>
    <xf numFmtId="0" fontId="38" fillId="0" borderId="0" xfId="0" applyNumberFormat="1" applyFont="1" applyAlignment="1">
      <alignment vertical="center"/>
    </xf>
    <xf numFmtId="0" fontId="72" fillId="48" borderId="0" xfId="0" applyFont="1" applyFill="1" applyAlignment="1">
      <alignment vertical="center"/>
    </xf>
    <xf numFmtId="0" fontId="72" fillId="48" borderId="0" xfId="0" applyFont="1" applyFill="1" applyAlignment="1">
      <alignment horizontal="center" vertical="center" wrapText="1"/>
    </xf>
    <xf numFmtId="0" fontId="72" fillId="48" borderId="0" xfId="0" applyFont="1" applyFill="1" applyBorder="1" applyAlignment="1">
      <alignment horizontal="center" vertical="center"/>
    </xf>
    <xf numFmtId="0" fontId="72" fillId="48" borderId="107" xfId="0" applyFont="1" applyFill="1" applyBorder="1" applyAlignment="1">
      <alignment horizontal="center" vertical="center"/>
    </xf>
    <xf numFmtId="0" fontId="75" fillId="0" borderId="10" xfId="0" applyFont="1" applyBorder="1" applyAlignment="1">
      <alignment vertical="center"/>
    </xf>
    <xf numFmtId="0" fontId="76" fillId="0" borderId="0" xfId="0" applyFont="1" applyAlignment="1">
      <alignment vertical="center"/>
    </xf>
    <xf numFmtId="0" fontId="76" fillId="0" borderId="0" xfId="0" applyFont="1" applyBorder="1" applyAlignment="1">
      <alignment vertical="center"/>
    </xf>
    <xf numFmtId="0" fontId="77" fillId="0" borderId="0" xfId="43" applyFont="1">
      <alignment vertical="center"/>
    </xf>
    <xf numFmtId="183" fontId="78" fillId="0" borderId="0" xfId="0" applyNumberFormat="1" applyFont="1" applyFill="1" applyBorder="1" applyAlignment="1">
      <alignment vertical="center"/>
    </xf>
    <xf numFmtId="0" fontId="76" fillId="0" borderId="0" xfId="0" applyFont="1" applyAlignment="1">
      <alignment horizontal="right" vertical="center"/>
    </xf>
    <xf numFmtId="185" fontId="76" fillId="0" borderId="0" xfId="0" applyNumberFormat="1" applyFont="1" applyAlignment="1">
      <alignment vertical="center"/>
    </xf>
    <xf numFmtId="0" fontId="77" fillId="0" borderId="0" xfId="43" applyFont="1" applyFill="1">
      <alignment vertical="center"/>
    </xf>
    <xf numFmtId="0" fontId="77" fillId="0" borderId="0" xfId="0" applyFont="1"/>
    <xf numFmtId="0" fontId="76" fillId="0" borderId="10" xfId="0" applyFont="1" applyBorder="1" applyAlignment="1">
      <alignment vertical="center"/>
    </xf>
    <xf numFmtId="41" fontId="76" fillId="0" borderId="0" xfId="1" applyFont="1" applyBorder="1" applyAlignment="1">
      <alignment vertical="center"/>
    </xf>
    <xf numFmtId="176" fontId="79" fillId="0" borderId="0" xfId="43" applyNumberFormat="1" applyFont="1" applyFill="1" applyBorder="1" applyAlignment="1">
      <alignment horizontal="right" vertical="center"/>
    </xf>
    <xf numFmtId="176" fontId="79" fillId="0" borderId="10" xfId="43" applyNumberFormat="1" applyFont="1" applyFill="1" applyBorder="1" applyAlignment="1">
      <alignment horizontal="right" vertical="center"/>
    </xf>
    <xf numFmtId="176" fontId="66" fillId="0" borderId="10" xfId="43" applyNumberFormat="1" applyFont="1" applyFill="1" applyBorder="1" applyAlignment="1">
      <alignment horizontal="right" vertical="center"/>
    </xf>
    <xf numFmtId="186" fontId="77" fillId="0" borderId="0" xfId="1" applyNumberFormat="1" applyFont="1" applyBorder="1" applyAlignment="1">
      <alignment vertical="center"/>
    </xf>
    <xf numFmtId="41" fontId="77" fillId="0" borderId="0" xfId="1" applyFont="1" applyBorder="1" applyAlignment="1">
      <alignment vertical="center"/>
    </xf>
    <xf numFmtId="38" fontId="77" fillId="0" borderId="0" xfId="0" applyNumberFormat="1" applyFont="1" applyBorder="1" applyAlignment="1">
      <alignment vertical="center"/>
    </xf>
    <xf numFmtId="0" fontId="77" fillId="0" borderId="10" xfId="0" applyFont="1" applyBorder="1" applyAlignment="1">
      <alignment vertical="center"/>
    </xf>
    <xf numFmtId="186" fontId="77" fillId="0" borderId="10" xfId="1" applyNumberFormat="1" applyFont="1" applyBorder="1" applyAlignment="1">
      <alignment vertical="center"/>
    </xf>
    <xf numFmtId="41" fontId="77" fillId="0" borderId="10" xfId="1" applyFont="1" applyBorder="1" applyAlignment="1">
      <alignment vertical="center"/>
    </xf>
    <xf numFmtId="38" fontId="77" fillId="0" borderId="10" xfId="0" applyNumberFormat="1" applyFont="1" applyBorder="1" applyAlignment="1">
      <alignment vertical="center"/>
    </xf>
    <xf numFmtId="41" fontId="35" fillId="0" borderId="0" xfId="1" applyFont="1"/>
    <xf numFmtId="9" fontId="35" fillId="0" borderId="0" xfId="0" applyNumberFormat="1" applyFont="1"/>
    <xf numFmtId="9" fontId="77" fillId="0" borderId="0" xfId="0" applyNumberFormat="1" applyFont="1" applyBorder="1"/>
    <xf numFmtId="0" fontId="77" fillId="0" borderId="0" xfId="0" applyFont="1" applyBorder="1" applyAlignment="1">
      <alignment vertical="center"/>
    </xf>
    <xf numFmtId="0" fontId="77" fillId="0" borderId="87" xfId="0" applyFont="1" applyBorder="1" applyAlignment="1">
      <alignment vertical="center"/>
    </xf>
    <xf numFmtId="186" fontId="77" fillId="0" borderId="87" xfId="1" applyNumberFormat="1" applyFont="1" applyBorder="1" applyAlignment="1">
      <alignment vertical="center"/>
    </xf>
    <xf numFmtId="41" fontId="77" fillId="0" borderId="87" xfId="1" applyFont="1" applyBorder="1" applyAlignment="1">
      <alignment vertical="center"/>
    </xf>
    <xf numFmtId="176" fontId="79" fillId="0" borderId="87" xfId="43" applyNumberFormat="1" applyFont="1" applyFill="1" applyBorder="1" applyAlignment="1">
      <alignment horizontal="right" vertical="center"/>
    </xf>
    <xf numFmtId="38" fontId="77" fillId="0" borderId="87" xfId="0" applyNumberFormat="1" applyFont="1" applyBorder="1" applyAlignment="1">
      <alignment vertical="center"/>
    </xf>
    <xf numFmtId="0" fontId="72" fillId="48" borderId="0" xfId="0" applyFont="1" applyFill="1" applyAlignment="1">
      <alignment horizontal="center" vertical="center"/>
    </xf>
    <xf numFmtId="183" fontId="81" fillId="0" borderId="0" xfId="0" applyNumberFormat="1" applyFont="1" applyFill="1" applyBorder="1" applyAlignment="1">
      <alignment vertical="center"/>
    </xf>
    <xf numFmtId="0" fontId="84" fillId="0" borderId="0" xfId="0" applyNumberFormat="1" applyFont="1" applyFill="1" applyBorder="1" applyAlignment="1">
      <alignment horizontal="left" vertical="center"/>
    </xf>
    <xf numFmtId="0" fontId="98" fillId="33" borderId="0" xfId="43" applyFont="1" applyFill="1" applyAlignment="1">
      <alignment horizontal="right" vertical="center"/>
    </xf>
    <xf numFmtId="0" fontId="97" fillId="33" borderId="0" xfId="43" applyFont="1" applyFill="1" applyAlignment="1">
      <alignment horizontal="right" vertical="center"/>
    </xf>
    <xf numFmtId="0" fontId="96" fillId="33" borderId="0" xfId="43" applyFont="1" applyFill="1" applyAlignment="1">
      <alignment vertical="center"/>
    </xf>
    <xf numFmtId="0" fontId="92" fillId="33" borderId="0" xfId="43" applyFont="1" applyFill="1" applyAlignment="1">
      <alignment horizontal="left" vertical="center"/>
    </xf>
    <xf numFmtId="0" fontId="96" fillId="0" borderId="0" xfId="43" applyFont="1" applyFill="1">
      <alignment vertical="center"/>
    </xf>
    <xf numFmtId="0" fontId="100" fillId="0" borderId="0" xfId="43" applyFont="1" applyFill="1" applyAlignment="1">
      <alignment horizontal="left" vertical="center"/>
    </xf>
    <xf numFmtId="0" fontId="99" fillId="50" borderId="0" xfId="43" applyFont="1" applyFill="1" applyAlignment="1">
      <alignment vertical="center"/>
    </xf>
    <xf numFmtId="0" fontId="99" fillId="33" borderId="0" xfId="43" applyFont="1" applyFill="1">
      <alignment vertical="center"/>
    </xf>
    <xf numFmtId="0" fontId="40" fillId="0" borderId="0" xfId="43" applyNumberFormat="1" applyFont="1" applyFill="1" applyBorder="1" applyAlignment="1">
      <alignment horizontal="left" vertical="center"/>
    </xf>
    <xf numFmtId="0" fontId="96" fillId="0" borderId="0" xfId="43" applyFont="1">
      <alignment vertical="center"/>
    </xf>
    <xf numFmtId="0" fontId="98" fillId="0" borderId="0" xfId="43" applyFont="1" applyFill="1">
      <alignment vertical="center"/>
    </xf>
    <xf numFmtId="0" fontId="93" fillId="50" borderId="0" xfId="43" applyFont="1" applyFill="1" applyAlignment="1">
      <alignment vertical="center"/>
    </xf>
    <xf numFmtId="0" fontId="98" fillId="0" borderId="0" xfId="43" applyFont="1" applyFill="1" applyAlignment="1">
      <alignment horizontal="right" vertical="center"/>
    </xf>
    <xf numFmtId="0" fontId="35" fillId="0" borderId="97" xfId="43" applyFont="1" applyBorder="1" applyAlignment="1"/>
    <xf numFmtId="0" fontId="82" fillId="0" borderId="92" xfId="43" applyFont="1" applyFill="1" applyBorder="1" applyAlignment="1">
      <alignment horizontal="center" vertical="center"/>
    </xf>
    <xf numFmtId="0" fontId="101" fillId="33" borderId="92" xfId="43" applyFont="1" applyFill="1" applyBorder="1" applyAlignment="1">
      <alignment horizontal="center" vertical="center"/>
    </xf>
    <xf numFmtId="0" fontId="67" fillId="0" borderId="95" xfId="43" applyFont="1" applyFill="1" applyBorder="1" applyAlignment="1"/>
    <xf numFmtId="176" fontId="107" fillId="0" borderId="116" xfId="43" applyNumberFormat="1" applyFont="1" applyFill="1" applyBorder="1" applyAlignment="1">
      <alignment horizontal="right" vertical="center"/>
    </xf>
    <xf numFmtId="0" fontId="101" fillId="33" borderId="115" xfId="43" applyFont="1" applyFill="1" applyBorder="1" applyAlignment="1">
      <alignment horizontal="center" vertical="center"/>
    </xf>
    <xf numFmtId="38" fontId="106" fillId="0" borderId="0" xfId="43" applyNumberFormat="1" applyFont="1" applyFill="1" applyBorder="1" applyAlignment="1">
      <alignment horizontal="right" vertical="center"/>
    </xf>
    <xf numFmtId="177" fontId="106" fillId="0" borderId="116" xfId="43" applyNumberFormat="1" applyFont="1" applyFill="1" applyBorder="1" applyAlignment="1">
      <alignment horizontal="right" vertical="center"/>
    </xf>
    <xf numFmtId="3" fontId="106" fillId="0" borderId="0" xfId="43" applyNumberFormat="1" applyFont="1" applyFill="1" applyBorder="1">
      <alignment vertical="center"/>
    </xf>
    <xf numFmtId="177" fontId="106" fillId="0" borderId="0" xfId="43" applyNumberFormat="1" applyFont="1" applyFill="1" applyBorder="1" applyAlignment="1">
      <alignment horizontal="right" vertical="center"/>
    </xf>
    <xf numFmtId="176" fontId="107" fillId="0" borderId="93" xfId="43" applyNumberFormat="1" applyFont="1" applyFill="1" applyBorder="1" applyAlignment="1">
      <alignment horizontal="right" vertical="center"/>
    </xf>
    <xf numFmtId="0" fontId="82" fillId="0" borderId="108" xfId="43" applyNumberFormat="1" applyFont="1" applyFill="1" applyBorder="1" applyAlignment="1">
      <alignment horizontal="left" vertical="center"/>
    </xf>
    <xf numFmtId="177" fontId="106" fillId="0" borderId="93" xfId="43" applyNumberFormat="1" applyFont="1" applyFill="1" applyBorder="1" applyAlignment="1">
      <alignment horizontal="right" vertical="center"/>
    </xf>
    <xf numFmtId="0" fontId="101" fillId="33" borderId="93" xfId="43" applyFont="1" applyFill="1" applyBorder="1" applyAlignment="1">
      <alignment horizontal="center" vertical="center"/>
    </xf>
    <xf numFmtId="0" fontId="99" fillId="0" borderId="0" xfId="43" applyFont="1" applyFill="1" applyAlignment="1">
      <alignment vertical="center"/>
    </xf>
    <xf numFmtId="0" fontId="35" fillId="0" borderId="96" xfId="43" applyFont="1" applyBorder="1" applyAlignment="1"/>
    <xf numFmtId="0" fontId="82" fillId="0" borderId="91" xfId="43" applyNumberFormat="1" applyFont="1" applyFill="1" applyBorder="1" applyAlignment="1">
      <alignment horizontal="left" vertical="center"/>
    </xf>
    <xf numFmtId="187" fontId="82" fillId="0" borderId="0" xfId="43" applyNumberFormat="1" applyFont="1" applyFill="1" applyBorder="1" applyAlignment="1">
      <alignment horizontal="right" vertical="center"/>
    </xf>
    <xf numFmtId="176" fontId="107" fillId="0" borderId="0" xfId="43" applyNumberFormat="1" applyFont="1" applyFill="1" applyBorder="1" applyAlignment="1">
      <alignment horizontal="right" vertical="center"/>
    </xf>
    <xf numFmtId="41" fontId="106" fillId="0" borderId="0" xfId="43" applyNumberFormat="1" applyFont="1" applyFill="1" applyBorder="1">
      <alignment vertical="center"/>
    </xf>
    <xf numFmtId="188" fontId="106" fillId="0" borderId="0" xfId="43" applyNumberFormat="1" applyFont="1" applyFill="1" applyBorder="1" applyAlignment="1">
      <alignment horizontal="right" vertical="center"/>
    </xf>
    <xf numFmtId="14" fontId="82" fillId="0" borderId="0" xfId="43" applyNumberFormat="1" applyFont="1" applyFill="1" applyBorder="1" applyAlignment="1">
      <alignment horizontal="center" vertical="center"/>
    </xf>
    <xf numFmtId="0" fontId="82" fillId="0" borderId="0" xfId="43" applyFont="1" applyFill="1" applyBorder="1" applyAlignment="1">
      <alignment horizontal="center" vertical="center"/>
    </xf>
    <xf numFmtId="176" fontId="107" fillId="0" borderId="92" xfId="43" applyNumberFormat="1" applyFont="1" applyFill="1" applyBorder="1" applyAlignment="1">
      <alignment horizontal="right" vertical="center"/>
    </xf>
    <xf numFmtId="0" fontId="105" fillId="0" borderId="0" xfId="43" applyFont="1" applyAlignment="1">
      <alignment horizontal="center" vertical="center"/>
    </xf>
    <xf numFmtId="177" fontId="106" fillId="0" borderId="92" xfId="43" applyNumberFormat="1" applyFont="1" applyFill="1" applyBorder="1" applyAlignment="1">
      <alignment horizontal="right" vertical="center"/>
    </xf>
    <xf numFmtId="0" fontId="101" fillId="33" borderId="114" xfId="43" applyFont="1" applyFill="1" applyBorder="1" applyAlignment="1">
      <alignment horizontal="center" vertical="center"/>
    </xf>
    <xf numFmtId="0" fontId="35" fillId="0" borderId="0" xfId="43" applyFont="1" applyAlignment="1"/>
    <xf numFmtId="0" fontId="108" fillId="0" borderId="0" xfId="43" applyFont="1">
      <alignment vertical="center"/>
    </xf>
    <xf numFmtId="0" fontId="109" fillId="33" borderId="103" xfId="111" applyFont="1" applyFill="1" applyBorder="1" applyAlignment="1">
      <alignment vertical="center"/>
    </xf>
    <xf numFmtId="0" fontId="109" fillId="33" borderId="104" xfId="111" applyFont="1" applyFill="1" applyBorder="1" applyAlignment="1">
      <alignment vertical="center"/>
    </xf>
    <xf numFmtId="0" fontId="109" fillId="33" borderId="94" xfId="111" applyFont="1" applyFill="1" applyBorder="1" applyAlignment="1">
      <alignment vertical="center"/>
    </xf>
    <xf numFmtId="0" fontId="35" fillId="0" borderId="98" xfId="43" applyFont="1" applyFill="1" applyBorder="1" applyAlignment="1"/>
    <xf numFmtId="0" fontId="35" fillId="0" borderId="0" xfId="43" applyFont="1" applyBorder="1" applyAlignment="1"/>
    <xf numFmtId="0" fontId="35" fillId="0" borderId="99" xfId="43" applyFont="1" applyBorder="1" applyAlignment="1"/>
    <xf numFmtId="0" fontId="109" fillId="50" borderId="108" xfId="112" applyFont="1" applyFill="1" applyBorder="1" applyAlignment="1">
      <alignment horizontal="left" vertical="center"/>
    </xf>
    <xf numFmtId="0" fontId="109" fillId="50" borderId="0" xfId="112" applyFont="1" applyFill="1" applyBorder="1" applyAlignment="1">
      <alignment horizontal="left" vertical="center"/>
    </xf>
    <xf numFmtId="0" fontId="109" fillId="50" borderId="0" xfId="112" applyFont="1" applyFill="1" applyBorder="1" applyAlignment="1">
      <alignment horizontal="center" vertical="center"/>
    </xf>
    <xf numFmtId="0" fontId="109" fillId="50" borderId="92" xfId="112" applyFont="1" applyFill="1" applyBorder="1" applyAlignment="1">
      <alignment horizontal="center" vertical="center"/>
    </xf>
    <xf numFmtId="0" fontId="109" fillId="50" borderId="116" xfId="112" applyFont="1" applyFill="1" applyBorder="1" applyAlignment="1">
      <alignment horizontal="center" vertical="center"/>
    </xf>
    <xf numFmtId="0" fontId="110" fillId="0" borderId="108" xfId="111" applyFont="1" applyBorder="1" applyAlignment="1">
      <alignment vertical="center"/>
    </xf>
    <xf numFmtId="0" fontId="111" fillId="0" borderId="0" xfId="111" applyFont="1" applyBorder="1" applyAlignment="1">
      <alignment vertical="center"/>
    </xf>
    <xf numFmtId="187" fontId="110" fillId="0" borderId="0" xfId="111" applyNumberFormat="1" applyFont="1" applyFill="1" applyBorder="1" applyAlignment="1">
      <alignment vertical="center"/>
    </xf>
    <xf numFmtId="187" fontId="110" fillId="0" borderId="116" xfId="111" applyNumberFormat="1" applyFont="1" applyFill="1" applyBorder="1" applyAlignment="1">
      <alignment vertical="center"/>
    </xf>
    <xf numFmtId="0" fontId="35" fillId="0" borderId="100" xfId="43" applyFont="1" applyFill="1" applyBorder="1" applyAlignment="1"/>
    <xf numFmtId="0" fontId="35" fillId="0" borderId="101" xfId="43" applyFont="1" applyBorder="1" applyAlignment="1"/>
    <xf numFmtId="0" fontId="35" fillId="0" borderId="102" xfId="43" applyFont="1" applyBorder="1" applyAlignment="1"/>
    <xf numFmtId="0" fontId="111" fillId="51" borderId="108" xfId="111" applyFont="1" applyFill="1" applyBorder="1" applyAlignment="1">
      <alignment vertical="center"/>
    </xf>
    <xf numFmtId="0" fontId="111" fillId="51" borderId="0" xfId="111" applyFont="1" applyFill="1" applyBorder="1" applyAlignment="1">
      <alignment vertical="center"/>
    </xf>
    <xf numFmtId="187" fontId="111" fillId="51" borderId="0" xfId="111" applyNumberFormat="1" applyFont="1" applyFill="1" applyBorder="1" applyAlignment="1">
      <alignment vertical="center"/>
    </xf>
    <xf numFmtId="187" fontId="111" fillId="51" borderId="116" xfId="111" applyNumberFormat="1" applyFont="1" applyFill="1" applyBorder="1" applyAlignment="1">
      <alignment vertical="center"/>
    </xf>
    <xf numFmtId="0" fontId="110" fillId="0" borderId="91" xfId="111" applyFont="1" applyBorder="1" applyAlignment="1">
      <alignment vertical="center"/>
    </xf>
    <xf numFmtId="0" fontId="111" fillId="0" borderId="92" xfId="111" applyFont="1" applyBorder="1" applyAlignment="1">
      <alignment vertical="center"/>
    </xf>
    <xf numFmtId="187" fontId="110" fillId="0" borderId="92" xfId="111" applyNumberFormat="1" applyFont="1" applyFill="1" applyBorder="1" applyAlignment="1">
      <alignment vertical="center"/>
    </xf>
    <xf numFmtId="187" fontId="110" fillId="0" borderId="93" xfId="111" applyNumberFormat="1" applyFont="1" applyFill="1" applyBorder="1" applyAlignment="1">
      <alignment vertical="center"/>
    </xf>
    <xf numFmtId="0" fontId="35" fillId="0" borderId="98" xfId="43" applyFont="1" applyBorder="1" applyAlignment="1"/>
    <xf numFmtId="0" fontId="35" fillId="0" borderId="100" xfId="43" applyFont="1" applyBorder="1" applyAlignment="1"/>
    <xf numFmtId="0" fontId="82" fillId="0" borderId="103" xfId="43" applyNumberFormat="1" applyFont="1" applyFill="1" applyBorder="1" applyAlignment="1">
      <alignment horizontal="left" vertical="center"/>
    </xf>
    <xf numFmtId="0" fontId="82" fillId="0" borderId="104" xfId="43" applyFont="1" applyFill="1" applyBorder="1" applyAlignment="1">
      <alignment horizontal="center" vertical="center"/>
    </xf>
    <xf numFmtId="177" fontId="106" fillId="0" borderId="104" xfId="43" applyNumberFormat="1" applyFont="1" applyFill="1" applyBorder="1" applyAlignment="1">
      <alignment horizontal="right" vertical="center"/>
    </xf>
    <xf numFmtId="188" fontId="106" fillId="0" borderId="104" xfId="43" applyNumberFormat="1" applyFont="1" applyFill="1" applyBorder="1" applyAlignment="1">
      <alignment horizontal="right" vertical="center"/>
    </xf>
    <xf numFmtId="177" fontId="106" fillId="0" borderId="94" xfId="43" applyNumberFormat="1" applyFont="1" applyFill="1" applyBorder="1" applyAlignment="1">
      <alignment horizontal="right" vertical="center"/>
    </xf>
    <xf numFmtId="176" fontId="107" fillId="0" borderId="104" xfId="43" applyNumberFormat="1" applyFont="1" applyFill="1" applyBorder="1" applyAlignment="1">
      <alignment horizontal="right" vertical="center"/>
    </xf>
    <xf numFmtId="176" fontId="107" fillId="0" borderId="94" xfId="43" applyNumberFormat="1" applyFont="1" applyFill="1" applyBorder="1" applyAlignment="1">
      <alignment horizontal="right" vertical="center"/>
    </xf>
    <xf numFmtId="0" fontId="38" fillId="46" borderId="0" xfId="0" applyFont="1" applyFill="1"/>
    <xf numFmtId="14" fontId="38" fillId="46" borderId="0" xfId="0" applyNumberFormat="1" applyFont="1" applyFill="1"/>
    <xf numFmtId="14" fontId="1" fillId="46" borderId="0" xfId="91" applyNumberFormat="1" applyFill="1" applyBorder="1" applyAlignment="1">
      <alignment horizontal="center" vertical="center" wrapText="1"/>
    </xf>
    <xf numFmtId="0" fontId="83" fillId="0" borderId="0" xfId="0" applyNumberFormat="1" applyFont="1" applyFill="1" applyBorder="1" applyAlignment="1">
      <alignment horizontal="left" vertical="center"/>
    </xf>
    <xf numFmtId="0" fontId="83" fillId="0" borderId="10" xfId="0" applyNumberFormat="1" applyFont="1" applyFill="1" applyBorder="1" applyAlignment="1">
      <alignment horizontal="left" vertical="center"/>
    </xf>
    <xf numFmtId="0" fontId="84" fillId="0" borderId="10" xfId="0" applyNumberFormat="1" applyFont="1" applyFill="1" applyBorder="1" applyAlignment="1">
      <alignment horizontal="left" vertical="center"/>
    </xf>
    <xf numFmtId="0" fontId="82" fillId="0" borderId="10" xfId="0" applyNumberFormat="1" applyFont="1" applyFill="1" applyBorder="1" applyAlignment="1">
      <alignment horizontal="left" vertical="center"/>
    </xf>
    <xf numFmtId="0" fontId="112" fillId="49" borderId="0" xfId="0" applyFont="1" applyFill="1" applyAlignment="1">
      <alignment vertical="center"/>
    </xf>
    <xf numFmtId="186" fontId="113" fillId="49" borderId="0" xfId="1" applyNumberFormat="1" applyFont="1" applyFill="1" applyBorder="1" applyAlignment="1">
      <alignment vertical="center"/>
    </xf>
    <xf numFmtId="41" fontId="113" fillId="49" borderId="0" xfId="1" applyFont="1" applyFill="1" applyBorder="1" applyAlignment="1">
      <alignment vertical="center"/>
    </xf>
    <xf numFmtId="176" fontId="114" fillId="49" borderId="0" xfId="43" applyNumberFormat="1" applyFont="1" applyFill="1" applyBorder="1" applyAlignment="1">
      <alignment horizontal="right" vertical="center"/>
    </xf>
    <xf numFmtId="0" fontId="21" fillId="49" borderId="0" xfId="0" applyFont="1" applyFill="1" applyAlignment="1">
      <alignment vertical="center"/>
    </xf>
    <xf numFmtId="186" fontId="76" fillId="0" borderId="0" xfId="0" applyNumberFormat="1" applyFont="1" applyAlignment="1">
      <alignment vertical="center"/>
    </xf>
    <xf numFmtId="186" fontId="77" fillId="0" borderId="10" xfId="0" applyNumberFormat="1" applyFont="1" applyBorder="1" applyAlignment="1">
      <alignment vertical="center"/>
    </xf>
    <xf numFmtId="186" fontId="76" fillId="0" borderId="10" xfId="0" applyNumberFormat="1" applyFont="1" applyBorder="1" applyAlignment="1">
      <alignment vertical="center"/>
    </xf>
    <xf numFmtId="186" fontId="76" fillId="0" borderId="0" xfId="0" applyNumberFormat="1" applyFont="1" applyBorder="1" applyAlignment="1">
      <alignment vertical="center"/>
    </xf>
    <xf numFmtId="176" fontId="77" fillId="0" borderId="87" xfId="0" applyNumberFormat="1" applyFont="1" applyBorder="1" applyAlignment="1">
      <alignment vertical="center"/>
    </xf>
    <xf numFmtId="176" fontId="77" fillId="0" borderId="10" xfId="0" applyNumberFormat="1" applyFont="1" applyBorder="1" applyAlignment="1">
      <alignment vertical="center"/>
    </xf>
    <xf numFmtId="41" fontId="77" fillId="0" borderId="87" xfId="1" applyNumberFormat="1" applyFont="1" applyBorder="1" applyAlignment="1">
      <alignment vertical="center"/>
    </xf>
    <xf numFmtId="41" fontId="77" fillId="0" borderId="10" xfId="1" applyNumberFormat="1" applyFont="1" applyBorder="1" applyAlignment="1">
      <alignment vertical="center"/>
    </xf>
    <xf numFmtId="41" fontId="77" fillId="0" borderId="0" xfId="1" applyNumberFormat="1" applyFont="1" applyBorder="1" applyAlignment="1">
      <alignment vertical="center"/>
    </xf>
    <xf numFmtId="0" fontId="76" fillId="0" borderId="87" xfId="0" applyFont="1" applyBorder="1" applyAlignment="1">
      <alignment vertical="center"/>
    </xf>
    <xf numFmtId="186" fontId="76" fillId="0" borderId="87" xfId="0" applyNumberFormat="1" applyFont="1" applyBorder="1" applyAlignment="1">
      <alignment vertical="center"/>
    </xf>
    <xf numFmtId="41" fontId="76" fillId="0" borderId="87" xfId="1" applyFont="1" applyBorder="1" applyAlignment="1">
      <alignment vertical="center"/>
    </xf>
    <xf numFmtId="41" fontId="76" fillId="0" borderId="10" xfId="1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177" fontId="77" fillId="0" borderId="87" xfId="0" applyNumberFormat="1" applyFont="1" applyBorder="1" applyAlignment="1">
      <alignment vertical="center"/>
    </xf>
    <xf numFmtId="9" fontId="80" fillId="0" borderId="87" xfId="0" applyNumberFormat="1" applyFont="1" applyBorder="1" applyAlignment="1">
      <alignment horizontal="center"/>
    </xf>
    <xf numFmtId="177" fontId="77" fillId="0" borderId="10" xfId="0" applyNumberFormat="1" applyFont="1" applyBorder="1" applyAlignment="1">
      <alignment vertical="center"/>
    </xf>
    <xf numFmtId="9" fontId="80" fillId="0" borderId="10" xfId="0" applyNumberFormat="1" applyFont="1" applyBorder="1" applyAlignment="1">
      <alignment horizontal="center"/>
    </xf>
    <xf numFmtId="9" fontId="77" fillId="0" borderId="0" xfId="0" applyNumberFormat="1" applyFont="1" applyBorder="1" applyAlignment="1">
      <alignment vertical="center"/>
    </xf>
    <xf numFmtId="9" fontId="77" fillId="0" borderId="0" xfId="0" applyNumberFormat="1" applyFont="1" applyBorder="1" applyAlignment="1">
      <alignment horizontal="right" vertical="center"/>
    </xf>
    <xf numFmtId="0" fontId="80" fillId="0" borderId="10" xfId="0" applyFont="1" applyBorder="1" applyAlignment="1">
      <alignment vertical="center"/>
    </xf>
    <xf numFmtId="0" fontId="80" fillId="0" borderId="0" xfId="0" applyFont="1" applyBorder="1" applyAlignment="1">
      <alignment vertical="center"/>
    </xf>
    <xf numFmtId="9" fontId="80" fillId="0" borderId="0" xfId="0" applyNumberFormat="1" applyFont="1" applyBorder="1" applyAlignment="1">
      <alignment horizontal="right" vertical="center"/>
    </xf>
    <xf numFmtId="176" fontId="80" fillId="0" borderId="10" xfId="0" applyNumberFormat="1" applyFont="1" applyBorder="1" applyAlignment="1">
      <alignment vertical="center"/>
    </xf>
    <xf numFmtId="9" fontId="80" fillId="0" borderId="10" xfId="0" applyNumberFormat="1" applyFont="1" applyBorder="1" applyAlignment="1">
      <alignment horizontal="right" vertical="center"/>
    </xf>
    <xf numFmtId="9" fontId="79" fillId="0" borderId="0" xfId="43" applyNumberFormat="1" applyFont="1" applyFill="1" applyBorder="1" applyAlignment="1">
      <alignment horizontal="right" vertical="center"/>
    </xf>
    <xf numFmtId="176" fontId="80" fillId="0" borderId="87" xfId="0" applyNumberFormat="1" applyFont="1" applyBorder="1" applyAlignment="1">
      <alignment vertical="center"/>
    </xf>
    <xf numFmtId="0" fontId="74" fillId="48" borderId="0" xfId="44" applyFont="1" applyFill="1" applyBorder="1" applyAlignment="1">
      <alignment horizontal="center" vertical="center" wrapText="1"/>
    </xf>
    <xf numFmtId="0" fontId="74" fillId="48" borderId="0" xfId="44" applyFont="1" applyFill="1" applyBorder="1" applyAlignment="1">
      <alignment horizontal="center" vertical="center"/>
    </xf>
    <xf numFmtId="0" fontId="72" fillId="48" borderId="107" xfId="0" applyFont="1" applyFill="1" applyBorder="1" applyAlignment="1">
      <alignment horizontal="center" vertical="center"/>
    </xf>
    <xf numFmtId="0" fontId="72" fillId="48" borderId="0" xfId="0" applyFont="1" applyFill="1" applyAlignment="1">
      <alignment horizontal="center" vertical="center" wrapText="1"/>
    </xf>
    <xf numFmtId="0" fontId="101" fillId="33" borderId="104" xfId="43" applyFont="1" applyFill="1" applyBorder="1" applyAlignment="1">
      <alignment horizontal="center" vertical="center"/>
    </xf>
    <xf numFmtId="0" fontId="101" fillId="33" borderId="92" xfId="43" applyFont="1" applyFill="1" applyBorder="1" applyAlignment="1">
      <alignment horizontal="center" vertical="center"/>
    </xf>
    <xf numFmtId="0" fontId="101" fillId="33" borderId="103" xfId="43" applyFont="1" applyFill="1" applyBorder="1" applyAlignment="1">
      <alignment horizontal="center" vertical="center"/>
    </xf>
    <xf numFmtId="0" fontId="101" fillId="33" borderId="91" xfId="43" applyFont="1" applyFill="1" applyBorder="1" applyAlignment="1">
      <alignment horizontal="center" vertical="center"/>
    </xf>
    <xf numFmtId="0" fontId="101" fillId="33" borderId="104" xfId="43" applyFont="1" applyFill="1" applyBorder="1" applyAlignment="1">
      <alignment horizontal="center" vertical="center" wrapText="1"/>
    </xf>
    <xf numFmtId="0" fontId="104" fillId="33" borderId="92" xfId="43" applyFont="1" applyFill="1" applyBorder="1" applyAlignment="1">
      <alignment horizontal="center" vertical="center"/>
    </xf>
    <xf numFmtId="0" fontId="101" fillId="33" borderId="109" xfId="43" applyFont="1" applyFill="1" applyBorder="1" applyAlignment="1">
      <alignment horizontal="center" vertical="center" wrapText="1"/>
    </xf>
    <xf numFmtId="0" fontId="104" fillId="33" borderId="114" xfId="43" applyFont="1" applyFill="1" applyBorder="1" applyAlignment="1">
      <alignment horizontal="center" vertical="center"/>
    </xf>
    <xf numFmtId="0" fontId="101" fillId="33" borderId="110" xfId="43" applyFont="1" applyFill="1" applyBorder="1" applyAlignment="1">
      <alignment horizontal="center" vertical="center"/>
    </xf>
    <xf numFmtId="0" fontId="101" fillId="33" borderId="111" xfId="43" applyFont="1" applyFill="1" applyBorder="1" applyAlignment="1">
      <alignment horizontal="center" vertical="center"/>
    </xf>
    <xf numFmtId="0" fontId="101" fillId="33" borderId="112" xfId="43" applyFont="1" applyFill="1" applyBorder="1" applyAlignment="1">
      <alignment horizontal="center" vertical="center"/>
    </xf>
    <xf numFmtId="0" fontId="101" fillId="33" borderId="113" xfId="43" applyFont="1" applyFill="1" applyBorder="1" applyAlignment="1">
      <alignment horizontal="center" vertical="center"/>
    </xf>
    <xf numFmtId="0" fontId="47" fillId="0" borderId="54" xfId="0" applyFont="1" applyBorder="1" applyAlignment="1">
      <alignment vertical="center" wrapText="1"/>
    </xf>
    <xf numFmtId="0" fontId="47" fillId="0" borderId="55" xfId="0" applyFont="1" applyBorder="1" applyAlignment="1">
      <alignment vertical="center" wrapText="1"/>
    </xf>
    <xf numFmtId="0" fontId="47" fillId="0" borderId="63" xfId="0" applyFont="1" applyBorder="1" applyAlignment="1">
      <alignment vertical="center" wrapText="1"/>
    </xf>
    <xf numFmtId="0" fontId="47" fillId="0" borderId="53" xfId="0" applyFont="1" applyBorder="1" applyAlignment="1">
      <alignment vertical="top" wrapText="1"/>
    </xf>
    <xf numFmtId="0" fontId="47" fillId="0" borderId="57" xfId="0" applyFont="1" applyBorder="1" applyAlignment="1">
      <alignment vertical="top" wrapText="1"/>
    </xf>
    <xf numFmtId="0" fontId="47" fillId="0" borderId="51" xfId="0" applyFont="1" applyBorder="1" applyAlignment="1">
      <alignment vertical="top" wrapText="1"/>
    </xf>
    <xf numFmtId="0" fontId="47" fillId="0" borderId="27" xfId="0" applyFont="1" applyBorder="1" applyAlignment="1">
      <alignment vertical="center" wrapText="1"/>
    </xf>
    <xf numFmtId="0" fontId="32" fillId="0" borderId="54" xfId="0" applyFont="1" applyBorder="1" applyAlignment="1">
      <alignment vertical="center" wrapText="1"/>
    </xf>
    <xf numFmtId="0" fontId="32" fillId="0" borderId="55" xfId="0" applyFont="1" applyBorder="1" applyAlignment="1">
      <alignment vertical="center" wrapText="1"/>
    </xf>
    <xf numFmtId="0" fontId="32" fillId="0" borderId="27" xfId="0" applyFont="1" applyBorder="1" applyAlignment="1">
      <alignment vertical="center" wrapText="1"/>
    </xf>
    <xf numFmtId="0" fontId="32" fillId="0" borderId="63" xfId="0" applyFont="1" applyBorder="1" applyAlignment="1">
      <alignment vertical="center" wrapText="1"/>
    </xf>
    <xf numFmtId="0" fontId="47" fillId="41" borderId="24" xfId="0" applyFont="1" applyFill="1" applyBorder="1" applyAlignment="1">
      <alignment horizontal="center" vertical="center" wrapText="1"/>
    </xf>
    <xf numFmtId="0" fontId="47" fillId="41" borderId="47" xfId="0" applyFont="1" applyFill="1" applyBorder="1" applyAlignment="1">
      <alignment horizontal="center" vertical="center" wrapText="1"/>
    </xf>
    <xf numFmtId="0" fontId="47" fillId="41" borderId="26" xfId="0" applyFont="1" applyFill="1" applyBorder="1" applyAlignment="1">
      <alignment horizontal="center" vertical="center" wrapText="1"/>
    </xf>
    <xf numFmtId="0" fontId="47" fillId="41" borderId="67" xfId="0" applyFont="1" applyFill="1" applyBorder="1" applyAlignment="1">
      <alignment horizontal="center" vertical="center" wrapText="1"/>
    </xf>
    <xf numFmtId="0" fontId="47" fillId="41" borderId="61" xfId="0" applyFont="1" applyFill="1" applyBorder="1" applyAlignment="1">
      <alignment horizontal="center" vertical="center" wrapText="1"/>
    </xf>
    <xf numFmtId="0" fontId="47" fillId="41" borderId="68" xfId="0" applyFont="1" applyFill="1" applyBorder="1" applyAlignment="1">
      <alignment horizontal="center" vertical="center" wrapText="1"/>
    </xf>
    <xf numFmtId="0" fontId="47" fillId="41" borderId="62" xfId="0" applyFont="1" applyFill="1" applyBorder="1" applyAlignment="1">
      <alignment horizontal="center" vertical="center" wrapText="1"/>
    </xf>
    <xf numFmtId="0" fontId="32" fillId="41" borderId="23" xfId="0" applyFont="1" applyFill="1" applyBorder="1" applyAlignment="1">
      <alignment horizontal="center" vertical="center" wrapText="1"/>
    </xf>
    <xf numFmtId="0" fontId="32" fillId="41" borderId="27" xfId="0" applyFont="1" applyFill="1" applyBorder="1" applyAlignment="1">
      <alignment horizontal="center" vertical="center" wrapText="1"/>
    </xf>
    <xf numFmtId="0" fontId="32" fillId="41" borderId="24" xfId="0" applyFont="1" applyFill="1" applyBorder="1" applyAlignment="1">
      <alignment horizontal="center" vertical="center" wrapText="1"/>
    </xf>
    <xf numFmtId="0" fontId="32" fillId="41" borderId="25" xfId="0" applyFont="1" applyFill="1" applyBorder="1" applyAlignment="1">
      <alignment horizontal="center" vertical="center" wrapText="1"/>
    </xf>
    <xf numFmtId="0" fontId="32" fillId="41" borderId="26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vertical="top" wrapText="1"/>
    </xf>
    <xf numFmtId="0" fontId="32" fillId="0" borderId="57" xfId="0" applyFont="1" applyBorder="1" applyAlignment="1">
      <alignment vertical="top" wrapText="1"/>
    </xf>
    <xf numFmtId="0" fontId="32" fillId="0" borderId="51" xfId="0" applyFont="1" applyBorder="1" applyAlignment="1">
      <alignment vertical="top" wrapText="1"/>
    </xf>
    <xf numFmtId="0" fontId="47" fillId="41" borderId="23" xfId="0" applyFont="1" applyFill="1" applyBorder="1" applyAlignment="1">
      <alignment horizontal="center" vertical="center" wrapText="1"/>
    </xf>
    <xf numFmtId="0" fontId="47" fillId="41" borderId="27" xfId="0" applyFont="1" applyFill="1" applyBorder="1" applyAlignment="1">
      <alignment horizontal="center" vertical="center" wrapText="1"/>
    </xf>
    <xf numFmtId="0" fontId="47" fillId="41" borderId="25" xfId="0" applyFont="1" applyFill="1" applyBorder="1" applyAlignment="1">
      <alignment horizontal="center" vertical="center" wrapText="1"/>
    </xf>
    <xf numFmtId="0" fontId="47" fillId="41" borderId="55" xfId="0" applyFont="1" applyFill="1" applyBorder="1" applyAlignment="1">
      <alignment horizontal="center" vertical="center" wrapText="1"/>
    </xf>
    <xf numFmtId="0" fontId="47" fillId="41" borderId="46" xfId="0" applyFont="1" applyFill="1" applyBorder="1" applyAlignment="1">
      <alignment horizontal="right" vertical="center" wrapText="1"/>
    </xf>
    <xf numFmtId="0" fontId="47" fillId="41" borderId="47" xfId="0" applyFont="1" applyFill="1" applyBorder="1" applyAlignment="1">
      <alignment horizontal="right" vertical="center" wrapText="1"/>
    </xf>
    <xf numFmtId="0" fontId="47" fillId="41" borderId="26" xfId="0" applyFont="1" applyFill="1" applyBorder="1" applyAlignment="1">
      <alignment horizontal="right" vertical="center" wrapText="1"/>
    </xf>
    <xf numFmtId="0" fontId="47" fillId="41" borderId="54" xfId="0" applyFont="1" applyFill="1" applyBorder="1" applyAlignment="1">
      <alignment horizontal="center" vertical="center" wrapText="1"/>
    </xf>
    <xf numFmtId="0" fontId="47" fillId="41" borderId="50" xfId="0" applyFont="1" applyFill="1" applyBorder="1" applyAlignment="1">
      <alignment horizontal="center" vertical="center" wrapText="1"/>
    </xf>
    <xf numFmtId="0" fontId="47" fillId="41" borderId="39" xfId="0" applyFont="1" applyFill="1" applyBorder="1" applyAlignment="1">
      <alignment horizontal="center" vertical="center" wrapText="1"/>
    </xf>
    <xf numFmtId="0" fontId="47" fillId="41" borderId="51" xfId="0" applyFont="1" applyFill="1" applyBorder="1" applyAlignment="1">
      <alignment horizontal="center" vertical="center" wrapText="1"/>
    </xf>
    <xf numFmtId="0" fontId="32" fillId="41" borderId="46" xfId="0" applyFont="1" applyFill="1" applyBorder="1" applyAlignment="1">
      <alignment horizontal="right" vertical="center" wrapText="1"/>
    </xf>
    <xf numFmtId="0" fontId="32" fillId="41" borderId="47" xfId="0" applyFont="1" applyFill="1" applyBorder="1" applyAlignment="1">
      <alignment horizontal="right" vertical="center" wrapText="1"/>
    </xf>
    <xf numFmtId="0" fontId="32" fillId="41" borderId="26" xfId="0" applyFont="1" applyFill="1" applyBorder="1" applyAlignment="1">
      <alignment horizontal="right" vertical="center" wrapText="1"/>
    </xf>
    <xf numFmtId="0" fontId="32" fillId="41" borderId="54" xfId="0" applyFont="1" applyFill="1" applyBorder="1" applyAlignment="1">
      <alignment horizontal="center" vertical="center" wrapText="1"/>
    </xf>
    <xf numFmtId="0" fontId="32" fillId="41" borderId="50" xfId="0" applyFont="1" applyFill="1" applyBorder="1" applyAlignment="1">
      <alignment horizontal="center" vertical="center" wrapText="1"/>
    </xf>
    <xf numFmtId="0" fontId="32" fillId="41" borderId="39" xfId="0" applyFont="1" applyFill="1" applyBorder="1" applyAlignment="1">
      <alignment horizontal="center" vertical="center" wrapText="1"/>
    </xf>
    <xf numFmtId="0" fontId="32" fillId="41" borderId="51" xfId="0" applyFont="1" applyFill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top" wrapText="1"/>
    </xf>
    <xf numFmtId="0" fontId="47" fillId="0" borderId="57" xfId="0" applyFont="1" applyBorder="1" applyAlignment="1">
      <alignment horizontal="center" vertical="top" wrapText="1"/>
    </xf>
    <xf numFmtId="0" fontId="47" fillId="0" borderId="39" xfId="0" applyFont="1" applyBorder="1" applyAlignment="1">
      <alignment horizontal="center" vertical="top" wrapText="1"/>
    </xf>
    <xf numFmtId="0" fontId="47" fillId="0" borderId="56" xfId="0" applyFont="1" applyBorder="1" applyAlignment="1">
      <alignment horizontal="center" vertical="top" wrapText="1"/>
    </xf>
    <xf numFmtId="0" fontId="47" fillId="0" borderId="58" xfId="0" applyFont="1" applyBorder="1" applyAlignment="1">
      <alignment horizontal="center" vertical="top" wrapText="1"/>
    </xf>
    <xf numFmtId="0" fontId="47" fillId="0" borderId="42" xfId="0" applyFont="1" applyBorder="1" applyAlignment="1">
      <alignment horizontal="center" vertical="top" wrapText="1"/>
    </xf>
    <xf numFmtId="0" fontId="47" fillId="41" borderId="59" xfId="0" applyFont="1" applyFill="1" applyBorder="1" applyAlignment="1">
      <alignment horizontal="center" vertical="center" wrapText="1"/>
    </xf>
    <xf numFmtId="0" fontId="47" fillId="41" borderId="60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vertical="center"/>
    </xf>
    <xf numFmtId="0" fontId="32" fillId="0" borderId="55" xfId="0" applyFont="1" applyBorder="1" applyAlignment="1">
      <alignment vertical="center"/>
    </xf>
    <xf numFmtId="0" fontId="32" fillId="0" borderId="27" xfId="0" applyFont="1" applyBorder="1" applyAlignment="1">
      <alignment vertical="center"/>
    </xf>
    <xf numFmtId="0" fontId="32" fillId="0" borderId="63" xfId="0" applyFont="1" applyBorder="1" applyAlignment="1">
      <alignment vertical="center"/>
    </xf>
    <xf numFmtId="0" fontId="32" fillId="41" borderId="60" xfId="0" applyFont="1" applyFill="1" applyBorder="1" applyAlignment="1">
      <alignment horizontal="center" vertical="center" wrapText="1"/>
    </xf>
    <xf numFmtId="0" fontId="32" fillId="41" borderId="62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top" wrapText="1"/>
    </xf>
    <xf numFmtId="0" fontId="32" fillId="0" borderId="57" xfId="0" applyFont="1" applyBorder="1" applyAlignment="1">
      <alignment horizontal="center" vertical="top" wrapText="1"/>
    </xf>
    <xf numFmtId="0" fontId="32" fillId="0" borderId="39" xfId="0" applyFont="1" applyBorder="1" applyAlignment="1">
      <alignment horizontal="center" vertical="top" wrapText="1"/>
    </xf>
    <xf numFmtId="0" fontId="32" fillId="0" borderId="56" xfId="0" applyFont="1" applyBorder="1" applyAlignment="1">
      <alignment horizontal="center" vertical="top" wrapText="1"/>
    </xf>
    <xf numFmtId="0" fontId="32" fillId="0" borderId="58" xfId="0" applyFont="1" applyBorder="1" applyAlignment="1">
      <alignment horizontal="center" vertical="top" wrapText="1"/>
    </xf>
    <xf numFmtId="0" fontId="32" fillId="0" borderId="42" xfId="0" applyFont="1" applyBorder="1" applyAlignment="1">
      <alignment horizontal="center" vertical="top" wrapText="1"/>
    </xf>
    <xf numFmtId="0" fontId="32" fillId="41" borderId="59" xfId="0" applyFont="1" applyFill="1" applyBorder="1" applyAlignment="1">
      <alignment horizontal="center" vertical="center" wrapText="1"/>
    </xf>
    <xf numFmtId="0" fontId="32" fillId="41" borderId="61" xfId="0" applyFont="1" applyFill="1" applyBorder="1" applyAlignment="1">
      <alignment horizontal="center" vertical="center" wrapText="1"/>
    </xf>
    <xf numFmtId="0" fontId="32" fillId="41" borderId="57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vertical="center" wrapText="1"/>
    </xf>
    <xf numFmtId="0" fontId="32" fillId="0" borderId="39" xfId="0" applyFont="1" applyBorder="1" applyAlignment="1">
      <alignment vertical="center" wrapText="1"/>
    </xf>
    <xf numFmtId="0" fontId="32" fillId="0" borderId="54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top"/>
    </xf>
    <xf numFmtId="0" fontId="32" fillId="0" borderId="42" xfId="0" applyFont="1" applyBorder="1" applyAlignment="1">
      <alignment horizontal="center" vertical="top"/>
    </xf>
    <xf numFmtId="0" fontId="32" fillId="41" borderId="48" xfId="0" applyFont="1" applyFill="1" applyBorder="1" applyAlignment="1">
      <alignment horizontal="center" vertical="center" wrapText="1"/>
    </xf>
    <xf numFmtId="0" fontId="32" fillId="41" borderId="49" xfId="0" applyFont="1" applyFill="1" applyBorder="1" applyAlignment="1">
      <alignment horizontal="center" vertical="center" wrapText="1"/>
    </xf>
    <xf numFmtId="0" fontId="32" fillId="41" borderId="52" xfId="0" applyFont="1" applyFill="1" applyBorder="1" applyAlignment="1">
      <alignment horizontal="center" vertical="center" wrapText="1"/>
    </xf>
    <xf numFmtId="0" fontId="32" fillId="41" borderId="41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vertical="top"/>
    </xf>
    <xf numFmtId="0" fontId="32" fillId="0" borderId="55" xfId="0" applyFont="1" applyBorder="1" applyAlignment="1">
      <alignment vertical="top"/>
    </xf>
    <xf numFmtId="0" fontId="32" fillId="0" borderId="27" xfId="0" applyFont="1" applyBorder="1" applyAlignment="1">
      <alignment vertical="top"/>
    </xf>
    <xf numFmtId="0" fontId="32" fillId="41" borderId="46" xfId="0" applyFont="1" applyFill="1" applyBorder="1" applyAlignment="1">
      <alignment horizontal="right" vertical="center"/>
    </xf>
    <xf numFmtId="0" fontId="32" fillId="41" borderId="47" xfId="0" applyFont="1" applyFill="1" applyBorder="1" applyAlignment="1">
      <alignment horizontal="right" vertical="center"/>
    </xf>
    <xf numFmtId="0" fontId="32" fillId="41" borderId="26" xfId="0" applyFont="1" applyFill="1" applyBorder="1" applyAlignment="1">
      <alignment horizontal="right" vertical="center"/>
    </xf>
    <xf numFmtId="0" fontId="32" fillId="41" borderId="48" xfId="0" applyFont="1" applyFill="1" applyBorder="1" applyAlignment="1">
      <alignment horizontal="center" vertical="center"/>
    </xf>
    <xf numFmtId="0" fontId="32" fillId="41" borderId="49" xfId="0" applyFont="1" applyFill="1" applyBorder="1" applyAlignment="1">
      <alignment horizontal="center" vertical="center"/>
    </xf>
    <xf numFmtId="0" fontId="32" fillId="41" borderId="52" xfId="0" applyFont="1" applyFill="1" applyBorder="1" applyAlignment="1">
      <alignment horizontal="center" vertical="center"/>
    </xf>
    <xf numFmtId="0" fontId="32" fillId="41" borderId="41" xfId="0" applyFont="1" applyFill="1" applyBorder="1" applyAlignment="1">
      <alignment horizontal="center" vertical="center"/>
    </xf>
    <xf numFmtId="0" fontId="32" fillId="41" borderId="50" xfId="0" applyFont="1" applyFill="1" applyBorder="1" applyAlignment="1">
      <alignment horizontal="center" vertical="center"/>
    </xf>
    <xf numFmtId="0" fontId="32" fillId="41" borderId="39" xfId="0" applyFont="1" applyFill="1" applyBorder="1" applyAlignment="1">
      <alignment horizontal="center" vertical="center"/>
    </xf>
    <xf numFmtId="0" fontId="32" fillId="41" borderId="51" xfId="0" applyFont="1" applyFill="1" applyBorder="1" applyAlignment="1">
      <alignment horizontal="center" vertical="center"/>
    </xf>
    <xf numFmtId="0" fontId="32" fillId="0" borderId="53" xfId="0" applyFont="1" applyBorder="1" applyAlignment="1">
      <alignment vertical="top"/>
    </xf>
    <xf numFmtId="0" fontId="32" fillId="0" borderId="39" xfId="0" applyFont="1" applyBorder="1" applyAlignment="1">
      <alignment vertical="top"/>
    </xf>
    <xf numFmtId="0" fontId="34" fillId="0" borderId="46" xfId="0" applyFont="1" applyBorder="1" applyAlignment="1">
      <alignment horizontal="right" vertical="center"/>
    </xf>
    <xf numFmtId="0" fontId="34" fillId="0" borderId="47" xfId="0" applyFont="1" applyBorder="1" applyAlignment="1">
      <alignment horizontal="right" vertical="center"/>
    </xf>
    <xf numFmtId="0" fontId="34" fillId="0" borderId="26" xfId="0" applyFont="1" applyBorder="1" applyAlignment="1">
      <alignment horizontal="right" vertical="center"/>
    </xf>
    <xf numFmtId="0" fontId="32" fillId="0" borderId="56" xfId="0" applyFont="1" applyBorder="1" applyAlignment="1">
      <alignment horizontal="right" vertical="top" wrapText="1"/>
    </xf>
    <xf numFmtId="0" fontId="32" fillId="0" borderId="58" xfId="0" applyFont="1" applyBorder="1" applyAlignment="1">
      <alignment horizontal="right" vertical="top" wrapText="1"/>
    </xf>
    <xf numFmtId="0" fontId="32" fillId="0" borderId="42" xfId="0" applyFont="1" applyBorder="1" applyAlignment="1">
      <alignment horizontal="right" vertical="top" wrapText="1"/>
    </xf>
    <xf numFmtId="0" fontId="32" fillId="0" borderId="23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53" xfId="0" applyFont="1" applyBorder="1" applyAlignment="1">
      <alignment horizontal="right" vertical="top" wrapText="1"/>
    </xf>
    <xf numFmtId="0" fontId="32" fillId="0" borderId="57" xfId="0" applyFont="1" applyBorder="1" applyAlignment="1">
      <alignment horizontal="right" vertical="top" wrapText="1"/>
    </xf>
    <xf numFmtId="0" fontId="32" fillId="0" borderId="39" xfId="0" applyFont="1" applyBorder="1" applyAlignment="1">
      <alignment horizontal="right" vertical="top" wrapText="1"/>
    </xf>
    <xf numFmtId="0" fontId="32" fillId="0" borderId="56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2" fillId="41" borderId="46" xfId="0" applyFont="1" applyFill="1" applyBorder="1" applyAlignment="1">
      <alignment horizontal="center" vertical="center" wrapText="1"/>
    </xf>
    <xf numFmtId="0" fontId="32" fillId="41" borderId="64" xfId="0" applyFont="1" applyFill="1" applyBorder="1" applyAlignment="1">
      <alignment horizontal="center" vertical="center" wrapText="1"/>
    </xf>
    <xf numFmtId="0" fontId="32" fillId="41" borderId="65" xfId="0" applyFont="1" applyFill="1" applyBorder="1" applyAlignment="1">
      <alignment horizontal="center" vertical="center" wrapText="1"/>
    </xf>
    <xf numFmtId="0" fontId="32" fillId="41" borderId="47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vertical="top" wrapText="1"/>
    </xf>
    <xf numFmtId="0" fontId="32" fillId="0" borderId="55" xfId="0" applyFont="1" applyBorder="1" applyAlignment="1">
      <alignment vertical="top" wrapText="1"/>
    </xf>
    <xf numFmtId="0" fontId="32" fillId="0" borderId="27" xfId="0" applyFont="1" applyBorder="1" applyAlignment="1">
      <alignment vertical="top" wrapText="1"/>
    </xf>
    <xf numFmtId="0" fontId="32" fillId="0" borderId="53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38" fontId="76" fillId="0" borderId="0" xfId="0" applyNumberFormat="1" applyFont="1" applyAlignment="1">
      <alignment vertical="center"/>
    </xf>
  </cellXfs>
  <cellStyles count="113">
    <cellStyle name="20% - 강조색1" xfId="20" builtinId="30" customBuiltin="1"/>
    <cellStyle name="20% - 강조색1 2" xfId="66"/>
    <cellStyle name="20% - 강조색2" xfId="24" builtinId="34" customBuiltin="1"/>
    <cellStyle name="20% - 강조색2 2" xfId="70"/>
    <cellStyle name="20% - 강조색3" xfId="28" builtinId="38" customBuiltin="1"/>
    <cellStyle name="20% - 강조색3 2" xfId="74"/>
    <cellStyle name="20% - 강조색4" xfId="32" builtinId="42" customBuiltin="1"/>
    <cellStyle name="20% - 강조색4 2" xfId="78"/>
    <cellStyle name="20% - 강조색4 4" xfId="95"/>
    <cellStyle name="20% - 강조색5" xfId="36" builtinId="46" customBuiltin="1"/>
    <cellStyle name="20% - 강조색5 2" xfId="82"/>
    <cellStyle name="20% - 강조색6" xfId="40" builtinId="50" customBuiltin="1"/>
    <cellStyle name="20% - 강조색6 2" xfId="86"/>
    <cellStyle name="40% - 강조색1" xfId="21" builtinId="31" customBuiltin="1"/>
    <cellStyle name="40% - 강조색1 2" xfId="67"/>
    <cellStyle name="40% - 강조색2" xfId="25" builtinId="35" customBuiltin="1"/>
    <cellStyle name="40% - 강조색2 2" xfId="71"/>
    <cellStyle name="40% - 강조색2 4" xfId="96"/>
    <cellStyle name="40% - 강조색3" xfId="29" builtinId="39" customBuiltin="1"/>
    <cellStyle name="40% - 강조색3 2" xfId="75"/>
    <cellStyle name="40% - 강조색4" xfId="33" builtinId="43" customBuiltin="1"/>
    <cellStyle name="40% - 강조색4 2" xfId="79"/>
    <cellStyle name="40% - 강조색5" xfId="37" builtinId="47" customBuiltin="1"/>
    <cellStyle name="40% - 강조색5 2" xfId="83"/>
    <cellStyle name="40% - 강조색6" xfId="41" builtinId="51" customBuiltin="1"/>
    <cellStyle name="40% - 강조색6 2" xfId="87"/>
    <cellStyle name="40% - 강조색6 4" xfId="97"/>
    <cellStyle name="60% - 강조색1" xfId="22" builtinId="32" customBuiltin="1"/>
    <cellStyle name="60% - 강조색1 2" xfId="68"/>
    <cellStyle name="60% - 강조색2" xfId="26" builtinId="36" customBuiltin="1"/>
    <cellStyle name="60% - 강조색2 2" xfId="72"/>
    <cellStyle name="60% - 강조색3" xfId="30" builtinId="40" customBuiltin="1"/>
    <cellStyle name="60% - 강조색3 2" xfId="76"/>
    <cellStyle name="60% - 강조색4" xfId="34" builtinId="44" customBuiltin="1"/>
    <cellStyle name="60% - 강조색4 2" xfId="80"/>
    <cellStyle name="60% - 강조색4 4" xfId="98"/>
    <cellStyle name="60% - 강조색5" xfId="38" builtinId="48" customBuiltin="1"/>
    <cellStyle name="60% - 강조색5 2" xfId="84"/>
    <cellStyle name="60% - 강조색6" xfId="42" builtinId="52" customBuiltin="1"/>
    <cellStyle name="60% - 강조색6 2" xfId="88"/>
    <cellStyle name="Hyperlink 2" xfId="107"/>
    <cellStyle name="Normal 2" xfId="106"/>
    <cellStyle name="Normal 2 2" xfId="111"/>
    <cellStyle name="강조색1" xfId="19" builtinId="29" customBuiltin="1"/>
    <cellStyle name="강조색1 2" xfId="65"/>
    <cellStyle name="강조색1 3" xfId="99"/>
    <cellStyle name="강조색2" xfId="23" builtinId="33" customBuiltin="1"/>
    <cellStyle name="강조색2 2" xfId="69"/>
    <cellStyle name="강조색3" xfId="27" builtinId="37" customBuiltin="1"/>
    <cellStyle name="강조색3 2" xfId="73"/>
    <cellStyle name="강조색4" xfId="31" builtinId="41" customBuiltin="1"/>
    <cellStyle name="강조색4 2" xfId="77"/>
    <cellStyle name="강조색5" xfId="35" builtinId="45" customBuiltin="1"/>
    <cellStyle name="강조색5 2" xfId="81"/>
    <cellStyle name="강조색5 3" xfId="100"/>
    <cellStyle name="강조색6" xfId="39" builtinId="49" customBuiltin="1"/>
    <cellStyle name="강조색6 2" xfId="85"/>
    <cellStyle name="경고문" xfId="15" builtinId="11" customBuiltin="1"/>
    <cellStyle name="경고문 2" xfId="61"/>
    <cellStyle name="계산" xfId="12" builtinId="22" customBuiltin="1"/>
    <cellStyle name="계산 2" xfId="58"/>
    <cellStyle name="나쁨" xfId="8" builtinId="27" customBuiltin="1"/>
    <cellStyle name="나쁨 2" xfId="54"/>
    <cellStyle name="나쁨 3" xfId="101"/>
    <cellStyle name="메모" xfId="16" builtinId="10" customBuiltin="1"/>
    <cellStyle name="메모 2" xfId="62"/>
    <cellStyle name="메모 2 2" xfId="110"/>
    <cellStyle name="보통" xfId="9" builtinId="28" customBuiltin="1"/>
    <cellStyle name="보통 2" xfId="55"/>
    <cellStyle name="설명 텍스트" xfId="17" builtinId="53" customBuiltin="1"/>
    <cellStyle name="설명 텍스트 2" xfId="63"/>
    <cellStyle name="셀 확인" xfId="14" builtinId="23" customBuiltin="1"/>
    <cellStyle name="셀 확인 2" xfId="60"/>
    <cellStyle name="셀 확인 2 2" xfId="102"/>
    <cellStyle name="쉼표 [0]" xfId="1" builtinId="6"/>
    <cellStyle name="쉼표 [0] 2" xfId="46"/>
    <cellStyle name="쉼표 [0] 2 2" xfId="94"/>
    <cellStyle name="연결된 셀" xfId="13" builtinId="24" customBuiltin="1"/>
    <cellStyle name="연결된 셀 2" xfId="59"/>
    <cellStyle name="요약" xfId="18" builtinId="25" customBuiltin="1"/>
    <cellStyle name="요약 2" xfId="64"/>
    <cellStyle name="입력" xfId="10" builtinId="20" customBuiltin="1"/>
    <cellStyle name="입력 2" xfId="56"/>
    <cellStyle name="입력 4" xfId="103"/>
    <cellStyle name="제목" xfId="2" builtinId="15" customBuiltin="1"/>
    <cellStyle name="제목 1" xfId="3" builtinId="16" customBuiltin="1"/>
    <cellStyle name="제목 1 2" xfId="49"/>
    <cellStyle name="제목 2" xfId="4" builtinId="17" customBuiltin="1"/>
    <cellStyle name="제목 2 2" xfId="50"/>
    <cellStyle name="제목 3" xfId="5" builtinId="18" customBuiltin="1"/>
    <cellStyle name="제목 3 2" xfId="51"/>
    <cellStyle name="제목 4" xfId="6" builtinId="19" customBuiltin="1"/>
    <cellStyle name="제목 4 2" xfId="52"/>
    <cellStyle name="제목 4 3" xfId="104"/>
    <cellStyle name="제목 5" xfId="48"/>
    <cellStyle name="제목 6" xfId="108"/>
    <cellStyle name="좋음" xfId="7" builtinId="26" customBuiltin="1"/>
    <cellStyle name="좋음 2" xfId="53"/>
    <cellStyle name="출력" xfId="11" builtinId="21" customBuiltin="1"/>
    <cellStyle name="출력 2" xfId="57"/>
    <cellStyle name="표준" xfId="0" builtinId="0"/>
    <cellStyle name="표준 10" xfId="92"/>
    <cellStyle name="표준 13 3" xfId="112"/>
    <cellStyle name="표준 2" xfId="45"/>
    <cellStyle name="표준 2 2" xfId="43"/>
    <cellStyle name="표준 2 3" xfId="93"/>
    <cellStyle name="표준 2 4" xfId="109"/>
    <cellStyle name="표준 3" xfId="44"/>
    <cellStyle name="표준 4" xfId="47"/>
    <cellStyle name="표준 5" xfId="89"/>
    <cellStyle name="표준 9" xfId="91"/>
    <cellStyle name="하이퍼링크" xfId="90" builtinId="8"/>
    <cellStyle name="하이퍼링크 2" xfId="105"/>
  </cellStyles>
  <dxfs count="0"/>
  <tableStyles count="0" defaultTableStyle="TableStyleMedium2" defaultPivotStyle="PivotStyleLight16"/>
  <colors>
    <mruColors>
      <color rgb="FF0033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63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31.xml"/><Relationship Id="rId76" Type="http://schemas.openxmlformats.org/officeDocument/2006/relationships/externalLink" Target="externalLinks/externalLink39.xml"/><Relationship Id="rId84" Type="http://schemas.openxmlformats.org/officeDocument/2006/relationships/externalLink" Target="externalLinks/externalLink47.xml"/><Relationship Id="rId89" Type="http://schemas.openxmlformats.org/officeDocument/2006/relationships/externalLink" Target="externalLinks/externalLink52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4.xml"/><Relationship Id="rId92" Type="http://schemas.openxmlformats.org/officeDocument/2006/relationships/externalLink" Target="externalLinks/externalLink5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29.xml"/><Relationship Id="rId74" Type="http://schemas.openxmlformats.org/officeDocument/2006/relationships/externalLink" Target="externalLinks/externalLink37.xml"/><Relationship Id="rId79" Type="http://schemas.openxmlformats.org/officeDocument/2006/relationships/externalLink" Target="externalLinks/externalLink42.xml"/><Relationship Id="rId87" Type="http://schemas.openxmlformats.org/officeDocument/2006/relationships/externalLink" Target="externalLinks/externalLink5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4.xml"/><Relationship Id="rId82" Type="http://schemas.openxmlformats.org/officeDocument/2006/relationships/externalLink" Target="externalLinks/externalLink45.xml"/><Relationship Id="rId90" Type="http://schemas.openxmlformats.org/officeDocument/2006/relationships/externalLink" Target="externalLinks/externalLink53.xml"/><Relationship Id="rId95" Type="http://schemas.openxmlformats.org/officeDocument/2006/relationships/externalLink" Target="externalLinks/externalLink5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77" Type="http://schemas.openxmlformats.org/officeDocument/2006/relationships/externalLink" Target="externalLinks/externalLink40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externalLink" Target="externalLinks/externalLink35.xml"/><Relationship Id="rId80" Type="http://schemas.openxmlformats.org/officeDocument/2006/relationships/externalLink" Target="externalLinks/externalLink43.xml"/><Relationship Id="rId85" Type="http://schemas.openxmlformats.org/officeDocument/2006/relationships/externalLink" Target="externalLinks/externalLink48.xml"/><Relationship Id="rId93" Type="http://schemas.openxmlformats.org/officeDocument/2006/relationships/externalLink" Target="externalLinks/externalLink56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externalLink" Target="externalLinks/externalLink17.xml"/><Relationship Id="rId62" Type="http://schemas.openxmlformats.org/officeDocument/2006/relationships/externalLink" Target="externalLinks/externalLink25.xml"/><Relationship Id="rId70" Type="http://schemas.openxmlformats.org/officeDocument/2006/relationships/externalLink" Target="externalLinks/externalLink33.xml"/><Relationship Id="rId75" Type="http://schemas.openxmlformats.org/officeDocument/2006/relationships/externalLink" Target="externalLinks/externalLink38.xml"/><Relationship Id="rId83" Type="http://schemas.openxmlformats.org/officeDocument/2006/relationships/externalLink" Target="externalLinks/externalLink46.xml"/><Relationship Id="rId88" Type="http://schemas.openxmlformats.org/officeDocument/2006/relationships/externalLink" Target="externalLinks/externalLink51.xml"/><Relationship Id="rId91" Type="http://schemas.openxmlformats.org/officeDocument/2006/relationships/externalLink" Target="externalLinks/externalLink54.xml"/><Relationship Id="rId96" Type="http://schemas.openxmlformats.org/officeDocument/2006/relationships/externalLink" Target="externalLinks/externalLink5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73" Type="http://schemas.openxmlformats.org/officeDocument/2006/relationships/externalLink" Target="externalLinks/externalLink36.xml"/><Relationship Id="rId78" Type="http://schemas.openxmlformats.org/officeDocument/2006/relationships/externalLink" Target="externalLinks/externalLink41.xml"/><Relationship Id="rId81" Type="http://schemas.openxmlformats.org/officeDocument/2006/relationships/externalLink" Target="externalLinks/externalLink44.xml"/><Relationship Id="rId86" Type="http://schemas.openxmlformats.org/officeDocument/2006/relationships/externalLink" Target="externalLinks/externalLink49.xml"/><Relationship Id="rId94" Type="http://schemas.openxmlformats.org/officeDocument/2006/relationships/externalLink" Target="externalLinks/externalLink57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58</xdr:row>
      <xdr:rowOff>38099</xdr:rowOff>
    </xdr:from>
    <xdr:to>
      <xdr:col>48</xdr:col>
      <xdr:colOff>304799</xdr:colOff>
      <xdr:row>93</xdr:row>
      <xdr:rowOff>11206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024" t="41764" r="24730" b="3414"/>
        <a:stretch/>
      </xdr:blipFill>
      <xdr:spPr>
        <a:xfrm>
          <a:off x="31432500" y="8915399"/>
          <a:ext cx="9220199" cy="5307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ec\CDG\CDG2\AVELANGE\FILETR98\CORIND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48;&#49324;-&#44592;&#47568;\00-5%20&#54620;&#51652;&#51473;&#44277;&#50629;\WF200\TMP\~TMP7233.$$$\WF200\TMP\~TMP5043.$$$\&#44228;&#51221;&#44284;&#477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&#44048;&#49324;-&#44592;&#47568;\00-5%20&#54620;&#51652;&#51473;&#44277;&#50629;\WF200\TMP\~TMP7233.$$$\WF200\TMP\~TMP5043.$$$\&#44228;&#51221;&#44284;&#4778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0%20FINAL%20Plan%20standard%20cost%20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8729;&#44536;&#47112;\&#48729;&#44536;&#47112;2002.3.31&#48152;&#44592;&#44160;&#53664;\&#45824;&#51088;3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ec\CDG\CDG2\AVELANGE\FILETR98\VERIND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ec\CDG\CDG2\AVELANGE\FILETR98\DEVL97\LOTUS\CORIND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F200\TMP\~TMP954.$$$\WF200\TMP\~TMP7233.$$$\WF200\TMP\~TMP5043.$$$\&#44228;&#51221;&#44284;&#477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WF200\TMP\~TMP954.$$$\WF200\TMP\~TMP7233.$$$\WF200\TMP\~TMP5043.$$$\&#44228;&#51221;&#44284;&#4778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_95\TEMP\PRMPRD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&#51221;&#49457;&#49885;\&#51221;&#49457;&#49885;\&#44048;&#49324;-&#44592;&#47568;\00-5%20&#54620;&#51652;&#51473;&#44277;&#50629;\WF200\TMP\~TMP7233.$$$\WF200\TMP\~TMP7201.$$$\ACT\ACT97\&#51116;&#47924;&#51228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48;&#49324;-&#44592;&#47568;\00-5%20&#54620;&#51652;&#51473;&#44277;&#50629;\WF200\TMP\~TMP7233.$$$\WF200\TMP\~TMP7201.$$$\ACT\ACT97\&#51116;&#47924;&#51228;&#5436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&#44048;&#49324;-&#44592;&#47568;\00-5%20&#54620;&#51652;&#51473;&#44277;&#50629;\WF200\TMP\~TMP7233.$$$\WF200\TMP\~TMP7201.$$$\ACT\ACT97\&#51116;&#47924;&#51228;&#5436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files.te.trefileurope.com\workgroups\Monthly%20Reporting\2008\1108\Flash%20Astralloy%20(1108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840;1\&#44208;&#49328;98\&#52264;&#51077;&#44552;\&#54217;&#44512;&#52264;&#51077;&#51060;&#51088;&#5098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SEO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749;&#55148;\LEE\97&#54616;&#48152;&#44592;\9744&#48516;&#44592;\usoa\95&#48372;&#44256;\95&#48708;&#5085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\&#36130;&#21153;&#31185;\FIN\BUDGET97\BS969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&#48376;&#51064;&#51032;%20Netware%20Login%20ID\My%20Documents\&#54924;&#44228;&#44048;&#49324;\&#44592;&#47568;&#44048;&#49324;02\4.&#51060;&#51648;&#49884;&#49828;&#53596;\gong\gong\MSOFFICE\EXCEL\PYB\&#50900;&#48324;&#49892;&#51201;\96\MSOFFICE\HEXCEL\PYB\DATA\JEJO95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BJSFSR50.cn.kworld.kpmg.com\BJ\DOCUME~1\poncelse\LOCALS~1\Temp\ARC28\New%20SOP%20template%20v11june%2017h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BJSFSR50.cn.kworld.kpmg.com\BJ\DOCUME~1\poncelse\LOCALS~1\Temp\ARC28\old\New%20SOP%20template%20v16june%2020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ttfsr02\fas\My%20Documents\coxdata\forecast%20pre-launch\Quarterly%20Treasury%20Cashflow%20December%206%2020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(&#51452;)&#54616;&#51060;&#50060;\&#45817;&#44592;&#47568;&#51312;&#49436;\5131%20&#54788;&#44552;%20&#48143;%20&#50696;&#52824;&#4455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\LIK\OTH\Inv\00&#48152;&#44592;\&#51116;&#44256;&#51312;&#49324;9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48;&#49324;-&#44592;&#47568;\00-5%20&#54620;&#51652;&#51473;&#44277;&#50629;\WF200\TMP\~TMP7233.$$$\WF200\TMP\~TMP5461.$$$\&#51116;&#47924;&#51228;&#5436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&#44048;&#49324;-&#44592;&#47568;\00-5%20&#54620;&#51652;&#51473;&#44277;&#50629;\WF200\TMP\~TMP7233.$$$\WF200\TMP\~TMP5461.$$$\&#51116;&#47924;&#51228;&#543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0.10.221\Production%20Planning\&#51333;&#49373;&#44228;\N074\N-074_pch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Documents%20and%20Settings\d970000e\Local%20Settings\Temporary%20Internet%20Files\Content.IE5\26W90TJD\101%20&#44277;&#49324;&#52384;&#49688;&#48372;&#44256;&#49436;\CTG\KANG.R\SILHANG\&#48320;&#44221;&#49892;&#5466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0.10.221\Production%20Planning\WF200\TMP\~TMP8942.$$$\N065PSC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131%20&#54788;&#44552;%20&#48143;%20&#50696;&#52824;&#44552;&#51032;%20&#50892;&#53356;&#49884;&#53944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8331%20&#49324;&#50629;&#48708;substantive&#51032;%20&#50892;&#53356;&#49884;&#53944;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&#44048;&#49324;\&#46160;&#47112;&#50640;&#50612;&#47700;&#53448;\&#51312;&#49436;\&#44552;&#50997;&#51088;&#4932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imsd1\My%20Documents\My%20Documents\2003\&#45824;&#50864;&#52980;&#54504;&#53552;(&#48152;&#44592;)\wtb03&#48152;&#44592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Documents%20and%20Settings\kimsd1\My%20Documents\My%20Documents\2003\&#45824;&#50864;&#52980;&#54504;&#53552;(&#48152;&#44592;)\wtb03&#48152;&#44592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&#44048;&#49324;\&#44221;&#45224;&#44592;&#50629;\&#44053;&#46041;&#48124;\&#51064;&#44148;&#4870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Documents%20and%20Settings\dongmkang\My%20Documents\&#48155;&#51008;%20&#54028;&#51068;\&#12601;&#12601;&#12601;&#12601;&#12601;&#1260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kim152/Desktop/Documents%20and%20Settings/woosoklee/Local%20Settings/Temporary%20Internet%20Files/Content.MSO/MSE/Project%20Ticket%20PPA%20Model_20081211_v3(reviewed)/%208100%20&#51077;&#51613;&#51312;&#49436;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(&#51452;)&#49933;&#50857;&#51088;&#46041;&#52264;\&#54788;&#44552;&#50696;&#52824;&#4455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%20&#50689;&#50629;&#48708;&#50857;&#51032;%20&#50892;&#53356;&#49884;&#53944;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31%20&#47588;&#52636;&#52292;&#44428;%20&#53580;&#49828;&#53944;&#51032;%20&#50892;&#53356;&#49884;&#53944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(&#51452;)COEX\&#44592;&#47568;&#44048;&#49324;&#51312;&#49436;\&#51064;&#44148;&#4870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8231%20&#47588;&#52636;&#50896;&#44032;%20Substantive%20work&#51032;%20&#50892;&#53356;&#49884;&#53944;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l%20Work\&#44608;&#50684;&#54805;\Audit\&#51228;&#51060;&#50472;&#54788;\02&#44592;&#47568;\&#48372;&#44256;&#49436;\01&#45380;%20&#49688;&#51221;\Documents%20and%20Settings\hymoon\My%20Documents\&#44592;&#47568;&#44048;&#49324;\&#51613;&#44428;&#44144;&#47000;&#49548;\2263%20WTB(31%2012%2002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All%20Work\&#44608;&#50684;&#54805;\Audit\&#51228;&#51060;&#50472;&#54788;\02&#44592;&#47568;\&#48372;&#44256;&#49436;\01&#45380;%20&#49688;&#51221;\Documents%20and%20Settings\hymoon\My%20Documents\&#44592;&#47568;&#44048;&#49324;\&#51613;&#44428;&#44144;&#47000;&#49548;\2263%20WTB(31%2012%2002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BJSFSR50.cn.kworld.kpmg.com\BJ\DOCUME~1\poncelse\LOCALS~1\Temp\ARC28\New%20SOP%20template%20v16june%2020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(&#51452;)&#54616;&#51060;&#50060;\&#45817;&#44592;&#47568;&#51312;&#49436;\6331%20&#52264;&#51077;&#44552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F200\TMP\~TMP7233.$$$\WF200\TMP\~TMP7201.$$$\ACT\ACT97\&#51116;&#47924;&#51228;&#5436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WF200\TMP\~TMP7233.$$$\WF200\TMP\~TMP7201.$$$\ACT\ACT97\&#51116;&#47924;&#51228;&#5436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48376;&#51064;&#51032;%20Netware%20Login%20ID\My%20Documents\Client02\&#50508;&#53944;&#47200;\&#44592;&#47568;&#44048;&#49324;\gong\gong\MSOFFICE\EXCEL\PYB\&#50900;&#48324;&#49892;&#51201;\96\MSOFFICE\HEXCEL\PYB\DATA\JEJO95G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Documents%20and%20Settings\&#48376;&#51064;&#51032;%20Netware%20Login%20ID\My%20Documents\Client02\&#50508;&#53944;&#47200;\&#44592;&#47568;&#44048;&#49324;\gong\gong\MSOFFICE\EXCEL\PYB\&#50900;&#48324;&#49892;&#51201;\96\MSOFFICE\HEXCEL\PYB\DATA\JEJO95G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youngjinlee\Desktop\&#54620;&#44397;&#46041;&#49436;&#48156;&#51204;\&#52280;&#44256;&#51088;&#47308;1\Documents%20and%20Settings\sangmannoh\My%20Documents\1.%20audit\3.%20&#45824;&#46041;&#49828;&#54008;\2002&#45380;%20&#48152;&#44592;\&#44048;&#49324;-&#44592;&#47568;\00-5%20&#54620;&#51652;&#51473;&#44277;&#50629;\WF200\TMP\~TMP7233.$$$\WF200\TMP\~TMP5043.$$$\&#44228;&#51221;&#44284;&#47785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F200\TMP\~TMP7233.$$$\WF200\TMP\~TMP7201.$$$\ACT\ACT97\&#51116;&#47924;&#51228;&#54364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WINDOWS\TEMP\&#52264;&#51077;&#44552;\&#54217;&#44512;&#52264;&#51077;&#51060;&#51088;&#5098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qua\WINDOWS\TEMP\WINDOWS\TEMP\&#52264;&#51077;&#44552;\&#54217;&#44512;&#52264;&#51077;&#51060;&#51088;&#5098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48276;\2006&#45380;%20&#48152;&#44592;&#44208;&#49328;\JABO\O12060\INFORM\MYENGBU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Pjt%20All_Trading%20Multiple%2020190508_&#54644;&#508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98"/>
      <sheetName val="D"/>
      <sheetName val="영업손익(요약)"/>
      <sheetName val="COLOR별 인쇄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  <sheetName val="Config"/>
      <sheetName val="송전기본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  <sheetName val="Config"/>
      <sheetName val="송전기본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VVa"/>
      <sheetName val="A"/>
      <sheetName val="B"/>
      <sheetName val="C"/>
      <sheetName val="E"/>
      <sheetName val="D"/>
      <sheetName val="H"/>
      <sheetName val="F"/>
      <sheetName val="G"/>
      <sheetName val="J"/>
      <sheetName val="Gross Margin Displayed"/>
      <sheetName val="I"/>
      <sheetName val="anaa"/>
      <sheetName val="K"/>
      <sheetName val="L"/>
      <sheetName val="accruals"/>
      <sheetName val="N"/>
      <sheetName val="M"/>
      <sheetName val="O"/>
      <sheetName val="P"/>
      <sheetName val="S"/>
      <sheetName val="Q"/>
      <sheetName val="R"/>
      <sheetName val="T"/>
      <sheetName val="U"/>
      <sheetName val="V"/>
      <sheetName val="Y"/>
      <sheetName val="W"/>
      <sheetName val="X"/>
      <sheetName val="Z"/>
      <sheetName val="AA"/>
      <sheetName val="AD"/>
      <sheetName val="AE"/>
      <sheetName val="AF"/>
      <sheetName val="AG"/>
      <sheetName val="AI"/>
      <sheetName val="AH"/>
      <sheetName val="AK"/>
      <sheetName val="AL"/>
      <sheetName val="AM"/>
      <sheetName val="AR"/>
      <sheetName val="AT"/>
      <sheetName val="BG"/>
      <sheetName val="BH"/>
      <sheetName val="BI"/>
      <sheetName val="BJ"/>
      <sheetName val="BK"/>
      <sheetName val="BF COST"/>
      <sheetName val="SP COST"/>
      <sheetName val="EXTRAORDINARY SPENDING"/>
      <sheetName val="FOOTNOTES"/>
      <sheetName val="Ending Balances"/>
      <sheetName val="Entry"/>
      <sheetName val="LIFO &amp; LCM"/>
      <sheetName val="Market Prices"/>
      <sheetName val="Scrap Prices"/>
      <sheetName val="Flux Detail Oct"/>
      <sheetName val="Flux Detail"/>
      <sheetName val="DATABASE"/>
      <sheetName val="KPI 1"/>
      <sheetName val="KPI 2"/>
      <sheetName val="CCC NBU"/>
      <sheetName val="CCC IBU"/>
      <sheetName val="CCC TOTAL"/>
      <sheetName val="CPC PAYROLL DATA"/>
      <sheetName val="CCC BP P&amp;L STMT"/>
      <sheetName val="CPC BP P&amp;L STMT"/>
      <sheetName val="Larry's Data I"/>
      <sheetName val="Larry's Data II"/>
      <sheetName val="2003-2006 SAFETY INCIDENTS"/>
      <sheetName val="C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7">
          <cell r="B7" t="str">
            <v>Jan</v>
          </cell>
          <cell r="C7" t="str">
            <v>Feb</v>
          </cell>
          <cell r="D7" t="str">
            <v>Mar</v>
          </cell>
          <cell r="E7" t="str">
            <v>Apr</v>
          </cell>
          <cell r="F7" t="str">
            <v>May</v>
          </cell>
          <cell r="G7" t="str">
            <v>Jun</v>
          </cell>
          <cell r="H7" t="str">
            <v>Jul</v>
          </cell>
          <cell r="I7" t="str">
            <v>Aug</v>
          </cell>
          <cell r="J7" t="str">
            <v>Sep</v>
          </cell>
          <cell r="K7" t="str">
            <v>Oct</v>
          </cell>
          <cell r="L7" t="str">
            <v>Nov</v>
          </cell>
          <cell r="M7" t="str">
            <v>Dec</v>
          </cell>
        </row>
        <row r="18">
          <cell r="B18">
            <v>31909</v>
          </cell>
          <cell r="C18">
            <v>31909</v>
          </cell>
          <cell r="D18">
            <v>31911</v>
          </cell>
          <cell r="E18">
            <v>31908</v>
          </cell>
          <cell r="F18">
            <v>31908</v>
          </cell>
          <cell r="G18">
            <v>31910</v>
          </cell>
          <cell r="H18">
            <v>31917</v>
          </cell>
          <cell r="I18">
            <v>31915</v>
          </cell>
          <cell r="J18">
            <v>31901</v>
          </cell>
          <cell r="K18">
            <v>31895</v>
          </cell>
          <cell r="L18">
            <v>31884</v>
          </cell>
          <cell r="M18">
            <v>31863</v>
          </cell>
        </row>
        <row r="20">
          <cell r="B20">
            <v>108998</v>
          </cell>
          <cell r="C20">
            <v>109698</v>
          </cell>
          <cell r="D20">
            <v>112690</v>
          </cell>
          <cell r="E20">
            <v>106650</v>
          </cell>
          <cell r="F20">
            <v>110070</v>
          </cell>
          <cell r="G20">
            <v>109220</v>
          </cell>
          <cell r="H20">
            <v>108306</v>
          </cell>
          <cell r="I20">
            <v>110017</v>
          </cell>
          <cell r="J20">
            <v>106915</v>
          </cell>
          <cell r="K20">
            <v>105303</v>
          </cell>
          <cell r="L20">
            <v>106979</v>
          </cell>
          <cell r="M20">
            <v>103248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"/>
      <sheetName val="현금과예금"/>
      <sheetName val="유가증권명세서"/>
      <sheetName val="매출총괄"/>
      <sheetName val="외상매출금"/>
      <sheetName val="받을어음"/>
      <sheetName val="미수금"/>
      <sheetName val="미수수익명세서"/>
      <sheetName val="재고자산"/>
      <sheetName val="상품명세"/>
      <sheetName val="제품명세 "/>
      <sheetName val="재공품 "/>
      <sheetName val="도농재료 "/>
      <sheetName val="김해재료 "/>
      <sheetName val="광주재료 "/>
      <sheetName val="논산재료 "/>
      <sheetName val="도농저장품"/>
      <sheetName val="김해저장품"/>
      <sheetName val="광주저장품"/>
      <sheetName val="미착재료"/>
      <sheetName val="제품타계정 "/>
      <sheetName val="상품타계정"/>
      <sheetName val="재료타계정"/>
      <sheetName val="선급금"/>
      <sheetName val="선급비용명세"/>
      <sheetName val="선급비용"/>
      <sheetName val="장기예금"/>
      <sheetName val="투자유권"/>
      <sheetName val="특정"/>
      <sheetName val="분석적검토(대차)"/>
      <sheetName val="53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"/>
      <sheetName val="Histo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  <sheetName val="MASIMS"/>
      <sheetName val="표지"/>
      <sheetName val="pus"/>
      <sheetName val="배부금액"/>
      <sheetName val="10K4"/>
      <sheetName val="FRDS98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  <sheetName val="MASIMS"/>
      <sheetName val="표지"/>
      <sheetName val="pus"/>
      <sheetName val="배부금액"/>
      <sheetName val="10K4"/>
      <sheetName val="FRDS98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and Actual"/>
      <sheetName val="Steel Comp."/>
      <sheetName val="INSTRUCTIONS"/>
      <sheetName val="BUS PLAN INPUT"/>
      <sheetName val="DATABASE"/>
      <sheetName val="CPC BUSINESS PLAN"/>
      <sheetName val="ACCT RESPONSIBILITY"/>
    </sheetNames>
    <sheetDataSet>
      <sheetData sheetId="0" refreshError="1"/>
      <sheetData sheetId="1" refreshError="1">
        <row r="1">
          <cell r="U1">
            <v>36516.593935879631</v>
          </cell>
        </row>
        <row r="8">
          <cell r="W8" t="str">
            <v>Jan</v>
          </cell>
          <cell r="X8">
            <v>445400</v>
          </cell>
          <cell r="Y8">
            <v>440644</v>
          </cell>
          <cell r="Z8">
            <v>-4756</v>
          </cell>
        </row>
        <row r="9">
          <cell r="W9" t="str">
            <v>Feb</v>
          </cell>
          <cell r="X9">
            <v>398200</v>
          </cell>
          <cell r="Y9">
            <v>425021</v>
          </cell>
          <cell r="Z9">
            <v>22065</v>
          </cell>
        </row>
        <row r="10">
          <cell r="W10" t="str">
            <v>Mar</v>
          </cell>
          <cell r="X10">
            <v>423600</v>
          </cell>
          <cell r="Y10">
            <v>440205</v>
          </cell>
          <cell r="Z10">
            <v>38670</v>
          </cell>
        </row>
        <row r="11">
          <cell r="W11" t="str">
            <v>Apr</v>
          </cell>
          <cell r="X11">
            <v>427700</v>
          </cell>
          <cell r="Y11">
            <v>441297</v>
          </cell>
          <cell r="Z11">
            <v>52267</v>
          </cell>
        </row>
        <row r="12">
          <cell r="W12" t="str">
            <v>May</v>
          </cell>
          <cell r="X12">
            <v>440100</v>
          </cell>
          <cell r="Y12">
            <v>461839</v>
          </cell>
          <cell r="Z12">
            <v>74006</v>
          </cell>
        </row>
        <row r="13">
          <cell r="W13" t="str">
            <v>Jun</v>
          </cell>
          <cell r="X13">
            <v>413200</v>
          </cell>
          <cell r="Y13">
            <v>458716</v>
          </cell>
          <cell r="Z13">
            <v>119522</v>
          </cell>
        </row>
        <row r="14">
          <cell r="W14" t="str">
            <v>Jul</v>
          </cell>
          <cell r="X14">
            <v>442500</v>
          </cell>
          <cell r="Y14">
            <v>441325</v>
          </cell>
          <cell r="Z14">
            <v>118347</v>
          </cell>
        </row>
        <row r="15">
          <cell r="W15" t="str">
            <v>Aug</v>
          </cell>
          <cell r="X15">
            <v>441600</v>
          </cell>
          <cell r="Y15">
            <v>463389</v>
          </cell>
          <cell r="Z15">
            <v>140136</v>
          </cell>
        </row>
        <row r="16">
          <cell r="W16" t="str">
            <v>Sep</v>
          </cell>
          <cell r="X16">
            <v>417200</v>
          </cell>
          <cell r="Y16">
            <v>298750</v>
          </cell>
          <cell r="Z16">
            <v>21686</v>
          </cell>
        </row>
        <row r="17">
          <cell r="W17" t="str">
            <v>Oct</v>
          </cell>
          <cell r="X17">
            <v>431500</v>
          </cell>
          <cell r="Y17">
            <v>454596</v>
          </cell>
          <cell r="Z17">
            <v>44782</v>
          </cell>
        </row>
        <row r="18">
          <cell r="W18" t="str">
            <v>Nov</v>
          </cell>
          <cell r="X18">
            <v>351000</v>
          </cell>
          <cell r="Y18">
            <v>457559</v>
          </cell>
          <cell r="Z18">
            <v>151341</v>
          </cell>
        </row>
        <row r="19">
          <cell r="W19" t="str">
            <v>Dec</v>
          </cell>
          <cell r="X19">
            <v>436400</v>
          </cell>
          <cell r="Y19" t="str">
            <v xml:space="preserve"> </v>
          </cell>
          <cell r="Z19" t="str">
            <v xml:space="preserve"> </v>
          </cell>
        </row>
        <row r="21">
          <cell r="W21" t="str">
            <v>Y-T-D</v>
          </cell>
        </row>
        <row r="220">
          <cell r="X220">
            <v>435700</v>
          </cell>
          <cell r="Z220">
            <v>4944</v>
          </cell>
        </row>
        <row r="221">
          <cell r="X221">
            <v>404900</v>
          </cell>
          <cell r="Z221">
            <v>25065</v>
          </cell>
        </row>
        <row r="222">
          <cell r="X222">
            <v>452300</v>
          </cell>
          <cell r="Z222">
            <v>12970</v>
          </cell>
        </row>
        <row r="223">
          <cell r="X223">
            <v>417900</v>
          </cell>
          <cell r="Z223">
            <v>36367</v>
          </cell>
        </row>
        <row r="224">
          <cell r="X224">
            <v>450300</v>
          </cell>
          <cell r="Z224">
            <v>47906</v>
          </cell>
        </row>
        <row r="225">
          <cell r="X225">
            <v>456300</v>
          </cell>
          <cell r="Z225">
            <v>50322</v>
          </cell>
        </row>
        <row r="226">
          <cell r="X226">
            <v>469500</v>
          </cell>
          <cell r="Z226">
            <v>22147</v>
          </cell>
        </row>
        <row r="227">
          <cell r="X227">
            <v>477300</v>
          </cell>
          <cell r="Z227">
            <v>8236</v>
          </cell>
        </row>
        <row r="228">
          <cell r="X228">
            <v>384600</v>
          </cell>
          <cell r="Z228">
            <v>-77614</v>
          </cell>
        </row>
        <row r="229">
          <cell r="X229">
            <v>480300</v>
          </cell>
          <cell r="Z229">
            <v>-103318</v>
          </cell>
        </row>
        <row r="230">
          <cell r="X230">
            <v>453000</v>
          </cell>
          <cell r="Z230">
            <v>-98759</v>
          </cell>
        </row>
        <row r="231">
          <cell r="X231">
            <v>461500</v>
          </cell>
          <cell r="Z231" t="str">
            <v xml:space="preserve"> 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부가세신고자료"/>
      <sheetName val="개황"/>
      <sheetName val="긴축실적 (2분기)"/>
      <sheetName val="외화계약"/>
      <sheetName val="XREF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부가세신고자료"/>
      <sheetName val="개황"/>
      <sheetName val="긴축실적 (2분기)"/>
      <sheetName val="외화계약"/>
      <sheetName val="XREF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갑지"/>
      <sheetName val="토목주소"/>
      <sheetName val="프랜트면허"/>
      <sheetName val="1차네트공정"/>
      <sheetName val="실행(ALT1)"/>
      <sheetName val="본부장"/>
      <sheetName val="단면별연장"/>
      <sheetName val="집계표(육상)"/>
      <sheetName val="지급자재"/>
      <sheetName val="주식"/>
      <sheetName val="갑지(추정)"/>
      <sheetName val="성지공현"/>
      <sheetName val="DATA"/>
      <sheetName val="GAEYO"/>
      <sheetName val="화재 탐지 설비"/>
      <sheetName val="공사개요"/>
      <sheetName val="입찰안"/>
      <sheetName val="COVER"/>
      <sheetName val="wall"/>
      <sheetName val="토사(PE)"/>
      <sheetName val="SG"/>
      <sheetName val="내역"/>
      <sheetName val="2.대외공문"/>
      <sheetName val="관리동"/>
      <sheetName val="일위대가"/>
      <sheetName val=" 냉각수펌프"/>
      <sheetName val="실행예산대비 발주내역1차"/>
      <sheetName val="잡비"/>
      <sheetName val="BEND LOSS"/>
      <sheetName val="2000전체분"/>
      <sheetName val="세원견적서"/>
      <sheetName val="Macro1"/>
      <sheetName val="10월"/>
      <sheetName val="견적서"/>
      <sheetName val="단"/>
      <sheetName val="0226"/>
      <sheetName val="자금흐름표_SAC_작업"/>
      <sheetName val="금액내역서"/>
      <sheetName val="내역서"/>
      <sheetName val="건축공사 집계표"/>
      <sheetName val="골조"/>
      <sheetName val="토목"/>
      <sheetName val="대차대조표"/>
      <sheetName val="울산시산표"/>
      <sheetName val="간접비"/>
      <sheetName val="간접"/>
      <sheetName val="문학간접"/>
      <sheetName val="돈암사업"/>
      <sheetName val="3.건축(현장안)"/>
      <sheetName val="공조기휀"/>
      <sheetName val="AHU집계"/>
      <sheetName val="예가표"/>
      <sheetName val="S0"/>
      <sheetName val="차이내역"/>
      <sheetName val="1차 내역서"/>
      <sheetName val="상세내역,전력산출서"/>
      <sheetName val="보할공정"/>
      <sheetName val="노임단가"/>
      <sheetName val="CONCRETE"/>
      <sheetName val="건축공사"/>
      <sheetName val="5.전사투자계획종함안"/>
      <sheetName val="집계표"/>
      <sheetName val="BOX전기내역"/>
      <sheetName val="찍기"/>
      <sheetName val="CAT_5"/>
      <sheetName val="NYS"/>
      <sheetName val="내역(한신APT)"/>
      <sheetName val="2000년1차"/>
      <sheetName val="지수"/>
      <sheetName val="도급양식"/>
      <sheetName val="요율"/>
      <sheetName val="일위대가표"/>
      <sheetName val="냉천부속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M-1"/>
      <sheetName val="recap"/>
      <sheetName val="Terrys rpt112708"/>
      <sheetName val="Input Shipments"/>
      <sheetName val="lbsbysls103108"/>
      <sheetName val="valship1108"/>
      <sheetName val="jobcost1108"/>
      <sheetName val="ICBPC1108"/>
      <sheetName val="PRELIMBAL1108"/>
      <sheetName val="PRELIMPLRMA11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8(수정)"/>
      <sheetName val="98년"/>
      <sheetName val="97년"/>
      <sheetName val="상황판2data"/>
      <sheetName val="WTB-BS"/>
      <sheetName val="WTB-IS"/>
      <sheetName val="의왕F사"/>
      <sheetName val="가공사"/>
      <sheetName val="전체유통비용"/>
      <sheetName val="Chunghwa"/>
      <sheetName val="통보"/>
      <sheetName val="13역무손익"/>
      <sheetName val="가수금대체"/>
      <sheetName val="방송"/>
      <sheetName val="TC"/>
      <sheetName val="목표검색"/>
      <sheetName val="실적검색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MYENGBU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중기일위대가"/>
      <sheetName val="방배동내역(리라)"/>
      <sheetName val="현장경비"/>
      <sheetName val="건축공사집계표"/>
      <sheetName val="부대공사총괄"/>
      <sheetName val="주식"/>
      <sheetName val="음료실행"/>
      <sheetName val="투자효율분석"/>
      <sheetName val="설계명세서"/>
      <sheetName val="갑지(추정)"/>
      <sheetName val="매립"/>
      <sheetName val="마감사양"/>
      <sheetName val="Sheet4"/>
      <sheetName val="일위대가"/>
      <sheetName val="FORM-0"/>
      <sheetName val="ELECTRIC"/>
      <sheetName val="SCHEDULE"/>
      <sheetName val="CTEMCOST"/>
      <sheetName val="경비"/>
      <sheetName val="물량표"/>
      <sheetName val="EJ"/>
      <sheetName val="금액내역서"/>
      <sheetName val="연돌일위집계"/>
      <sheetName val="내역서"/>
      <sheetName val="실행내역"/>
      <sheetName val="갑지"/>
      <sheetName val="인사자료총집계"/>
      <sheetName val="경영상태"/>
      <sheetName val="Man Hole"/>
      <sheetName val="Sheet5"/>
      <sheetName val="집계표"/>
      <sheetName val="0226"/>
      <sheetName val="갑지1"/>
      <sheetName val="1ST"/>
      <sheetName val="DATA2000"/>
      <sheetName val="TEST1"/>
      <sheetName val="입출재고현황 (2)"/>
      <sheetName val="A"/>
      <sheetName val="공사내역"/>
      <sheetName val="금융비용"/>
      <sheetName val="배명(단가)"/>
      <sheetName val="#REF"/>
      <sheetName val="결제"/>
      <sheetName val="할증 "/>
      <sheetName val="CAL1"/>
      <sheetName val="내역"/>
      <sheetName val="표준건축비"/>
      <sheetName val="환율"/>
      <sheetName val="차액보증"/>
      <sheetName val="archi(본사)"/>
      <sheetName val="대비"/>
      <sheetName val="변경내역대비표(2)"/>
      <sheetName val="개요"/>
      <sheetName val="부속동"/>
      <sheetName val="수량3"/>
      <sheetName val="Sheet1"/>
      <sheetName val="도급"/>
      <sheetName val="지급자재"/>
      <sheetName val="ENE-CAL"/>
      <sheetName val="중기사용료"/>
      <sheetName val="정부노임단가"/>
      <sheetName val="실행"/>
      <sheetName val="기안"/>
      <sheetName val="개산공사비"/>
      <sheetName val="단가표 "/>
      <sheetName val="부하계산서"/>
      <sheetName val="연결임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투입계획"/>
      <sheetName val="장비투입계획"/>
      <sheetName val="실행내역"/>
      <sheetName val="프랜트면허"/>
      <sheetName val="토목주소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이력"/>
      <sheetName val="작업일정"/>
      <sheetName val="1.수익"/>
      <sheetName val="2.형태별 "/>
      <sheetName val="형태기능조정"/>
      <sheetName val="2.형태원본"/>
      <sheetName val="12역무별비용"/>
      <sheetName val="10영업비용역무별"/>
      <sheetName val="방송조정"/>
      <sheetName val="영업비용원본"/>
      <sheetName val="역무손익요약"/>
      <sheetName val="역무별"/>
      <sheetName val="내부역무손익"/>
      <sheetName val="13역무손익"/>
      <sheetName val="수익인식"/>
      <sheetName val="lead"/>
      <sheetName val="현금과예금(부산)"/>
      <sheetName val="XREF"/>
      <sheetName val="수정시산표"/>
      <sheetName val="118.세금과공과"/>
      <sheetName val="108.수선비"/>
      <sheetName val="97년"/>
      <sheetName val="F3"/>
      <sheetName val="F12"/>
      <sheetName val="F1,2"/>
      <sheetName val="장비내역서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PCXCI"/>
      <sheetName val="PLT"/>
      <sheetName val="PLCP"/>
      <sheetName val="PLIP"/>
      <sheetName val="PLCX"/>
      <sheetName val="PLCI"/>
      <sheetName val="BS"/>
      <sheetName val="Rate"/>
      <sheetName val="NBCF1"/>
      <sheetName val="NBCF"/>
      <sheetName val="ARDAYS"/>
      <sheetName val="INVDAYS"/>
      <sheetName val="AP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업기본"/>
      <sheetName val="저압기본"/>
      <sheetName val="고압기본"/>
      <sheetName val="변압기본"/>
      <sheetName val="계량기본"/>
      <sheetName val="송전기본"/>
      <sheetName val="품목코드"/>
      <sheetName val="회사정보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s &amp; Tubes (stk only)"/>
      <sheetName val="Pipes &amp; Tubes"/>
      <sheetName val="Plates"/>
      <sheetName val="Spain"/>
      <sheetName val="Beams"/>
      <sheetName val="S&amp;OP Input- Spain"/>
      <sheetName val="S&amp;OP Input- France"/>
      <sheetName val="S&amp;OP Input- BeNelux"/>
      <sheetName val="S&amp;OP Input- UK"/>
      <sheetName val="S&amp;OP Input- Germ &amp; Swit."/>
      <sheetName val="S&amp;OP Input- East. Europe"/>
      <sheetName val="S&amp;OP Input- Poland"/>
      <sheetName val="S&amp;OP Input- Turkey"/>
      <sheetName val="S&amp;OP Input- Maghreb"/>
      <sheetName val="S&amp;OP Input- AM CLE"/>
      <sheetName val="France"/>
      <sheetName val="BeNeLux"/>
      <sheetName val="UK"/>
      <sheetName val="Germ &amp; Swit"/>
      <sheetName val="East. Europe"/>
      <sheetName val="Poland"/>
      <sheetName val="Italy"/>
      <sheetName val="Turkey"/>
      <sheetName val="Maghreb"/>
      <sheetName val="AM CLE"/>
      <sheetName val="Glob Temp"/>
      <sheetName val="Deviation"/>
      <sheetName val="Not Used"/>
      <sheetName val="Simulation"/>
      <sheetName val="Country Input Definition"/>
      <sheetName val="Country S&amp;OP Input- Spain"/>
      <sheetName val="Target S&amp;OP_db"/>
      <sheetName val="Support"/>
      <sheetName val="SOP_forecast_inventory"/>
      <sheetName val="SOP_forecast_shipment"/>
      <sheetName val="SOP_db"/>
      <sheetName val="Slow movers_w20"/>
      <sheetName val="Monthly shipment actual"/>
      <sheetName val="Weekly inventory actual"/>
      <sheetName val="Monthly shipment_db"/>
      <sheetName val="Weekly inventory_db"/>
      <sheetName val="Correspondance table_products"/>
      <sheetName val="Plates(o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s &amp; Tubes (stk only)"/>
      <sheetName val="Pipes &amp; Tubes"/>
      <sheetName val="Plates"/>
      <sheetName val="Spain"/>
      <sheetName val="Beams"/>
      <sheetName val="S&amp;OP Input- Spain"/>
      <sheetName val="S&amp;OP Input- France"/>
      <sheetName val="S&amp;OP Input- BeNelux"/>
      <sheetName val="S&amp;OP Input- UK"/>
      <sheetName val="S&amp;OP Input- Germ &amp; Swit."/>
      <sheetName val="S&amp;OP Input- East. Europe"/>
      <sheetName val="S&amp;OP Input- Poland"/>
      <sheetName val="S&amp;OP Input- Turkey"/>
      <sheetName val="S&amp;OP Input- Maghreb"/>
      <sheetName val="S&amp;OP Input- AM CLE"/>
      <sheetName val="France"/>
      <sheetName val="BeNeLux"/>
      <sheetName val="UK"/>
      <sheetName val="Germ &amp; Swit"/>
      <sheetName val="East. Europe"/>
      <sheetName val="Poland"/>
      <sheetName val="Italy"/>
      <sheetName val="Turkey"/>
      <sheetName val="Maghreb"/>
      <sheetName val="AM CLE"/>
      <sheetName val="Glob Temp (old)"/>
      <sheetName val="Deviation"/>
      <sheetName val="Not Used"/>
      <sheetName val="Simulation"/>
      <sheetName val="Country Input Definition"/>
      <sheetName val="Country S&amp;OP Input- Spain"/>
      <sheetName val="Target S&amp;OP_db"/>
      <sheetName val="Support"/>
      <sheetName val="SOP_forecast_inventory"/>
      <sheetName val="SOP_forecast_shipment"/>
      <sheetName val="SOP_db"/>
      <sheetName val="Slow movers_w20"/>
      <sheetName val="Monthly shipment actual"/>
      <sheetName val="Weekly inventory actual"/>
      <sheetName val="Monthly shipment_db"/>
      <sheetName val="Weekly inventory_db"/>
      <sheetName val="Correspondance table_products"/>
      <sheetName val="Plates(o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asury Cashflow"/>
      <sheetName val="Reference"/>
      <sheetName val="GEN Inputs"/>
      <sheetName val="YOEMAGUM"/>
      <sheetName val="Cntmrs-Recruit"/>
      <sheetName val="GraphMain"/>
      <sheetName val="5 Indirect"/>
      <sheetName val="E_CLECs"/>
      <sheetName val="Paging"/>
      <sheetName val="DWMC"/>
      <sheetName val="Inputs"/>
      <sheetName val="ROIC"/>
      <sheetName val="1. ROIC"/>
      <sheetName val="Asset Detail"/>
      <sheetName val="Mult-3yr"/>
      <sheetName val="RUL2"/>
      <sheetName val="Pricing"/>
      <sheetName val="KeyMultInputs"/>
      <sheetName val="WMCAP"/>
      <sheetName val="FAR"/>
      <sheetName val="Accounts"/>
      <sheetName val="I&amp;E-2003-MFC PEG"/>
      <sheetName val="2-"/>
      <sheetName val="Intangibles"/>
      <sheetName val="Assum (Ruud)"/>
      <sheetName val="WACC (Ruud)"/>
      <sheetName val="Tech-BetaLED"/>
      <sheetName val="Assum"/>
      <sheetName val="Ex_Rates"/>
      <sheetName val="Assumptions and Inputs"/>
      <sheetName val="Revenue Detail"/>
      <sheetName val="WP_Hist ABC"/>
      <sheetName val="P&amp;L98YTD -Farinaceo"/>
      <sheetName val="P&amp;L99YTD - Farinaceo"/>
      <sheetName val="Orbismodel"/>
      <sheetName val="Control Panel"/>
      <sheetName val="Fleet%"/>
      <sheetName val="Summary"/>
      <sheetName val="Extraction_in_Percent_by_Enterp"/>
      <sheetName val="CCP"/>
      <sheetName val="Treasury_Cashflow"/>
      <sheetName val="GEN_Inputs"/>
      <sheetName val="5_Indirect"/>
      <sheetName val="1__ROIC"/>
      <sheetName val="I&amp;E-2003-MFC_PEG"/>
      <sheetName val="Asset_Detail"/>
      <sheetName val="Assum_(Ruud)"/>
      <sheetName val="WACC_(Ruud)"/>
      <sheetName val="WP_Hist_ABC"/>
      <sheetName val="P&amp;L98YTD_-Farinaceo"/>
      <sheetName val="P&amp;L99YTD_-_Farinaceo"/>
      <sheetName val="Control_Panel"/>
      <sheetName val="Assumptions_and_Inputs"/>
      <sheetName val="Revenue_Detail"/>
      <sheetName val="Validations"/>
      <sheetName val="Quarterly Treasury Cashflow Dec"/>
      <sheetName val="Agreement Summaries"/>
      <sheetName val="Share Prices"/>
      <sheetName val="Share_Prices"/>
      <sheetName val="Assumptions"/>
      <sheetName val="유통망계획"/>
      <sheetName val="?????"/>
      <sheetName val="RATE"/>
      <sheetName val="기본정보"/>
      <sheetName val="현장"/>
    </sheetNames>
    <sheetDataSet>
      <sheetData sheetId="0" refreshError="1"/>
      <sheetData sheetId="1" refreshError="1">
        <row r="4">
          <cell r="C4" t="str">
            <v>M4.07</v>
          </cell>
        </row>
        <row r="26">
          <cell r="C26" t="str">
            <v>September</v>
          </cell>
          <cell r="D26">
            <v>9</v>
          </cell>
          <cell r="E26">
            <v>2004</v>
          </cell>
          <cell r="F26" t="str">
            <v>Sep '04</v>
          </cell>
        </row>
        <row r="27">
          <cell r="C27" t="str">
            <v>October</v>
          </cell>
          <cell r="D27">
            <v>10</v>
          </cell>
          <cell r="E27">
            <v>2004</v>
          </cell>
          <cell r="F27" t="str">
            <v>Oct '04</v>
          </cell>
        </row>
        <row r="28">
          <cell r="C28" t="str">
            <v>November</v>
          </cell>
          <cell r="D28">
            <v>11</v>
          </cell>
          <cell r="E28">
            <v>2004</v>
          </cell>
          <cell r="F28" t="str">
            <v>Nov '04</v>
          </cell>
        </row>
        <row r="29">
          <cell r="C29" t="str">
            <v>December</v>
          </cell>
          <cell r="D29">
            <v>12</v>
          </cell>
          <cell r="E29">
            <v>2004</v>
          </cell>
          <cell r="F29" t="str">
            <v>Dec '04</v>
          </cell>
        </row>
        <row r="30">
          <cell r="C30" t="str">
            <v>January</v>
          </cell>
          <cell r="D30">
            <v>1</v>
          </cell>
          <cell r="E30">
            <v>2005</v>
          </cell>
          <cell r="F30" t="str">
            <v>Jan '05</v>
          </cell>
        </row>
        <row r="31">
          <cell r="C31" t="str">
            <v>February</v>
          </cell>
          <cell r="D31">
            <v>2</v>
          </cell>
          <cell r="E31">
            <v>2005</v>
          </cell>
          <cell r="F31" t="str">
            <v>Feb '05</v>
          </cell>
        </row>
        <row r="32">
          <cell r="C32" t="str">
            <v>March</v>
          </cell>
          <cell r="D32">
            <v>3</v>
          </cell>
          <cell r="E32">
            <v>2005</v>
          </cell>
          <cell r="F32" t="str">
            <v>Mar '05</v>
          </cell>
        </row>
        <row r="33">
          <cell r="C33" t="str">
            <v>April</v>
          </cell>
          <cell r="D33">
            <v>4</v>
          </cell>
          <cell r="E33">
            <v>2005</v>
          </cell>
          <cell r="F33" t="str">
            <v>Apr '05</v>
          </cell>
        </row>
        <row r="34">
          <cell r="C34" t="str">
            <v>May</v>
          </cell>
          <cell r="D34">
            <v>5</v>
          </cell>
          <cell r="E34">
            <v>2005</v>
          </cell>
          <cell r="F34" t="str">
            <v>May '05</v>
          </cell>
        </row>
        <row r="35">
          <cell r="C35" t="str">
            <v>June</v>
          </cell>
          <cell r="D35">
            <v>6</v>
          </cell>
          <cell r="E35">
            <v>2005</v>
          </cell>
          <cell r="F35" t="str">
            <v>Jun '05</v>
          </cell>
        </row>
        <row r="36">
          <cell r="C36" t="str">
            <v>July</v>
          </cell>
          <cell r="D36">
            <v>7</v>
          </cell>
          <cell r="E36">
            <v>2005</v>
          </cell>
          <cell r="F36" t="str">
            <v>Jul '05</v>
          </cell>
        </row>
        <row r="37">
          <cell r="C37" t="str">
            <v>August</v>
          </cell>
          <cell r="D37">
            <v>8</v>
          </cell>
          <cell r="E37">
            <v>2005</v>
          </cell>
          <cell r="F37" t="str">
            <v>Aug '05</v>
          </cell>
        </row>
        <row r="38">
          <cell r="C38" t="str">
            <v>September</v>
          </cell>
          <cell r="D38">
            <v>9</v>
          </cell>
          <cell r="E38">
            <v>2005</v>
          </cell>
          <cell r="F38" t="str">
            <v>Sep '05</v>
          </cell>
        </row>
        <row r="39">
          <cell r="C39" t="str">
            <v>October</v>
          </cell>
          <cell r="D39">
            <v>10</v>
          </cell>
          <cell r="E39">
            <v>2005</v>
          </cell>
          <cell r="F39" t="str">
            <v>Oct '05</v>
          </cell>
        </row>
        <row r="40">
          <cell r="C40" t="str">
            <v>November</v>
          </cell>
          <cell r="D40">
            <v>11</v>
          </cell>
          <cell r="E40">
            <v>2005</v>
          </cell>
          <cell r="F40" t="str">
            <v>Nov '05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Schedule"/>
      <sheetName val="현금및예치금집계표"/>
      <sheetName val="현금및현금등가물명세서"/>
      <sheetName val="장기금융상품명세서"/>
      <sheetName val="XREF"/>
      <sheetName val="Tickmarks"/>
      <sheetName val="ITEM"/>
      <sheetName val="오산갈곳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고조사1"/>
      <sheetName val="재고조사자"/>
      <sheetName val="타처보관"/>
      <sheetName val="하기휴가변경"/>
      <sheetName val="Sheet1"/>
      <sheetName val="T_No"/>
      <sheetName val="RPMF"/>
      <sheetName val="FGMD"/>
      <sheetName val="FGMD (2)"/>
      <sheetName val="FGMD (3)"/>
      <sheetName val="INFG1198"/>
      <sheetName val="INFG1198 (2)"/>
      <sheetName val="INMD1198"/>
      <sheetName val="INMD1198 (2)"/>
      <sheetName val="key"/>
      <sheetName val="RMPM"/>
      <sheetName val="RMPM (2)"/>
      <sheetName val="RMPM (3)"/>
      <sheetName val="RMPM (4)"/>
      <sheetName val="INRM1198"/>
      <sheetName val="INRM1198 (2)"/>
      <sheetName val="INPM1198"/>
      <sheetName val="INPM1198 (2)"/>
      <sheetName val="Sheet3 (2)"/>
      <sheetName val="Sheet2"/>
      <sheetName val="Sheet3"/>
      <sheetName val="Macro1"/>
      <sheetName val="Macro2"/>
      <sheetName val="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>
        <row r="10">
          <cell r="AX10" t="str">
            <v>/re~~</v>
          </cell>
        </row>
        <row r="30">
          <cell r="B30">
            <v>101503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손익계산서"/>
      <sheetName val="BM_NEW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손익계산서"/>
      <sheetName val="BM_NEW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수"/>
      <sheetName val="P00"/>
      <sheetName val="P01"/>
      <sheetName val="P02"/>
      <sheetName val="P03"/>
      <sheetName val="P04"/>
      <sheetName val="P05"/>
      <sheetName val="P06"/>
      <sheetName val="P07"/>
      <sheetName val="P08"/>
      <sheetName val="P0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7"/>
      <sheetName val="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9">
          <cell r="B9" t="str">
            <v>HULL</v>
          </cell>
          <cell r="C9">
            <v>1</v>
          </cell>
          <cell r="D9" t="str">
            <v xml:space="preserve"> </v>
          </cell>
          <cell r="E9" t="str">
            <v xml:space="preserve">STERN CASTING                           </v>
          </cell>
          <cell r="F9" t="str">
            <v>A0110N0630001B29D</v>
          </cell>
          <cell r="G9">
            <v>1</v>
          </cell>
          <cell r="H9">
            <v>22123</v>
          </cell>
          <cell r="I9" t="str">
            <v>W</v>
          </cell>
          <cell r="J9">
            <v>55</v>
          </cell>
          <cell r="K9">
            <v>36411</v>
          </cell>
        </row>
        <row r="10">
          <cell r="B10" t="str">
            <v>HULL</v>
          </cell>
          <cell r="C10">
            <v>2</v>
          </cell>
          <cell r="D10" t="str">
            <v xml:space="preserve"> </v>
          </cell>
          <cell r="E10" t="str">
            <v>RUDDER HORN CASTING</v>
          </cell>
          <cell r="F10" t="str">
            <v>A0111N0630001B29D</v>
          </cell>
          <cell r="G10">
            <v>1</v>
          </cell>
          <cell r="H10">
            <v>22123</v>
          </cell>
          <cell r="I10" t="str">
            <v>W</v>
          </cell>
          <cell r="J10">
            <v>55</v>
          </cell>
          <cell r="K10">
            <v>36411</v>
          </cell>
        </row>
        <row r="11">
          <cell r="B11" t="str">
            <v>HULL</v>
          </cell>
          <cell r="C11">
            <v>3</v>
          </cell>
          <cell r="D11" t="str">
            <v xml:space="preserve"> </v>
          </cell>
          <cell r="E11" t="str">
            <v>WINDLASS BED</v>
          </cell>
          <cell r="F11" t="str">
            <v>A5770N063F400NNND</v>
          </cell>
          <cell r="G11">
            <v>2</v>
          </cell>
          <cell r="H11">
            <v>22135</v>
          </cell>
          <cell r="I11" t="str">
            <v>L</v>
          </cell>
          <cell r="J11">
            <v>-55</v>
          </cell>
          <cell r="K11">
            <v>36478</v>
          </cell>
        </row>
        <row r="12">
          <cell r="B12" t="str">
            <v>HULL</v>
          </cell>
          <cell r="C12">
            <v>4</v>
          </cell>
          <cell r="D12" t="str">
            <v xml:space="preserve"> </v>
          </cell>
          <cell r="E12" t="str">
            <v>MOORING WINCH BED</v>
          </cell>
          <cell r="F12" t="str">
            <v>A5770N063F500NNND</v>
          </cell>
          <cell r="G12">
            <v>10</v>
          </cell>
          <cell r="H12">
            <v>22135</v>
          </cell>
          <cell r="I12" t="str">
            <v>L</v>
          </cell>
          <cell r="J12">
            <v>-55</v>
          </cell>
          <cell r="K12">
            <v>36478</v>
          </cell>
        </row>
        <row r="13">
          <cell r="B13" t="str">
            <v>ELEC</v>
          </cell>
          <cell r="C13">
            <v>5</v>
          </cell>
          <cell r="D13" t="str">
            <v xml:space="preserve"> </v>
          </cell>
          <cell r="E13" t="str">
            <v>X-BAND RADAR SYSTEM</v>
          </cell>
          <cell r="F13" t="str">
            <v>A6111N0630000B29D</v>
          </cell>
          <cell r="G13">
            <v>1</v>
          </cell>
          <cell r="H13">
            <v>22144</v>
          </cell>
          <cell r="I13" t="str">
            <v>L</v>
          </cell>
          <cell r="J13">
            <v>-60</v>
          </cell>
          <cell r="K13">
            <v>36473</v>
          </cell>
        </row>
        <row r="14">
          <cell r="B14" t="str">
            <v>ELEC</v>
          </cell>
          <cell r="C14">
            <v>6</v>
          </cell>
          <cell r="D14" t="str">
            <v xml:space="preserve"> </v>
          </cell>
          <cell r="E14" t="str">
            <v>S-BAND RADAR SYSTEM</v>
          </cell>
          <cell r="F14" t="str">
            <v>A6112N0630000B29D</v>
          </cell>
          <cell r="G14">
            <v>1</v>
          </cell>
          <cell r="H14">
            <v>22144</v>
          </cell>
          <cell r="I14" t="str">
            <v>L</v>
          </cell>
          <cell r="J14">
            <v>-60</v>
          </cell>
          <cell r="K14">
            <v>36473</v>
          </cell>
        </row>
        <row r="15">
          <cell r="B15" t="str">
            <v>ELEC</v>
          </cell>
          <cell r="C15">
            <v>7</v>
          </cell>
          <cell r="D15" t="str">
            <v xml:space="preserve"> </v>
          </cell>
          <cell r="E15" t="str">
            <v>GYRO, AUTO &amp; PILOT SYSTEM</v>
          </cell>
          <cell r="F15" t="str">
            <v>A6120N0630000B29D</v>
          </cell>
          <cell r="G15">
            <v>1</v>
          </cell>
          <cell r="H15">
            <v>22144</v>
          </cell>
          <cell r="I15" t="str">
            <v>L</v>
          </cell>
          <cell r="J15">
            <v>-60</v>
          </cell>
          <cell r="K15">
            <v>36473</v>
          </cell>
        </row>
        <row r="16">
          <cell r="B16" t="str">
            <v>ELEC</v>
          </cell>
          <cell r="C16">
            <v>8</v>
          </cell>
          <cell r="D16" t="str">
            <v xml:space="preserve"> </v>
          </cell>
          <cell r="E16" t="str">
            <v>MAGNETIC COMPASS</v>
          </cell>
          <cell r="F16" t="str">
            <v>A6122N0630000B29D</v>
          </cell>
          <cell r="G16">
            <v>1</v>
          </cell>
          <cell r="H16">
            <v>22144</v>
          </cell>
          <cell r="I16" t="str">
            <v>L</v>
          </cell>
          <cell r="J16">
            <v>-60</v>
          </cell>
          <cell r="K16">
            <v>36473</v>
          </cell>
        </row>
        <row r="17">
          <cell r="B17" t="str">
            <v>ELEC</v>
          </cell>
          <cell r="C17">
            <v>9</v>
          </cell>
          <cell r="D17" t="str">
            <v xml:space="preserve"> </v>
          </cell>
          <cell r="E17" t="str">
            <v>GPS NAVIGATOR</v>
          </cell>
          <cell r="F17" t="str">
            <v>A6131N0630000B29D</v>
          </cell>
          <cell r="G17">
            <v>1</v>
          </cell>
          <cell r="H17">
            <v>22144</v>
          </cell>
          <cell r="I17" t="str">
            <v>L</v>
          </cell>
          <cell r="J17">
            <v>-30</v>
          </cell>
          <cell r="K17">
            <v>36503</v>
          </cell>
        </row>
        <row r="18">
          <cell r="B18" t="str">
            <v>ELEC</v>
          </cell>
          <cell r="C18">
            <v>10</v>
          </cell>
          <cell r="D18" t="str">
            <v xml:space="preserve"> </v>
          </cell>
          <cell r="E18" t="str">
            <v>ECHO SOUNDER</v>
          </cell>
          <cell r="F18" t="str">
            <v>A6141N0630002B29D</v>
          </cell>
          <cell r="G18">
            <v>1</v>
          </cell>
          <cell r="H18">
            <v>22144</v>
          </cell>
          <cell r="I18" t="str">
            <v>W</v>
          </cell>
          <cell r="J18">
            <v>15</v>
          </cell>
          <cell r="K18">
            <v>36371</v>
          </cell>
        </row>
        <row r="19">
          <cell r="B19" t="str">
            <v>ELEC</v>
          </cell>
          <cell r="C19">
            <v>11</v>
          </cell>
          <cell r="D19" t="str">
            <v xml:space="preserve"> </v>
          </cell>
          <cell r="E19" t="str">
            <v>DOPPLER SPEED LOG (SONAR)</v>
          </cell>
          <cell r="F19" t="str">
            <v>A6142N0630000B29D</v>
          </cell>
          <cell r="G19">
            <v>1</v>
          </cell>
          <cell r="H19">
            <v>22144</v>
          </cell>
          <cell r="I19" t="str">
            <v>W</v>
          </cell>
          <cell r="J19">
            <v>15</v>
          </cell>
          <cell r="K19">
            <v>36371</v>
          </cell>
        </row>
        <row r="20">
          <cell r="B20" t="str">
            <v>ELEC</v>
          </cell>
          <cell r="C20">
            <v>12</v>
          </cell>
          <cell r="D20" t="str">
            <v xml:space="preserve"> </v>
          </cell>
          <cell r="E20" t="str">
            <v>WEATHER FACSIMILE RECEIVER</v>
          </cell>
          <cell r="F20" t="str">
            <v>A6152N0630000B29D</v>
          </cell>
          <cell r="G20">
            <v>1</v>
          </cell>
          <cell r="H20">
            <v>22144</v>
          </cell>
          <cell r="I20" t="str">
            <v>L</v>
          </cell>
          <cell r="J20">
            <v>-30</v>
          </cell>
          <cell r="K20">
            <v>36503</v>
          </cell>
        </row>
        <row r="21">
          <cell r="B21" t="str">
            <v>ELEC</v>
          </cell>
          <cell r="C21">
            <v>13</v>
          </cell>
          <cell r="D21" t="str">
            <v xml:space="preserve"> </v>
          </cell>
          <cell r="E21" t="str">
            <v>ELECTRIC CLOCK SYSTEM</v>
          </cell>
          <cell r="F21" t="str">
            <v>A6161N0630000NNND</v>
          </cell>
          <cell r="G21">
            <v>1</v>
          </cell>
          <cell r="H21">
            <v>22144</v>
          </cell>
          <cell r="I21" t="str">
            <v>L</v>
          </cell>
          <cell r="J21">
            <v>-30</v>
          </cell>
          <cell r="K21">
            <v>36503</v>
          </cell>
        </row>
        <row r="22">
          <cell r="B22" t="str">
            <v>ELEC</v>
          </cell>
          <cell r="C22">
            <v>14</v>
          </cell>
          <cell r="D22" t="str">
            <v xml:space="preserve"> </v>
          </cell>
          <cell r="E22" t="str">
            <v>WIND INDICATOR SYSTEM</v>
          </cell>
          <cell r="F22" t="str">
            <v>A6162N0630000NNND</v>
          </cell>
          <cell r="G22">
            <v>1</v>
          </cell>
          <cell r="H22">
            <v>22144</v>
          </cell>
          <cell r="I22" t="str">
            <v>L</v>
          </cell>
          <cell r="J22">
            <v>-30</v>
          </cell>
          <cell r="K22">
            <v>36503</v>
          </cell>
        </row>
        <row r="23">
          <cell r="B23" t="str">
            <v>ELEC</v>
          </cell>
          <cell r="C23">
            <v>15</v>
          </cell>
          <cell r="D23" t="str">
            <v xml:space="preserve"> </v>
          </cell>
          <cell r="E23" t="str">
            <v>RADIO PLANT</v>
          </cell>
          <cell r="F23" t="str">
            <v>A6211N0630000B29D</v>
          </cell>
          <cell r="G23">
            <v>1</v>
          </cell>
          <cell r="H23">
            <v>22144</v>
          </cell>
          <cell r="I23" t="str">
            <v>L</v>
          </cell>
          <cell r="J23">
            <v>-30</v>
          </cell>
          <cell r="K23">
            <v>36503</v>
          </cell>
        </row>
        <row r="24">
          <cell r="B24" t="str">
            <v>ELEC</v>
          </cell>
          <cell r="C24">
            <v>16</v>
          </cell>
          <cell r="D24" t="str">
            <v xml:space="preserve"> </v>
          </cell>
          <cell r="E24" t="str">
            <v>RADIO TRANSCEIVER</v>
          </cell>
          <cell r="F24" t="str">
            <v>A6212N0630000B29D</v>
          </cell>
          <cell r="G24">
            <v>2</v>
          </cell>
          <cell r="H24">
            <v>22144</v>
          </cell>
          <cell r="I24" t="str">
            <v>L</v>
          </cell>
          <cell r="J24">
            <v>-30</v>
          </cell>
          <cell r="K24">
            <v>36503</v>
          </cell>
        </row>
        <row r="25">
          <cell r="B25" t="str">
            <v>ELEC</v>
          </cell>
          <cell r="C25">
            <v>17</v>
          </cell>
          <cell r="D25" t="str">
            <v xml:space="preserve"> </v>
          </cell>
          <cell r="E25" t="str">
            <v>VHF RADIO TELEPHONE</v>
          </cell>
          <cell r="F25" t="str">
            <v>A6221N0630000B29D</v>
          </cell>
          <cell r="G25">
            <v>2</v>
          </cell>
          <cell r="H25">
            <v>22144</v>
          </cell>
          <cell r="I25" t="str">
            <v>L</v>
          </cell>
          <cell r="J25">
            <v>-30</v>
          </cell>
          <cell r="K25">
            <v>36503</v>
          </cell>
        </row>
        <row r="26">
          <cell r="B26" t="str">
            <v>ELEC</v>
          </cell>
          <cell r="C26">
            <v>18</v>
          </cell>
          <cell r="D26" t="str">
            <v xml:space="preserve"> </v>
          </cell>
          <cell r="E26" t="str">
            <v>INMARSAT STANDARD-C</v>
          </cell>
          <cell r="F26" t="str">
            <v>A6232N0630000B29D</v>
          </cell>
          <cell r="G26">
            <v>1</v>
          </cell>
          <cell r="H26">
            <v>22144</v>
          </cell>
          <cell r="I26" t="str">
            <v>L</v>
          </cell>
          <cell r="J26">
            <v>-60</v>
          </cell>
          <cell r="K26">
            <v>36473</v>
          </cell>
        </row>
        <row r="27">
          <cell r="B27" t="str">
            <v>ELEC</v>
          </cell>
          <cell r="C27">
            <v>19</v>
          </cell>
          <cell r="D27" t="str">
            <v xml:space="preserve"> </v>
          </cell>
          <cell r="E27" t="str">
            <v>INMARSAT STANDARD-B</v>
          </cell>
          <cell r="F27" t="str">
            <v>A6233N0630000B29D</v>
          </cell>
          <cell r="G27">
            <v>1</v>
          </cell>
          <cell r="H27">
            <v>22144</v>
          </cell>
          <cell r="I27" t="str">
            <v>L</v>
          </cell>
          <cell r="J27">
            <v>-60</v>
          </cell>
          <cell r="K27">
            <v>36473</v>
          </cell>
        </row>
        <row r="28">
          <cell r="B28" t="str">
            <v>ELEC</v>
          </cell>
          <cell r="C28">
            <v>20</v>
          </cell>
          <cell r="D28" t="str">
            <v xml:space="preserve"> </v>
          </cell>
          <cell r="E28" t="str">
            <v>VHF WALKIE-TALKIE</v>
          </cell>
          <cell r="F28" t="str">
            <v>A6241N0630000B29D</v>
          </cell>
          <cell r="G28">
            <v>3</v>
          </cell>
          <cell r="H28">
            <v>22144</v>
          </cell>
          <cell r="I28" t="str">
            <v>L</v>
          </cell>
          <cell r="J28">
            <v>-30</v>
          </cell>
          <cell r="K28">
            <v>36503</v>
          </cell>
        </row>
        <row r="29">
          <cell r="B29" t="str">
            <v>ELEC</v>
          </cell>
          <cell r="C29">
            <v>21</v>
          </cell>
          <cell r="D29" t="str">
            <v xml:space="preserve"> </v>
          </cell>
          <cell r="E29" t="str">
            <v>NAVTEX RECEIVER</v>
          </cell>
          <cell r="F29" t="str">
            <v>A6242N0630000B29D</v>
          </cell>
          <cell r="G29">
            <v>1</v>
          </cell>
          <cell r="H29">
            <v>22144</v>
          </cell>
          <cell r="I29" t="str">
            <v>L</v>
          </cell>
          <cell r="J29">
            <v>-30</v>
          </cell>
          <cell r="K29">
            <v>36503</v>
          </cell>
        </row>
        <row r="30">
          <cell r="B30" t="str">
            <v>ELEC</v>
          </cell>
          <cell r="C30">
            <v>22</v>
          </cell>
          <cell r="D30" t="str">
            <v xml:space="preserve"> </v>
          </cell>
          <cell r="E30" t="str">
            <v>SATELLITE EPRIB</v>
          </cell>
          <cell r="F30" t="str">
            <v>A6251N0630000B29D</v>
          </cell>
          <cell r="G30">
            <v>1</v>
          </cell>
          <cell r="H30">
            <v>22144</v>
          </cell>
          <cell r="I30" t="str">
            <v>L</v>
          </cell>
          <cell r="J30">
            <v>-30</v>
          </cell>
          <cell r="K30">
            <v>36503</v>
          </cell>
        </row>
        <row r="31">
          <cell r="B31" t="str">
            <v>ELEC</v>
          </cell>
          <cell r="C31">
            <v>23</v>
          </cell>
          <cell r="D31" t="str">
            <v xml:space="preserve"> </v>
          </cell>
          <cell r="E31" t="str">
            <v>COMMUAL AERIAL SYSTEM</v>
          </cell>
          <cell r="F31" t="str">
            <v>A6271N0630000NNND</v>
          </cell>
          <cell r="G31">
            <v>1</v>
          </cell>
          <cell r="H31">
            <v>22144</v>
          </cell>
          <cell r="I31" t="str">
            <v>L</v>
          </cell>
          <cell r="J31">
            <v>-30</v>
          </cell>
          <cell r="K31">
            <v>36503</v>
          </cell>
        </row>
        <row r="32">
          <cell r="B32" t="str">
            <v>ELEC</v>
          </cell>
          <cell r="C32">
            <v>24</v>
          </cell>
          <cell r="D32" t="str">
            <v xml:space="preserve"> </v>
          </cell>
          <cell r="E32" t="str">
            <v>SPECIAL LIGHT</v>
          </cell>
          <cell r="F32" t="str">
            <v>A6360N0630000B29D</v>
          </cell>
          <cell r="G32">
            <v>1</v>
          </cell>
          <cell r="H32">
            <v>22144</v>
          </cell>
          <cell r="I32" t="str">
            <v>L</v>
          </cell>
          <cell r="J32">
            <v>-30</v>
          </cell>
          <cell r="K32">
            <v>36503</v>
          </cell>
        </row>
        <row r="33">
          <cell r="B33" t="str">
            <v>ELEC</v>
          </cell>
          <cell r="C33">
            <v>25</v>
          </cell>
          <cell r="D33" t="str">
            <v xml:space="preserve"> </v>
          </cell>
          <cell r="E33" t="str">
            <v>LIGHTING FIXTURE</v>
          </cell>
          <cell r="F33" t="str">
            <v>A6371N0630000B29D</v>
          </cell>
          <cell r="G33">
            <v>1</v>
          </cell>
          <cell r="H33">
            <v>22144</v>
          </cell>
          <cell r="I33" t="str">
            <v>L</v>
          </cell>
          <cell r="J33">
            <v>-30</v>
          </cell>
          <cell r="K33">
            <v>36503</v>
          </cell>
        </row>
        <row r="34">
          <cell r="B34" t="str">
            <v>ELEC</v>
          </cell>
          <cell r="C34">
            <v>26</v>
          </cell>
          <cell r="D34" t="str">
            <v xml:space="preserve"> </v>
          </cell>
          <cell r="E34" t="str">
            <v>EM'CY SWITCHBOARD</v>
          </cell>
          <cell r="F34" t="str">
            <v>A6412N0630000B29D</v>
          </cell>
          <cell r="G34">
            <v>1</v>
          </cell>
          <cell r="H34">
            <v>22144</v>
          </cell>
          <cell r="I34" t="str">
            <v>L</v>
          </cell>
          <cell r="J34">
            <v>-30</v>
          </cell>
          <cell r="K34">
            <v>36503</v>
          </cell>
        </row>
        <row r="35">
          <cell r="B35" t="str">
            <v>ELEC</v>
          </cell>
          <cell r="C35">
            <v>27</v>
          </cell>
          <cell r="D35" t="str">
            <v xml:space="preserve"> </v>
          </cell>
          <cell r="E35" t="str">
            <v>GROUP STARTER PANEL</v>
          </cell>
          <cell r="F35" t="str">
            <v>A6421N0630000B29D</v>
          </cell>
          <cell r="G35">
            <v>2</v>
          </cell>
          <cell r="H35">
            <v>22144</v>
          </cell>
          <cell r="I35" t="str">
            <v>L</v>
          </cell>
          <cell r="J35">
            <v>-80</v>
          </cell>
          <cell r="K35">
            <v>36453</v>
          </cell>
        </row>
        <row r="36">
          <cell r="B36" t="str">
            <v>ELEC</v>
          </cell>
          <cell r="C36">
            <v>28</v>
          </cell>
          <cell r="D36" t="str">
            <v xml:space="preserve"> </v>
          </cell>
          <cell r="E36" t="str">
            <v>LOCAL GROUP STARTER PANEL</v>
          </cell>
          <cell r="F36" t="str">
            <v>A6422N0630000B29D</v>
          </cell>
          <cell r="G36">
            <v>9</v>
          </cell>
          <cell r="H36">
            <v>22144</v>
          </cell>
          <cell r="I36" t="str">
            <v>L</v>
          </cell>
          <cell r="J36">
            <v>-80</v>
          </cell>
          <cell r="K36">
            <v>36453</v>
          </cell>
        </row>
        <row r="37">
          <cell r="B37" t="str">
            <v>ELEC</v>
          </cell>
          <cell r="C37">
            <v>29</v>
          </cell>
          <cell r="D37" t="str">
            <v xml:space="preserve"> </v>
          </cell>
          <cell r="E37" t="str">
            <v>INDIVIDUAL STARTER</v>
          </cell>
          <cell r="F37" t="str">
            <v>A6423N0630000B29D</v>
          </cell>
          <cell r="G37">
            <v>6</v>
          </cell>
          <cell r="H37">
            <v>22144</v>
          </cell>
          <cell r="I37" t="str">
            <v>L</v>
          </cell>
          <cell r="J37">
            <v>-30</v>
          </cell>
          <cell r="K37">
            <v>36503</v>
          </cell>
        </row>
        <row r="38">
          <cell r="B38" t="str">
            <v>ELEC</v>
          </cell>
          <cell r="C38">
            <v>30</v>
          </cell>
          <cell r="D38" t="str">
            <v xml:space="preserve"> </v>
          </cell>
          <cell r="E38" t="str">
            <v>TEST PANEL</v>
          </cell>
          <cell r="F38" t="str">
            <v>A6424N0630000B29D</v>
          </cell>
          <cell r="G38">
            <v>1</v>
          </cell>
          <cell r="H38">
            <v>22144</v>
          </cell>
          <cell r="I38" t="str">
            <v>L</v>
          </cell>
          <cell r="J38">
            <v>-30</v>
          </cell>
          <cell r="K38">
            <v>36503</v>
          </cell>
        </row>
        <row r="39">
          <cell r="B39" t="str">
            <v>ELEC</v>
          </cell>
          <cell r="C39">
            <v>31</v>
          </cell>
          <cell r="D39" t="str">
            <v xml:space="preserve"> </v>
          </cell>
          <cell r="E39" t="str">
            <v>DISTRIBUTION BOARD</v>
          </cell>
          <cell r="F39" t="str">
            <v>A6431N0630000B29D</v>
          </cell>
          <cell r="G39">
            <v>30</v>
          </cell>
          <cell r="H39">
            <v>22144</v>
          </cell>
          <cell r="I39" t="str">
            <v>L</v>
          </cell>
          <cell r="J39">
            <v>-30</v>
          </cell>
          <cell r="K39">
            <v>36503</v>
          </cell>
        </row>
        <row r="40">
          <cell r="B40" t="str">
            <v>ELEC</v>
          </cell>
          <cell r="C40">
            <v>32</v>
          </cell>
          <cell r="D40" t="str">
            <v xml:space="preserve"> </v>
          </cell>
          <cell r="E40" t="str">
            <v>LIGHTING CONTROL PANEL</v>
          </cell>
          <cell r="F40" t="str">
            <v>A6432N0630000B29D</v>
          </cell>
          <cell r="G40">
            <v>4</v>
          </cell>
          <cell r="H40">
            <v>22144</v>
          </cell>
          <cell r="I40" t="str">
            <v>L</v>
          </cell>
          <cell r="J40">
            <v>-30</v>
          </cell>
          <cell r="K40">
            <v>36503</v>
          </cell>
        </row>
        <row r="41">
          <cell r="B41" t="str">
            <v>ELEC</v>
          </cell>
          <cell r="C41">
            <v>33</v>
          </cell>
          <cell r="D41" t="str">
            <v xml:space="preserve"> </v>
          </cell>
          <cell r="E41" t="str">
            <v>MAIN TRANSFORMER</v>
          </cell>
          <cell r="F41" t="str">
            <v>A6441N0630001B29D</v>
          </cell>
          <cell r="G41">
            <v>4</v>
          </cell>
          <cell r="H41">
            <v>22144</v>
          </cell>
          <cell r="I41" t="str">
            <v>L</v>
          </cell>
          <cell r="J41">
            <v>-80</v>
          </cell>
          <cell r="K41">
            <v>36453</v>
          </cell>
        </row>
        <row r="42">
          <cell r="B42" t="str">
            <v>ELEC</v>
          </cell>
          <cell r="C42">
            <v>34</v>
          </cell>
          <cell r="D42" t="str">
            <v xml:space="preserve"> </v>
          </cell>
          <cell r="E42" t="str">
            <v>EM'CY TRANSFORMER</v>
          </cell>
          <cell r="F42" t="str">
            <v>A6441N0630002B29D</v>
          </cell>
          <cell r="G42">
            <v>4</v>
          </cell>
          <cell r="H42">
            <v>22144</v>
          </cell>
          <cell r="I42" t="str">
            <v>L</v>
          </cell>
          <cell r="J42">
            <v>-30</v>
          </cell>
          <cell r="K42">
            <v>36503</v>
          </cell>
        </row>
        <row r="43">
          <cell r="B43" t="str">
            <v>ELEC</v>
          </cell>
          <cell r="C43">
            <v>35</v>
          </cell>
          <cell r="D43" t="str">
            <v xml:space="preserve"> </v>
          </cell>
          <cell r="E43" t="str">
            <v>TRANSFORMER FOR BOW-TH</v>
          </cell>
          <cell r="F43" t="str">
            <v>A6442N0630000B29D</v>
          </cell>
          <cell r="G43">
            <v>1</v>
          </cell>
          <cell r="H43">
            <v>22144</v>
          </cell>
          <cell r="I43" t="str">
            <v>L</v>
          </cell>
          <cell r="J43">
            <v>-80</v>
          </cell>
          <cell r="K43">
            <v>36453</v>
          </cell>
        </row>
        <row r="44">
          <cell r="B44" t="str">
            <v>ELEC</v>
          </cell>
          <cell r="C44">
            <v>36</v>
          </cell>
          <cell r="D44" t="str">
            <v xml:space="preserve"> </v>
          </cell>
          <cell r="E44" t="str">
            <v>BATTERY CHARGER &amp; DISCH. BOARD</v>
          </cell>
          <cell r="F44" t="str">
            <v>A6451N0630000B29D</v>
          </cell>
          <cell r="G44">
            <v>1</v>
          </cell>
          <cell r="H44">
            <v>22144</v>
          </cell>
          <cell r="I44" t="str">
            <v>L</v>
          </cell>
          <cell r="J44">
            <v>-60</v>
          </cell>
          <cell r="K44">
            <v>36473</v>
          </cell>
        </row>
        <row r="45">
          <cell r="B45" t="str">
            <v>ELEC</v>
          </cell>
          <cell r="C45">
            <v>37</v>
          </cell>
          <cell r="D45" t="str">
            <v xml:space="preserve"> </v>
          </cell>
          <cell r="E45" t="str">
            <v xml:space="preserve">BATTERY </v>
          </cell>
          <cell r="F45" t="str">
            <v>A6452N0630000B29D</v>
          </cell>
          <cell r="G45">
            <v>2</v>
          </cell>
          <cell r="H45">
            <v>22144</v>
          </cell>
          <cell r="I45" t="str">
            <v>L</v>
          </cell>
          <cell r="J45">
            <v>-30</v>
          </cell>
          <cell r="K45">
            <v>36503</v>
          </cell>
        </row>
        <row r="46">
          <cell r="B46" t="str">
            <v>ELEC</v>
          </cell>
          <cell r="C46">
            <v>38</v>
          </cell>
          <cell r="D46" t="str">
            <v xml:space="preserve"> </v>
          </cell>
          <cell r="E46" t="str">
            <v>REEFER CONTAINER SOCKET</v>
          </cell>
          <cell r="F46" t="str">
            <v>A6491N0630000NNND</v>
          </cell>
          <cell r="G46">
            <v>1</v>
          </cell>
          <cell r="H46">
            <v>22144</v>
          </cell>
          <cell r="I46" t="str">
            <v>L</v>
          </cell>
          <cell r="J46">
            <v>-60</v>
          </cell>
          <cell r="K46">
            <v>36473</v>
          </cell>
        </row>
        <row r="47">
          <cell r="B47" t="str">
            <v>ELEC</v>
          </cell>
          <cell r="C47">
            <v>39</v>
          </cell>
          <cell r="D47" t="str">
            <v xml:space="preserve"> </v>
          </cell>
          <cell r="E47" t="str">
            <v>AUTO TELEPHONE SYSTEM</v>
          </cell>
          <cell r="F47" t="str">
            <v>A6511N0630000NNND</v>
          </cell>
          <cell r="G47">
            <v>1</v>
          </cell>
          <cell r="H47">
            <v>22144</v>
          </cell>
          <cell r="I47" t="str">
            <v>L</v>
          </cell>
          <cell r="J47">
            <v>-30</v>
          </cell>
          <cell r="K47">
            <v>36503</v>
          </cell>
        </row>
        <row r="48">
          <cell r="B48" t="str">
            <v>ELEC</v>
          </cell>
          <cell r="C48">
            <v>40</v>
          </cell>
          <cell r="D48" t="str">
            <v xml:space="preserve"> </v>
          </cell>
          <cell r="E48" t="str">
            <v>COMMON BATTERY TELEPHONE</v>
          </cell>
          <cell r="F48" t="str">
            <v>A6512N0630000NNND</v>
          </cell>
          <cell r="G48">
            <v>1</v>
          </cell>
          <cell r="H48">
            <v>22144</v>
          </cell>
          <cell r="I48" t="str">
            <v>L</v>
          </cell>
          <cell r="J48">
            <v>-30</v>
          </cell>
          <cell r="K48">
            <v>36503</v>
          </cell>
        </row>
        <row r="49">
          <cell r="B49" t="str">
            <v>ELEC</v>
          </cell>
          <cell r="C49">
            <v>41</v>
          </cell>
          <cell r="D49" t="str">
            <v xml:space="preserve"> </v>
          </cell>
          <cell r="E49" t="str">
            <v>PUBLIC ADDRESSOR SYSTEM</v>
          </cell>
          <cell r="F49" t="str">
            <v>A6521N0630000NNND</v>
          </cell>
          <cell r="G49">
            <v>1</v>
          </cell>
          <cell r="H49">
            <v>22144</v>
          </cell>
          <cell r="I49" t="str">
            <v>L</v>
          </cell>
          <cell r="J49">
            <v>-30</v>
          </cell>
          <cell r="K49">
            <v>36503</v>
          </cell>
        </row>
        <row r="50">
          <cell r="B50" t="str">
            <v>ELEC</v>
          </cell>
          <cell r="C50">
            <v>42</v>
          </cell>
          <cell r="D50" t="str">
            <v xml:space="preserve"> </v>
          </cell>
          <cell r="E50" t="str">
            <v>HOSPITAL CALL SYSTEM</v>
          </cell>
          <cell r="F50" t="str">
            <v>A6522N0630000NNND</v>
          </cell>
          <cell r="G50">
            <v>1</v>
          </cell>
          <cell r="H50">
            <v>22144</v>
          </cell>
          <cell r="I50" t="str">
            <v>L</v>
          </cell>
          <cell r="J50">
            <v>-30</v>
          </cell>
          <cell r="K50">
            <v>36503</v>
          </cell>
        </row>
        <row r="51">
          <cell r="B51" t="str">
            <v>ELEC</v>
          </cell>
          <cell r="C51">
            <v>43</v>
          </cell>
          <cell r="D51" t="str">
            <v xml:space="preserve"> </v>
          </cell>
          <cell r="E51" t="str">
            <v>LOCKED IN ALARM SYSTEM</v>
          </cell>
          <cell r="F51" t="str">
            <v>A6523N0630000NNND</v>
          </cell>
          <cell r="G51">
            <v>1</v>
          </cell>
          <cell r="H51">
            <v>22144</v>
          </cell>
          <cell r="I51" t="str">
            <v>L</v>
          </cell>
          <cell r="J51">
            <v>-30</v>
          </cell>
          <cell r="K51">
            <v>36503</v>
          </cell>
        </row>
        <row r="52">
          <cell r="B52" t="str">
            <v>ELEC</v>
          </cell>
          <cell r="C52">
            <v>44</v>
          </cell>
          <cell r="D52" t="str">
            <v xml:space="preserve"> </v>
          </cell>
          <cell r="E52" t="str">
            <v>RUDDER ANGLE INDICATOR</v>
          </cell>
          <cell r="F52" t="str">
            <v>A6541N0630000NNND</v>
          </cell>
          <cell r="G52">
            <v>1</v>
          </cell>
          <cell r="H52">
            <v>22144</v>
          </cell>
          <cell r="I52" t="str">
            <v>L</v>
          </cell>
          <cell r="J52">
            <v>-30</v>
          </cell>
          <cell r="K52">
            <v>36503</v>
          </cell>
        </row>
        <row r="53">
          <cell r="B53" t="str">
            <v>ELEC</v>
          </cell>
          <cell r="C53">
            <v>45</v>
          </cell>
          <cell r="D53" t="str">
            <v xml:space="preserve"> </v>
          </cell>
          <cell r="E53" t="str">
            <v>W.T DOOR INDICATING SYSTEM</v>
          </cell>
          <cell r="F53" t="str">
            <v>A6542N0630002B29D</v>
          </cell>
          <cell r="G53">
            <v>1</v>
          </cell>
          <cell r="H53">
            <v>22144</v>
          </cell>
          <cell r="I53" t="str">
            <v>L</v>
          </cell>
          <cell r="J53">
            <v>-30</v>
          </cell>
          <cell r="K53">
            <v>36503</v>
          </cell>
        </row>
        <row r="54">
          <cell r="B54" t="str">
            <v>ELEC</v>
          </cell>
          <cell r="C54">
            <v>46</v>
          </cell>
          <cell r="D54" t="str">
            <v xml:space="preserve"> </v>
          </cell>
          <cell r="E54" t="str">
            <v>BRIDGE MANEUVRING SYSTEM</v>
          </cell>
          <cell r="F54" t="str">
            <v>A6611N0630000B29D</v>
          </cell>
          <cell r="G54">
            <v>1</v>
          </cell>
          <cell r="H54">
            <v>22144</v>
          </cell>
          <cell r="I54" t="str">
            <v>L</v>
          </cell>
          <cell r="J54">
            <v>-30</v>
          </cell>
          <cell r="K54">
            <v>36503</v>
          </cell>
        </row>
        <row r="55">
          <cell r="B55" t="str">
            <v>ELEC</v>
          </cell>
          <cell r="C55">
            <v>47</v>
          </cell>
          <cell r="D55" t="str">
            <v xml:space="preserve"> </v>
          </cell>
          <cell r="E55" t="str">
            <v>ALARM MONITORING &amp; CONT. SYS</v>
          </cell>
          <cell r="F55" t="str">
            <v>A6621N0630000B29D</v>
          </cell>
          <cell r="G55">
            <v>1</v>
          </cell>
          <cell r="H55">
            <v>22144</v>
          </cell>
          <cell r="I55" t="str">
            <v>L</v>
          </cell>
          <cell r="J55">
            <v>-30</v>
          </cell>
          <cell r="K55">
            <v>36503</v>
          </cell>
        </row>
        <row r="56">
          <cell r="B56" t="str">
            <v>ELEC</v>
          </cell>
          <cell r="C56">
            <v>48</v>
          </cell>
          <cell r="D56" t="str">
            <v xml:space="preserve"> </v>
          </cell>
          <cell r="E56" t="str">
            <v>VALVE REMOTE CONTROL SYSTEM</v>
          </cell>
          <cell r="F56" t="str">
            <v>A6622N0630000B29D</v>
          </cell>
          <cell r="G56">
            <v>1</v>
          </cell>
          <cell r="H56">
            <v>22144</v>
          </cell>
          <cell r="I56" t="str">
            <v>L</v>
          </cell>
          <cell r="J56">
            <v>-30</v>
          </cell>
          <cell r="K56">
            <v>36503</v>
          </cell>
        </row>
        <row r="57">
          <cell r="B57" t="str">
            <v>ELEC</v>
          </cell>
          <cell r="C57">
            <v>49</v>
          </cell>
          <cell r="D57" t="str">
            <v xml:space="preserve"> </v>
          </cell>
          <cell r="E57" t="str">
            <v>TANK LEVEL GUAGING SYS</v>
          </cell>
          <cell r="F57" t="str">
            <v>A6623N0630000B29D</v>
          </cell>
          <cell r="G57">
            <v>1</v>
          </cell>
          <cell r="H57">
            <v>22144</v>
          </cell>
          <cell r="I57" t="str">
            <v>L</v>
          </cell>
          <cell r="J57">
            <v>-30</v>
          </cell>
          <cell r="K57">
            <v>36503</v>
          </cell>
        </row>
        <row r="58">
          <cell r="B58" t="str">
            <v>ELEC</v>
          </cell>
          <cell r="C58">
            <v>50</v>
          </cell>
          <cell r="D58" t="str">
            <v xml:space="preserve"> </v>
          </cell>
          <cell r="E58" t="str">
            <v>REEFER CONTAINER MONITOR SYS</v>
          </cell>
          <cell r="F58" t="str">
            <v>A6626N0630000B29D</v>
          </cell>
          <cell r="G58">
            <v>1</v>
          </cell>
          <cell r="H58">
            <v>22144</v>
          </cell>
          <cell r="I58" t="str">
            <v>L</v>
          </cell>
          <cell r="J58">
            <v>-30</v>
          </cell>
          <cell r="K58">
            <v>36503</v>
          </cell>
        </row>
        <row r="59">
          <cell r="B59" t="str">
            <v>ELEC</v>
          </cell>
          <cell r="C59">
            <v>51</v>
          </cell>
          <cell r="D59" t="str">
            <v xml:space="preserve"> </v>
          </cell>
          <cell r="E59" t="str">
            <v>SHIP PERFORMANCE SYSTEM</v>
          </cell>
          <cell r="F59" t="str">
            <v>A6631N0630000B29D</v>
          </cell>
          <cell r="G59">
            <v>1</v>
          </cell>
          <cell r="H59">
            <v>22144</v>
          </cell>
          <cell r="I59" t="str">
            <v>L</v>
          </cell>
          <cell r="J59">
            <v>-30</v>
          </cell>
          <cell r="K59">
            <v>36503</v>
          </cell>
        </row>
        <row r="60">
          <cell r="B60" t="str">
            <v>ELEC</v>
          </cell>
          <cell r="C60">
            <v>52</v>
          </cell>
          <cell r="D60" t="str">
            <v xml:space="preserve"> </v>
          </cell>
          <cell r="E60" t="str">
            <v>FIRE DETECTION &amp; ALARM SYS</v>
          </cell>
          <cell r="F60" t="str">
            <v>A6633N0630000B29D</v>
          </cell>
          <cell r="G60">
            <v>1</v>
          </cell>
          <cell r="H60">
            <v>22144</v>
          </cell>
          <cell r="I60" t="str">
            <v>L</v>
          </cell>
          <cell r="J60">
            <v>-30</v>
          </cell>
          <cell r="K60">
            <v>36503</v>
          </cell>
        </row>
        <row r="61">
          <cell r="B61" t="str">
            <v>ELEC</v>
          </cell>
          <cell r="C61">
            <v>53</v>
          </cell>
          <cell r="D61" t="str">
            <v xml:space="preserve"> </v>
          </cell>
          <cell r="E61" t="str">
            <v>I.C.C.P SYSTEM</v>
          </cell>
          <cell r="F61" t="str">
            <v>A6637N0630000B29D</v>
          </cell>
          <cell r="G61">
            <v>1</v>
          </cell>
          <cell r="H61">
            <v>22144</v>
          </cell>
          <cell r="I61" t="str">
            <v>L</v>
          </cell>
          <cell r="J61">
            <v>-90</v>
          </cell>
          <cell r="K61">
            <v>36443</v>
          </cell>
        </row>
        <row r="62">
          <cell r="B62" t="str">
            <v>ELEC</v>
          </cell>
          <cell r="C62">
            <v>54</v>
          </cell>
          <cell r="D62" t="str">
            <v xml:space="preserve"> </v>
          </cell>
          <cell r="E62" t="str">
            <v>ENGINE CONTROL CONSOLE</v>
          </cell>
          <cell r="F62" t="str">
            <v>A6641N0630000B29D</v>
          </cell>
          <cell r="G62">
            <v>1</v>
          </cell>
          <cell r="H62">
            <v>22144</v>
          </cell>
          <cell r="I62" t="str">
            <v>L</v>
          </cell>
          <cell r="J62">
            <v>-80</v>
          </cell>
          <cell r="K62">
            <v>36453</v>
          </cell>
        </row>
        <row r="63">
          <cell r="B63" t="str">
            <v>ELEC</v>
          </cell>
          <cell r="C63">
            <v>55</v>
          </cell>
          <cell r="D63" t="str">
            <v xml:space="preserve"> </v>
          </cell>
          <cell r="E63" t="str">
            <v>W/H CONSOLE</v>
          </cell>
          <cell r="F63" t="str">
            <v>A6642N0630000B29D</v>
          </cell>
          <cell r="G63">
            <v>1</v>
          </cell>
          <cell r="H63">
            <v>22144</v>
          </cell>
          <cell r="I63" t="str">
            <v>L</v>
          </cell>
          <cell r="J63">
            <v>-60</v>
          </cell>
          <cell r="K63">
            <v>36473</v>
          </cell>
        </row>
        <row r="64">
          <cell r="B64" t="str">
            <v>ELEC</v>
          </cell>
          <cell r="C64">
            <v>56</v>
          </cell>
          <cell r="D64" t="str">
            <v xml:space="preserve"> </v>
          </cell>
          <cell r="E64" t="str">
            <v>ELECTRIC SENSOR</v>
          </cell>
          <cell r="F64" t="str">
            <v>A6651N0630000B29D</v>
          </cell>
          <cell r="G64">
            <v>1</v>
          </cell>
          <cell r="H64">
            <v>22144</v>
          </cell>
          <cell r="I64" t="str">
            <v>L</v>
          </cell>
          <cell r="J64">
            <v>-30</v>
          </cell>
          <cell r="K64">
            <v>36503</v>
          </cell>
        </row>
        <row r="65">
          <cell r="B65" t="str">
            <v>ELEC</v>
          </cell>
          <cell r="C65">
            <v>57</v>
          </cell>
          <cell r="D65" t="str">
            <v xml:space="preserve"> </v>
          </cell>
          <cell r="E65" t="str">
            <v>E/R SIGNALLING EQUIPMENT</v>
          </cell>
          <cell r="F65" t="str">
            <v>A6652N0630000B29D</v>
          </cell>
          <cell r="G65">
            <v>1</v>
          </cell>
          <cell r="H65">
            <v>22144</v>
          </cell>
          <cell r="I65" t="str">
            <v>L</v>
          </cell>
          <cell r="J65">
            <v>-30</v>
          </cell>
          <cell r="K65">
            <v>36503</v>
          </cell>
        </row>
        <row r="66">
          <cell r="B66" t="str">
            <v>ELEC</v>
          </cell>
          <cell r="C66">
            <v>58</v>
          </cell>
          <cell r="D66" t="str">
            <v xml:space="preserve"> </v>
          </cell>
          <cell r="E66" t="str">
            <v>LEVEL SWITCH</v>
          </cell>
          <cell r="F66" t="str">
            <v>A6653N0630000B29D</v>
          </cell>
          <cell r="G66">
            <v>1</v>
          </cell>
          <cell r="H66">
            <v>22144</v>
          </cell>
          <cell r="I66" t="str">
            <v>L</v>
          </cell>
          <cell r="J66">
            <v>-30</v>
          </cell>
          <cell r="K66">
            <v>36503</v>
          </cell>
        </row>
        <row r="67">
          <cell r="B67" t="str">
            <v>ELEC</v>
          </cell>
          <cell r="C67">
            <v>59</v>
          </cell>
          <cell r="D67" t="str">
            <v xml:space="preserve"> </v>
          </cell>
          <cell r="E67" t="str">
            <v>MOTOR FOR BOW THRUSTER</v>
          </cell>
          <cell r="F67" t="str">
            <v>A6710N0630002B29D</v>
          </cell>
          <cell r="G67">
            <v>1</v>
          </cell>
          <cell r="H67">
            <v>22144</v>
          </cell>
          <cell r="I67" t="str">
            <v>L</v>
          </cell>
          <cell r="J67">
            <v>-45</v>
          </cell>
          <cell r="K67">
            <v>36488</v>
          </cell>
        </row>
        <row r="68">
          <cell r="B68" t="str">
            <v>MACH</v>
          </cell>
          <cell r="C68">
            <v>60</v>
          </cell>
          <cell r="D68" t="str">
            <v xml:space="preserve"> </v>
          </cell>
          <cell r="E68" t="str">
            <v xml:space="preserve">MAIN DIESEL ENGINE (A)                  </v>
          </cell>
          <cell r="F68" t="str">
            <v>A4111N0630001B29D</v>
          </cell>
          <cell r="G68">
            <v>1</v>
          </cell>
          <cell r="H68">
            <v>22141</v>
          </cell>
          <cell r="I68" t="str">
            <v>L</v>
          </cell>
          <cell r="J68">
            <v>-40</v>
          </cell>
          <cell r="K68">
            <v>36493</v>
          </cell>
          <cell r="L68">
            <v>36083</v>
          </cell>
        </row>
        <row r="69">
          <cell r="B69" t="str">
            <v>MACH</v>
          </cell>
          <cell r="C69">
            <v>61</v>
          </cell>
          <cell r="D69" t="str">
            <v xml:space="preserve"> </v>
          </cell>
          <cell r="E69" t="str">
            <v xml:space="preserve">DIESEL GENERATOR ENGINE            </v>
          </cell>
          <cell r="F69" t="str">
            <v>A4112N0630001B29D</v>
          </cell>
          <cell r="G69">
            <v>4</v>
          </cell>
          <cell r="H69">
            <v>22141</v>
          </cell>
          <cell r="I69" t="str">
            <v>K</v>
          </cell>
          <cell r="J69">
            <v>15</v>
          </cell>
          <cell r="K69">
            <v>36473</v>
          </cell>
          <cell r="L69">
            <v>36053</v>
          </cell>
        </row>
        <row r="70">
          <cell r="B70" t="str">
            <v>MACH</v>
          </cell>
          <cell r="C70">
            <v>62</v>
          </cell>
          <cell r="D70" t="str">
            <v xml:space="preserve"> </v>
          </cell>
          <cell r="E70" t="str">
            <v>STEERING GEAR</v>
          </cell>
          <cell r="F70" t="str">
            <v>A4211N0630001B29D</v>
          </cell>
          <cell r="G70">
            <v>1</v>
          </cell>
          <cell r="H70">
            <v>22141</v>
          </cell>
          <cell r="I70" t="str">
            <v>L</v>
          </cell>
          <cell r="J70">
            <v>-25</v>
          </cell>
          <cell r="K70">
            <v>36508</v>
          </cell>
          <cell r="L70">
            <v>36083</v>
          </cell>
        </row>
        <row r="71">
          <cell r="B71" t="str">
            <v>MACH</v>
          </cell>
          <cell r="C71">
            <v>63</v>
          </cell>
          <cell r="D71" t="str">
            <v xml:space="preserve"> </v>
          </cell>
          <cell r="E71" t="str">
            <v xml:space="preserve">RUDDER STOCK &amp; NUT                      </v>
          </cell>
          <cell r="F71" t="str">
            <v>A4220N0630002B29D</v>
          </cell>
          <cell r="G71">
            <v>1</v>
          </cell>
          <cell r="H71">
            <v>22141</v>
          </cell>
          <cell r="I71" t="str">
            <v>L</v>
          </cell>
          <cell r="J71">
            <v>-40</v>
          </cell>
          <cell r="K71">
            <v>36493</v>
          </cell>
        </row>
        <row r="72">
          <cell r="B72" t="str">
            <v>MACH</v>
          </cell>
          <cell r="C72">
            <v>64</v>
          </cell>
          <cell r="D72" t="str">
            <v xml:space="preserve"> </v>
          </cell>
          <cell r="E72" t="str">
            <v xml:space="preserve">PROPELLER SHAFT                    </v>
          </cell>
          <cell r="F72" t="str">
            <v>A4311N0630001B29D</v>
          </cell>
          <cell r="G72">
            <v>1</v>
          </cell>
          <cell r="H72">
            <v>22141</v>
          </cell>
          <cell r="I72" t="str">
            <v>L</v>
          </cell>
          <cell r="J72">
            <v>-50</v>
          </cell>
          <cell r="K72">
            <v>36483</v>
          </cell>
          <cell r="L72">
            <v>36078</v>
          </cell>
        </row>
        <row r="73">
          <cell r="B73" t="str">
            <v>MACH</v>
          </cell>
          <cell r="C73">
            <v>65</v>
          </cell>
          <cell r="D73" t="str">
            <v xml:space="preserve"> </v>
          </cell>
          <cell r="E73" t="str">
            <v xml:space="preserve">INTERMEDIATE SHAFT                 </v>
          </cell>
          <cell r="F73" t="str">
            <v>A4312N0630001B29D</v>
          </cell>
          <cell r="G73">
            <v>2</v>
          </cell>
          <cell r="H73">
            <v>22141</v>
          </cell>
          <cell r="I73" t="str">
            <v>L</v>
          </cell>
          <cell r="J73">
            <v>-50</v>
          </cell>
          <cell r="K73">
            <v>36483</v>
          </cell>
          <cell r="L73">
            <v>36078</v>
          </cell>
        </row>
        <row r="74">
          <cell r="B74" t="str">
            <v>MACH</v>
          </cell>
          <cell r="C74">
            <v>66</v>
          </cell>
          <cell r="D74" t="str">
            <v xml:space="preserve"> </v>
          </cell>
          <cell r="E74" t="str">
            <v xml:space="preserve">STERN TUBE BUSH                         </v>
          </cell>
          <cell r="F74" t="str">
            <v>A4322N0630001NNND</v>
          </cell>
          <cell r="G74">
            <v>1</v>
          </cell>
          <cell r="H74">
            <v>22141</v>
          </cell>
          <cell r="I74" t="str">
            <v>L</v>
          </cell>
          <cell r="J74">
            <v>-80</v>
          </cell>
          <cell r="K74">
            <v>36453</v>
          </cell>
          <cell r="L74">
            <v>36006</v>
          </cell>
        </row>
        <row r="75">
          <cell r="B75" t="str">
            <v>MACH</v>
          </cell>
          <cell r="C75">
            <v>67</v>
          </cell>
          <cell r="D75" t="str">
            <v xml:space="preserve"> </v>
          </cell>
          <cell r="E75" t="str">
            <v xml:space="preserve">PROPELLER                               </v>
          </cell>
          <cell r="F75" t="str">
            <v>A4330N0631001B29D</v>
          </cell>
          <cell r="G75">
            <v>1</v>
          </cell>
          <cell r="H75">
            <v>22141</v>
          </cell>
          <cell r="I75" t="str">
            <v>L</v>
          </cell>
          <cell r="J75">
            <v>-20</v>
          </cell>
          <cell r="K75">
            <v>36513</v>
          </cell>
        </row>
        <row r="76">
          <cell r="B76" t="str">
            <v>MACH</v>
          </cell>
          <cell r="C76">
            <v>68</v>
          </cell>
          <cell r="D76" t="str">
            <v xml:space="preserve"> </v>
          </cell>
          <cell r="E76" t="str">
            <v xml:space="preserve">AUX. BOILER                        </v>
          </cell>
          <cell r="F76" t="str">
            <v>A4412N0630001B29D</v>
          </cell>
          <cell r="G76">
            <v>1</v>
          </cell>
          <cell r="H76">
            <v>22141</v>
          </cell>
          <cell r="I76" t="str">
            <v>L</v>
          </cell>
          <cell r="J76">
            <v>-45</v>
          </cell>
          <cell r="K76">
            <v>36488</v>
          </cell>
          <cell r="L76">
            <v>36037</v>
          </cell>
        </row>
        <row r="77">
          <cell r="B77" t="str">
            <v>MACH</v>
          </cell>
          <cell r="C77">
            <v>69</v>
          </cell>
          <cell r="D77" t="str">
            <v xml:space="preserve"> </v>
          </cell>
          <cell r="E77" t="str">
            <v>EM'CY GENERATOR ENGINE</v>
          </cell>
          <cell r="F77" t="str">
            <v>A4413N0630001B29D</v>
          </cell>
          <cell r="G77">
            <v>1</v>
          </cell>
          <cell r="H77">
            <v>22141</v>
          </cell>
          <cell r="I77" t="str">
            <v>L</v>
          </cell>
          <cell r="J77">
            <v>-45</v>
          </cell>
          <cell r="K77">
            <v>36488</v>
          </cell>
        </row>
        <row r="78">
          <cell r="B78" t="str">
            <v>MACH</v>
          </cell>
          <cell r="C78">
            <v>70</v>
          </cell>
          <cell r="D78" t="str">
            <v xml:space="preserve"> </v>
          </cell>
          <cell r="E78" t="str">
            <v xml:space="preserve">EM'CY G/E RM EXH. FAN                </v>
          </cell>
          <cell r="F78" t="str">
            <v>A4462N0630001NNND</v>
          </cell>
          <cell r="G78">
            <v>1</v>
          </cell>
          <cell r="H78">
            <v>22143</v>
          </cell>
          <cell r="I78" t="str">
            <v>K</v>
          </cell>
          <cell r="J78">
            <v>30</v>
          </cell>
          <cell r="K78">
            <v>36488</v>
          </cell>
        </row>
        <row r="79">
          <cell r="B79" t="str">
            <v>MACH</v>
          </cell>
          <cell r="C79">
            <v>71</v>
          </cell>
          <cell r="D79" t="str">
            <v xml:space="preserve"> </v>
          </cell>
          <cell r="E79" t="str">
            <v xml:space="preserve">STEER GEAR RM.EXH. FAN                  </v>
          </cell>
          <cell r="F79" t="str">
            <v>A4462N0630002NNND</v>
          </cell>
          <cell r="G79">
            <v>1</v>
          </cell>
          <cell r="H79">
            <v>22143</v>
          </cell>
          <cell r="I79" t="str">
            <v>L</v>
          </cell>
          <cell r="J79">
            <v>-30</v>
          </cell>
          <cell r="K79">
            <v>36503</v>
          </cell>
        </row>
        <row r="80">
          <cell r="B80" t="str">
            <v>MACH</v>
          </cell>
          <cell r="C80">
            <v>72</v>
          </cell>
          <cell r="D80" t="str">
            <v xml:space="preserve"> </v>
          </cell>
          <cell r="E80" t="str">
            <v xml:space="preserve">PACKAGED AIR COND.                      </v>
          </cell>
          <cell r="F80" t="str">
            <v>A4471N0630002B29D</v>
          </cell>
          <cell r="G80">
            <v>1</v>
          </cell>
          <cell r="H80">
            <v>22141</v>
          </cell>
          <cell r="I80" t="str">
            <v>K</v>
          </cell>
          <cell r="J80">
            <v>-5</v>
          </cell>
          <cell r="K80">
            <v>36453</v>
          </cell>
        </row>
        <row r="81">
          <cell r="B81" t="str">
            <v>MACH</v>
          </cell>
          <cell r="C81">
            <v>73</v>
          </cell>
          <cell r="D81" t="str">
            <v xml:space="preserve"> </v>
          </cell>
          <cell r="E81" t="str">
            <v xml:space="preserve">PROVISION REF. PLANT                    </v>
          </cell>
          <cell r="F81" t="str">
            <v>A4471N0630003B29D</v>
          </cell>
          <cell r="G81">
            <v>1</v>
          </cell>
          <cell r="H81">
            <v>22141</v>
          </cell>
          <cell r="I81" t="str">
            <v>K</v>
          </cell>
          <cell r="J81">
            <v>-5</v>
          </cell>
          <cell r="K81">
            <v>36453</v>
          </cell>
        </row>
        <row r="82">
          <cell r="B82" t="str">
            <v>MACH</v>
          </cell>
          <cell r="C82">
            <v>74</v>
          </cell>
          <cell r="D82" t="str">
            <v xml:space="preserve"> </v>
          </cell>
          <cell r="E82" t="str">
            <v xml:space="preserve">M/E L.O PURIFER HEATER                  </v>
          </cell>
          <cell r="F82" t="str">
            <v>A4512N0630001NNND</v>
          </cell>
          <cell r="G82">
            <v>2</v>
          </cell>
          <cell r="H82">
            <v>22141</v>
          </cell>
          <cell r="I82" t="str">
            <v>K</v>
          </cell>
          <cell r="J82">
            <v>-15</v>
          </cell>
          <cell r="K82">
            <v>36443</v>
          </cell>
        </row>
        <row r="83">
          <cell r="B83" t="str">
            <v>MACH</v>
          </cell>
          <cell r="C83">
            <v>75</v>
          </cell>
          <cell r="D83" t="str">
            <v xml:space="preserve"> </v>
          </cell>
          <cell r="E83" t="str">
            <v xml:space="preserve">G/E L.O PURIFER HEATER                  </v>
          </cell>
          <cell r="F83" t="str">
            <v>A4512N0630002NNND</v>
          </cell>
          <cell r="G83">
            <v>1</v>
          </cell>
          <cell r="H83">
            <v>22141</v>
          </cell>
          <cell r="I83" t="str">
            <v>K</v>
          </cell>
          <cell r="J83">
            <v>-15</v>
          </cell>
          <cell r="K83">
            <v>36443</v>
          </cell>
        </row>
        <row r="84">
          <cell r="B84" t="str">
            <v>MACH</v>
          </cell>
          <cell r="C84">
            <v>76</v>
          </cell>
          <cell r="D84" t="str">
            <v xml:space="preserve"> </v>
          </cell>
          <cell r="E84" t="str">
            <v xml:space="preserve">MAIN L.O COOLER                     </v>
          </cell>
          <cell r="F84" t="str">
            <v>A4513N0630001B29D</v>
          </cell>
          <cell r="G84">
            <v>2</v>
          </cell>
          <cell r="H84">
            <v>22141</v>
          </cell>
          <cell r="I84" t="str">
            <v>K</v>
          </cell>
          <cell r="J84">
            <v>-5</v>
          </cell>
          <cell r="K84">
            <v>36453</v>
          </cell>
          <cell r="L84">
            <v>36037</v>
          </cell>
        </row>
        <row r="85">
          <cell r="B85" t="str">
            <v>MACH</v>
          </cell>
          <cell r="C85">
            <v>77</v>
          </cell>
          <cell r="D85" t="str">
            <v xml:space="preserve"> </v>
          </cell>
          <cell r="E85" t="str">
            <v xml:space="preserve">MAIN L.O FILTER                         </v>
          </cell>
          <cell r="F85" t="str">
            <v>A4514N0630001NNND</v>
          </cell>
          <cell r="G85">
            <v>1</v>
          </cell>
          <cell r="H85">
            <v>22141</v>
          </cell>
          <cell r="I85" t="str">
            <v>K</v>
          </cell>
          <cell r="J85">
            <v>-5</v>
          </cell>
          <cell r="K85">
            <v>36453</v>
          </cell>
          <cell r="L85">
            <v>35945</v>
          </cell>
        </row>
        <row r="86">
          <cell r="B86" t="str">
            <v>MACH</v>
          </cell>
          <cell r="C86">
            <v>78</v>
          </cell>
          <cell r="D86" t="str">
            <v xml:space="preserve"> </v>
          </cell>
          <cell r="E86" t="str">
            <v>M/E &amp; G/E F.O. HEATER</v>
          </cell>
          <cell r="F86" t="str">
            <v>A4522N0630001B29D</v>
          </cell>
          <cell r="G86">
            <v>2</v>
          </cell>
          <cell r="H86">
            <v>22141</v>
          </cell>
          <cell r="I86" t="str">
            <v>K</v>
          </cell>
          <cell r="J86">
            <v>-15</v>
          </cell>
          <cell r="K86">
            <v>36443</v>
          </cell>
          <cell r="L86">
            <v>36006</v>
          </cell>
        </row>
        <row r="87">
          <cell r="B87" t="str">
            <v>MACH</v>
          </cell>
          <cell r="C87">
            <v>79</v>
          </cell>
          <cell r="D87" t="str">
            <v xml:space="preserve"> </v>
          </cell>
          <cell r="E87" t="str">
            <v xml:space="preserve">H.F.O PURIFIER HEATER                  </v>
          </cell>
          <cell r="F87" t="str">
            <v>A4522N0630002B29D</v>
          </cell>
          <cell r="G87">
            <v>3</v>
          </cell>
          <cell r="H87">
            <v>22144</v>
          </cell>
          <cell r="I87" t="str">
            <v>K</v>
          </cell>
          <cell r="J87">
            <v>-15</v>
          </cell>
          <cell r="K87">
            <v>36443</v>
          </cell>
          <cell r="L87">
            <v>36006</v>
          </cell>
        </row>
        <row r="88">
          <cell r="B88" t="str">
            <v>MACH</v>
          </cell>
          <cell r="C88">
            <v>80</v>
          </cell>
          <cell r="D88" t="str">
            <v xml:space="preserve"> </v>
          </cell>
          <cell r="E88" t="str">
            <v xml:space="preserve">M/E &amp; G/E F.O. FILTER                         </v>
          </cell>
          <cell r="F88" t="str">
            <v>A4524N0630001B29D</v>
          </cell>
          <cell r="G88">
            <v>1</v>
          </cell>
          <cell r="H88">
            <v>22141</v>
          </cell>
          <cell r="I88" t="str">
            <v>K</v>
          </cell>
          <cell r="J88">
            <v>-5</v>
          </cell>
          <cell r="K88">
            <v>36453</v>
          </cell>
          <cell r="L88">
            <v>35945</v>
          </cell>
        </row>
        <row r="89">
          <cell r="B89" t="str">
            <v>MACH</v>
          </cell>
          <cell r="C89">
            <v>81</v>
          </cell>
          <cell r="D89" t="str">
            <v xml:space="preserve"> </v>
          </cell>
          <cell r="E89" t="str">
            <v xml:space="preserve">H.F.O PURIFIER                          </v>
          </cell>
          <cell r="F89" t="str">
            <v>A4525N0630001B29D</v>
          </cell>
          <cell r="G89">
            <v>3</v>
          </cell>
          <cell r="H89">
            <v>22144</v>
          </cell>
          <cell r="I89" t="str">
            <v>K</v>
          </cell>
          <cell r="J89">
            <v>-10</v>
          </cell>
          <cell r="K89">
            <v>36448</v>
          </cell>
          <cell r="L89">
            <v>35981</v>
          </cell>
        </row>
        <row r="90">
          <cell r="B90" t="str">
            <v>MACH</v>
          </cell>
          <cell r="C90">
            <v>82</v>
          </cell>
          <cell r="D90" t="str">
            <v xml:space="preserve"> </v>
          </cell>
          <cell r="E90" t="str">
            <v xml:space="preserve">D.O PURIFIER                            </v>
          </cell>
          <cell r="F90" t="str">
            <v>A4525N0630002B29D</v>
          </cell>
          <cell r="G90">
            <v>1</v>
          </cell>
          <cell r="H90">
            <v>22141</v>
          </cell>
          <cell r="I90" t="str">
            <v>K</v>
          </cell>
          <cell r="J90">
            <v>-10</v>
          </cell>
          <cell r="K90">
            <v>36448</v>
          </cell>
          <cell r="L90">
            <v>35981</v>
          </cell>
        </row>
        <row r="91">
          <cell r="B91" t="str">
            <v>MACH</v>
          </cell>
          <cell r="C91">
            <v>83</v>
          </cell>
          <cell r="D91" t="str">
            <v xml:space="preserve"> </v>
          </cell>
          <cell r="E91" t="str">
            <v xml:space="preserve">M/E L.O PURIFER                         </v>
          </cell>
          <cell r="F91" t="str">
            <v>A4525N0630003B29D</v>
          </cell>
          <cell r="G91">
            <v>2</v>
          </cell>
          <cell r="H91">
            <v>22141</v>
          </cell>
          <cell r="I91" t="str">
            <v>K</v>
          </cell>
          <cell r="J91">
            <v>-10</v>
          </cell>
          <cell r="K91">
            <v>36448</v>
          </cell>
          <cell r="L91">
            <v>35981</v>
          </cell>
        </row>
        <row r="92">
          <cell r="B92" t="str">
            <v>MACH</v>
          </cell>
          <cell r="C92">
            <v>84</v>
          </cell>
          <cell r="D92" t="str">
            <v xml:space="preserve"> </v>
          </cell>
          <cell r="E92" t="str">
            <v xml:space="preserve">G/E L.O PURIFER                         </v>
          </cell>
          <cell r="F92" t="str">
            <v>A4525N0630004B29D</v>
          </cell>
          <cell r="G92">
            <v>1</v>
          </cell>
          <cell r="H92">
            <v>22141</v>
          </cell>
          <cell r="I92" t="str">
            <v>K</v>
          </cell>
          <cell r="J92">
            <v>-15</v>
          </cell>
          <cell r="K92">
            <v>36443</v>
          </cell>
          <cell r="L92">
            <v>35981</v>
          </cell>
        </row>
        <row r="93">
          <cell r="B93" t="str">
            <v>MACH</v>
          </cell>
          <cell r="C93">
            <v>85</v>
          </cell>
          <cell r="D93" t="str">
            <v xml:space="preserve"> </v>
          </cell>
          <cell r="E93" t="str">
            <v xml:space="preserve">VISCOSIMETER                    </v>
          </cell>
          <cell r="F93" t="str">
            <v>A4526N0630001B29D</v>
          </cell>
          <cell r="G93">
            <v>1</v>
          </cell>
          <cell r="H93">
            <v>22141</v>
          </cell>
          <cell r="I93" t="str">
            <v>K</v>
          </cell>
          <cell r="J93">
            <v>-15</v>
          </cell>
          <cell r="K93">
            <v>36443</v>
          </cell>
          <cell r="L93">
            <v>35945</v>
          </cell>
        </row>
        <row r="94">
          <cell r="B94" t="str">
            <v>MACH</v>
          </cell>
          <cell r="C94">
            <v>86</v>
          </cell>
          <cell r="D94" t="str">
            <v xml:space="preserve"> </v>
          </cell>
          <cell r="E94" t="str">
            <v xml:space="preserve">M/E F.O. FLOWMETER                      </v>
          </cell>
          <cell r="F94" t="str">
            <v>A4527N0630001B29D</v>
          </cell>
          <cell r="G94">
            <v>1</v>
          </cell>
          <cell r="H94">
            <v>22141</v>
          </cell>
          <cell r="I94" t="str">
            <v>K</v>
          </cell>
          <cell r="J94">
            <v>-5</v>
          </cell>
          <cell r="K94">
            <v>36453</v>
          </cell>
          <cell r="L94">
            <v>36022</v>
          </cell>
        </row>
        <row r="95">
          <cell r="B95" t="str">
            <v>MACH</v>
          </cell>
          <cell r="C95">
            <v>87</v>
          </cell>
          <cell r="D95" t="str">
            <v xml:space="preserve"> </v>
          </cell>
          <cell r="E95" t="str">
            <v xml:space="preserve">G/E F.O FLOWMETER                       </v>
          </cell>
          <cell r="F95" t="str">
            <v>A4527N0630002B29D</v>
          </cell>
          <cell r="G95">
            <v>2</v>
          </cell>
          <cell r="H95">
            <v>22141</v>
          </cell>
          <cell r="I95" t="str">
            <v>K</v>
          </cell>
          <cell r="J95">
            <v>-5</v>
          </cell>
          <cell r="K95">
            <v>36453</v>
          </cell>
          <cell r="L95">
            <v>36022</v>
          </cell>
        </row>
        <row r="96">
          <cell r="B96" t="str">
            <v>MACH</v>
          </cell>
          <cell r="C96">
            <v>88</v>
          </cell>
          <cell r="D96" t="str">
            <v xml:space="preserve"> </v>
          </cell>
          <cell r="E96" t="str">
            <v>DRAIN COOLER</v>
          </cell>
          <cell r="F96" t="str">
            <v>A4532N0630001B29D</v>
          </cell>
          <cell r="G96">
            <v>1</v>
          </cell>
          <cell r="H96">
            <v>22141</v>
          </cell>
          <cell r="I96" t="str">
            <v>K</v>
          </cell>
          <cell r="J96">
            <v>-15</v>
          </cell>
          <cell r="K96">
            <v>36443</v>
          </cell>
          <cell r="L96">
            <v>36006</v>
          </cell>
        </row>
        <row r="97">
          <cell r="B97" t="str">
            <v>MACH</v>
          </cell>
          <cell r="C97">
            <v>89</v>
          </cell>
          <cell r="D97" t="str">
            <v xml:space="preserve"> </v>
          </cell>
          <cell r="E97" t="str">
            <v xml:space="preserve">M/E &amp; G/E JACKET W.PREHEATER                  </v>
          </cell>
          <cell r="F97" t="str">
            <v>A4542N0630001NNND</v>
          </cell>
          <cell r="G97">
            <v>1</v>
          </cell>
          <cell r="H97">
            <v>22141</v>
          </cell>
          <cell r="I97" t="str">
            <v>K</v>
          </cell>
          <cell r="J97">
            <v>-15</v>
          </cell>
          <cell r="K97">
            <v>36443</v>
          </cell>
          <cell r="L97">
            <v>35996</v>
          </cell>
        </row>
        <row r="98">
          <cell r="B98" t="str">
            <v>MACH</v>
          </cell>
          <cell r="C98">
            <v>90</v>
          </cell>
          <cell r="D98" t="str">
            <v xml:space="preserve"> </v>
          </cell>
          <cell r="E98" t="str">
            <v xml:space="preserve">M/E JACKET W.COOLER                     </v>
          </cell>
          <cell r="F98" t="str">
            <v>A4543N0630002B29D</v>
          </cell>
          <cell r="G98">
            <v>1</v>
          </cell>
          <cell r="H98">
            <v>22141</v>
          </cell>
          <cell r="I98" t="str">
            <v>K</v>
          </cell>
          <cell r="J98">
            <v>-15</v>
          </cell>
          <cell r="K98">
            <v>36443</v>
          </cell>
          <cell r="L98">
            <v>36037</v>
          </cell>
        </row>
        <row r="99">
          <cell r="B99" t="str">
            <v>MACH</v>
          </cell>
          <cell r="C99">
            <v>91</v>
          </cell>
          <cell r="D99" t="str">
            <v xml:space="preserve"> </v>
          </cell>
          <cell r="E99" t="str">
            <v xml:space="preserve">G/E JACKET W.COOLER                     </v>
          </cell>
          <cell r="F99" t="str">
            <v>A4543N0630003B29D</v>
          </cell>
          <cell r="G99">
            <v>2</v>
          </cell>
          <cell r="H99">
            <v>22141</v>
          </cell>
          <cell r="I99" t="str">
            <v>K</v>
          </cell>
          <cell r="J99">
            <v>-15</v>
          </cell>
          <cell r="K99">
            <v>36443</v>
          </cell>
          <cell r="L99">
            <v>36037</v>
          </cell>
        </row>
        <row r="100">
          <cell r="B100" t="str">
            <v>MACH</v>
          </cell>
          <cell r="C100">
            <v>92</v>
          </cell>
          <cell r="D100" t="str">
            <v xml:space="preserve"> </v>
          </cell>
          <cell r="E100" t="str">
            <v xml:space="preserve">M.G.P.S.                                </v>
          </cell>
          <cell r="F100" t="str">
            <v>A4544N0630001NNND</v>
          </cell>
          <cell r="G100">
            <v>1</v>
          </cell>
          <cell r="H100">
            <v>22143</v>
          </cell>
          <cell r="I100" t="str">
            <v>L</v>
          </cell>
          <cell r="J100">
            <v>-60</v>
          </cell>
          <cell r="K100">
            <v>36473</v>
          </cell>
        </row>
        <row r="101">
          <cell r="B101" t="str">
            <v>MACH</v>
          </cell>
          <cell r="C101">
            <v>93</v>
          </cell>
          <cell r="D101" t="str">
            <v xml:space="preserve"> </v>
          </cell>
          <cell r="E101" t="str">
            <v xml:space="preserve">F.W GENERATOR                           </v>
          </cell>
          <cell r="F101" t="str">
            <v>A4551N0630001NNND</v>
          </cell>
          <cell r="G101">
            <v>1</v>
          </cell>
          <cell r="H101">
            <v>22141</v>
          </cell>
          <cell r="I101" t="str">
            <v>K</v>
          </cell>
          <cell r="J101">
            <v>-10</v>
          </cell>
          <cell r="K101">
            <v>36448</v>
          </cell>
          <cell r="L101">
            <v>35991</v>
          </cell>
        </row>
        <row r="102">
          <cell r="B102" t="str">
            <v>MACH</v>
          </cell>
          <cell r="C102">
            <v>94</v>
          </cell>
          <cell r="D102" t="str">
            <v xml:space="preserve"> </v>
          </cell>
          <cell r="E102" t="str">
            <v xml:space="preserve">F.W HYDRO. UNIT                          </v>
          </cell>
          <cell r="F102" t="str">
            <v>A4551N0630200NNND</v>
          </cell>
          <cell r="G102">
            <v>1</v>
          </cell>
          <cell r="H102">
            <v>22141</v>
          </cell>
          <cell r="I102" t="str">
            <v>K</v>
          </cell>
          <cell r="J102">
            <v>0</v>
          </cell>
          <cell r="K102">
            <v>36458</v>
          </cell>
        </row>
        <row r="103">
          <cell r="B103" t="str">
            <v>MACH</v>
          </cell>
          <cell r="C103">
            <v>95</v>
          </cell>
          <cell r="D103" t="str">
            <v xml:space="preserve"> </v>
          </cell>
          <cell r="E103" t="str">
            <v xml:space="preserve">CALORIFIER                              </v>
          </cell>
          <cell r="F103" t="str">
            <v>A4555N0630001NNND</v>
          </cell>
          <cell r="G103">
            <v>1</v>
          </cell>
          <cell r="H103">
            <v>22141</v>
          </cell>
          <cell r="I103" t="str">
            <v>K</v>
          </cell>
          <cell r="J103">
            <v>5</v>
          </cell>
          <cell r="K103">
            <v>36463</v>
          </cell>
        </row>
        <row r="104">
          <cell r="B104" t="str">
            <v>MACH</v>
          </cell>
          <cell r="C104">
            <v>96</v>
          </cell>
          <cell r="D104" t="str">
            <v xml:space="preserve"> </v>
          </cell>
          <cell r="E104" t="str">
            <v xml:space="preserve">F.W STERILIZER                          </v>
          </cell>
          <cell r="F104" t="str">
            <v>A4556N0630001NNND</v>
          </cell>
          <cell r="G104">
            <v>1</v>
          </cell>
          <cell r="H104">
            <v>22141</v>
          </cell>
          <cell r="I104" t="str">
            <v>K</v>
          </cell>
          <cell r="J104">
            <v>15</v>
          </cell>
          <cell r="K104">
            <v>36473</v>
          </cell>
        </row>
        <row r="105">
          <cell r="B105" t="str">
            <v>MACH</v>
          </cell>
          <cell r="C105">
            <v>97</v>
          </cell>
          <cell r="D105" t="str">
            <v xml:space="preserve"> </v>
          </cell>
          <cell r="E105" t="str">
            <v>OILY WATER SEPARATOR</v>
          </cell>
          <cell r="F105" t="str">
            <v>A4562N0630001B29D</v>
          </cell>
          <cell r="G105">
            <v>1</v>
          </cell>
          <cell r="H105">
            <v>22141</v>
          </cell>
          <cell r="I105" t="str">
            <v>K</v>
          </cell>
          <cell r="J105">
            <v>-15</v>
          </cell>
          <cell r="K105">
            <v>36443</v>
          </cell>
          <cell r="L105">
            <v>35945</v>
          </cell>
        </row>
        <row r="106">
          <cell r="B106" t="str">
            <v>MACH</v>
          </cell>
          <cell r="C106">
            <v>98</v>
          </cell>
          <cell r="D106" t="str">
            <v xml:space="preserve"> </v>
          </cell>
          <cell r="E106" t="str">
            <v xml:space="preserve">W.O INCINERATOR                         </v>
          </cell>
          <cell r="F106" t="str">
            <v>A4563N0630001B29D</v>
          </cell>
          <cell r="G106">
            <v>1</v>
          </cell>
          <cell r="H106">
            <v>22141</v>
          </cell>
          <cell r="I106" t="str">
            <v>L</v>
          </cell>
          <cell r="J106">
            <v>-35</v>
          </cell>
          <cell r="K106">
            <v>36498</v>
          </cell>
          <cell r="L106">
            <v>36048</v>
          </cell>
        </row>
        <row r="107">
          <cell r="B107" t="str">
            <v>MACH</v>
          </cell>
          <cell r="C107">
            <v>99</v>
          </cell>
          <cell r="D107" t="str">
            <v xml:space="preserve"> </v>
          </cell>
          <cell r="E107" t="str">
            <v xml:space="preserve">MAIN AIR COMPRESSOR                     </v>
          </cell>
          <cell r="F107" t="str">
            <v>A4571N0630001B29D</v>
          </cell>
          <cell r="G107">
            <v>2</v>
          </cell>
          <cell r="H107">
            <v>22141</v>
          </cell>
          <cell r="I107" t="str">
            <v>K</v>
          </cell>
          <cell r="J107">
            <v>-5</v>
          </cell>
          <cell r="K107">
            <v>36453</v>
          </cell>
          <cell r="L107">
            <v>35991</v>
          </cell>
        </row>
        <row r="108">
          <cell r="B108" t="str">
            <v>MACH</v>
          </cell>
          <cell r="C108">
            <v>100</v>
          </cell>
          <cell r="D108" t="str">
            <v xml:space="preserve"> </v>
          </cell>
          <cell r="E108" t="str">
            <v xml:space="preserve">TOPPING UP AIR COMPRESSOR               </v>
          </cell>
          <cell r="F108" t="str">
            <v>A4571N0630002B29D</v>
          </cell>
          <cell r="G108">
            <v>1</v>
          </cell>
          <cell r="H108">
            <v>22141</v>
          </cell>
          <cell r="I108" t="str">
            <v>K</v>
          </cell>
          <cell r="J108">
            <v>-5</v>
          </cell>
          <cell r="K108">
            <v>36453</v>
          </cell>
          <cell r="L108">
            <v>35991</v>
          </cell>
        </row>
        <row r="109">
          <cell r="B109" t="str">
            <v>MACH</v>
          </cell>
          <cell r="C109">
            <v>101</v>
          </cell>
          <cell r="D109" t="str">
            <v xml:space="preserve"> </v>
          </cell>
          <cell r="E109" t="str">
            <v>DECK SERVICE AIR COMPRESSOR</v>
          </cell>
          <cell r="F109" t="str">
            <v>A4571N0630003B29D</v>
          </cell>
          <cell r="G109">
            <v>1</v>
          </cell>
          <cell r="H109">
            <v>22141</v>
          </cell>
          <cell r="I109" t="str">
            <v>K</v>
          </cell>
          <cell r="J109">
            <v>-5</v>
          </cell>
          <cell r="K109">
            <v>36453</v>
          </cell>
          <cell r="L109">
            <v>35991</v>
          </cell>
        </row>
        <row r="110">
          <cell r="B110" t="str">
            <v>MACH</v>
          </cell>
          <cell r="C110">
            <v>102</v>
          </cell>
          <cell r="D110" t="str">
            <v xml:space="preserve"> </v>
          </cell>
          <cell r="E110" t="str">
            <v xml:space="preserve">EM'CY AIR COMPRESSOR                   </v>
          </cell>
          <cell r="F110" t="str">
            <v>A4571N0630010NNND</v>
          </cell>
          <cell r="G110">
            <v>1</v>
          </cell>
          <cell r="H110">
            <v>22141</v>
          </cell>
          <cell r="I110" t="str">
            <v>K</v>
          </cell>
          <cell r="J110">
            <v>-5</v>
          </cell>
          <cell r="K110">
            <v>36453</v>
          </cell>
        </row>
        <row r="111">
          <cell r="B111" t="str">
            <v>MACH</v>
          </cell>
          <cell r="C111">
            <v>103</v>
          </cell>
          <cell r="D111" t="str">
            <v xml:space="preserve"> </v>
          </cell>
          <cell r="E111" t="str">
            <v xml:space="preserve">MAIN AIR RESERVOIR                      </v>
          </cell>
          <cell r="F111" t="str">
            <v>A4572N0630001B29D</v>
          </cell>
          <cell r="G111">
            <v>2</v>
          </cell>
          <cell r="H111">
            <v>22141</v>
          </cell>
          <cell r="I111" t="str">
            <v>K</v>
          </cell>
          <cell r="J111">
            <v>0</v>
          </cell>
          <cell r="K111">
            <v>36458</v>
          </cell>
          <cell r="L111">
            <v>36037</v>
          </cell>
        </row>
        <row r="112">
          <cell r="B112" t="str">
            <v>MACH</v>
          </cell>
          <cell r="C112">
            <v>104</v>
          </cell>
          <cell r="D112" t="str">
            <v xml:space="preserve"> </v>
          </cell>
          <cell r="E112" t="str">
            <v xml:space="preserve">AUX. AIR RESERVOIR                      </v>
          </cell>
          <cell r="F112" t="str">
            <v>A4572N0630002B29D</v>
          </cell>
          <cell r="G112">
            <v>1</v>
          </cell>
          <cell r="H112">
            <v>22141</v>
          </cell>
          <cell r="I112" t="str">
            <v>K</v>
          </cell>
          <cell r="J112">
            <v>-5</v>
          </cell>
          <cell r="K112">
            <v>36453</v>
          </cell>
        </row>
        <row r="113">
          <cell r="B113" t="str">
            <v>MACH</v>
          </cell>
          <cell r="C113">
            <v>105</v>
          </cell>
          <cell r="D113" t="str">
            <v xml:space="preserve"> </v>
          </cell>
          <cell r="E113" t="str">
            <v>DECK SERVICE AIR RESERVOIR</v>
          </cell>
          <cell r="F113" t="str">
            <v>A4572N0630003NNND</v>
          </cell>
          <cell r="G113">
            <v>1</v>
          </cell>
          <cell r="H113">
            <v>22141</v>
          </cell>
          <cell r="I113" t="str">
            <v>K</v>
          </cell>
          <cell r="J113">
            <v>0</v>
          </cell>
          <cell r="K113">
            <v>36458</v>
          </cell>
        </row>
        <row r="114">
          <cell r="B114" t="str">
            <v>MACH</v>
          </cell>
          <cell r="C114">
            <v>106</v>
          </cell>
          <cell r="D114" t="str">
            <v xml:space="preserve"> </v>
          </cell>
          <cell r="E114" t="str">
            <v>CONTROL AIR DRYER</v>
          </cell>
          <cell r="F114" t="str">
            <v>A4573N0630001B29D</v>
          </cell>
          <cell r="G114">
            <v>1</v>
          </cell>
          <cell r="H114">
            <v>22141</v>
          </cell>
          <cell r="I114" t="str">
            <v>K</v>
          </cell>
          <cell r="J114">
            <v>0</v>
          </cell>
          <cell r="K114">
            <v>36458</v>
          </cell>
        </row>
        <row r="115">
          <cell r="B115" t="str">
            <v>MACH</v>
          </cell>
          <cell r="C115">
            <v>107</v>
          </cell>
          <cell r="D115" t="str">
            <v xml:space="preserve"> </v>
          </cell>
          <cell r="E115" t="str">
            <v xml:space="preserve">LATHE                                   </v>
          </cell>
          <cell r="F115" t="str">
            <v>A4911N0630001NNND</v>
          </cell>
          <cell r="G115">
            <v>1</v>
          </cell>
          <cell r="H115">
            <v>22141</v>
          </cell>
          <cell r="I115" t="str">
            <v>K</v>
          </cell>
          <cell r="J115">
            <v>0</v>
          </cell>
          <cell r="K115">
            <v>36458</v>
          </cell>
          <cell r="L115">
            <v>36053</v>
          </cell>
        </row>
        <row r="116">
          <cell r="B116" t="str">
            <v>MACH</v>
          </cell>
          <cell r="C116">
            <v>108</v>
          </cell>
          <cell r="D116" t="str">
            <v xml:space="preserve"> </v>
          </cell>
          <cell r="E116" t="str">
            <v xml:space="preserve">DRILLING MACHINE                        </v>
          </cell>
          <cell r="F116" t="str">
            <v>A4911N0630002NNND</v>
          </cell>
          <cell r="G116">
            <v>1</v>
          </cell>
          <cell r="H116">
            <v>22141</v>
          </cell>
          <cell r="I116" t="str">
            <v>K</v>
          </cell>
          <cell r="J116">
            <v>5</v>
          </cell>
          <cell r="K116">
            <v>36463</v>
          </cell>
        </row>
        <row r="117">
          <cell r="B117" t="str">
            <v>MACH</v>
          </cell>
          <cell r="C117">
            <v>109</v>
          </cell>
          <cell r="D117" t="str">
            <v xml:space="preserve"> </v>
          </cell>
          <cell r="E117" t="str">
            <v xml:space="preserve">GRINDER                                 </v>
          </cell>
          <cell r="F117" t="str">
            <v>A4911N0630003NNND</v>
          </cell>
          <cell r="G117">
            <v>1</v>
          </cell>
          <cell r="H117">
            <v>22141</v>
          </cell>
          <cell r="I117" t="str">
            <v>K</v>
          </cell>
          <cell r="J117">
            <v>5</v>
          </cell>
          <cell r="K117">
            <v>36463</v>
          </cell>
        </row>
        <row r="118">
          <cell r="B118" t="str">
            <v>MACH</v>
          </cell>
          <cell r="C118">
            <v>110</v>
          </cell>
          <cell r="D118" t="str">
            <v xml:space="preserve"> </v>
          </cell>
          <cell r="E118" t="str">
            <v xml:space="preserve">ELEC. ARC WELDER                         </v>
          </cell>
          <cell r="F118" t="str">
            <v>A4911N0630004NNND</v>
          </cell>
          <cell r="G118">
            <v>1</v>
          </cell>
          <cell r="H118">
            <v>22144</v>
          </cell>
          <cell r="I118" t="str">
            <v>K</v>
          </cell>
          <cell r="J118">
            <v>5</v>
          </cell>
          <cell r="K118">
            <v>36463</v>
          </cell>
        </row>
        <row r="119">
          <cell r="B119" t="str">
            <v>MACH</v>
          </cell>
          <cell r="C119">
            <v>111</v>
          </cell>
          <cell r="D119" t="str">
            <v xml:space="preserve"> </v>
          </cell>
          <cell r="E119" t="str">
            <v xml:space="preserve">GAS WELDER                              </v>
          </cell>
          <cell r="F119" t="str">
            <v>A4911N0630005NNND</v>
          </cell>
          <cell r="G119">
            <v>1</v>
          </cell>
          <cell r="H119">
            <v>22141</v>
          </cell>
          <cell r="I119" t="str">
            <v>K</v>
          </cell>
          <cell r="J119">
            <v>5</v>
          </cell>
          <cell r="K119">
            <v>36463</v>
          </cell>
        </row>
        <row r="120">
          <cell r="B120" t="str">
            <v>MACH</v>
          </cell>
          <cell r="C120">
            <v>112</v>
          </cell>
          <cell r="D120" t="str">
            <v xml:space="preserve"> </v>
          </cell>
          <cell r="E120" t="str">
            <v xml:space="preserve">E/R CRANE                               </v>
          </cell>
          <cell r="F120" t="str">
            <v>A4921N0630001NNND</v>
          </cell>
          <cell r="G120">
            <v>1</v>
          </cell>
          <cell r="H120">
            <v>22141</v>
          </cell>
          <cell r="I120" t="str">
            <v>L</v>
          </cell>
          <cell r="J120">
            <v>-60</v>
          </cell>
          <cell r="K120">
            <v>36473</v>
          </cell>
          <cell r="L120">
            <v>36053</v>
          </cell>
        </row>
        <row r="121">
          <cell r="B121" t="str">
            <v>MACH</v>
          </cell>
          <cell r="C121">
            <v>113</v>
          </cell>
          <cell r="D121" t="str">
            <v xml:space="preserve"> </v>
          </cell>
          <cell r="E121" t="str">
            <v xml:space="preserve">ELECTRIC HORN                           </v>
          </cell>
          <cell r="F121" t="str">
            <v>A5281N0630002B20</v>
          </cell>
          <cell r="G121">
            <v>1</v>
          </cell>
          <cell r="H121">
            <v>22144</v>
          </cell>
          <cell r="I121" t="str">
            <v>L</v>
          </cell>
          <cell r="J121">
            <v>-80</v>
          </cell>
          <cell r="K121">
            <v>36453</v>
          </cell>
        </row>
        <row r="122">
          <cell r="B122" t="str">
            <v>OUTF</v>
          </cell>
          <cell r="C122">
            <v>114</v>
          </cell>
          <cell r="D122" t="str">
            <v xml:space="preserve"> </v>
          </cell>
          <cell r="E122" t="str">
            <v>HATCH COVER</v>
          </cell>
          <cell r="F122" t="str">
            <v>A1110N0630001B29D</v>
          </cell>
          <cell r="G122">
            <v>1</v>
          </cell>
          <cell r="H122">
            <v>22132</v>
          </cell>
          <cell r="I122" t="str">
            <v>L</v>
          </cell>
          <cell r="J122">
            <v>-40</v>
          </cell>
          <cell r="K122">
            <v>36493</v>
          </cell>
        </row>
        <row r="123">
          <cell r="B123" t="str">
            <v>OUTF</v>
          </cell>
          <cell r="C123">
            <v>115</v>
          </cell>
          <cell r="D123" t="str">
            <v xml:space="preserve"> </v>
          </cell>
          <cell r="E123" t="str">
            <v>CONTAINER FITTINGS</v>
          </cell>
          <cell r="F123" t="str">
            <v>A1410N0630001B29D</v>
          </cell>
          <cell r="G123">
            <v>1</v>
          </cell>
          <cell r="H123">
            <v>22132</v>
          </cell>
          <cell r="I123" t="str">
            <v>W</v>
          </cell>
          <cell r="J123">
            <v>10</v>
          </cell>
          <cell r="K123">
            <v>36366</v>
          </cell>
        </row>
        <row r="124">
          <cell r="B124" t="str">
            <v>OUTF</v>
          </cell>
          <cell r="C124">
            <v>116</v>
          </cell>
          <cell r="D124" t="str">
            <v xml:space="preserve"> </v>
          </cell>
          <cell r="E124" t="str">
            <v>GALLEY EQUIPMENT</v>
          </cell>
          <cell r="F124" t="str">
            <v>A3110N0630001NNND</v>
          </cell>
          <cell r="G124">
            <v>1</v>
          </cell>
          <cell r="H124">
            <v>22135</v>
          </cell>
          <cell r="I124" t="str">
            <v>L</v>
          </cell>
          <cell r="J124">
            <v>-59</v>
          </cell>
          <cell r="K124">
            <v>36474</v>
          </cell>
        </row>
        <row r="125">
          <cell r="B125" t="str">
            <v>OUTF</v>
          </cell>
          <cell r="C125">
            <v>117</v>
          </cell>
          <cell r="D125" t="str">
            <v xml:space="preserve"> </v>
          </cell>
          <cell r="E125" t="str">
            <v>BULKHEAD PANNEL</v>
          </cell>
          <cell r="F125" t="str">
            <v>A3310N0630001B29D</v>
          </cell>
          <cell r="G125">
            <v>1</v>
          </cell>
          <cell r="H125">
            <v>22135</v>
          </cell>
          <cell r="I125" t="str">
            <v>L</v>
          </cell>
          <cell r="J125">
            <v>0</v>
          </cell>
          <cell r="K125">
            <v>36533</v>
          </cell>
        </row>
        <row r="126">
          <cell r="B126" t="str">
            <v>OUTF</v>
          </cell>
          <cell r="C126">
            <v>118</v>
          </cell>
          <cell r="D126" t="str">
            <v xml:space="preserve"> </v>
          </cell>
          <cell r="E126" t="str">
            <v>BOW THRUSTER</v>
          </cell>
          <cell r="F126" t="str">
            <v>A4240N0630001B29D</v>
          </cell>
          <cell r="G126">
            <v>1</v>
          </cell>
          <cell r="H126">
            <v>22123</v>
          </cell>
          <cell r="I126" t="str">
            <v>K</v>
          </cell>
          <cell r="J126">
            <v>-10</v>
          </cell>
          <cell r="K126">
            <v>36448</v>
          </cell>
        </row>
        <row r="127">
          <cell r="B127" t="str">
            <v>OUTF</v>
          </cell>
          <cell r="C127">
            <v>119</v>
          </cell>
          <cell r="D127" t="str">
            <v xml:space="preserve"> </v>
          </cell>
          <cell r="E127" t="str">
            <v xml:space="preserve">AIR COND. PLANT                         </v>
          </cell>
          <cell r="F127" t="str">
            <v>A4471N0630002B29D</v>
          </cell>
          <cell r="G127">
            <v>1</v>
          </cell>
          <cell r="H127">
            <v>22133</v>
          </cell>
          <cell r="I127" t="str">
            <v>L</v>
          </cell>
          <cell r="J127">
            <v>-40</v>
          </cell>
          <cell r="K127">
            <v>36493</v>
          </cell>
        </row>
        <row r="128">
          <cell r="B128" t="str">
            <v>OUTF</v>
          </cell>
          <cell r="C128">
            <v>120</v>
          </cell>
          <cell r="D128" t="str">
            <v xml:space="preserve"> </v>
          </cell>
          <cell r="E128" t="str">
            <v>BILGE EDUCTOR FOR C/H</v>
          </cell>
          <cell r="F128" t="str">
            <v>A4622N0630001NNND</v>
          </cell>
          <cell r="G128">
            <v>1</v>
          </cell>
          <cell r="H128">
            <v>22123</v>
          </cell>
          <cell r="I128" t="str">
            <v>K</v>
          </cell>
          <cell r="J128">
            <v>-10</v>
          </cell>
          <cell r="K128">
            <v>36448</v>
          </cell>
        </row>
        <row r="129">
          <cell r="B129" t="str">
            <v>OUTF</v>
          </cell>
          <cell r="C129">
            <v>121</v>
          </cell>
          <cell r="D129" t="str">
            <v xml:space="preserve"> </v>
          </cell>
          <cell r="E129" t="str">
            <v>BILGE EDUCTOR FOR B.S</v>
          </cell>
          <cell r="F129" t="str">
            <v>A4652N0630001NNND</v>
          </cell>
          <cell r="G129">
            <v>2</v>
          </cell>
          <cell r="H129">
            <v>22123</v>
          </cell>
          <cell r="I129" t="str">
            <v>K</v>
          </cell>
          <cell r="J129">
            <v>-10</v>
          </cell>
          <cell r="K129">
            <v>36448</v>
          </cell>
        </row>
        <row r="130">
          <cell r="B130" t="str">
            <v>OUTF</v>
          </cell>
          <cell r="C130">
            <v>122</v>
          </cell>
          <cell r="D130" t="str">
            <v xml:space="preserve"> </v>
          </cell>
          <cell r="E130" t="str">
            <v>WINDLASS</v>
          </cell>
          <cell r="F130" t="str">
            <v>A5110N0630001B29D</v>
          </cell>
          <cell r="G130">
            <v>2</v>
          </cell>
          <cell r="H130">
            <v>22135</v>
          </cell>
          <cell r="I130" t="str">
            <v>L</v>
          </cell>
          <cell r="J130">
            <v>-40</v>
          </cell>
          <cell r="K130">
            <v>36493</v>
          </cell>
        </row>
        <row r="131">
          <cell r="B131" t="str">
            <v>OUTF</v>
          </cell>
          <cell r="C131">
            <v>123</v>
          </cell>
          <cell r="D131" t="str">
            <v xml:space="preserve"> </v>
          </cell>
          <cell r="E131" t="str">
            <v>MOORING WINCH</v>
          </cell>
          <cell r="F131" t="str">
            <v>A5110N0630002B29D</v>
          </cell>
          <cell r="G131">
            <v>5</v>
          </cell>
          <cell r="H131">
            <v>22135</v>
          </cell>
          <cell r="I131" t="str">
            <v>L</v>
          </cell>
          <cell r="J131">
            <v>-40</v>
          </cell>
          <cell r="K131">
            <v>36493</v>
          </cell>
        </row>
        <row r="132">
          <cell r="B132" t="str">
            <v>OUTF</v>
          </cell>
          <cell r="C132">
            <v>124</v>
          </cell>
          <cell r="D132" t="str">
            <v xml:space="preserve"> </v>
          </cell>
          <cell r="E132" t="str">
            <v>CAPSTAN</v>
          </cell>
          <cell r="F132" t="str">
            <v>A5120N063H001NNND</v>
          </cell>
          <cell r="G132">
            <v>6</v>
          </cell>
          <cell r="H132">
            <v>22135</v>
          </cell>
          <cell r="I132" t="str">
            <v>L</v>
          </cell>
          <cell r="J132">
            <v>-40</v>
          </cell>
          <cell r="K132">
            <v>36493</v>
          </cell>
        </row>
        <row r="133">
          <cell r="B133" t="str">
            <v>OUTF</v>
          </cell>
          <cell r="C133">
            <v>125</v>
          </cell>
          <cell r="D133" t="str">
            <v xml:space="preserve"> </v>
          </cell>
          <cell r="E133" t="str">
            <v>ANCHOR</v>
          </cell>
          <cell r="F133" t="str">
            <v>A5130N0630001B29D</v>
          </cell>
          <cell r="G133">
            <v>2</v>
          </cell>
          <cell r="H133">
            <v>22135</v>
          </cell>
          <cell r="I133" t="str">
            <v>L</v>
          </cell>
          <cell r="J133">
            <v>-30</v>
          </cell>
          <cell r="K133">
            <v>36503</v>
          </cell>
        </row>
        <row r="134">
          <cell r="B134" t="str">
            <v>OUTF</v>
          </cell>
          <cell r="C134">
            <v>126</v>
          </cell>
          <cell r="D134" t="str">
            <v xml:space="preserve"> </v>
          </cell>
          <cell r="E134" t="str">
            <v>ANCHOR CHAIN</v>
          </cell>
          <cell r="F134" t="str">
            <v>A5130N0630002B29D</v>
          </cell>
          <cell r="G134">
            <v>1</v>
          </cell>
          <cell r="H134">
            <v>22135</v>
          </cell>
          <cell r="I134" t="str">
            <v>L</v>
          </cell>
          <cell r="J134">
            <v>-30</v>
          </cell>
          <cell r="K134">
            <v>36503</v>
          </cell>
        </row>
        <row r="135">
          <cell r="B135" t="str">
            <v>OUTF</v>
          </cell>
          <cell r="C135">
            <v>127</v>
          </cell>
          <cell r="D135" t="str">
            <v xml:space="preserve"> </v>
          </cell>
          <cell r="E135" t="str">
            <v>CHAIN COMPRESSOR</v>
          </cell>
          <cell r="F135" t="str">
            <v>A5130N0631000B29D</v>
          </cell>
          <cell r="G135">
            <v>2</v>
          </cell>
          <cell r="H135">
            <v>22135</v>
          </cell>
          <cell r="I135" t="str">
            <v>L</v>
          </cell>
          <cell r="J135">
            <v>-44</v>
          </cell>
          <cell r="K135">
            <v>36489</v>
          </cell>
        </row>
        <row r="136">
          <cell r="B136" t="str">
            <v>OUTF</v>
          </cell>
          <cell r="C136">
            <v>128</v>
          </cell>
          <cell r="D136" t="str">
            <v xml:space="preserve"> </v>
          </cell>
          <cell r="E136" t="str">
            <v>LIFEBOAT WITH EQUIPMENT</v>
          </cell>
          <cell r="F136" t="str">
            <v>A5210N0630001B29D</v>
          </cell>
          <cell r="G136">
            <v>2</v>
          </cell>
          <cell r="H136">
            <v>22135</v>
          </cell>
          <cell r="I136" t="str">
            <v>L</v>
          </cell>
          <cell r="J136">
            <v>-25</v>
          </cell>
          <cell r="K136">
            <v>36508</v>
          </cell>
        </row>
        <row r="137">
          <cell r="B137" t="str">
            <v>OUTF</v>
          </cell>
          <cell r="C137">
            <v>129</v>
          </cell>
          <cell r="D137" t="str">
            <v xml:space="preserve"> </v>
          </cell>
          <cell r="E137" t="str">
            <v>LIFE BOAT DAVIT &amp; WINCH</v>
          </cell>
          <cell r="F137" t="str">
            <v>A5212N0630001B29D</v>
          </cell>
          <cell r="G137">
            <v>2</v>
          </cell>
          <cell r="H137">
            <v>22135</v>
          </cell>
          <cell r="I137" t="str">
            <v>L</v>
          </cell>
          <cell r="J137">
            <v>-44</v>
          </cell>
          <cell r="K137">
            <v>36489</v>
          </cell>
        </row>
        <row r="138">
          <cell r="B138" t="str">
            <v>OUTF</v>
          </cell>
          <cell r="C138">
            <v>130</v>
          </cell>
          <cell r="D138" t="str">
            <v xml:space="preserve"> </v>
          </cell>
          <cell r="E138" t="str">
            <v>LIFERAFT</v>
          </cell>
          <cell r="F138" t="str">
            <v>A5220N0630001B29D</v>
          </cell>
          <cell r="G138">
            <v>5</v>
          </cell>
          <cell r="H138">
            <v>22135</v>
          </cell>
          <cell r="I138" t="str">
            <v>L</v>
          </cell>
          <cell r="J138">
            <v>15</v>
          </cell>
          <cell r="K138">
            <v>36548</v>
          </cell>
        </row>
        <row r="139">
          <cell r="B139" t="str">
            <v>OUTF</v>
          </cell>
          <cell r="C139">
            <v>131</v>
          </cell>
          <cell r="D139" t="str">
            <v xml:space="preserve"> </v>
          </cell>
          <cell r="E139" t="str">
            <v xml:space="preserve">AIR HORN                                </v>
          </cell>
          <cell r="F139" t="str">
            <v>A5281N0630001B29D</v>
          </cell>
          <cell r="G139">
            <v>1</v>
          </cell>
          <cell r="H139">
            <v>22135</v>
          </cell>
          <cell r="I139" t="str">
            <v>L</v>
          </cell>
          <cell r="J139">
            <v>-50</v>
          </cell>
          <cell r="K139">
            <v>36483</v>
          </cell>
        </row>
        <row r="140">
          <cell r="B140" t="str">
            <v>OUTF</v>
          </cell>
          <cell r="C140">
            <v>132</v>
          </cell>
          <cell r="D140" t="str">
            <v xml:space="preserve"> </v>
          </cell>
          <cell r="E140" t="str">
            <v xml:space="preserve">FIXED CO2 SYSTEM                        </v>
          </cell>
          <cell r="F140" t="str">
            <v>A5310N0630001B29D</v>
          </cell>
          <cell r="G140">
            <v>1</v>
          </cell>
          <cell r="H140">
            <v>22135</v>
          </cell>
          <cell r="I140" t="str">
            <v>L</v>
          </cell>
          <cell r="J140">
            <v>-70</v>
          </cell>
          <cell r="K140">
            <v>36463</v>
          </cell>
        </row>
        <row r="141">
          <cell r="B141" t="str">
            <v>OUTF</v>
          </cell>
          <cell r="C141">
            <v>133</v>
          </cell>
          <cell r="D141" t="str">
            <v xml:space="preserve"> </v>
          </cell>
          <cell r="E141" t="str">
            <v>SMOKE DETECTION SYSTEM</v>
          </cell>
          <cell r="F141" t="str">
            <v>A5362N0630001B29D</v>
          </cell>
          <cell r="G141">
            <v>1</v>
          </cell>
          <cell r="H141">
            <v>22135</v>
          </cell>
          <cell r="I141" t="str">
            <v>L</v>
          </cell>
          <cell r="J141">
            <v>-70</v>
          </cell>
          <cell r="K141">
            <v>36463</v>
          </cell>
        </row>
        <row r="142">
          <cell r="B142" t="str">
            <v>OUTF</v>
          </cell>
          <cell r="C142">
            <v>134</v>
          </cell>
          <cell r="D142" t="str">
            <v xml:space="preserve"> </v>
          </cell>
          <cell r="E142" t="str">
            <v>ACCOMMODATION LADDER</v>
          </cell>
          <cell r="F142" t="str">
            <v>A5410N0630001NNND</v>
          </cell>
          <cell r="G142">
            <v>2</v>
          </cell>
          <cell r="H142">
            <v>22135</v>
          </cell>
          <cell r="I142" t="str">
            <v>L</v>
          </cell>
          <cell r="J142">
            <v>-76</v>
          </cell>
          <cell r="K142">
            <v>36457</v>
          </cell>
        </row>
        <row r="143">
          <cell r="B143" t="str">
            <v>OUTF</v>
          </cell>
          <cell r="C143">
            <v>135</v>
          </cell>
          <cell r="D143" t="str">
            <v xml:space="preserve"> </v>
          </cell>
          <cell r="E143" t="str">
            <v>PILOT LADDER</v>
          </cell>
          <cell r="F143" t="str">
            <v>A5411N0630001B29D</v>
          </cell>
          <cell r="G143">
            <v>2</v>
          </cell>
          <cell r="H143">
            <v>22135</v>
          </cell>
          <cell r="I143" t="str">
            <v>L</v>
          </cell>
          <cell r="J143">
            <v>-76</v>
          </cell>
          <cell r="K143">
            <v>36457</v>
          </cell>
        </row>
        <row r="144">
          <cell r="B144" t="str">
            <v>OUTF</v>
          </cell>
          <cell r="C144">
            <v>136</v>
          </cell>
          <cell r="D144" t="str">
            <v xml:space="preserve"> </v>
          </cell>
          <cell r="E144" t="str">
            <v>ELEVATOR</v>
          </cell>
          <cell r="F144" t="str">
            <v>A5490N0630001B29D</v>
          </cell>
          <cell r="G144">
            <v>1</v>
          </cell>
          <cell r="H144">
            <v>22135</v>
          </cell>
          <cell r="I144" t="str">
            <v>L</v>
          </cell>
          <cell r="J144">
            <v>-45</v>
          </cell>
          <cell r="K144">
            <v>36488</v>
          </cell>
        </row>
        <row r="145">
          <cell r="B145" t="str">
            <v>OUTF</v>
          </cell>
          <cell r="C145">
            <v>137</v>
          </cell>
          <cell r="D145" t="str">
            <v xml:space="preserve"> </v>
          </cell>
          <cell r="E145" t="str">
            <v>PROVISION CRANE</v>
          </cell>
          <cell r="F145" t="str">
            <v>A5510N0630001B29D</v>
          </cell>
          <cell r="G145">
            <v>2</v>
          </cell>
          <cell r="H145">
            <v>22135</v>
          </cell>
          <cell r="I145" t="str">
            <v>L</v>
          </cell>
          <cell r="J145">
            <v>-40</v>
          </cell>
          <cell r="K145">
            <v>36493</v>
          </cell>
        </row>
        <row r="146">
          <cell r="B146" t="str">
            <v>OUTF</v>
          </cell>
          <cell r="C146">
            <v>138</v>
          </cell>
          <cell r="D146" t="str">
            <v xml:space="preserve"> </v>
          </cell>
          <cell r="E146" t="str">
            <v>FORE MAST</v>
          </cell>
          <cell r="F146" t="str">
            <v>A5530N0630001NNND</v>
          </cell>
          <cell r="G146">
            <v>1</v>
          </cell>
          <cell r="H146">
            <v>22135</v>
          </cell>
          <cell r="I146" t="str">
            <v>L</v>
          </cell>
          <cell r="J146">
            <v>-40</v>
          </cell>
          <cell r="K146">
            <v>36493</v>
          </cell>
        </row>
        <row r="147">
          <cell r="B147" t="str">
            <v>OUTF</v>
          </cell>
          <cell r="C147">
            <v>139</v>
          </cell>
          <cell r="D147" t="str">
            <v xml:space="preserve"> </v>
          </cell>
          <cell r="E147" t="str">
            <v>SUEZ DAVIT</v>
          </cell>
          <cell r="F147" t="str">
            <v>A5531N0630001NNND</v>
          </cell>
          <cell r="G147">
            <v>1</v>
          </cell>
          <cell r="H147">
            <v>22135</v>
          </cell>
          <cell r="I147" t="str">
            <v>L</v>
          </cell>
          <cell r="J147">
            <v>-30</v>
          </cell>
          <cell r="K147">
            <v>36503</v>
          </cell>
        </row>
        <row r="148">
          <cell r="B148" t="str">
            <v>OUTF</v>
          </cell>
          <cell r="C148">
            <v>140</v>
          </cell>
          <cell r="D148" t="str">
            <v xml:space="preserve"> </v>
          </cell>
          <cell r="E148" t="str">
            <v>F.O HOSE DAVIT</v>
          </cell>
          <cell r="F148" t="str">
            <v>A5531N063H001NNND</v>
          </cell>
          <cell r="G148">
            <v>2</v>
          </cell>
          <cell r="H148">
            <v>22135</v>
          </cell>
          <cell r="I148" t="str">
            <v>L</v>
          </cell>
          <cell r="J148">
            <v>-76</v>
          </cell>
          <cell r="K148">
            <v>36457</v>
          </cell>
        </row>
        <row r="149">
          <cell r="B149" t="str">
            <v>OUTF</v>
          </cell>
          <cell r="C149">
            <v>141</v>
          </cell>
          <cell r="D149" t="str">
            <v xml:space="preserve"> </v>
          </cell>
          <cell r="E149" t="str">
            <v>FAN</v>
          </cell>
          <cell r="F149" t="str">
            <v>A5610N063H_______</v>
          </cell>
          <cell r="G149">
            <v>26</v>
          </cell>
          <cell r="H149">
            <v>22135</v>
          </cell>
          <cell r="I149" t="str">
            <v>K</v>
          </cell>
          <cell r="J149">
            <v>-75</v>
          </cell>
          <cell r="K149">
            <v>36383</v>
          </cell>
        </row>
        <row r="150">
          <cell r="B150" t="str">
            <v>OUTF</v>
          </cell>
          <cell r="C150">
            <v>142</v>
          </cell>
          <cell r="D150" t="str">
            <v xml:space="preserve"> </v>
          </cell>
          <cell r="E150" t="str">
            <v>EPOXY RESIN</v>
          </cell>
          <cell r="F150" t="str">
            <v>A5111N0630001B29D</v>
          </cell>
          <cell r="G150">
            <v>6</v>
          </cell>
          <cell r="H150">
            <v>22135</v>
          </cell>
          <cell r="I150" t="str">
            <v>L</v>
          </cell>
          <cell r="J150">
            <v>-45</v>
          </cell>
          <cell r="K150">
            <v>36488</v>
          </cell>
        </row>
        <row r="151">
          <cell r="B151" t="str">
            <v>OUTF</v>
          </cell>
          <cell r="C151">
            <v>142</v>
          </cell>
          <cell r="D151" t="str">
            <v xml:space="preserve"> </v>
          </cell>
          <cell r="E151" t="str">
            <v>FOREEIGN INVENTORY</v>
          </cell>
          <cell r="F151" t="str">
            <v>A8121N0630001NNND</v>
          </cell>
          <cell r="G151">
            <v>1</v>
          </cell>
          <cell r="H151">
            <v>22135</v>
          </cell>
          <cell r="I151" t="str">
            <v>D</v>
          </cell>
          <cell r="J151">
            <v>-30</v>
          </cell>
          <cell r="K151">
            <v>36555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0.메모"/>
      <sheetName val="일위대가"/>
      <sheetName val="#REF"/>
      <sheetName val="변경실행"/>
      <sheetName val="금융비용"/>
      <sheetName val="SCHEDULE"/>
      <sheetName val="ELECTRIC"/>
      <sheetName val="CTEMCOST"/>
      <sheetName val="견적조건"/>
      <sheetName val="3.실행총괄표"/>
      <sheetName val="매월기성 (관)"/>
      <sheetName val="Revenue"/>
      <sheetName val="COVER"/>
      <sheetName val="LeadSchedule"/>
      <sheetName val="현금및예치금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048PL00"/>
      <sheetName val="N048PL01"/>
      <sheetName val="N048PL02"/>
      <sheetName val="N048PL03"/>
      <sheetName val="N048PL04"/>
      <sheetName val="N045PL05"/>
      <sheetName val="N048PL06"/>
      <sheetName val="N048PL07"/>
      <sheetName val="N048PL08"/>
      <sheetName val="N048PL09"/>
      <sheetName val="N048PL10"/>
      <sheetName val="N048PL11"/>
      <sheetName val="N048PL12"/>
      <sheetName val="N048PL13"/>
      <sheetName val="N048PL14"/>
      <sheetName val="N048PL15"/>
      <sheetName val="N048PL16"/>
      <sheetName val="N048PL17"/>
      <sheetName val="N048PL18"/>
      <sheetName val="N048PL19"/>
      <sheetName val="N048PL20"/>
      <sheetName val="MAT_N04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Schedule"/>
      <sheetName val="현금및예치금집계표"/>
      <sheetName val="현금및등가물명세"/>
      <sheetName val="단기금융상품명세"/>
      <sheetName val="장기금융상품명세"/>
      <sheetName val="이자수익OVERALL"/>
      <sheetName val="Sheet1"/>
      <sheetName val="XREF"/>
      <sheetName val="Tickmarks"/>
      <sheetName val="실적피벗"/>
      <sheetName val="피_계획"/>
      <sheetName val="한강운반비"/>
      <sheetName val="12월원본"/>
      <sheetName val="상세"/>
      <sheetName val="집계"/>
      <sheetName val="DISTANCE"/>
      <sheetName val="개요"/>
      <sheetName val="퇴직급여충당금 Overall Test"/>
      <sheetName val="급여 Lead Schedule"/>
      <sheetName val="퇴직급여충당금명세서"/>
      <sheetName val="당기월별퇴지급여충당금분석"/>
      <sheetName val="f_BS"/>
      <sheetName val="금액집계(리포트)"/>
      <sheetName val="기초코드"/>
      <sheetName val="sst,stl창호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시계열"/>
      <sheetName val="지급수수료"/>
      <sheetName val="전산운영비"/>
      <sheetName val="복리비"/>
      <sheetName val="임차료"/>
      <sheetName val="XREF"/>
      <sheetName val="Tickmarks"/>
      <sheetName val="8331 사업비substantive의 워크시트"/>
      <sheetName val="F1,2"/>
      <sheetName val="F3"/>
      <sheetName val="F3_PL"/>
      <sheetName val="F4_PAJE"/>
      <sheetName val="F12_B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자산LeadSchedule"/>
      <sheetName val="금융자산집계표"/>
      <sheetName val="현금과예금"/>
      <sheetName val="단기금융상품"/>
      <sheetName val="이자수익OVERALL"/>
      <sheetName val="CAJE.CRJE"/>
      <sheetName val="F1,2"/>
      <sheetName val="F3"/>
      <sheetName val="lead"/>
      <sheetName val="퇴직급여충당금 Overall Test"/>
      <sheetName val="급여 Lead Schedule"/>
      <sheetName val="퇴직급여충당금명세서"/>
      <sheetName val="당기월별퇴지급여충당금분석"/>
      <sheetName val="XREF"/>
      <sheetName val="금융자산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"/>
      <sheetName val="F3"/>
      <sheetName val="F5"/>
      <sheetName val="이자수익OVERALL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"/>
      <sheetName val="F3"/>
      <sheetName val="F5"/>
      <sheetName val="이자수익OVERALL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건비LeadSchedule"/>
      <sheetName val="5개년도인건비"/>
      <sheetName val="인건비검토"/>
      <sheetName val="2002급여현황"/>
      <sheetName val="급여 Overall Test"/>
      <sheetName val="월별임직원급여"/>
      <sheetName val="당기급여월별분석"/>
      <sheetName val="F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 Lead Schedule"/>
      <sheetName val="급여 Overall Test"/>
      <sheetName val="당기급여월별분석"/>
      <sheetName val="퇴직급여충당금 Overall Test"/>
      <sheetName val="퇴직급여충당금명세서"/>
      <sheetName val="당기월별퇴지급여충당금분석"/>
      <sheetName val="XREF"/>
      <sheetName val="12월수불자료"/>
      <sheetName val="ㄹㄹㄹㄹㄹㄹ"/>
    </sheetNames>
    <sheetDataSet>
      <sheetData sheetId="0"/>
      <sheetData sheetId="1"/>
      <sheetData sheetId="2"/>
      <sheetData sheetId="3">
        <row r="41">
          <cell r="F41">
            <v>250060300</v>
          </cell>
        </row>
      </sheetData>
      <sheetData sheetId="4"/>
      <sheetData sheetId="5"/>
      <sheetData sheetId="6">
        <row r="4">
          <cell r="A4">
            <v>3776362580</v>
          </cell>
          <cell r="B4">
            <v>3776362580</v>
          </cell>
          <cell r="D4" t="str">
            <v>인건비 관련사항</v>
          </cell>
          <cell r="E4" t="str">
            <v>!</v>
          </cell>
        </row>
        <row r="6">
          <cell r="A6">
            <v>181111165</v>
          </cell>
          <cell r="B6">
            <v>181111165</v>
          </cell>
          <cell r="D6" t="str">
            <v>인건비 관련사항</v>
          </cell>
          <cell r="E6" t="str">
            <v>!</v>
          </cell>
        </row>
        <row r="7">
          <cell r="A7">
            <v>181111165</v>
          </cell>
          <cell r="B7">
            <v>181111165</v>
          </cell>
          <cell r="D7" t="str">
            <v>인건비 관련사항</v>
          </cell>
          <cell r="E7" t="str">
            <v>!</v>
          </cell>
        </row>
        <row r="8">
          <cell r="A8">
            <v>44215465</v>
          </cell>
          <cell r="B8">
            <v>44215465</v>
          </cell>
          <cell r="D8" t="str">
            <v>인건비 관련사항</v>
          </cell>
          <cell r="E8" t="str">
            <v>!</v>
          </cell>
        </row>
        <row r="9">
          <cell r="A9">
            <v>44215465</v>
          </cell>
          <cell r="B9">
            <v>44215465</v>
          </cell>
          <cell r="D9" t="str">
            <v>인건비 관련사항</v>
          </cell>
          <cell r="E9" t="str">
            <v>!</v>
          </cell>
        </row>
        <row r="10">
          <cell r="A10">
            <v>113164600</v>
          </cell>
          <cell r="B10">
            <v>113164600</v>
          </cell>
          <cell r="D10" t="str">
            <v>인건비 관련사항</v>
          </cell>
          <cell r="E10" t="str">
            <v>!</v>
          </cell>
        </row>
        <row r="11">
          <cell r="A11">
            <v>113164600</v>
          </cell>
          <cell r="B11">
            <v>113164600</v>
          </cell>
          <cell r="D11" t="str">
            <v>인건비 관련사항</v>
          </cell>
          <cell r="E11" t="str">
            <v>!</v>
          </cell>
        </row>
      </sheetData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100"/>
      <sheetName val="8102회전율"/>
      <sheetName val="8104STAR"/>
      <sheetName val="S8105TAR 2"/>
      <sheetName val="2001년 매출액"/>
      <sheetName val="주거래처"/>
      <sheetName val="8110ERS"/>
      <sheetName val="월별자료"/>
      <sheetName val="8120판매량"/>
      <sheetName val="8122국가별수출"/>
      <sheetName val="8124월별분석(판관비)"/>
      <sheetName val="8130매출cutoff"/>
      <sheetName val="8140판매단가"/>
      <sheetName val="8150sales&amp;vat"/>
      <sheetName val="8160업종분석"/>
      <sheetName val="매출인식8190"/>
      <sheetName val="8191판매현황"/>
      <sheetName val="8192출고"/>
      <sheetName val="8193수출프로"/>
      <sheetName val="수출면장"/>
      <sheetName val="8194반품"/>
      <sheetName val="Sheet1"/>
      <sheetName val="XREF"/>
      <sheetName val="Tickmarks"/>
      <sheetName val="단가경쟁사비교"/>
      <sheetName val="5300"/>
      <sheetName val="매출채권"/>
      <sheetName val="기타당좌자산"/>
      <sheetName val="5500"/>
      <sheetName val="TB(PL)"/>
      <sheetName val="제조원가"/>
      <sheetName val="F-4,5"/>
      <sheetName val="지급수수료"/>
      <sheetName val="8312국가별수출"/>
      <sheetName val="8320특수관계(판관비)"/>
      <sheetName val="운반비"/>
      <sheetName val="수출제비"/>
      <sheetName val="수선비"/>
      <sheetName val="광고선전비"/>
      <sheetName val="용역비"/>
      <sheetName val="교제비"/>
      <sheetName val="8310"/>
      <sheetName val="감가상각"/>
      <sheetName val="6100(전기)"/>
      <sheetName val="손익합산"/>
      <sheetName val="english name"/>
      <sheetName val="f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Schedule"/>
      <sheetName val="현금및예치금집계표"/>
      <sheetName val="현금및등가물명세서"/>
      <sheetName val="단기금융상품명세서"/>
      <sheetName val="장기금융상품명세서"/>
      <sheetName val="단체퇴직보험예치금명세서"/>
      <sheetName val="이자수익ｔｅｓｔ"/>
      <sheetName val="이자수익ｔｅｓｔ (2)"/>
      <sheetName val="이자수익(미수이자)P.T"/>
      <sheetName val="쌍용정산(미수)10"/>
      <sheetName val="미수수익11"/>
      <sheetName val="XREF"/>
      <sheetName val="Tickmarks"/>
      <sheetName val="급여 Overall Test"/>
      <sheetName val="퇴직급여충당금 Overall Test"/>
    </sheetNames>
    <sheetDataSet>
      <sheetData sheetId="0"/>
      <sheetData sheetId="1"/>
      <sheetData sheetId="2">
        <row r="73">
          <cell r="C7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4">
          <cell r="A14">
            <v>2748185692</v>
          </cell>
          <cell r="B14">
            <v>2748185692</v>
          </cell>
          <cell r="D14" t="str">
            <v>현금 및 예치금</v>
          </cell>
          <cell r="E14" t="str">
            <v>!</v>
          </cell>
        </row>
        <row r="15">
          <cell r="A15">
            <v>2748185692</v>
          </cell>
          <cell r="B15">
            <v>2748185692</v>
          </cell>
          <cell r="D15" t="str">
            <v>현금 및 예치금</v>
          </cell>
          <cell r="E15" t="str">
            <v>!</v>
          </cell>
        </row>
        <row r="16">
          <cell r="A16">
            <v>170241683675</v>
          </cell>
          <cell r="B16">
            <v>170241683675</v>
          </cell>
          <cell r="D16" t="str">
            <v>현금 및 예치금</v>
          </cell>
          <cell r="E16" t="str">
            <v>!</v>
          </cell>
        </row>
        <row r="17">
          <cell r="A17">
            <v>170241683675</v>
          </cell>
          <cell r="B17">
            <v>170241683675</v>
          </cell>
          <cell r="D17" t="str">
            <v>현금 및 예치금</v>
          </cell>
          <cell r="E17" t="str">
            <v>!</v>
          </cell>
        </row>
        <row r="18">
          <cell r="A18">
            <v>0</v>
          </cell>
          <cell r="B18">
            <v>0</v>
          </cell>
          <cell r="D18" t="str">
            <v>현금 및 예치금</v>
          </cell>
          <cell r="E18" t="str">
            <v>!</v>
          </cell>
        </row>
        <row r="20">
          <cell r="A20">
            <v>0</v>
          </cell>
          <cell r="B20">
            <v>0</v>
          </cell>
          <cell r="D20" t="str">
            <v>현금 및 예치금</v>
          </cell>
          <cell r="E20" t="str">
            <v>!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비용LeadSchedule"/>
      <sheetName val="분기별수정사항"/>
      <sheetName val="월별영업비용"/>
      <sheetName val="인건비LeadSchedule"/>
      <sheetName val="인건비Overall"/>
      <sheetName val="인건비월별분석"/>
      <sheetName val="XREF"/>
      <sheetName val="현금및등가물명세서"/>
      <sheetName val="cfg"/>
      <sheetName val="소정근로일수"/>
      <sheetName val="f12"/>
      <sheetName val="당기급여월별분석"/>
      <sheetName val="CHITIET"/>
      <sheetName val="급여 Overall Tes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매출채권LS"/>
      <sheetName val="매출채권명세서"/>
      <sheetName val="대손충당금 검토"/>
      <sheetName val="매출채권회수"/>
      <sheetName val="XREF"/>
      <sheetName val="Tickmarks"/>
      <sheetName val="영업비용LeadSchedul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건비L.S"/>
      <sheetName val="인건비명세서"/>
      <sheetName val="급여 Overall Test"/>
      <sheetName val="당기급여월별분석"/>
      <sheetName val="급여TOT"/>
      <sheetName val="XREF"/>
      <sheetName val="Tickmarks"/>
      <sheetName val="이자수익OVER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s Lead"/>
      <sheetName val="COS조정"/>
      <sheetName val="Ref."/>
      <sheetName val="제조원가집계"/>
      <sheetName val="타계정출.입"/>
      <sheetName val="부문별매출원가율"/>
      <sheetName val="제조부문"/>
      <sheetName val="투입"/>
      <sheetName val="임율"/>
      <sheetName val="임율 (4)"/>
      <sheetName val="기여투입"/>
      <sheetName val="사외배부"/>
      <sheetName val="XREF"/>
      <sheetName val="제품수불 "/>
      <sheetName val="당기급여월별분석"/>
      <sheetName val="F3"/>
      <sheetName val="lead"/>
      <sheetName val="유형자산L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(BS)"/>
      <sheetName val="TB(PL)"/>
      <sheetName val="PAJE"/>
      <sheetName val="PRJE"/>
      <sheetName val="경영지표(1)"/>
      <sheetName val="BS"/>
      <sheetName val="PL"/>
      <sheetName val="RE"/>
      <sheetName val="CF"/>
      <sheetName val="경영지표 (2)"/>
      <sheetName val="XREF"/>
      <sheetName val="검증"/>
      <sheetName val="Ratio"/>
      <sheetName val="TB(BS일반)"/>
      <sheetName val="TB(PL일반)"/>
      <sheetName val="CAJE.CRJE"/>
      <sheetName val="BS일반"/>
      <sheetName val="PL일반"/>
      <sheetName val="합잔(일반)"/>
      <sheetName val="BS(김포)"/>
      <sheetName val="PL(김포)"/>
      <sheetName val="TB(BS김포)"/>
      <sheetName val="TB(PL김포)"/>
      <sheetName val="BS김포"/>
      <sheetName val="PL김포"/>
      <sheetName val="합잔(김포)"/>
      <sheetName val="감사후변경처리 (자체조정포함)"/>
      <sheetName val="F4_PAJE"/>
      <sheetName val="F12_BS"/>
      <sheetName val="대차대조"/>
      <sheetName val="손익계산"/>
      <sheetName val="회사제시대차_계정변경"/>
      <sheetName val="회사제시손익_계정변경"/>
      <sheetName val="AJE&amp;RJE"/>
      <sheetName val="WTB-BS"/>
      <sheetName val="WTB-IS"/>
      <sheetName val="AJE"/>
      <sheetName val="RJE"/>
      <sheetName val="F-9"/>
      <sheetName val="ITS Assumptions"/>
      <sheetName val="Sheet1"/>
      <sheetName val="Tickmarks"/>
      <sheetName val="F12 "/>
      <sheetName val="F3"/>
      <sheetName val="fs"/>
      <sheetName val="f-4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공표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무제표"/>
      <sheetName val="재무비율분석"/>
      <sheetName val="2002-re"/>
      <sheetName val="현금흐름표"/>
      <sheetName val="현금흐름검증표"/>
      <sheetName val="F12_BS"/>
      <sheetName val="F3_PL"/>
      <sheetName val="F4_PAJE"/>
      <sheetName val="F5_PRJE"/>
      <sheetName val="CAJE"/>
      <sheetName val="CRJE"/>
      <sheetName val="XREF"/>
      <sheetName val="회사정보"/>
      <sheetName val="TB(PL)"/>
      <sheetName val="PAJE"/>
      <sheetName val="TB(BS)"/>
      <sheetName val="PRJE"/>
      <sheetName val="F45"/>
      <sheetName val="WPL"/>
      <sheetName val="F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무제표"/>
      <sheetName val="재무비율분석"/>
      <sheetName val="2002-re"/>
      <sheetName val="현금흐름표"/>
      <sheetName val="현금흐름검증표"/>
      <sheetName val="F12_BS"/>
      <sheetName val="F3_PL"/>
      <sheetName val="F4_PAJE"/>
      <sheetName val="F5_PRJE"/>
      <sheetName val="CAJE"/>
      <sheetName val="CRJE"/>
      <sheetName val="XREF"/>
      <sheetName val="회사정보"/>
      <sheetName val="TB(PL)"/>
      <sheetName val="PAJE"/>
      <sheetName val="TB(BS)"/>
      <sheetName val="PRJE"/>
      <sheetName val="F45"/>
      <sheetName val="WPL"/>
      <sheetName val="F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s &amp; Tubes (stk only)"/>
      <sheetName val="Pipes &amp; Tubes"/>
      <sheetName val="Plates"/>
      <sheetName val="Spain"/>
      <sheetName val="Beams"/>
      <sheetName val="S&amp;OP Input- Spain"/>
      <sheetName val="S&amp;OP Input- France"/>
      <sheetName val="S&amp;OP Input- BeNelux"/>
      <sheetName val="S&amp;OP Input- UK"/>
      <sheetName val="S&amp;OP Input- Germ &amp; Swit."/>
      <sheetName val="S&amp;OP Input- East. Europe"/>
      <sheetName val="S&amp;OP Input- Poland"/>
      <sheetName val="S&amp;OP Input- Turkey"/>
      <sheetName val="S&amp;OP Input- Maghreb"/>
      <sheetName val="S&amp;OP Input- AM CLE"/>
      <sheetName val="France"/>
      <sheetName val="BeNeLux"/>
      <sheetName val="UK"/>
      <sheetName val="Germ &amp; Swit"/>
      <sheetName val="East. Europe"/>
      <sheetName val="Poland"/>
      <sheetName val="Italy"/>
      <sheetName val="Turkey"/>
      <sheetName val="Maghreb"/>
      <sheetName val="AM CLE"/>
      <sheetName val="Glob Temp (old)"/>
      <sheetName val="Deviation"/>
      <sheetName val="Not Used"/>
      <sheetName val="Simulation"/>
      <sheetName val="Country Input Definition"/>
      <sheetName val="Country S&amp;OP Input- Spain"/>
      <sheetName val="Target S&amp;OP_db"/>
      <sheetName val="Support"/>
      <sheetName val="SOP_forecast_inventory"/>
      <sheetName val="SOP_forecast_shipment"/>
      <sheetName val="SOP_db"/>
      <sheetName val="Slow movers_w20"/>
      <sheetName val="Monthly shipment actual"/>
      <sheetName val="Weekly inventory actual"/>
      <sheetName val="Monthly shipment_db"/>
      <sheetName val="Weekly inventory_db"/>
      <sheetName val="Correspondance table_products"/>
      <sheetName val="Plates(o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Schedule"/>
      <sheetName val="단기차입금명세"/>
      <sheetName val="장기차입금명세서"/>
      <sheetName val="장기금융리스부채명세서"/>
      <sheetName val="외화장기차입금명세서"/>
      <sheetName val="이자비용OVERALL"/>
      <sheetName val="XREF"/>
      <sheetName val="Tickmarks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외화계약"/>
      <sheetName val="MASIMS"/>
      <sheetName val="표지"/>
      <sheetName val="수정시산표"/>
      <sheetName val="_9년자재매각"/>
      <sheetName val="원재료"/>
      <sheetName val="원가"/>
      <sheetName val="pus"/>
      <sheetName val="재무제표"/>
      <sheetName val="FRDS9805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외화계약"/>
      <sheetName val="MASIMS"/>
      <sheetName val="표지"/>
      <sheetName val="수정시산표"/>
      <sheetName val="_9년자재매각"/>
      <sheetName val="원재료"/>
      <sheetName val="원가"/>
      <sheetName val="pus"/>
      <sheetName val="재무제표"/>
      <sheetName val="FRDS9805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업기본"/>
      <sheetName val="저압기본"/>
      <sheetName val="고압기본"/>
      <sheetName val="변압기본"/>
      <sheetName val="계량기본"/>
      <sheetName val="송전기본"/>
      <sheetName val="첨부1"/>
      <sheetName val="보정사항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업기본"/>
      <sheetName val="저압기본"/>
      <sheetName val="고압기본"/>
      <sheetName val="변압기본"/>
      <sheetName val="계량기본"/>
      <sheetName val="송전기본"/>
      <sheetName val="첨부1"/>
      <sheetName val="보정사항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  <sheetName val="송전기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외화계약"/>
      <sheetName val="MASIMS"/>
      <sheetName val="표지"/>
      <sheetName val="FRDS9805"/>
      <sheetName val="수정시산표"/>
      <sheetName val="_9년자재매각"/>
      <sheetName val="원재료"/>
      <sheetName val="pus"/>
      <sheetName val="원가"/>
      <sheetName val="재무제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7년"/>
      <sheetName val="98년"/>
      <sheetName val="98년(2)"/>
      <sheetName val="99년"/>
      <sheetName val="99년(여과장님)"/>
      <sheetName val="인건비"/>
      <sheetName val="설계명세서(선로)"/>
      <sheetName val="EJ"/>
      <sheetName val="MAIN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7년"/>
      <sheetName val="98년"/>
      <sheetName val="98년(2)"/>
      <sheetName val="99년"/>
      <sheetName val="99년(여과장님)"/>
      <sheetName val="인건비"/>
      <sheetName val="설계명세서(선로)"/>
      <sheetName val="EJ"/>
      <sheetName val="MAIN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수량산출서"/>
      <sheetName val="EJ"/>
      <sheetName val="118.세금과공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PCM"/>
      <sheetName val="모집단 선정"/>
      <sheetName val="모집단 대상"/>
      <sheetName val="Mkt Cap"/>
      <sheetName val="유사BS"/>
      <sheetName val="유사IS"/>
      <sheetName val="유사CF"/>
    </sheetNames>
    <sheetDataSet>
      <sheetData sheetId="0"/>
      <sheetData sheetId="1">
        <row r="6">
          <cell r="B6" t="str">
            <v>Kangda International Environmental Co Ltd</v>
          </cell>
          <cell r="D6">
            <v>2</v>
          </cell>
          <cell r="E6" t="str">
            <v>CHINA</v>
          </cell>
          <cell r="G6">
            <v>299265.99235081964</v>
          </cell>
          <cell r="I6">
            <v>34652.726409000003</v>
          </cell>
          <cell r="K6">
            <v>709095.67356400006</v>
          </cell>
          <cell r="L6">
            <v>517266.07974000002</v>
          </cell>
          <cell r="M6">
            <v>159358.14283999999</v>
          </cell>
          <cell r="N6">
            <v>7881.6519799999996</v>
          </cell>
          <cell r="O6">
            <v>167239.79481999998</v>
          </cell>
          <cell r="P6">
            <v>71152.995962999994</v>
          </cell>
        </row>
        <row r="7">
          <cell r="B7" t="str">
            <v>CITIC Envirotech Ltd</v>
          </cell>
          <cell r="D7">
            <v>1</v>
          </cell>
          <cell r="G7">
            <v>867549.26167903224</v>
          </cell>
          <cell r="I7">
            <v>156291.70806999999</v>
          </cell>
          <cell r="K7">
            <v>1122584.73887</v>
          </cell>
          <cell r="L7">
            <v>811157.492677</v>
          </cell>
          <cell r="M7">
            <v>192015.57724099999</v>
          </cell>
          <cell r="N7">
            <v>31841.365156</v>
          </cell>
          <cell r="O7">
            <v>223856.94239699998</v>
          </cell>
          <cell r="P7">
            <v>85760.508591999998</v>
          </cell>
        </row>
        <row r="8">
          <cell r="B8" t="str">
            <v>SIIC Environment Holdings Ltd</v>
          </cell>
        </row>
        <row r="9">
          <cell r="B9" t="str">
            <v>Beijing Enterprises Water Group Ltd</v>
          </cell>
          <cell r="D9">
            <v>2</v>
          </cell>
          <cell r="G9">
            <v>6217137.7049180325</v>
          </cell>
          <cell r="I9">
            <v>849001.25979899999</v>
          </cell>
          <cell r="K9">
            <v>5375781.0922689997</v>
          </cell>
          <cell r="L9">
            <v>3453867.9174029999</v>
          </cell>
          <cell r="M9">
            <v>1047285.904941</v>
          </cell>
          <cell r="N9">
            <v>71726.063708000001</v>
          </cell>
          <cell r="O9">
            <v>1119011.9686489999</v>
          </cell>
          <cell r="P9">
            <v>662395.67469100002</v>
          </cell>
        </row>
        <row r="10">
          <cell r="B10" t="str">
            <v>Jiangxi Hongcheng Waterworks Co Ltd</v>
          </cell>
          <cell r="D10">
            <v>2</v>
          </cell>
          <cell r="G10">
            <v>759700.31728620711</v>
          </cell>
          <cell r="I10">
            <v>57467.286222000002</v>
          </cell>
          <cell r="K10">
            <v>678998.58147900004</v>
          </cell>
          <cell r="L10">
            <v>763157.86933200003</v>
          </cell>
          <cell r="M10">
            <v>118122.017804</v>
          </cell>
          <cell r="N10">
            <v>0</v>
          </cell>
          <cell r="O10">
            <v>118122.017804</v>
          </cell>
          <cell r="P10">
            <v>62173.936271999999</v>
          </cell>
        </row>
        <row r="11">
          <cell r="B11" t="str">
            <v>Suez</v>
          </cell>
        </row>
        <row r="12">
          <cell r="B12" t="str">
            <v>American Water Works Co Inc</v>
          </cell>
          <cell r="D12">
            <v>2</v>
          </cell>
          <cell r="G12">
            <v>19923000</v>
          </cell>
          <cell r="I12">
            <v>0</v>
          </cell>
          <cell r="K12">
            <v>6529622.6399999997</v>
          </cell>
          <cell r="L12">
            <v>3785872.5593869998</v>
          </cell>
          <cell r="M12">
            <v>1216101.5052680001</v>
          </cell>
          <cell r="N12">
            <v>599796.67001899995</v>
          </cell>
          <cell r="O12">
            <v>1815898.1752869999</v>
          </cell>
          <cell r="P12">
            <v>624008.64569000003</v>
          </cell>
        </row>
        <row r="13">
          <cell r="B13" t="str">
            <v>Severn Trent PLC</v>
          </cell>
          <cell r="D13">
            <v>2</v>
          </cell>
          <cell r="G13">
            <v>6875775</v>
          </cell>
          <cell r="I13">
            <v>0</v>
          </cell>
          <cell r="K13">
            <v>1615285.936554</v>
          </cell>
          <cell r="L13">
            <v>2541064.799385</v>
          </cell>
          <cell r="M13">
            <v>782704.51796500001</v>
          </cell>
          <cell r="N13">
            <v>496518.052326</v>
          </cell>
          <cell r="O13">
            <v>1279222.570291</v>
          </cell>
          <cell r="P13">
            <v>373824.62675900001</v>
          </cell>
        </row>
        <row r="14">
          <cell r="B14" t="str">
            <v>Kurita Water Industries Ltd</v>
          </cell>
          <cell r="D14">
            <v>1</v>
          </cell>
          <cell r="G14">
            <v>3300191.3793103448</v>
          </cell>
          <cell r="I14">
            <v>18754.814609000001</v>
          </cell>
          <cell r="K14">
            <v>2383953.22132</v>
          </cell>
          <cell r="L14">
            <v>2661159.296507</v>
          </cell>
          <cell r="M14">
            <v>247881.35724899999</v>
          </cell>
          <cell r="N14">
            <v>184239.24140500001</v>
          </cell>
          <cell r="O14">
            <v>432120.59865399997</v>
          </cell>
          <cell r="P14">
            <v>172310.08188899999</v>
          </cell>
        </row>
        <row r="15">
          <cell r="B15" t="str">
            <v>Yunnan Water Investment Co Ltd</v>
          </cell>
          <cell r="D15">
            <v>2</v>
          </cell>
          <cell r="G15">
            <v>390245.16552622948</v>
          </cell>
          <cell r="I15">
            <v>161412.70181900001</v>
          </cell>
          <cell r="K15">
            <v>1096014.8973900001</v>
          </cell>
          <cell r="L15">
            <v>997344.85605099995</v>
          </cell>
          <cell r="M15">
            <v>201577.75713700001</v>
          </cell>
          <cell r="N15">
            <v>98306.742345999999</v>
          </cell>
          <cell r="O15">
            <v>299884.49948300002</v>
          </cell>
          <cell r="P15">
            <v>83324.276370000007</v>
          </cell>
        </row>
        <row r="16">
          <cell r="B16" t="str">
            <v>Organo Corp</v>
          </cell>
          <cell r="D16">
            <v>1</v>
          </cell>
          <cell r="G16">
            <v>340896.22310172429</v>
          </cell>
          <cell r="I16">
            <v>1177.887653</v>
          </cell>
          <cell r="K16">
            <v>531887.35464200005</v>
          </cell>
          <cell r="L16">
            <v>903197.82599899999</v>
          </cell>
          <cell r="M16">
            <v>60383.272768000003</v>
          </cell>
          <cell r="N16">
            <v>8939.3952260000005</v>
          </cell>
          <cell r="O16">
            <v>69322.667994000003</v>
          </cell>
          <cell r="P16">
            <v>41667.348316000003</v>
          </cell>
        </row>
        <row r="17">
          <cell r="B17" t="str">
            <v>Guangxi Nanning Waterworks Co Ltd</v>
          </cell>
          <cell r="D17">
            <v>2</v>
          </cell>
          <cell r="G17">
            <v>761285.91864137934</v>
          </cell>
          <cell r="I17">
            <v>0</v>
          </cell>
          <cell r="K17">
            <v>524911.57463799999</v>
          </cell>
          <cell r="L17">
            <v>218552.62751300001</v>
          </cell>
          <cell r="M17">
            <v>80478.121182000003</v>
          </cell>
          <cell r="N17">
            <v>0</v>
          </cell>
          <cell r="O17">
            <v>80478.121182000003</v>
          </cell>
          <cell r="P17">
            <v>46458.430869999997</v>
          </cell>
        </row>
        <row r="18">
          <cell r="B18" t="str">
            <v>Moya Holdings Asia Ltd</v>
          </cell>
        </row>
        <row r="19">
          <cell r="B19" t="str">
            <v>Nihon Trim Co Ltd</v>
          </cell>
          <cell r="D19">
            <v>1</v>
          </cell>
          <cell r="G19">
            <v>270607.9782241935</v>
          </cell>
          <cell r="I19">
            <v>3023.2009739999999</v>
          </cell>
          <cell r="K19">
            <v>175259.985464</v>
          </cell>
          <cell r="L19">
            <v>150260.11182300001</v>
          </cell>
          <cell r="M19">
            <v>19501.694303</v>
          </cell>
          <cell r="N19">
            <v>2471.767695</v>
          </cell>
          <cell r="O19">
            <v>21973.461997999999</v>
          </cell>
          <cell r="P19">
            <v>12471.801734000001</v>
          </cell>
        </row>
        <row r="20">
          <cell r="B20" t="str">
            <v>Acciona SA</v>
          </cell>
        </row>
        <row r="21">
          <cell r="B21" t="str">
            <v>AECOM</v>
          </cell>
          <cell r="D21">
            <v>1</v>
          </cell>
          <cell r="G21">
            <v>6255156.25</v>
          </cell>
          <cell r="I21">
            <v>192224.11778999999</v>
          </cell>
          <cell r="K21">
            <v>4732895.1957900003</v>
          </cell>
          <cell r="L21">
            <v>22321433.074763</v>
          </cell>
          <cell r="M21">
            <v>657224.17467700003</v>
          </cell>
          <cell r="N21">
            <v>294830.32828399999</v>
          </cell>
          <cell r="O21">
            <v>952054.50296099996</v>
          </cell>
          <cell r="P21">
            <v>84382.036844999995</v>
          </cell>
        </row>
        <row r="22">
          <cell r="B22" t="str">
            <v>Xylem Inc/NY</v>
          </cell>
          <cell r="D22">
            <v>1</v>
          </cell>
          <cell r="G22">
            <v>5243469.3548387093</v>
          </cell>
          <cell r="I22">
            <v>13653.72</v>
          </cell>
          <cell r="K22">
            <v>3194970.48</v>
          </cell>
          <cell r="L22">
            <v>5821639.904635</v>
          </cell>
          <cell r="M22">
            <v>792999.35184599995</v>
          </cell>
          <cell r="N22">
            <v>287350.88873100001</v>
          </cell>
          <cell r="O22">
            <v>1080350.240577</v>
          </cell>
          <cell r="P22">
            <v>611455.96090399998</v>
          </cell>
        </row>
        <row r="23">
          <cell r="B23" t="str">
            <v>Veolia Environnement SA</v>
          </cell>
        </row>
        <row r="24">
          <cell r="B24" t="str">
            <v>Suido Kiko Kaisha Ltd</v>
          </cell>
        </row>
      </sheetData>
      <sheetData sheetId="2"/>
      <sheetData sheetId="3"/>
      <sheetData sheetId="4"/>
      <sheetData sheetId="5">
        <row r="3">
          <cell r="E3">
            <v>207448.93012</v>
          </cell>
          <cell r="F3">
            <v>1483794.1826269999</v>
          </cell>
          <cell r="G3">
            <v>207448.93012</v>
          </cell>
        </row>
        <row r="5">
          <cell r="E5">
            <v>307600.80609700002</v>
          </cell>
          <cell r="F5">
            <v>1130433.2279159999</v>
          </cell>
          <cell r="G5">
            <v>307600.80609700002</v>
          </cell>
        </row>
        <row r="7">
          <cell r="E7">
            <v>2196634.1230719998</v>
          </cell>
          <cell r="F7">
            <v>7965529.5125179999</v>
          </cell>
          <cell r="G7">
            <v>1839355.3932449999</v>
          </cell>
        </row>
        <row r="8">
          <cell r="E8">
            <v>275720.101142</v>
          </cell>
          <cell r="F8">
            <v>633186.32926700008</v>
          </cell>
          <cell r="G8">
            <v>275720.101142</v>
          </cell>
        </row>
        <row r="10">
          <cell r="E10">
            <v>144756.29999999999</v>
          </cell>
          <cell r="F10">
            <v>9588434.6099999994</v>
          </cell>
          <cell r="G10">
            <v>144756.29999999999</v>
          </cell>
        </row>
        <row r="11">
          <cell r="E11">
            <v>119854.534946</v>
          </cell>
          <cell r="F11">
            <v>8212351.6734890006</v>
          </cell>
          <cell r="G11">
            <v>119854.534946</v>
          </cell>
        </row>
        <row r="12">
          <cell r="E12">
            <v>948778.35008300003</v>
          </cell>
          <cell r="F12">
            <v>0</v>
          </cell>
          <cell r="G12">
            <v>745430.26272200001</v>
          </cell>
        </row>
        <row r="14">
          <cell r="E14">
            <v>343496.29136599996</v>
          </cell>
          <cell r="F14">
            <v>2504288.7296549999</v>
          </cell>
          <cell r="G14">
            <v>338279.28019999998</v>
          </cell>
        </row>
        <row r="15">
          <cell r="E15">
            <v>116296.097301</v>
          </cell>
          <cell r="F15">
            <v>186553.03410600001</v>
          </cell>
          <cell r="G15">
            <v>100191.52991100001</v>
          </cell>
        </row>
        <row r="16">
          <cell r="E16">
            <v>180679.735151</v>
          </cell>
          <cell r="F16">
            <v>686243.56309099996</v>
          </cell>
          <cell r="G16">
            <v>180679.735151</v>
          </cell>
        </row>
        <row r="18">
          <cell r="E18">
            <v>112303.890803</v>
          </cell>
          <cell r="F18">
            <v>15323.485717</v>
          </cell>
          <cell r="G18">
            <v>112303.890803</v>
          </cell>
        </row>
        <row r="20">
          <cell r="E20">
            <v>933457.66001999995</v>
          </cell>
          <cell r="F20">
            <v>4365282.1179</v>
          </cell>
          <cell r="G20">
            <v>933457.66001999995</v>
          </cell>
        </row>
        <row r="21">
          <cell r="E21">
            <v>312897.75</v>
          </cell>
          <cell r="F21">
            <v>2671577.88</v>
          </cell>
          <cell r="G21">
            <v>312897.75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sc-eng.com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  <pageSetUpPr autoPageBreaks="0" fitToPage="1"/>
  </sheetPr>
  <dimension ref="A1:X50"/>
  <sheetViews>
    <sheetView showGridLines="0" tabSelected="1" zoomScaleNormal="100" workbookViewId="0">
      <selection activeCell="J18" sqref="J18"/>
    </sheetView>
  </sheetViews>
  <sheetFormatPr defaultColWidth="9.125" defaultRowHeight="11.25"/>
  <cols>
    <col min="1" max="1" width="2.625" style="911" customWidth="1"/>
    <col min="2" max="2" width="26.125" style="911" bestFit="1" customWidth="1"/>
    <col min="3" max="3" width="8.25" style="911" bestFit="1" customWidth="1"/>
    <col min="4" max="4" width="9.125" style="911" bestFit="1"/>
    <col min="5" max="5" width="7" style="911"/>
    <col min="6" max="6" width="11.375" style="911" bestFit="1" customWidth="1"/>
    <col min="7" max="7" width="11.875" style="911" bestFit="1" customWidth="1"/>
    <col min="8" max="8" width="0.875" style="911" customWidth="1"/>
    <col min="9" max="11" width="7" style="911"/>
    <col min="12" max="12" width="0.875" style="912" customWidth="1"/>
    <col min="13" max="15" width="7" style="911"/>
    <col min="16" max="16" width="0.875" style="911" customWidth="1"/>
    <col min="17" max="18" width="7" style="911"/>
    <col min="19" max="19" width="7.75" style="911" bestFit="1" customWidth="1"/>
    <col min="20" max="20" width="7.125" style="911" bestFit="1" customWidth="1"/>
    <col min="21" max="21" width="7" style="911"/>
    <col min="22" max="22" width="9.125" style="918"/>
    <col min="23" max="23" width="9.125" style="1050"/>
    <col min="24" max="16384" width="9.125" style="918"/>
  </cols>
  <sheetData>
    <row r="1" spans="1:23" s="913" customFormat="1" ht="16.5" customHeight="1">
      <c r="A1" s="911"/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2"/>
      <c r="M1" s="911"/>
      <c r="N1" s="911"/>
      <c r="O1" s="911"/>
      <c r="P1" s="911"/>
      <c r="Q1" s="911"/>
      <c r="R1" s="911"/>
      <c r="S1" s="911"/>
      <c r="T1" s="911"/>
      <c r="U1" s="911"/>
      <c r="W1" s="1050"/>
    </row>
    <row r="2" spans="1:23" s="913" customFormat="1" ht="12.95" customHeight="1">
      <c r="A2" s="911"/>
      <c r="B2" s="914" t="s">
        <v>7338</v>
      </c>
      <c r="C2" s="915" t="s">
        <v>7339</v>
      </c>
      <c r="D2" s="916">
        <f>1131.6/10^3</f>
        <v>1.1315999999999999</v>
      </c>
      <c r="E2" s="911"/>
      <c r="I2" s="911"/>
      <c r="J2" s="911"/>
      <c r="K2" s="911"/>
      <c r="L2" s="912"/>
      <c r="M2" s="911"/>
      <c r="N2" s="911"/>
      <c r="O2" s="911"/>
      <c r="P2" s="911"/>
      <c r="Q2" s="911"/>
      <c r="R2" s="911"/>
      <c r="S2" s="911"/>
      <c r="T2" s="911"/>
      <c r="U2" s="911"/>
      <c r="W2" s="1050"/>
    </row>
    <row r="3" spans="1:23" s="913" customFormat="1" ht="12.95" customHeight="1">
      <c r="A3" s="911"/>
      <c r="B3" s="941" t="s">
        <v>7346</v>
      </c>
      <c r="C3" s="915"/>
      <c r="D3" s="916"/>
      <c r="E3" s="911"/>
      <c r="I3" s="911"/>
      <c r="J3" s="911"/>
      <c r="K3" s="911"/>
      <c r="L3" s="912"/>
      <c r="M3" s="911"/>
      <c r="N3" s="911"/>
      <c r="O3" s="911"/>
      <c r="P3" s="911"/>
      <c r="Q3" s="911"/>
      <c r="R3" s="911"/>
      <c r="S3" s="911"/>
      <c r="T3" s="911"/>
      <c r="U3" s="911"/>
      <c r="W3" s="1050"/>
    </row>
    <row r="4" spans="1:23" s="913" customFormat="1" ht="12.95" customHeight="1">
      <c r="A4" s="911"/>
      <c r="B4" s="941"/>
      <c r="C4" s="915"/>
      <c r="D4" s="916"/>
      <c r="E4" s="911"/>
      <c r="I4" s="911"/>
      <c r="J4" s="911"/>
      <c r="K4" s="911"/>
      <c r="L4" s="912"/>
      <c r="M4" s="911"/>
      <c r="N4" s="911"/>
      <c r="O4" s="911"/>
      <c r="P4" s="911"/>
      <c r="Q4" s="911"/>
      <c r="R4" s="911"/>
      <c r="S4" s="911"/>
      <c r="T4" s="911"/>
      <c r="U4" s="911"/>
      <c r="W4" s="1050"/>
    </row>
    <row r="5" spans="1:23" s="913" customFormat="1" ht="12.95" customHeight="1">
      <c r="A5" s="911"/>
      <c r="B5" s="914" t="s">
        <v>7420</v>
      </c>
      <c r="C5" s="915"/>
      <c r="D5" s="916"/>
      <c r="E5" s="911"/>
      <c r="I5" s="911"/>
      <c r="J5" s="911"/>
      <c r="K5" s="911"/>
      <c r="L5" s="912"/>
      <c r="M5" s="911"/>
      <c r="N5" s="911"/>
      <c r="O5" s="911"/>
      <c r="P5" s="911"/>
      <c r="Q5" s="911"/>
      <c r="R5" s="911"/>
      <c r="S5" s="911"/>
      <c r="T5" s="911"/>
      <c r="U5" s="911"/>
      <c r="W5" s="1050"/>
    </row>
    <row r="6" spans="1:23" s="913" customFormat="1" ht="12.95" customHeight="1">
      <c r="A6" s="911"/>
      <c r="B6" s="914" t="s">
        <v>7415</v>
      </c>
      <c r="C6" s="915"/>
      <c r="D6" s="916"/>
      <c r="E6" s="911"/>
      <c r="I6" s="911"/>
      <c r="J6" s="911"/>
      <c r="K6" s="911"/>
      <c r="L6" s="912"/>
      <c r="M6" s="911"/>
      <c r="N6" s="911"/>
      <c r="O6" s="911"/>
      <c r="P6" s="911"/>
      <c r="Q6" s="911"/>
      <c r="R6" s="911"/>
      <c r="S6" s="911"/>
      <c r="T6" s="911"/>
      <c r="U6" s="911"/>
      <c r="W6" s="1050"/>
    </row>
    <row r="7" spans="1:23" s="913" customFormat="1" ht="12.95" customHeight="1">
      <c r="A7" s="911"/>
      <c r="B7" s="911"/>
      <c r="C7" s="911"/>
      <c r="D7" s="911"/>
      <c r="E7" s="911"/>
      <c r="F7" s="1194"/>
      <c r="G7" s="911"/>
      <c r="H7" s="911"/>
      <c r="I7" s="911"/>
      <c r="J7" s="911"/>
      <c r="K7" s="911"/>
      <c r="L7" s="912"/>
      <c r="M7" s="911"/>
      <c r="N7" s="911"/>
      <c r="O7" s="911"/>
      <c r="P7" s="911"/>
      <c r="Q7" s="911"/>
      <c r="R7" s="911"/>
      <c r="S7" s="911"/>
      <c r="T7" s="911"/>
      <c r="U7" s="911"/>
      <c r="W7" s="1050"/>
    </row>
    <row r="8" spans="1:23" s="917" customFormat="1" ht="13.5" customHeight="1">
      <c r="A8" s="911"/>
      <c r="B8" s="906"/>
      <c r="C8" s="1061" t="s">
        <v>7322</v>
      </c>
      <c r="D8" s="1061"/>
      <c r="E8" s="1061"/>
      <c r="F8" s="1062" t="s">
        <v>7323</v>
      </c>
      <c r="G8" s="1062" t="s">
        <v>7324</v>
      </c>
      <c r="H8" s="907"/>
      <c r="I8" s="1061" t="s">
        <v>7325</v>
      </c>
      <c r="J8" s="1061"/>
      <c r="K8" s="1061"/>
      <c r="L8" s="908"/>
      <c r="M8" s="1061" t="s">
        <v>7326</v>
      </c>
      <c r="N8" s="1061"/>
      <c r="O8" s="1061"/>
      <c r="P8" s="909"/>
      <c r="Q8" s="909" t="s">
        <v>7327</v>
      </c>
      <c r="R8" s="1059" t="s">
        <v>7340</v>
      </c>
      <c r="S8" s="1059" t="s">
        <v>7328</v>
      </c>
      <c r="T8" s="1059" t="s">
        <v>7329</v>
      </c>
      <c r="U8" s="1059" t="s">
        <v>7345</v>
      </c>
      <c r="W8" s="1050"/>
    </row>
    <row r="9" spans="1:23" ht="13.5" customHeight="1">
      <c r="B9" s="906" t="s">
        <v>7330</v>
      </c>
      <c r="C9" s="906" t="s">
        <v>7331</v>
      </c>
      <c r="D9" s="906" t="s">
        <v>7332</v>
      </c>
      <c r="E9" s="906" t="s">
        <v>7333</v>
      </c>
      <c r="F9" s="1062"/>
      <c r="G9" s="1062"/>
      <c r="H9" s="907"/>
      <c r="I9" s="940" t="s">
        <v>7334</v>
      </c>
      <c r="J9" s="940" t="s">
        <v>7335</v>
      </c>
      <c r="K9" s="940" t="s">
        <v>7336</v>
      </c>
      <c r="L9" s="908"/>
      <c r="M9" s="940" t="s">
        <v>7334</v>
      </c>
      <c r="N9" s="940" t="s">
        <v>7335</v>
      </c>
      <c r="O9" s="940" t="s">
        <v>7336</v>
      </c>
      <c r="P9" s="940"/>
      <c r="Q9" s="940" t="s">
        <v>7336</v>
      </c>
      <c r="R9" s="1060"/>
      <c r="S9" s="1059"/>
      <c r="T9" s="1059"/>
      <c r="U9" s="1059"/>
    </row>
    <row r="10" spans="1:23" ht="13.5" customHeight="1">
      <c r="B10" s="910" t="s">
        <v>7337</v>
      </c>
    </row>
    <row r="11" spans="1:23">
      <c r="B11" s="935" t="s">
        <v>2009</v>
      </c>
      <c r="C11" s="936">
        <f>Summary!C31/' Report'!$D$2/1000</f>
        <v>1.9823438838662519</v>
      </c>
      <c r="D11" s="1042">
        <v>3.2211028632025456</v>
      </c>
      <c r="E11" s="1042">
        <v>1.524390243902439</v>
      </c>
      <c r="F11" s="937">
        <f>Summary!E31/$D$2/1000</f>
        <v>38.383278162463824</v>
      </c>
      <c r="G11" s="937">
        <f>(Summary!J31/' Report'!$D$2)/1000</f>
        <v>20.420831158222025</v>
      </c>
      <c r="H11" s="1041"/>
      <c r="I11" s="938" t="str">
        <f>IF('2016'!T31&gt;20,"NM",IF('2016'!T31&lt;0,"NM",'2016'!T31))</f>
        <v>NM</v>
      </c>
      <c r="J11" s="938">
        <f>IF('2017'!T31&gt;20,"NM",IF('2017'!T31&lt;0,"NM",'2017'!T31))</f>
        <v>13.937053530914309</v>
      </c>
      <c r="K11" s="938">
        <f>IF('2018'!T31&gt;20,"NM",IF('2018'!T31&lt;0,"NM",'2018'!T31))</f>
        <v>5.239195097391339</v>
      </c>
      <c r="L11" s="938"/>
      <c r="M11" s="938" t="str">
        <f>IF('2016'!U31&gt;40,"NM",IF('2016'!U31&lt;0,"NM",'2016'!U31))</f>
        <v>NM</v>
      </c>
      <c r="N11" s="938" t="str">
        <f>IF('2017'!U31&gt;40,"NM",IF('2017'!U31&lt;0,"NM",'2017'!U31))</f>
        <v>NM</v>
      </c>
      <c r="O11" s="938" t="str">
        <f>IF('2018'!U31&gt;40,"NM",IF('2018'!U31&lt;0,"NM",'2018'!U31))</f>
        <v>NM</v>
      </c>
      <c r="P11" s="938"/>
      <c r="Q11" s="938">
        <f>'2018'!Q31</f>
        <v>0.4336876107030313</v>
      </c>
      <c r="R11" s="939">
        <f>12858.6784614705/D2/1000</f>
        <v>11.363271881822641</v>
      </c>
      <c r="S11" s="1046">
        <f>'2018'!O31/$D$2/1000</f>
        <v>3.8977038989042065</v>
      </c>
      <c r="T11" s="1046">
        <f>'2018'!P31/$D$2/1000</f>
        <v>0.21459593319194062</v>
      </c>
      <c r="U11" s="1047" t="str">
        <f>IFERROR(Summary!W31,"NM")</f>
        <v>NM</v>
      </c>
    </row>
    <row r="12" spans="1:23">
      <c r="B12" s="927" t="s">
        <v>2012</v>
      </c>
      <c r="C12" s="928">
        <f>Summary!C33/' Report'!$D$2/1000</f>
        <v>4.484650502363535</v>
      </c>
      <c r="D12" s="1034">
        <v>8.3863556026864625</v>
      </c>
      <c r="E12" s="1034">
        <v>2.712972781901732</v>
      </c>
      <c r="F12" s="929">
        <f>Summary!E33/$D$2/1000</f>
        <v>76.79819131086326</v>
      </c>
      <c r="G12" s="929">
        <f>(Summary!J33/' Report'!$D$2)/1000</f>
        <v>31.218541089053438</v>
      </c>
      <c r="H12" s="919"/>
      <c r="I12" s="922">
        <f>IF('2016'!T33&gt;20,"NM",IF('2016'!T33&lt;0,"NM",'2016'!T33))</f>
        <v>3.6983242301912815</v>
      </c>
      <c r="J12" s="922">
        <f>IF('2017'!T33&gt;20,"NM",IF('2017'!T33&lt;0,"NM",'2017'!T33))</f>
        <v>7.1005297319821334</v>
      </c>
      <c r="K12" s="922">
        <f>IF('2018'!T33&gt;20,"NM",IF('2018'!T33&lt;0,"NM",'2018'!T33))</f>
        <v>12.843633521749338</v>
      </c>
      <c r="L12" s="922"/>
      <c r="M12" s="922">
        <f>IF('2016'!U33&gt;40,"NM",IF('2016'!U33&lt;0,"NM",'2016'!U33))</f>
        <v>9.9711640231926015</v>
      </c>
      <c r="N12" s="922" t="str">
        <f>IF('2017'!U33&gt;40,"NM",IF('2017'!U33&lt;0,"NM",'2017'!U33))</f>
        <v>NM</v>
      </c>
      <c r="O12" s="922" t="str">
        <f>IF('2018'!U33&gt;40,"NM",IF('2018'!U33&lt;0,"NM",'2018'!U33))</f>
        <v>NM</v>
      </c>
      <c r="P12" s="922"/>
      <c r="Q12" s="922">
        <f>'2018'!Q33</f>
        <v>1.4041480741463721</v>
      </c>
      <c r="R12" s="930">
        <f>20792.4304241782/D2/1000</f>
        <v>18.374364107615943</v>
      </c>
      <c r="S12" s="1048">
        <f>'2018'!O33/$D$2/1000</f>
        <v>2.4306627120890774</v>
      </c>
      <c r="T12" s="1048">
        <f>'2018'!P33/$D$2/1000</f>
        <v>-1.2766373683280312</v>
      </c>
      <c r="U12" s="1049" t="str">
        <f>IFERROR(Summary!W33,"NM")</f>
        <v>NM</v>
      </c>
    </row>
    <row r="13" spans="1:23">
      <c r="B13" s="935" t="s">
        <v>7343</v>
      </c>
      <c r="C13" s="936"/>
      <c r="D13" s="936"/>
      <c r="E13" s="936"/>
      <c r="F13" s="937"/>
      <c r="G13" s="937"/>
      <c r="H13" s="1036"/>
      <c r="I13" s="921">
        <f>AVERAGE(I11:I12)</f>
        <v>3.6983242301912815</v>
      </c>
      <c r="J13" s="921">
        <f>AVERAGE(J11:J12)</f>
        <v>10.51879163144822</v>
      </c>
      <c r="K13" s="921">
        <f>AVERAGE(K11:K12)</f>
        <v>9.0414143095703388</v>
      </c>
      <c r="L13" s="921"/>
      <c r="M13" s="921">
        <f>AVERAGE(M11:M12)</f>
        <v>9.9711640231926015</v>
      </c>
      <c r="N13" s="921" t="s">
        <v>7423</v>
      </c>
      <c r="O13" s="921" t="s">
        <v>7422</v>
      </c>
      <c r="P13" s="921"/>
      <c r="Q13" s="921">
        <f>AVERAGE(Q11:Q12)</f>
        <v>0.91891784242470176</v>
      </c>
      <c r="R13" s="939"/>
      <c r="S13" s="939"/>
      <c r="T13" s="939"/>
      <c r="U13" s="1047"/>
    </row>
    <row r="14" spans="1:23">
      <c r="B14" s="927" t="s">
        <v>7344</v>
      </c>
      <c r="C14" s="928"/>
      <c r="D14" s="1033"/>
      <c r="E14" s="1033"/>
      <c r="F14" s="929"/>
      <c r="G14" s="929"/>
      <c r="H14" s="1037"/>
      <c r="I14" s="922">
        <f>MEDIAN(I11:I12)</f>
        <v>3.6983242301912815</v>
      </c>
      <c r="J14" s="922">
        <f>MEDIAN(J11:J12)</f>
        <v>10.51879163144822</v>
      </c>
      <c r="K14" s="922">
        <f>MEDIAN(K11:K12)</f>
        <v>9.0414143095703388</v>
      </c>
      <c r="L14" s="922"/>
      <c r="M14" s="922">
        <f>MEDIAN(M11:M12)</f>
        <v>9.9711640231926015</v>
      </c>
      <c r="N14" s="922" t="s">
        <v>7422</v>
      </c>
      <c r="O14" s="922" t="s">
        <v>7422</v>
      </c>
      <c r="P14" s="922"/>
      <c r="Q14" s="922">
        <f>MEDIAN(Q11:Q12)</f>
        <v>0.91891784242470176</v>
      </c>
      <c r="R14" s="930"/>
      <c r="S14" s="930"/>
      <c r="T14" s="930"/>
      <c r="U14" s="1049"/>
    </row>
    <row r="15" spans="1:23" ht="13.5" customHeight="1">
      <c r="B15" s="910" t="s">
        <v>7342</v>
      </c>
      <c r="C15" s="1034"/>
      <c r="D15" s="1034"/>
      <c r="E15" s="1034"/>
      <c r="F15" s="919"/>
      <c r="G15" s="919"/>
      <c r="H15" s="919"/>
      <c r="I15" s="919"/>
      <c r="J15" s="919"/>
      <c r="K15" s="923"/>
      <c r="L15" s="919"/>
      <c r="M15" s="919"/>
      <c r="N15" s="919"/>
      <c r="O15" s="919"/>
      <c r="P15" s="919"/>
      <c r="Q15" s="919"/>
      <c r="R15" s="919"/>
      <c r="S15" s="919"/>
      <c r="T15" s="919"/>
      <c r="U15" s="1052"/>
    </row>
    <row r="16" spans="1:23" ht="13.5" customHeight="1">
      <c r="B16" s="1023" t="s">
        <v>7382</v>
      </c>
      <c r="C16" s="1035">
        <v>0.34738000000000002</v>
      </c>
      <c r="D16" s="1035">
        <v>0.51988000000000001</v>
      </c>
      <c r="E16" s="1042">
        <v>0.23827999999999999</v>
      </c>
      <c r="F16" s="1043">
        <f>'Summary (2)'!D8/' Report'!$D$2/1000</f>
        <v>766.6571771642208</v>
      </c>
      <c r="G16" s="1043">
        <f>'Summary (2)'!I8/' Report'!D2/1000</f>
        <v>1631.9135662495869</v>
      </c>
      <c r="H16" s="1041"/>
      <c r="I16" s="938">
        <v>11.372488408037093</v>
      </c>
      <c r="J16" s="938">
        <v>12.285237698081735</v>
      </c>
      <c r="K16" s="938">
        <f>G16/S16</f>
        <v>8.2493460859169705</v>
      </c>
      <c r="L16" s="1041"/>
      <c r="M16" s="938">
        <v>26.24008235294118</v>
      </c>
      <c r="N16" s="938">
        <v>16.814349934469202</v>
      </c>
      <c r="O16" s="938">
        <f>F16/T16</f>
        <v>10.115952854318309</v>
      </c>
      <c r="P16" s="1041"/>
      <c r="Q16" s="938">
        <v>0.99851810455233447</v>
      </c>
      <c r="R16" s="939">
        <v>285.5</v>
      </c>
      <c r="S16" s="939">
        <f>'Summary (2)'!N8/' Report'!D2/1000</f>
        <v>197.82338493902438</v>
      </c>
      <c r="T16" s="939">
        <f>'Summary (2)'!O8/' Report'!D2/1000</f>
        <v>75.786946440438314</v>
      </c>
      <c r="U16" s="1054" t="s">
        <v>7422</v>
      </c>
      <c r="W16" s="1051" t="s">
        <v>7423</v>
      </c>
    </row>
    <row r="17" spans="1:23" ht="13.5" customHeight="1">
      <c r="B17" s="1023" t="s">
        <v>7387</v>
      </c>
      <c r="C17" s="1035">
        <v>52.180190000000003</v>
      </c>
      <c r="D17" s="1035">
        <v>55.144669999999998</v>
      </c>
      <c r="E17" s="1035">
        <v>39.299900000000001</v>
      </c>
      <c r="F17" s="920">
        <f>'Summary (2)'!D11/' Report'!$D$2/1000</f>
        <v>239.13748517514452</v>
      </c>
      <c r="G17" s="920">
        <f>'Summary (2)'!I11/' Report'!$D$2/1000</f>
        <v>156.10708210692249</v>
      </c>
      <c r="H17" s="912"/>
      <c r="I17" s="921">
        <v>10.199999999999999</v>
      </c>
      <c r="J17" s="921">
        <v>16.283582089552237</v>
      </c>
      <c r="K17" s="921">
        <f t="shared" ref="K17:K19" si="0">G17/S17</f>
        <v>8.0392782042389168</v>
      </c>
      <c r="M17" s="921">
        <v>22.2547</v>
      </c>
      <c r="N17" s="921">
        <v>38.960175438596494</v>
      </c>
      <c r="O17" s="921">
        <f t="shared" ref="O17:O19" si="1">F17/T17</f>
        <v>21.697584999806054</v>
      </c>
      <c r="P17" s="912"/>
      <c r="Q17" s="921">
        <v>2.9274951393389497</v>
      </c>
      <c r="R17" s="926">
        <v>94.9</v>
      </c>
      <c r="S17" s="926">
        <f>'Summary (2)'!N11/' Report'!$D$2/1000</f>
        <v>19.418047011311415</v>
      </c>
      <c r="T17" s="926">
        <f>'Summary (2)'!O11/' Report'!$D$2/1000</f>
        <v>11.02138718098268</v>
      </c>
      <c r="U17" s="1054" t="s">
        <v>7422</v>
      </c>
      <c r="W17" s="1051" t="s">
        <v>7423</v>
      </c>
    </row>
    <row r="18" spans="1:23" ht="13.5" customHeight="1">
      <c r="B18" s="1023" t="s">
        <v>7388</v>
      </c>
      <c r="C18" s="1035">
        <v>29.67</v>
      </c>
      <c r="D18" s="1035">
        <v>36.75</v>
      </c>
      <c r="E18" s="1035">
        <v>24.92</v>
      </c>
      <c r="F18" s="920">
        <f>'Summary (2)'!D12/' Report'!$D$2/1000</f>
        <v>5527.7096588900677</v>
      </c>
      <c r="G18" s="920">
        <f>'Summary (2)'!I12/' Report'!$D$2/1000</f>
        <v>8730.2976543566638</v>
      </c>
      <c r="H18" s="912"/>
      <c r="I18" s="921">
        <v>10.653433721195528</v>
      </c>
      <c r="J18" s="921">
        <v>11.433952787543948</v>
      </c>
      <c r="K18" s="921">
        <f t="shared" si="0"/>
        <v>10.376721915546355</v>
      </c>
      <c r="M18" s="921">
        <v>33.787771393643034</v>
      </c>
      <c r="N18" s="921">
        <v>14.055008178438662</v>
      </c>
      <c r="O18" s="921" t="s">
        <v>7423</v>
      </c>
      <c r="P18" s="912"/>
      <c r="Q18" s="921">
        <v>1.1357432439060278</v>
      </c>
      <c r="R18" s="926">
        <v>685.1</v>
      </c>
      <c r="S18" s="926">
        <f>'Summary (2)'!N12/' Report'!$D$2/1000</f>
        <v>841.33483824761402</v>
      </c>
      <c r="T18" s="926">
        <f>'Summary (2)'!O12/' Report'!$D$2/1000</f>
        <v>74.568784769353115</v>
      </c>
      <c r="U18" s="1054" t="s">
        <v>7423</v>
      </c>
      <c r="W18" s="1050">
        <v>9.9242163189410107E-2</v>
      </c>
    </row>
    <row r="19" spans="1:23" ht="13.5" customHeight="1">
      <c r="B19" s="1024" t="s">
        <v>7390</v>
      </c>
      <c r="C19" s="1034">
        <v>79.040000000000006</v>
      </c>
      <c r="D19" s="1034">
        <v>81.337400000000002</v>
      </c>
      <c r="E19" s="1034">
        <v>61.177900000000001</v>
      </c>
      <c r="F19" s="1044">
        <f>'Summary (2)'!D13/' Report'!$D$2/1000</f>
        <v>4633.6774079521992</v>
      </c>
      <c r="G19" s="1044">
        <f>'Summary (2)'!I13/' Report'!$D$2/1000</f>
        <v>6730.1194811229316</v>
      </c>
      <c r="H19" s="919"/>
      <c r="I19" s="922">
        <v>16.649136577708006</v>
      </c>
      <c r="J19" s="922">
        <v>18.428247914183551</v>
      </c>
      <c r="K19" s="922">
        <f t="shared" si="0"/>
        <v>7.0493835413700792</v>
      </c>
      <c r="L19" s="919"/>
      <c r="M19" s="922">
        <v>34.707366923076926</v>
      </c>
      <c r="N19" s="922" t="s">
        <v>7423</v>
      </c>
      <c r="O19" s="922">
        <f t="shared" si="1"/>
        <v>8.5753834946454077</v>
      </c>
      <c r="P19" s="919"/>
      <c r="Q19" s="922">
        <v>5.1271117052023119</v>
      </c>
      <c r="R19" s="930">
        <v>2031</v>
      </c>
      <c r="S19" s="930">
        <f>'Summary (2)'!N13/' Report'!$D$2/1000</f>
        <v>954.71035752651119</v>
      </c>
      <c r="T19" s="930">
        <f>'Summary (2)'!O13/' Report'!$D$2/1000</f>
        <v>540.34637761046304</v>
      </c>
      <c r="U19" s="1055">
        <f t="shared" ref="U19" si="2">O19/W19</f>
        <v>17.817191107750531</v>
      </c>
      <c r="W19" s="1050">
        <v>0.48129828337055275</v>
      </c>
    </row>
    <row r="20" spans="1:23">
      <c r="B20" s="935" t="s">
        <v>7343</v>
      </c>
      <c r="C20" s="936"/>
      <c r="D20" s="936"/>
      <c r="E20" s="936"/>
      <c r="F20" s="937"/>
      <c r="G20" s="937"/>
      <c r="H20" s="1036"/>
      <c r="I20" s="921">
        <f t="shared" ref="I20:Q20" si="3">AVERAGE(I16:I19)</f>
        <v>12.218764676735157</v>
      </c>
      <c r="J20" s="921">
        <f t="shared" si="3"/>
        <v>14.607755122340366</v>
      </c>
      <c r="K20" s="921">
        <f t="shared" si="3"/>
        <v>8.4286824367680797</v>
      </c>
      <c r="L20" s="921"/>
      <c r="M20" s="921">
        <f t="shared" si="3"/>
        <v>29.247480167415283</v>
      </c>
      <c r="N20" s="921">
        <f t="shared" si="3"/>
        <v>23.276511183834788</v>
      </c>
      <c r="O20" s="921">
        <f t="shared" si="3"/>
        <v>13.462973782923257</v>
      </c>
      <c r="P20" s="921"/>
      <c r="Q20" s="921">
        <f t="shared" si="3"/>
        <v>2.5472170482499061</v>
      </c>
      <c r="R20" s="939"/>
      <c r="S20" s="939"/>
      <c r="T20" s="939"/>
      <c r="U20" s="921"/>
    </row>
    <row r="21" spans="1:23">
      <c r="B21" s="927" t="s">
        <v>7344</v>
      </c>
      <c r="C21" s="928"/>
      <c r="D21" s="1033"/>
      <c r="E21" s="1033"/>
      <c r="F21" s="929"/>
      <c r="G21" s="929"/>
      <c r="H21" s="1037"/>
      <c r="I21" s="922">
        <f t="shared" ref="I21:Q21" si="4">MEDIAN(I16:I19)</f>
        <v>11.012961064616309</v>
      </c>
      <c r="J21" s="922">
        <f t="shared" si="4"/>
        <v>14.284409893816985</v>
      </c>
      <c r="K21" s="922">
        <f t="shared" si="4"/>
        <v>8.1443121450779437</v>
      </c>
      <c r="L21" s="922"/>
      <c r="M21" s="922">
        <f t="shared" si="4"/>
        <v>30.013926873292107</v>
      </c>
      <c r="N21" s="922">
        <f t="shared" si="4"/>
        <v>16.814349934469202</v>
      </c>
      <c r="O21" s="922">
        <f t="shared" si="4"/>
        <v>10.115952854318309</v>
      </c>
      <c r="P21" s="922"/>
      <c r="Q21" s="922">
        <f t="shared" si="4"/>
        <v>2.0316191916224886</v>
      </c>
      <c r="R21" s="930"/>
      <c r="S21" s="930"/>
      <c r="T21" s="930"/>
      <c r="U21" s="922"/>
    </row>
    <row r="22" spans="1:23" ht="12">
      <c r="B22" s="1026"/>
      <c r="C22" s="1034"/>
      <c r="D22" s="1034"/>
      <c r="E22" s="1034"/>
      <c r="F22" s="919"/>
      <c r="G22" s="919"/>
      <c r="H22" s="919"/>
      <c r="I22" s="919"/>
      <c r="J22" s="919"/>
      <c r="K22" s="919"/>
      <c r="L22" s="919"/>
      <c r="M22" s="919"/>
      <c r="N22" s="919"/>
      <c r="O22" s="919"/>
      <c r="P22" s="919"/>
      <c r="Q22" s="919"/>
      <c r="R22" s="919"/>
      <c r="S22" s="919"/>
      <c r="T22" s="919"/>
      <c r="U22" s="1052"/>
    </row>
    <row r="23" spans="1:23">
      <c r="B23" s="934" t="s">
        <v>7343</v>
      </c>
      <c r="C23" s="936"/>
      <c r="D23" s="936"/>
      <c r="E23" s="936"/>
      <c r="F23" s="937"/>
      <c r="G23" s="937"/>
      <c r="H23" s="1036"/>
      <c r="I23" s="921">
        <f>AVERAGE(I16:I19,I11:I12)</f>
        <v>10.514676587426383</v>
      </c>
      <c r="J23" s="921">
        <f>AVERAGE(J16:J19,J11:J12)</f>
        <v>13.244767292042985</v>
      </c>
      <c r="K23" s="921">
        <f>AVERAGE(K16:K19,K11:K12)</f>
        <v>8.6329263943688321</v>
      </c>
      <c r="L23" s="921"/>
      <c r="M23" s="921">
        <f>AVERAGE(M16:M19,M11:M12)</f>
        <v>25.392216938570748</v>
      </c>
      <c r="N23" s="921">
        <f>AVERAGE(N16:N19,N11:N12)</f>
        <v>23.276511183834788</v>
      </c>
      <c r="O23" s="921">
        <f>AVERAGE(O16:O19,O11:O12)</f>
        <v>13.462973782923257</v>
      </c>
      <c r="P23" s="921"/>
      <c r="Q23" s="921">
        <f>AVERAGE(Q16:Q19,Q11:Q12)</f>
        <v>2.0044506463081713</v>
      </c>
      <c r="R23" s="939"/>
      <c r="S23" s="939"/>
      <c r="T23" s="939"/>
      <c r="U23" s="1058"/>
    </row>
    <row r="24" spans="1:23">
      <c r="B24" s="927" t="s">
        <v>7344</v>
      </c>
      <c r="C24" s="928"/>
      <c r="D24" s="1033"/>
      <c r="E24" s="1033"/>
      <c r="F24" s="929"/>
      <c r="G24" s="929"/>
      <c r="H24" s="1037"/>
      <c r="I24" s="922">
        <f>MEDIAN(,I16:I19,I11:I12)</f>
        <v>10.426716860597764</v>
      </c>
      <c r="J24" s="922">
        <f>MEDIAN(,J16:J19,J11:J12)</f>
        <v>12.285237698081735</v>
      </c>
      <c r="K24" s="922">
        <f>MEDIAN(,K16:K19,K11:K12)</f>
        <v>8.0392782042389168</v>
      </c>
      <c r="L24" s="922"/>
      <c r="M24" s="922">
        <f>MEDIAN(,M16:M19,M11:M12)</f>
        <v>24.24739117647059</v>
      </c>
      <c r="N24" s="922">
        <f>MEDIAN(,N16:N19,N11:N12)</f>
        <v>15.434679056453932</v>
      </c>
      <c r="O24" s="922">
        <f>MEDIAN(,O16:O19,O11:O12)</f>
        <v>9.3456681744818582</v>
      </c>
      <c r="P24" s="922"/>
      <c r="Q24" s="922">
        <f>MEDIAN(,Q16:Q19,Q11:Q12)</f>
        <v>1.1357432439060278</v>
      </c>
      <c r="R24" s="930"/>
      <c r="S24" s="930"/>
      <c r="T24" s="930"/>
      <c r="U24" s="1055"/>
    </row>
    <row r="25" spans="1:23">
      <c r="B25" s="934"/>
    </row>
    <row r="26" spans="1:23" ht="12">
      <c r="B26" s="69" t="s">
        <v>4921</v>
      </c>
    </row>
    <row r="27" spans="1:23" ht="16.5">
      <c r="B27" s="1027" t="s">
        <v>7417</v>
      </c>
      <c r="C27" s="1028"/>
      <c r="D27" s="1029"/>
      <c r="E27" s="1029"/>
      <c r="F27" s="1030"/>
      <c r="G27" s="1030"/>
      <c r="H27" s="1030"/>
      <c r="I27" s="1030"/>
      <c r="J27" s="1030"/>
      <c r="K27" s="1030"/>
      <c r="L27" s="1031"/>
      <c r="M27" s="1031"/>
      <c r="N27" s="1031"/>
      <c r="O27" s="1031"/>
      <c r="P27" s="1031"/>
      <c r="Q27" s="1031"/>
    </row>
    <row r="28" spans="1:23">
      <c r="B28" s="934" t="s">
        <v>7419</v>
      </c>
    </row>
    <row r="29" spans="1:23">
      <c r="B29" s="934"/>
    </row>
    <row r="30" spans="1:23" s="913" customFormat="1" ht="12.95" customHeight="1">
      <c r="A30" s="911"/>
      <c r="B30" s="914" t="s">
        <v>7421</v>
      </c>
      <c r="C30" s="915"/>
      <c r="D30" s="916"/>
      <c r="E30" s="911"/>
      <c r="I30" s="911"/>
      <c r="J30" s="911"/>
      <c r="K30" s="911"/>
      <c r="L30" s="912"/>
      <c r="M30" s="911"/>
      <c r="N30" s="911"/>
      <c r="O30" s="911"/>
      <c r="P30" s="911"/>
      <c r="Q30" s="911"/>
      <c r="R30" s="911"/>
      <c r="S30" s="911"/>
      <c r="T30" s="911"/>
      <c r="U30" s="911"/>
      <c r="W30" s="1050"/>
    </row>
    <row r="31" spans="1:23" s="913" customFormat="1" ht="12.95" customHeight="1">
      <c r="A31" s="911"/>
      <c r="B31" s="911"/>
      <c r="C31" s="911"/>
      <c r="D31" s="911"/>
      <c r="E31" s="911"/>
      <c r="F31" s="911"/>
      <c r="G31" s="911"/>
      <c r="H31" s="911"/>
      <c r="I31" s="911"/>
      <c r="J31" s="911"/>
      <c r="K31" s="911"/>
      <c r="L31" s="912"/>
      <c r="M31" s="911"/>
      <c r="N31" s="911"/>
      <c r="O31" s="911"/>
      <c r="P31" s="911"/>
      <c r="Q31" s="911"/>
      <c r="R31" s="911"/>
      <c r="S31" s="911"/>
      <c r="T31" s="911"/>
      <c r="U31" s="911"/>
      <c r="W31" s="1050"/>
    </row>
    <row r="32" spans="1:23" s="917" customFormat="1" ht="18" customHeight="1">
      <c r="A32" s="911"/>
      <c r="B32" s="906"/>
      <c r="C32" s="1061" t="s">
        <v>7322</v>
      </c>
      <c r="D32" s="1061"/>
      <c r="E32" s="1061"/>
      <c r="F32" s="1062" t="s">
        <v>7323</v>
      </c>
      <c r="G32" s="1062" t="s">
        <v>7324</v>
      </c>
      <c r="H32" s="907"/>
      <c r="I32" s="1061" t="s">
        <v>7325</v>
      </c>
      <c r="J32" s="1061"/>
      <c r="K32" s="1061"/>
      <c r="L32" s="908"/>
      <c r="M32" s="1061" t="s">
        <v>7326</v>
      </c>
      <c r="N32" s="1061"/>
      <c r="O32" s="1061"/>
      <c r="P32" s="909"/>
      <c r="Q32" s="909" t="s">
        <v>7327</v>
      </c>
      <c r="R32" s="1059" t="s">
        <v>7340</v>
      </c>
      <c r="S32" s="1059" t="s">
        <v>7328</v>
      </c>
      <c r="T32" s="1059" t="s">
        <v>7329</v>
      </c>
      <c r="U32" s="1059" t="s">
        <v>7345</v>
      </c>
      <c r="W32" s="1050"/>
    </row>
    <row r="33" spans="2:24" ht="15.75" customHeight="1">
      <c r="B33" s="906" t="s">
        <v>7330</v>
      </c>
      <c r="C33" s="906" t="s">
        <v>7331</v>
      </c>
      <c r="D33" s="906" t="s">
        <v>7332</v>
      </c>
      <c r="E33" s="906" t="s">
        <v>7333</v>
      </c>
      <c r="F33" s="1062"/>
      <c r="G33" s="1062"/>
      <c r="H33" s="907"/>
      <c r="I33" s="940" t="s">
        <v>7334</v>
      </c>
      <c r="J33" s="940" t="s">
        <v>7335</v>
      </c>
      <c r="K33" s="940" t="s">
        <v>7336</v>
      </c>
      <c r="L33" s="908"/>
      <c r="M33" s="940" t="s">
        <v>7334</v>
      </c>
      <c r="N33" s="940" t="s">
        <v>7335</v>
      </c>
      <c r="O33" s="940" t="s">
        <v>7336</v>
      </c>
      <c r="P33" s="940"/>
      <c r="Q33" s="940" t="s">
        <v>7336</v>
      </c>
      <c r="R33" s="1060"/>
      <c r="S33" s="1059"/>
      <c r="T33" s="1059"/>
      <c r="U33" s="1059"/>
    </row>
    <row r="34" spans="2:24">
      <c r="B34" s="1045" t="s">
        <v>7337</v>
      </c>
    </row>
    <row r="35" spans="2:24" ht="13.5" customHeight="1">
      <c r="B35" s="951" t="s">
        <v>7354</v>
      </c>
      <c r="C35" s="936">
        <f>Summary!C9/' Report'!$D$2/1000</f>
        <v>6.9613446687156637</v>
      </c>
      <c r="D35" s="936">
        <v>8.7751855779427377</v>
      </c>
      <c r="E35" s="936">
        <v>4.5510781194768466</v>
      </c>
      <c r="F35" s="937">
        <f>Summary!E9/$D$2/1000</f>
        <v>348.06723343578318</v>
      </c>
      <c r="G35" s="937">
        <f>Summary!J9/' Report'!$D$2/1000</f>
        <v>287.08454016430915</v>
      </c>
      <c r="H35" s="1041"/>
      <c r="I35" s="938">
        <f>IF('2016'!T9&gt;20,"NM",IF('2016'!T9&lt;0,"NM",'2016'!T9))</f>
        <v>6.2632296780711973</v>
      </c>
      <c r="J35" s="938">
        <f>IF('2017'!T9&gt;20,"NM",IF('2017'!T9&lt;0,"NM",'2017'!T9))</f>
        <v>7.8230567181680453</v>
      </c>
      <c r="K35" s="938">
        <f>IF('2018'!T9&gt;20,"NM",IF('2018'!T9&lt;0,"NM",'2018'!T9))</f>
        <v>8.2446291443467832</v>
      </c>
      <c r="L35" s="938"/>
      <c r="M35" s="938">
        <f>IF('2016'!U9&gt;40,"NM",IF('2016'!U9&lt;0,"NM",'2016'!U9))</f>
        <v>9.8045042315099966</v>
      </c>
      <c r="N35" s="938">
        <f>IF('2017'!U9&gt;40,"NM",IF('2017'!U9&lt;0,"NM",'2017'!U9))</f>
        <v>15.709857688177429</v>
      </c>
      <c r="O35" s="938">
        <f>IF('2018'!U9&gt;40,"NM",IF('2018'!U9&lt;0,"NM",'2018'!U9))</f>
        <v>16.083529934343524</v>
      </c>
      <c r="P35" s="938"/>
      <c r="Q35" s="938">
        <f>Summary!Q9</f>
        <v>2.6490179025971372</v>
      </c>
      <c r="R35" s="939">
        <v>30.039675288087668</v>
      </c>
      <c r="S35" s="939">
        <f>(Summary!O9/$D$2)/1000</f>
        <v>34.820794863909512</v>
      </c>
      <c r="T35" s="939">
        <f>(Summary!P9/$D$2)/1000</f>
        <v>21.641221476670204</v>
      </c>
      <c r="U35" s="938">
        <f>O35/W35</f>
        <v>55.485762746155167</v>
      </c>
      <c r="W35" s="1050">
        <f>Summary!W9</f>
        <v>0.28986769106743543</v>
      </c>
    </row>
    <row r="36" spans="2:24" ht="13.5" customHeight="1">
      <c r="B36" s="951" t="s">
        <v>7355</v>
      </c>
      <c r="C36" s="928">
        <f>Summary!C10/' Report'!$D$2/1000</f>
        <v>6.182636255249804</v>
      </c>
      <c r="D36" s="1032">
        <v>7.688229056203606</v>
      </c>
      <c r="E36" s="1033">
        <v>4.7720042417815485</v>
      </c>
      <c r="F36" s="929">
        <f>Summary!E10/$D$2/1000</f>
        <v>226.31566597677806</v>
      </c>
      <c r="G36" s="929">
        <f>Summary!J10/' Report'!$D$2/1000</f>
        <v>284.13717355012562</v>
      </c>
      <c r="H36" s="927"/>
      <c r="I36" s="922">
        <f>IF('2016'!T10&gt;20,"NM",IF('2016'!T10&lt;0,"NM",'2016'!T10))</f>
        <v>12.74855974881806</v>
      </c>
      <c r="J36" s="922">
        <f>IF('2017'!T10&gt;20,"NM",IF('2017'!T10&lt;0,"NM",'2017'!T10))</f>
        <v>12.481963491754591</v>
      </c>
      <c r="K36" s="922">
        <f>IF('2018'!T10&gt;20,"NM",IF('2018'!T10&lt;0,"NM",'2018'!T10))</f>
        <v>10.606944042399862</v>
      </c>
      <c r="L36" s="922"/>
      <c r="M36" s="922">
        <f>IF('2016'!U10&gt;40,"NM",IF('2016'!U10&lt;0,"NM",'2016'!U10))</f>
        <v>29.097274999537788</v>
      </c>
      <c r="N36" s="922" t="str">
        <f>IF('2017'!U10&gt;40,"NM",IF('2017'!U10&lt;0,"NM",'2017'!U10))</f>
        <v>NM</v>
      </c>
      <c r="O36" s="922">
        <f>IF('2018'!U10&gt;40,"NM",IF('2018'!U10&lt;0,"NM",'2018'!U10))</f>
        <v>12.827476025002577</v>
      </c>
      <c r="P36" s="922"/>
      <c r="Q36" s="922">
        <f>Summary!Q10</f>
        <v>1.3699514477222019</v>
      </c>
      <c r="R36" s="926">
        <v>35.754920864262999</v>
      </c>
      <c r="S36" s="930">
        <f>(Summary!O10/$D$2)/1000</f>
        <v>26.787845058324496</v>
      </c>
      <c r="T36" s="930">
        <f>(Summary!P10/$D$2)/1000</f>
        <v>17.643039483032872</v>
      </c>
      <c r="U36" s="922">
        <f t="shared" ref="U36" si="5">O36/W36</f>
        <v>21.735305257088374</v>
      </c>
      <c r="W36" s="1050">
        <f>Summary!W10</f>
        <v>0.59016774198831401</v>
      </c>
    </row>
    <row r="37" spans="2:24" ht="13.5" customHeight="1">
      <c r="B37" s="935" t="s">
        <v>7343</v>
      </c>
      <c r="C37" s="936"/>
      <c r="D37" s="936"/>
      <c r="E37" s="936"/>
      <c r="F37" s="937"/>
      <c r="G37" s="937"/>
      <c r="H37" s="1036"/>
      <c r="I37" s="921">
        <f>AVERAGE(I35:I36)</f>
        <v>9.5058947134446292</v>
      </c>
      <c r="J37" s="921">
        <f>AVERAGE(J35:J36)</f>
        <v>10.152510104961319</v>
      </c>
      <c r="K37" s="921">
        <f>AVERAGE(K35:K36)</f>
        <v>9.4257865933733225</v>
      </c>
      <c r="L37" s="921"/>
      <c r="M37" s="921">
        <f>AVERAGE(M35:M36)</f>
        <v>19.450889615523892</v>
      </c>
      <c r="N37" s="921">
        <f>AVERAGE(N35:N36)</f>
        <v>15.709857688177429</v>
      </c>
      <c r="O37" s="921">
        <f>AVERAGE(O35:O36)</f>
        <v>14.455502979673049</v>
      </c>
      <c r="P37" s="921"/>
      <c r="Q37" s="921">
        <f>AVERAGE(Q35:Q36)</f>
        <v>2.0094846751596696</v>
      </c>
      <c r="R37" s="939"/>
      <c r="S37" s="939"/>
      <c r="T37" s="939"/>
      <c r="U37" s="921"/>
      <c r="W37" s="1050">
        <f>AVERAGE(W35:W36)</f>
        <v>0.44001771652787469</v>
      </c>
      <c r="X37" s="918" t="s">
        <v>7356</v>
      </c>
    </row>
    <row r="38" spans="2:24" ht="13.5" customHeight="1">
      <c r="B38" s="927" t="s">
        <v>7344</v>
      </c>
      <c r="C38" s="928"/>
      <c r="D38" s="1033"/>
      <c r="E38" s="1033"/>
      <c r="F38" s="929"/>
      <c r="G38" s="929"/>
      <c r="H38" s="1037"/>
      <c r="I38" s="922">
        <f>MEDIAN(I35:I36)</f>
        <v>9.5058947134446292</v>
      </c>
      <c r="J38" s="922">
        <f>MEDIAN(J35:J36)</f>
        <v>10.152510104961319</v>
      </c>
      <c r="K38" s="922">
        <f>MEDIAN(K35:K36)</f>
        <v>9.4257865933733225</v>
      </c>
      <c r="L38" s="922"/>
      <c r="M38" s="922">
        <f>MEDIAN(M35:M36)</f>
        <v>19.450889615523892</v>
      </c>
      <c r="N38" s="922">
        <f>MEDIAN(N35:N36)</f>
        <v>15.709857688177429</v>
      </c>
      <c r="O38" s="922">
        <f>MEDIAN(O35:O36)</f>
        <v>14.455502979673049</v>
      </c>
      <c r="P38" s="922"/>
      <c r="Q38" s="922">
        <f>MEDIAN(Q35:Q36)</f>
        <v>2.0094846751596696</v>
      </c>
      <c r="R38" s="930"/>
      <c r="S38" s="930"/>
      <c r="T38" s="930"/>
      <c r="U38" s="922"/>
      <c r="W38" s="1050">
        <f>MEDIAN(W35:W36)</f>
        <v>0.44001771652787469</v>
      </c>
    </row>
    <row r="39" spans="2:24">
      <c r="B39" s="934"/>
      <c r="C39" s="924"/>
      <c r="D39" s="934"/>
      <c r="E39" s="934"/>
      <c r="F39" s="925"/>
      <c r="G39" s="925"/>
      <c r="H39" s="934"/>
      <c r="I39" s="921"/>
      <c r="J39" s="921"/>
      <c r="K39" s="921"/>
      <c r="L39" s="921"/>
      <c r="M39" s="921"/>
      <c r="N39" s="921"/>
      <c r="O39" s="921"/>
      <c r="P39" s="921"/>
      <c r="Q39" s="921"/>
      <c r="R39" s="926"/>
      <c r="S39" s="926"/>
      <c r="T39" s="926"/>
      <c r="U39" s="933"/>
    </row>
    <row r="40" spans="2:24" ht="12">
      <c r="B40" s="910" t="s">
        <v>7342</v>
      </c>
      <c r="C40" s="919"/>
      <c r="D40" s="919"/>
      <c r="E40" s="919"/>
      <c r="F40" s="919"/>
      <c r="G40" s="919"/>
      <c r="H40" s="919"/>
      <c r="I40" s="919"/>
      <c r="J40" s="919"/>
      <c r="K40" s="923"/>
      <c r="L40" s="919"/>
      <c r="M40" s="919"/>
      <c r="N40" s="919"/>
      <c r="O40" s="919"/>
      <c r="P40" s="919"/>
      <c r="Q40" s="919"/>
      <c r="R40" s="919"/>
      <c r="S40" s="919"/>
      <c r="T40" s="919"/>
      <c r="U40" s="919"/>
    </row>
    <row r="41" spans="2:24">
      <c r="B41" s="942" t="s">
        <v>7348</v>
      </c>
      <c r="C41" s="1035">
        <v>0.61783999999999994</v>
      </c>
      <c r="D41" s="1035">
        <v>0.63058999999999998</v>
      </c>
      <c r="E41" s="1035">
        <v>0.46067000000000002</v>
      </c>
      <c r="F41" s="1038">
        <f>'Summary (2)'!D32/' Report'!$D$2/1000</f>
        <v>5494.1124999275653</v>
      </c>
      <c r="G41" s="1038">
        <f>'Summary (2)'!I32/' Report'!$D$2/1000</f>
        <v>11342.377478051461</v>
      </c>
      <c r="H41" s="912"/>
      <c r="I41" s="938">
        <v>16.896862332983034</v>
      </c>
      <c r="J41" s="938">
        <v>15.288163489233302</v>
      </c>
      <c r="K41" s="938">
        <f>G41/S41</f>
        <v>11.469970575613203</v>
      </c>
      <c r="L41" s="1041"/>
      <c r="M41" s="938">
        <v>15.485728424575662</v>
      </c>
      <c r="N41" s="938">
        <v>10.232948433161443</v>
      </c>
      <c r="O41" s="938">
        <f t="shared" ref="O41:O43" si="6">F41/T41</f>
        <v>9.3858368079143268</v>
      </c>
      <c r="P41" s="1041"/>
      <c r="Q41" s="938">
        <v>1.9049760702186633</v>
      </c>
      <c r="R41" s="939">
        <v>1118</v>
      </c>
      <c r="S41" s="939">
        <f>'Summary (2)'!N32/' Report'!$D$2/1000</f>
        <v>988.87590018469416</v>
      </c>
      <c r="T41" s="939">
        <f>'Summary (2)'!O32/' Report'!$D$2/1000</f>
        <v>585.36203136355607</v>
      </c>
      <c r="U41" s="938">
        <f>O41/W41</f>
        <v>98.337529446983993</v>
      </c>
      <c r="W41" s="1050">
        <v>9.5445115010484846E-2</v>
      </c>
    </row>
    <row r="42" spans="2:24">
      <c r="B42" s="942" t="s">
        <v>7350</v>
      </c>
      <c r="C42" s="1035">
        <v>103.76949999999999</v>
      </c>
      <c r="D42" s="1035">
        <v>106.6957</v>
      </c>
      <c r="E42" s="1035">
        <v>76.820599999999999</v>
      </c>
      <c r="F42" s="1040">
        <f>'Summary (2)'!D34/' Report'!$D$2/1000</f>
        <v>17606.044538706257</v>
      </c>
      <c r="G42" s="1040">
        <f>'Summary (2)'!I34/' Report'!$D$2/1000</f>
        <v>25951.465455991518</v>
      </c>
      <c r="H42" s="912"/>
      <c r="I42" s="921">
        <v>12.591589363017933</v>
      </c>
      <c r="J42" s="921">
        <v>12.911896348645467</v>
      </c>
      <c r="K42" s="921">
        <f t="shared" ref="K42:K43" si="7">G42/S42</f>
        <v>16.171985141930463</v>
      </c>
      <c r="M42" s="921">
        <v>29.533779914529912</v>
      </c>
      <c r="N42" s="921">
        <v>34.324696948356809</v>
      </c>
      <c r="O42" s="921">
        <f t="shared" si="6"/>
        <v>31.927442251974028</v>
      </c>
      <c r="P42" s="912"/>
      <c r="Q42" s="921">
        <v>3.2094276773533426</v>
      </c>
      <c r="R42" s="926">
        <v>1941</v>
      </c>
      <c r="S42" s="926">
        <f>'Summary (2)'!N34/' Report'!$D$2/1000</f>
        <v>1604.7173694653588</v>
      </c>
      <c r="T42" s="926">
        <f>'Summary (2)'!O34/' Report'!$D$2/1000</f>
        <v>551.43924150759995</v>
      </c>
      <c r="U42" s="1057" t="s">
        <v>7422</v>
      </c>
      <c r="W42" s="1050">
        <v>8.7270037216604521E-2</v>
      </c>
    </row>
    <row r="43" spans="2:24">
      <c r="B43" s="1025" t="s">
        <v>7351</v>
      </c>
      <c r="C43" s="1034">
        <v>25.67417</v>
      </c>
      <c r="D43" s="1034">
        <v>27.533180000000002</v>
      </c>
      <c r="E43" s="1034">
        <v>22.369260000000001</v>
      </c>
      <c r="F43" s="1039">
        <f>'Summary (2)'!D35/' Report'!D2/1000</f>
        <v>6076.1532343584313</v>
      </c>
      <c r="G43" s="1039">
        <f>'Summary (2)'!I35/' Report'!D2/1000</f>
        <v>13227.529284679218</v>
      </c>
      <c r="H43" s="919"/>
      <c r="I43" s="922">
        <v>12.695226081894043</v>
      </c>
      <c r="J43" s="922">
        <v>12.571970415323346</v>
      </c>
      <c r="K43" s="922">
        <f>G43/S43</f>
        <v>11.701069451219885</v>
      </c>
      <c r="L43" s="919"/>
      <c r="M43" s="922">
        <v>16.132537686139749</v>
      </c>
      <c r="N43" s="922">
        <v>18.901347570411637</v>
      </c>
      <c r="O43" s="922">
        <f t="shared" si="6"/>
        <v>18.393049863011633</v>
      </c>
      <c r="P43" s="919"/>
      <c r="Q43" s="922">
        <v>4.2850392681210412</v>
      </c>
      <c r="R43" s="930">
        <v>1712.2</v>
      </c>
      <c r="S43" s="930">
        <f>'Summary (2)'!N35/' Report'!$D$2/1000</f>
        <v>1130.4547280761753</v>
      </c>
      <c r="T43" s="930">
        <f>'Summary (2)'!O35/' Report'!$D$2/1000</f>
        <v>330.35050084747263</v>
      </c>
      <c r="U43" s="1056" t="s">
        <v>7422</v>
      </c>
      <c r="W43" s="1051" t="s">
        <v>7423</v>
      </c>
    </row>
    <row r="44" spans="2:24">
      <c r="B44" s="935" t="s">
        <v>7424</v>
      </c>
      <c r="C44" s="936"/>
      <c r="D44" s="936"/>
      <c r="E44" s="936"/>
      <c r="F44" s="937"/>
      <c r="G44" s="937"/>
      <c r="H44" s="1036"/>
      <c r="I44" s="921">
        <f t="shared" ref="I44:Q44" si="8">AVERAGE(I41:I43)</f>
        <v>14.061225925965003</v>
      </c>
      <c r="J44" s="921">
        <f t="shared" si="8"/>
        <v>13.590676751067372</v>
      </c>
      <c r="K44" s="921">
        <f t="shared" si="8"/>
        <v>13.114341722921184</v>
      </c>
      <c r="L44" s="921"/>
      <c r="M44" s="921">
        <f t="shared" si="8"/>
        <v>20.384015341748441</v>
      </c>
      <c r="N44" s="921">
        <f t="shared" si="8"/>
        <v>21.152997650643297</v>
      </c>
      <c r="O44" s="921">
        <f t="shared" si="8"/>
        <v>19.902109640966664</v>
      </c>
      <c r="P44" s="921"/>
      <c r="Q44" s="921">
        <f t="shared" si="8"/>
        <v>3.1331476718976821</v>
      </c>
      <c r="R44" s="939"/>
      <c r="S44" s="939"/>
      <c r="T44" s="939"/>
      <c r="U44" s="921"/>
    </row>
    <row r="45" spans="2:24">
      <c r="B45" s="927" t="s">
        <v>7425</v>
      </c>
      <c r="C45" s="928"/>
      <c r="D45" s="1033"/>
      <c r="E45" s="1033"/>
      <c r="F45" s="929"/>
      <c r="G45" s="929"/>
      <c r="H45" s="1037"/>
      <c r="I45" s="922">
        <f t="shared" ref="I45:Q45" si="9">MEDIAN(I41:I43)</f>
        <v>12.695226081894043</v>
      </c>
      <c r="J45" s="922">
        <f t="shared" si="9"/>
        <v>12.911896348645467</v>
      </c>
      <c r="K45" s="922">
        <f t="shared" si="9"/>
        <v>11.701069451219885</v>
      </c>
      <c r="L45" s="922"/>
      <c r="M45" s="922">
        <f t="shared" si="9"/>
        <v>16.132537686139749</v>
      </c>
      <c r="N45" s="922">
        <f t="shared" si="9"/>
        <v>18.901347570411637</v>
      </c>
      <c r="O45" s="922">
        <f t="shared" si="9"/>
        <v>18.393049863011633</v>
      </c>
      <c r="P45" s="922"/>
      <c r="Q45" s="922">
        <f t="shared" si="9"/>
        <v>3.2094276773533426</v>
      </c>
      <c r="R45" s="930"/>
      <c r="S45" s="930"/>
      <c r="T45" s="930"/>
      <c r="U45" s="922"/>
    </row>
    <row r="46" spans="2:24">
      <c r="B46" s="942"/>
      <c r="C46" s="1035"/>
      <c r="D46" s="1035"/>
      <c r="E46" s="1035"/>
      <c r="F46" s="1040"/>
      <c r="G46" s="1040"/>
      <c r="H46" s="912"/>
      <c r="I46" s="921"/>
      <c r="J46" s="921"/>
      <c r="K46" s="921"/>
      <c r="M46" s="921"/>
      <c r="N46" s="921"/>
      <c r="O46" s="921"/>
      <c r="P46" s="912"/>
      <c r="Q46" s="921"/>
      <c r="R46" s="926"/>
      <c r="S46" s="926"/>
      <c r="T46" s="926"/>
      <c r="U46" s="1053"/>
    </row>
    <row r="47" spans="2:24">
      <c r="B47" s="935" t="s">
        <v>7343</v>
      </c>
      <c r="C47" s="936"/>
      <c r="D47" s="936"/>
      <c r="E47" s="936"/>
      <c r="F47" s="937"/>
      <c r="G47" s="937"/>
      <c r="H47" s="1036"/>
      <c r="I47" s="938">
        <f>AVERAGE(I35:I36,I41:I43)</f>
        <v>12.239093440956854</v>
      </c>
      <c r="J47" s="938">
        <f t="shared" ref="J47:K47" si="10">AVERAGE(J35:J36,J41:J43)</f>
        <v>12.215410092624953</v>
      </c>
      <c r="K47" s="938">
        <f t="shared" si="10"/>
        <v>11.638919671102041</v>
      </c>
      <c r="L47" s="938"/>
      <c r="M47" s="938">
        <f t="shared" ref="M47:O47" si="11">AVERAGE(M35:M36,M41:M43)</f>
        <v>20.01076505125862</v>
      </c>
      <c r="N47" s="938">
        <f t="shared" si="11"/>
        <v>19.792212660026827</v>
      </c>
      <c r="O47" s="938">
        <f t="shared" si="11"/>
        <v>17.72346697644922</v>
      </c>
      <c r="P47" s="938"/>
      <c r="Q47" s="938">
        <f>AVERAGE(Q35:Q36,Q41:Q43)</f>
        <v>2.6836824732024773</v>
      </c>
      <c r="R47" s="939"/>
      <c r="S47" s="939"/>
      <c r="T47" s="939"/>
      <c r="U47" s="938"/>
    </row>
    <row r="48" spans="2:24">
      <c r="B48" s="927" t="s">
        <v>7344</v>
      </c>
      <c r="C48" s="928"/>
      <c r="D48" s="1033"/>
      <c r="E48" s="1033"/>
      <c r="F48" s="929"/>
      <c r="G48" s="929"/>
      <c r="H48" s="1037"/>
      <c r="I48" s="922">
        <f>MEDIAN(I35:I36,I41:I43)</f>
        <v>12.695226081894043</v>
      </c>
      <c r="J48" s="922">
        <f t="shared" ref="J48:K48" si="12">MEDIAN(J35:J36,J41:J43)</f>
        <v>12.571970415323346</v>
      </c>
      <c r="K48" s="922">
        <f t="shared" si="12"/>
        <v>11.469970575613203</v>
      </c>
      <c r="L48" s="922"/>
      <c r="M48" s="922">
        <f t="shared" ref="M48:O48" si="13">MEDIAN(M35:M36,M41:M43)</f>
        <v>16.132537686139749</v>
      </c>
      <c r="N48" s="922">
        <f t="shared" si="13"/>
        <v>17.305602629294533</v>
      </c>
      <c r="O48" s="922">
        <f t="shared" si="13"/>
        <v>16.083529934343524</v>
      </c>
      <c r="P48" s="922"/>
      <c r="Q48" s="922">
        <f>MEDIAN(Q35:Q36,Q41:Q43)</f>
        <v>2.6490179025971372</v>
      </c>
      <c r="R48" s="930"/>
      <c r="S48" s="930"/>
      <c r="T48" s="930"/>
      <c r="U48" s="922"/>
    </row>
    <row r="50" spans="2:17" ht="16.5">
      <c r="B50" s="1027" t="s">
        <v>7418</v>
      </c>
      <c r="C50" s="1028"/>
      <c r="D50" s="1029"/>
      <c r="E50" s="1029"/>
      <c r="F50" s="1030"/>
      <c r="G50" s="1030"/>
      <c r="H50" s="1030"/>
      <c r="I50" s="1030"/>
      <c r="J50" s="1030"/>
      <c r="K50" s="1030"/>
      <c r="L50" s="1031"/>
      <c r="M50" s="1031"/>
      <c r="N50" s="1031"/>
      <c r="O50" s="1031"/>
      <c r="P50" s="1031"/>
      <c r="Q50" s="1031"/>
    </row>
  </sheetData>
  <mergeCells count="18">
    <mergeCell ref="T32:T33"/>
    <mergeCell ref="U32:U33"/>
    <mergeCell ref="S8:S9"/>
    <mergeCell ref="T8:T9"/>
    <mergeCell ref="U8:U9"/>
    <mergeCell ref="R32:R33"/>
    <mergeCell ref="S32:S33"/>
    <mergeCell ref="C8:E8"/>
    <mergeCell ref="F8:F9"/>
    <mergeCell ref="G8:G9"/>
    <mergeCell ref="I8:K8"/>
    <mergeCell ref="M8:O8"/>
    <mergeCell ref="R8:R9"/>
    <mergeCell ref="C32:E32"/>
    <mergeCell ref="F32:F33"/>
    <mergeCell ref="G32:G33"/>
    <mergeCell ref="I32:K32"/>
    <mergeCell ref="M32:O32"/>
  </mergeCells>
  <phoneticPr fontId="29" type="noConversion"/>
  <pageMargins left="0.7" right="0.7" top="0.75" bottom="0.75" header="0.3" footer="0.3"/>
  <pageSetup paperSize="9" scale="8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9B5"/>
  </sheetPr>
  <dimension ref="A1:U49"/>
  <sheetViews>
    <sheetView showGridLines="0" zoomScale="85" zoomScaleNormal="85" zoomScaleSheetLayoutView="85" workbookViewId="0">
      <pane xSplit="3" ySplit="7" topLeftCell="D8" activePane="bottomRight" state="frozen"/>
      <selection activeCell="D15" sqref="D15"/>
      <selection pane="topRight" activeCell="D15" sqref="D15"/>
      <selection pane="bottomLeft" activeCell="D15" sqref="D15"/>
      <selection pane="bottomRight" activeCell="S35" sqref="S35"/>
    </sheetView>
  </sheetViews>
  <sheetFormatPr defaultColWidth="9" defaultRowHeight="12"/>
  <cols>
    <col min="1" max="1" width="3.5" style="952" bestFit="1" customWidth="1"/>
    <col min="2" max="2" width="22.625" style="952" customWidth="1"/>
    <col min="3" max="3" width="12.625" style="952" customWidth="1"/>
    <col min="4" max="4" width="9.625" style="952" customWidth="1"/>
    <col min="5" max="7" width="9.75" style="952" customWidth="1"/>
    <col min="8" max="8" width="10.25" style="952" customWidth="1"/>
    <col min="9" max="9" width="9.75" style="952" customWidth="1"/>
    <col min="10" max="13" width="9.625" style="952" customWidth="1"/>
    <col min="14" max="14" width="8.625" style="952" customWidth="1"/>
    <col min="15" max="19" width="9.625" style="952" customWidth="1"/>
    <col min="20" max="20" width="8.625" style="952" customWidth="1"/>
    <col min="21" max="21" width="1.625" style="952" customWidth="1"/>
    <col min="22" max="16384" width="9" style="952"/>
  </cols>
  <sheetData>
    <row r="1" spans="1:21" ht="30" customHeight="1">
      <c r="A1" s="947"/>
      <c r="B1" s="946" t="s">
        <v>7357</v>
      </c>
      <c r="C1" s="945"/>
      <c r="D1" s="945"/>
      <c r="E1" s="945"/>
      <c r="F1" s="945"/>
      <c r="G1" s="945"/>
      <c r="H1" s="945"/>
      <c r="I1" s="944"/>
      <c r="J1" s="944"/>
      <c r="K1" s="944"/>
      <c r="L1" s="944"/>
      <c r="M1" s="944"/>
      <c r="N1" s="944"/>
      <c r="O1" s="944"/>
      <c r="P1" s="944"/>
      <c r="Q1" s="943"/>
      <c r="R1" s="950"/>
      <c r="S1" s="945"/>
      <c r="T1" s="943"/>
      <c r="U1" s="955"/>
    </row>
    <row r="2" spans="1:21" ht="20.100000000000001" customHeight="1">
      <c r="A2" s="953"/>
      <c r="B2" s="954" t="s">
        <v>7358</v>
      </c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  <c r="U2" s="970"/>
    </row>
    <row r="3" spans="1:21" ht="15" customHeight="1">
      <c r="A3" s="953"/>
      <c r="B3" s="953"/>
      <c r="C3" s="953"/>
      <c r="D3" s="953"/>
      <c r="E3" s="953"/>
      <c r="F3" s="953"/>
      <c r="G3" s="953"/>
      <c r="H3" s="953"/>
      <c r="I3" s="953"/>
    </row>
    <row r="4" spans="1:21" ht="15" customHeight="1">
      <c r="A4" s="953"/>
      <c r="B4" s="953"/>
      <c r="C4" s="953"/>
      <c r="D4" s="953"/>
      <c r="E4" s="953"/>
      <c r="F4" s="953"/>
      <c r="G4" s="953"/>
      <c r="H4" s="953"/>
      <c r="I4" s="953"/>
    </row>
    <row r="5" spans="1:21" ht="15" customHeight="1">
      <c r="A5" s="953">
        <v>1</v>
      </c>
      <c r="B5" s="948" t="s">
        <v>7359</v>
      </c>
      <c r="C5" s="953"/>
      <c r="D5" s="953"/>
      <c r="E5" s="953"/>
      <c r="F5" s="953"/>
      <c r="G5" s="953"/>
      <c r="H5" s="953"/>
      <c r="I5" s="953"/>
    </row>
    <row r="6" spans="1:21" ht="12" customHeight="1">
      <c r="B6" s="1065" t="s">
        <v>7360</v>
      </c>
      <c r="C6" s="1063" t="s">
        <v>7361</v>
      </c>
      <c r="D6" s="1067" t="s">
        <v>7362</v>
      </c>
      <c r="E6" s="1063" t="s">
        <v>7363</v>
      </c>
      <c r="F6" s="1063" t="s">
        <v>7364</v>
      </c>
      <c r="G6" s="1063" t="s">
        <v>7365</v>
      </c>
      <c r="H6" s="1067" t="s">
        <v>7366</v>
      </c>
      <c r="I6" s="1069" t="s">
        <v>7367</v>
      </c>
      <c r="J6" s="1071" t="s">
        <v>7368</v>
      </c>
      <c r="K6" s="1072"/>
      <c r="L6" s="1072"/>
      <c r="M6" s="1072"/>
      <c r="N6" s="1072"/>
      <c r="O6" s="1073"/>
      <c r="P6" s="1072" t="s">
        <v>7369</v>
      </c>
      <c r="Q6" s="1072"/>
      <c r="R6" s="1072"/>
      <c r="S6" s="1072"/>
      <c r="T6" s="1074"/>
    </row>
    <row r="7" spans="1:21" ht="12" customHeight="1">
      <c r="B7" s="1066"/>
      <c r="C7" s="1064"/>
      <c r="D7" s="1064"/>
      <c r="E7" s="1064"/>
      <c r="F7" s="1064"/>
      <c r="G7" s="1064"/>
      <c r="H7" s="1068"/>
      <c r="I7" s="1070" t="s">
        <v>7370</v>
      </c>
      <c r="J7" s="961" t="s">
        <v>7371</v>
      </c>
      <c r="K7" s="958" t="s">
        <v>7372</v>
      </c>
      <c r="L7" s="958" t="s">
        <v>7373</v>
      </c>
      <c r="M7" s="958" t="s">
        <v>7374</v>
      </c>
      <c r="N7" s="958" t="s">
        <v>7375</v>
      </c>
      <c r="O7" s="982" t="s">
        <v>7376</v>
      </c>
      <c r="P7" s="958" t="s">
        <v>7377</v>
      </c>
      <c r="Q7" s="958" t="s">
        <v>7378</v>
      </c>
      <c r="R7" s="958" t="s">
        <v>7379</v>
      </c>
      <c r="S7" s="958" t="s">
        <v>7380</v>
      </c>
      <c r="T7" s="969" t="s">
        <v>7381</v>
      </c>
    </row>
    <row r="8" spans="1:21" ht="12" customHeight="1">
      <c r="A8" s="980">
        <f>INDEX([59]GPCM!$D$6:$D$24,MATCH(B8,[59]GPCM!$B$6:$B$24,0))</f>
        <v>1</v>
      </c>
      <c r="B8" s="967" t="s">
        <v>7426</v>
      </c>
      <c r="C8" s="978" t="s">
        <v>7383</v>
      </c>
      <c r="D8" s="965">
        <f>[59]GPCM!G7</f>
        <v>867549.26167903224</v>
      </c>
      <c r="E8" s="965">
        <f>[59]유사BS!F5</f>
        <v>1130433.2279159999</v>
      </c>
      <c r="F8" s="965">
        <f>[59]유사BS!G5</f>
        <v>307600.80609700002</v>
      </c>
      <c r="G8" s="976">
        <f>[59]유사BS!E5-[59]유사BS!G5</f>
        <v>0</v>
      </c>
      <c r="H8" s="965">
        <f>[59]GPCM!I7</f>
        <v>156291.70806999999</v>
      </c>
      <c r="I8" s="963">
        <f t="shared" ref="I8:I13" si="0">D8+E8-F8-G8+H8</f>
        <v>1846673.3915680323</v>
      </c>
      <c r="J8" s="965">
        <f>[59]GPCM!K7</f>
        <v>1122584.73887</v>
      </c>
      <c r="K8" s="965">
        <f>[59]GPCM!L7</f>
        <v>811157.492677</v>
      </c>
      <c r="L8" s="965">
        <f>[59]GPCM!M7</f>
        <v>192015.57724099999</v>
      </c>
      <c r="M8" s="965">
        <f>[59]GPCM!N7</f>
        <v>31841.365156</v>
      </c>
      <c r="N8" s="965">
        <f>[59]GPCM!O7</f>
        <v>223856.94239699998</v>
      </c>
      <c r="O8" s="963">
        <f>[59]GPCM!P7</f>
        <v>85760.508591999998</v>
      </c>
      <c r="P8" s="974">
        <f t="shared" ref="P8:P13" si="1">IFERROR(IF(OR(ISERROR(D8/J8),D8/J8&lt;0),"n.a.",D8/J8),"")</f>
        <v>0.77281405281913251</v>
      </c>
      <c r="Q8" s="974">
        <f t="shared" ref="Q8:Q13" si="2">IFERROR(IF(OR(ISERROR(I8/K8),I8/K8&lt;0),"n.a.",I8/K8),"")</f>
        <v>2.2765904380339257</v>
      </c>
      <c r="R8" s="974">
        <f t="shared" ref="R8:R13" si="3">IFERROR(IF(OR(ISERROR(I8/L8),I8/L8&lt;0),"n.a.",I8/L8),"")</f>
        <v>9.6173103146223422</v>
      </c>
      <c r="S8" s="974">
        <f t="shared" ref="S8:S13" si="4">IFERROR(IF(OR(ISERROR(I8/N8),I8/N8&lt;0),"n.a.",I8/N8),"")</f>
        <v>8.2493460859169705</v>
      </c>
      <c r="T8" s="960">
        <f t="shared" ref="T8:T13" si="5">IFERROR(IF(OR(ISERROR(D8/O8),D8/O8&lt;0),"n.a.",D8/O8),"")</f>
        <v>10.115952854318309</v>
      </c>
    </row>
    <row r="9" spans="1:21" ht="12" customHeight="1">
      <c r="A9" s="980">
        <f>INDEX([59]GPCM!$D$6:$D$24,MATCH(B9,[59]GPCM!$B$6:$B$24,0))</f>
        <v>1</v>
      </c>
      <c r="B9" s="967" t="s">
        <v>7384</v>
      </c>
      <c r="C9" s="978" t="s">
        <v>7385</v>
      </c>
      <c r="D9" s="965">
        <f>[59]GPCM!G14</f>
        <v>3300191.3793103448</v>
      </c>
      <c r="E9" s="965">
        <f>[59]유사BS!F12</f>
        <v>0</v>
      </c>
      <c r="F9" s="965">
        <f>[59]유사BS!G12</f>
        <v>745430.26272200001</v>
      </c>
      <c r="G9" s="976">
        <f>[59]유사BS!E12-[59]유사BS!G12</f>
        <v>203348.08736100001</v>
      </c>
      <c r="H9" s="965">
        <f>[59]GPCM!I14</f>
        <v>18754.814609000001</v>
      </c>
      <c r="I9" s="963">
        <f t="shared" si="0"/>
        <v>2370167.8438363448</v>
      </c>
      <c r="J9" s="965">
        <f>[59]GPCM!K14</f>
        <v>2383953.22132</v>
      </c>
      <c r="K9" s="965">
        <f>[59]GPCM!L14</f>
        <v>2661159.296507</v>
      </c>
      <c r="L9" s="965">
        <f>[59]GPCM!M14</f>
        <v>247881.35724899999</v>
      </c>
      <c r="M9" s="965">
        <f>[59]GPCM!N14</f>
        <v>184239.24140500001</v>
      </c>
      <c r="N9" s="965">
        <f>[59]GPCM!O14</f>
        <v>432120.59865399997</v>
      </c>
      <c r="O9" s="963">
        <f>[59]GPCM!P14</f>
        <v>172310.08188899999</v>
      </c>
      <c r="P9" s="974">
        <f t="shared" si="1"/>
        <v>1.3843356278119507</v>
      </c>
      <c r="Q9" s="974">
        <f t="shared" si="2"/>
        <v>0.89065237355290738</v>
      </c>
      <c r="R9" s="974">
        <f t="shared" si="3"/>
        <v>9.5617027038281091</v>
      </c>
      <c r="S9" s="974">
        <f t="shared" si="4"/>
        <v>5.4849684352449577</v>
      </c>
      <c r="T9" s="960">
        <f t="shared" si="5"/>
        <v>19.152630787073079</v>
      </c>
    </row>
    <row r="10" spans="1:21" ht="12" customHeight="1">
      <c r="A10" s="980">
        <f>INDEX([59]GPCM!$D$6:$D$24,MATCH(B10,[59]GPCM!$B$6:$B$24,0))</f>
        <v>1</v>
      </c>
      <c r="B10" s="967" t="s">
        <v>7386</v>
      </c>
      <c r="C10" s="978" t="s">
        <v>7385</v>
      </c>
      <c r="D10" s="965">
        <f>[59]GPCM!G16</f>
        <v>340896.22310172429</v>
      </c>
      <c r="E10" s="965">
        <f>[59]유사BS!F15</f>
        <v>186553.03410600001</v>
      </c>
      <c r="F10" s="965">
        <f>[59]유사BS!G15</f>
        <v>100191.52991100001</v>
      </c>
      <c r="G10" s="976">
        <f>[59]유사BS!E15-[59]유사BS!G15</f>
        <v>16104.567389999997</v>
      </c>
      <c r="H10" s="965">
        <f>[59]GPCM!I16</f>
        <v>1177.887653</v>
      </c>
      <c r="I10" s="963">
        <f t="shared" si="0"/>
        <v>412331.04755972431</v>
      </c>
      <c r="J10" s="965">
        <f>[59]GPCM!K16</f>
        <v>531887.35464200005</v>
      </c>
      <c r="K10" s="965">
        <f>[59]GPCM!L16</f>
        <v>903197.82599899999</v>
      </c>
      <c r="L10" s="965">
        <f>[59]GPCM!M16</f>
        <v>60383.272768000003</v>
      </c>
      <c r="M10" s="965">
        <f>[59]GPCM!N16</f>
        <v>8939.3952260000005</v>
      </c>
      <c r="N10" s="965">
        <f>[59]GPCM!O16</f>
        <v>69322.667994000003</v>
      </c>
      <c r="O10" s="963">
        <f>[59]GPCM!P16</f>
        <v>41667.348316000003</v>
      </c>
      <c r="P10" s="974">
        <f t="shared" si="1"/>
        <v>0.64091808185808996</v>
      </c>
      <c r="Q10" s="974">
        <f t="shared" si="2"/>
        <v>0.45652351643302208</v>
      </c>
      <c r="R10" s="974">
        <f t="shared" si="3"/>
        <v>6.8285640817110256</v>
      </c>
      <c r="S10" s="974">
        <f t="shared" si="4"/>
        <v>5.9479973793768623</v>
      </c>
      <c r="T10" s="960">
        <f t="shared" si="5"/>
        <v>8.181375510541482</v>
      </c>
    </row>
    <row r="11" spans="1:21" ht="12" customHeight="1">
      <c r="A11" s="980">
        <f>INDEX([59]GPCM!$D$6:$D$24,MATCH(B11,[59]GPCM!$B$6:$B$24,0))</f>
        <v>1</v>
      </c>
      <c r="B11" s="967" t="s">
        <v>7387</v>
      </c>
      <c r="C11" s="978" t="s">
        <v>7385</v>
      </c>
      <c r="D11" s="965">
        <f>[59]GPCM!G19</f>
        <v>270607.9782241935</v>
      </c>
      <c r="E11" s="965">
        <f>[59]유사BS!F18</f>
        <v>15323.485717</v>
      </c>
      <c r="F11" s="965">
        <f>[59]유사BS!G18</f>
        <v>112303.890803</v>
      </c>
      <c r="G11" s="976">
        <f>[59]유사BS!E18-[59]유사BS!G18</f>
        <v>0</v>
      </c>
      <c r="H11" s="965">
        <f>[59]GPCM!I19</f>
        <v>3023.2009739999999</v>
      </c>
      <c r="I11" s="963">
        <f t="shared" si="0"/>
        <v>176650.77411219347</v>
      </c>
      <c r="J11" s="965">
        <f>[59]GPCM!K19</f>
        <v>175259.985464</v>
      </c>
      <c r="K11" s="965">
        <f>[59]GPCM!L19</f>
        <v>150260.11182300001</v>
      </c>
      <c r="L11" s="965">
        <f>[59]GPCM!M19</f>
        <v>19501.694303</v>
      </c>
      <c r="M11" s="965">
        <f>[59]GPCM!N19</f>
        <v>2471.767695</v>
      </c>
      <c r="N11" s="965">
        <f>[59]GPCM!O19</f>
        <v>21973.461997999999</v>
      </c>
      <c r="O11" s="963">
        <f>[59]GPCM!P19</f>
        <v>12471.801734000001</v>
      </c>
      <c r="P11" s="974">
        <f t="shared" si="1"/>
        <v>1.544037433917161</v>
      </c>
      <c r="Q11" s="974">
        <f t="shared" si="2"/>
        <v>1.1756331868052949</v>
      </c>
      <c r="R11" s="974">
        <f t="shared" si="3"/>
        <v>9.0582270118457746</v>
      </c>
      <c r="S11" s="974">
        <f t="shared" si="4"/>
        <v>8.039278204238915</v>
      </c>
      <c r="T11" s="960">
        <f t="shared" si="5"/>
        <v>21.69758499980605</v>
      </c>
    </row>
    <row r="12" spans="1:21" ht="12" customHeight="1">
      <c r="A12" s="980">
        <f>INDEX([59]GPCM!$D$6:$D$24,MATCH(B12,[59]GPCM!$B$6:$B$24,0))</f>
        <v>1</v>
      </c>
      <c r="B12" s="967" t="s">
        <v>7388</v>
      </c>
      <c r="C12" s="978" t="s">
        <v>7389</v>
      </c>
      <c r="D12" s="965">
        <f>[59]GPCM!G21</f>
        <v>6255156.25</v>
      </c>
      <c r="E12" s="965">
        <f>[59]유사BS!F20</f>
        <v>4365282.1179</v>
      </c>
      <c r="F12" s="965">
        <f>[59]유사BS!G20</f>
        <v>933457.66001999995</v>
      </c>
      <c r="G12" s="976">
        <f>[59]유사BS!E20-[59]유사BS!G20</f>
        <v>0</v>
      </c>
      <c r="H12" s="965">
        <f>[59]GPCM!I21</f>
        <v>192224.11778999999</v>
      </c>
      <c r="I12" s="963">
        <f t="shared" si="0"/>
        <v>9879204.8256700002</v>
      </c>
      <c r="J12" s="965">
        <f>[59]GPCM!K21</f>
        <v>4732895.1957900003</v>
      </c>
      <c r="K12" s="965">
        <f>[59]GPCM!L21</f>
        <v>22321433.074763</v>
      </c>
      <c r="L12" s="965">
        <f>[59]GPCM!M21</f>
        <v>657224.17467700003</v>
      </c>
      <c r="M12" s="965">
        <f>[59]GPCM!N21</f>
        <v>294830.32828399999</v>
      </c>
      <c r="N12" s="965">
        <f>[59]GPCM!O21</f>
        <v>952054.50296099996</v>
      </c>
      <c r="O12" s="963">
        <f>[59]GPCM!P21</f>
        <v>84382.036844999995</v>
      </c>
      <c r="P12" s="974">
        <f t="shared" si="1"/>
        <v>1.3216342199092175</v>
      </c>
      <c r="Q12" s="974">
        <f t="shared" si="2"/>
        <v>0.44258828689810248</v>
      </c>
      <c r="R12" s="974">
        <f t="shared" si="3"/>
        <v>15.031712475465838</v>
      </c>
      <c r="S12" s="974">
        <f t="shared" si="4"/>
        <v>10.376721915546355</v>
      </c>
      <c r="T12" s="960">
        <f t="shared" si="5"/>
        <v>74.129002852704247</v>
      </c>
    </row>
    <row r="13" spans="1:21" ht="12" customHeight="1">
      <c r="A13" s="980">
        <f>INDEX([59]GPCM!$D$6:$D$24,MATCH(B13,[59]GPCM!$B$6:$B$24,0))</f>
        <v>1</v>
      </c>
      <c r="B13" s="967" t="s">
        <v>7390</v>
      </c>
      <c r="C13" s="978" t="s">
        <v>7389</v>
      </c>
      <c r="D13" s="965">
        <f>[59]GPCM!G22</f>
        <v>5243469.3548387093</v>
      </c>
      <c r="E13" s="965">
        <f>[59]유사BS!F21</f>
        <v>2671577.88</v>
      </c>
      <c r="F13" s="965">
        <f>[59]유사BS!G21</f>
        <v>312897.75</v>
      </c>
      <c r="G13" s="976">
        <f>[59]유사BS!E21-[59]유사BS!G21</f>
        <v>0</v>
      </c>
      <c r="H13" s="965">
        <f>[59]GPCM!I22</f>
        <v>13653.72</v>
      </c>
      <c r="I13" s="963">
        <f t="shared" si="0"/>
        <v>7615803.204838709</v>
      </c>
      <c r="J13" s="965">
        <f>[59]GPCM!K22</f>
        <v>3194970.48</v>
      </c>
      <c r="K13" s="965">
        <f>[59]GPCM!L22</f>
        <v>5821639.904635</v>
      </c>
      <c r="L13" s="965">
        <f>[59]GPCM!M22</f>
        <v>792999.35184599995</v>
      </c>
      <c r="M13" s="965">
        <f>[59]GPCM!N22</f>
        <v>287350.88873100001</v>
      </c>
      <c r="N13" s="965">
        <f>[59]GPCM!O22</f>
        <v>1080350.240577</v>
      </c>
      <c r="O13" s="963">
        <f>[59]GPCM!P22</f>
        <v>611455.96090399998</v>
      </c>
      <c r="P13" s="974">
        <f t="shared" si="1"/>
        <v>1.6411636312954947</v>
      </c>
      <c r="Q13" s="974">
        <f t="shared" si="2"/>
        <v>1.3081886426495144</v>
      </c>
      <c r="R13" s="974">
        <f t="shared" si="3"/>
        <v>9.6037949931612232</v>
      </c>
      <c r="S13" s="974">
        <f t="shared" si="4"/>
        <v>7.0493835413700792</v>
      </c>
      <c r="T13" s="960">
        <f t="shared" si="5"/>
        <v>8.5753834946454077</v>
      </c>
    </row>
    <row r="14" spans="1:21" ht="12" customHeight="1">
      <c r="A14" s="980"/>
      <c r="B14" s="972"/>
      <c r="C14" s="957"/>
      <c r="D14" s="981"/>
      <c r="E14" s="981"/>
      <c r="F14" s="981"/>
      <c r="G14" s="981"/>
      <c r="H14" s="981"/>
      <c r="I14" s="968"/>
      <c r="J14" s="981"/>
      <c r="K14" s="981"/>
      <c r="L14" s="981"/>
      <c r="M14" s="981"/>
      <c r="N14" s="981"/>
      <c r="O14" s="968"/>
      <c r="P14" s="979"/>
      <c r="Q14" s="979"/>
      <c r="R14" s="979"/>
      <c r="S14" s="979"/>
      <c r="T14" s="966"/>
    </row>
    <row r="15" spans="1:21" ht="14.1" customHeight="1" thickBot="1">
      <c r="B15" s="977"/>
      <c r="C15" s="977"/>
      <c r="D15" s="964"/>
      <c r="E15" s="964"/>
      <c r="F15" s="964"/>
      <c r="G15" s="964"/>
      <c r="H15" s="964"/>
      <c r="I15" s="975"/>
      <c r="J15" s="962"/>
      <c r="K15" s="962"/>
      <c r="L15" s="962"/>
      <c r="M15" s="962"/>
      <c r="N15" s="962"/>
      <c r="O15" s="962"/>
      <c r="P15" s="973"/>
      <c r="Q15" s="973"/>
      <c r="R15" s="973"/>
      <c r="S15" s="973"/>
      <c r="T15" s="973"/>
    </row>
    <row r="16" spans="1:21" ht="15.75" customHeight="1">
      <c r="B16" s="959" t="s">
        <v>7391</v>
      </c>
      <c r="C16" s="971"/>
      <c r="D16" s="971"/>
      <c r="E16" s="971"/>
      <c r="F16" s="971"/>
      <c r="G16" s="956"/>
      <c r="H16" s="983"/>
      <c r="I16" s="983"/>
      <c r="J16" s="983"/>
      <c r="K16" s="983"/>
      <c r="M16" s="984">
        <v>1</v>
      </c>
      <c r="N16" s="985" t="s">
        <v>7392</v>
      </c>
      <c r="O16" s="986"/>
      <c r="P16" s="986"/>
      <c r="Q16" s="986"/>
      <c r="R16" s="986"/>
      <c r="S16" s="986"/>
      <c r="T16" s="987"/>
    </row>
    <row r="17" spans="1:20" ht="12" customHeight="1">
      <c r="B17" s="988" t="s">
        <v>7393</v>
      </c>
      <c r="C17" s="989"/>
      <c r="D17" s="989"/>
      <c r="E17" s="989"/>
      <c r="F17" s="989"/>
      <c r="G17" s="990"/>
      <c r="H17" s="983"/>
      <c r="I17" s="983"/>
      <c r="J17" s="983"/>
      <c r="K17" s="983"/>
      <c r="N17" s="991" t="s">
        <v>7394</v>
      </c>
      <c r="O17" s="992"/>
      <c r="P17" s="993" t="s">
        <v>7395</v>
      </c>
      <c r="Q17" s="993" t="s">
        <v>7396</v>
      </c>
      <c r="R17" s="993" t="s">
        <v>7379</v>
      </c>
      <c r="S17" s="994" t="s">
        <v>7397</v>
      </c>
      <c r="T17" s="995" t="s">
        <v>7381</v>
      </c>
    </row>
    <row r="18" spans="1:20" ht="12" customHeight="1">
      <c r="B18" s="988" t="s">
        <v>7398</v>
      </c>
      <c r="C18" s="989"/>
      <c r="D18" s="989"/>
      <c r="E18" s="989"/>
      <c r="F18" s="989"/>
      <c r="G18" s="990"/>
      <c r="H18" s="983"/>
      <c r="I18" s="983"/>
      <c r="J18" s="983"/>
      <c r="K18" s="983"/>
      <c r="N18" s="996" t="s">
        <v>7399</v>
      </c>
      <c r="O18" s="997"/>
      <c r="P18" s="998">
        <f>MIN(P8:P14)</f>
        <v>0.64091808185808996</v>
      </c>
      <c r="Q18" s="998">
        <f>MIN(Q8:Q14)</f>
        <v>0.44258828689810248</v>
      </c>
      <c r="R18" s="998">
        <f>MIN(R8:R14)</f>
        <v>6.8285640817110256</v>
      </c>
      <c r="S18" s="998">
        <f>MIN(S8:S14)</f>
        <v>5.4849684352449577</v>
      </c>
      <c r="T18" s="999">
        <f>MIN(T8:T14)</f>
        <v>8.181375510541482</v>
      </c>
    </row>
    <row r="19" spans="1:20" ht="12" customHeight="1">
      <c r="B19" s="988" t="s">
        <v>7400</v>
      </c>
      <c r="C19" s="989"/>
      <c r="D19" s="989"/>
      <c r="E19" s="989"/>
      <c r="F19" s="989"/>
      <c r="G19" s="990"/>
      <c r="H19" s="983"/>
      <c r="I19" s="983"/>
      <c r="J19" s="983"/>
      <c r="K19" s="983"/>
      <c r="N19" s="996" t="s">
        <v>7401</v>
      </c>
      <c r="O19" s="997"/>
      <c r="P19" s="998">
        <f>MEDIAN(P8:P14)</f>
        <v>1.3529849238605842</v>
      </c>
      <c r="Q19" s="998">
        <f>MEDIAN(Q8:Q14)</f>
        <v>1.0331427801791011</v>
      </c>
      <c r="R19" s="998">
        <f>MEDIAN(R8:R14)</f>
        <v>9.582748848494667</v>
      </c>
      <c r="S19" s="998">
        <f>MEDIAN(S8:S14)</f>
        <v>7.5443308728044975</v>
      </c>
      <c r="T19" s="999">
        <f>MEDIAN(T8:T14)</f>
        <v>14.634291820695694</v>
      </c>
    </row>
    <row r="20" spans="1:20" ht="12" customHeight="1" thickBot="1">
      <c r="B20" s="1000" t="s">
        <v>7402</v>
      </c>
      <c r="C20" s="1001"/>
      <c r="D20" s="1001"/>
      <c r="E20" s="1001"/>
      <c r="F20" s="1001"/>
      <c r="G20" s="1002"/>
      <c r="H20" s="983"/>
      <c r="I20" s="983"/>
      <c r="J20" s="983"/>
      <c r="K20" s="983"/>
      <c r="N20" s="1003" t="s">
        <v>7403</v>
      </c>
      <c r="O20" s="1004"/>
      <c r="P20" s="1005">
        <f>AVERAGE(P8:P14)</f>
        <v>1.2174838412685078</v>
      </c>
      <c r="Q20" s="1005">
        <f>AVERAGE(Q8:Q14)</f>
        <v>1.0916960740621278</v>
      </c>
      <c r="R20" s="1005">
        <f>AVERAGE(R8:R14)</f>
        <v>9.9502185967723857</v>
      </c>
      <c r="S20" s="1005">
        <f>AVERAGE(S8:S14)</f>
        <v>7.5246159269490223</v>
      </c>
      <c r="T20" s="1006">
        <f>AVERAGE(T8:T14)</f>
        <v>23.64198841651476</v>
      </c>
    </row>
    <row r="21" spans="1:20" ht="12" customHeight="1" thickBot="1">
      <c r="B21" s="983"/>
      <c r="C21" s="983"/>
      <c r="D21" s="983"/>
      <c r="E21" s="983"/>
      <c r="F21" s="983"/>
      <c r="G21" s="983"/>
      <c r="H21" s="983"/>
      <c r="I21" s="983"/>
      <c r="J21" s="983"/>
      <c r="K21" s="983"/>
      <c r="N21" s="1007" t="s">
        <v>7404</v>
      </c>
      <c r="O21" s="1008"/>
      <c r="P21" s="1009">
        <f>MAX(P8:P14)</f>
        <v>1.6411636312954947</v>
      </c>
      <c r="Q21" s="1009">
        <f>MAX(Q8:Q14)</f>
        <v>2.2765904380339257</v>
      </c>
      <c r="R21" s="1009">
        <f>MAX(R8:R14)</f>
        <v>15.031712475465838</v>
      </c>
      <c r="S21" s="1009">
        <f>MAX(S8:S14)</f>
        <v>10.376721915546355</v>
      </c>
      <c r="T21" s="1010">
        <f>MAX(T8:T14)</f>
        <v>74.129002852704247</v>
      </c>
    </row>
    <row r="22" spans="1:20" ht="12" customHeight="1">
      <c r="B22" s="959" t="s">
        <v>7405</v>
      </c>
      <c r="C22" s="971"/>
      <c r="D22" s="971"/>
      <c r="E22" s="971"/>
      <c r="F22" s="971"/>
      <c r="G22" s="971"/>
      <c r="H22" s="971"/>
      <c r="I22" s="971"/>
      <c r="J22" s="971"/>
      <c r="K22" s="956"/>
      <c r="N22" s="997"/>
      <c r="O22" s="997"/>
      <c r="P22" s="998"/>
      <c r="Q22" s="998"/>
      <c r="R22" s="998"/>
      <c r="S22" s="998"/>
      <c r="T22" s="998"/>
    </row>
    <row r="23" spans="1:20" ht="12" customHeight="1">
      <c r="B23" s="1011" t="s">
        <v>7406</v>
      </c>
      <c r="C23" s="989"/>
      <c r="D23" s="989"/>
      <c r="E23" s="989"/>
      <c r="F23" s="989"/>
      <c r="G23" s="989"/>
      <c r="H23" s="989"/>
      <c r="I23" s="989"/>
      <c r="J23" s="989"/>
      <c r="K23" s="990"/>
      <c r="N23" s="997"/>
      <c r="O23" s="997"/>
      <c r="P23" s="998"/>
      <c r="Q23" s="998"/>
      <c r="R23" s="998"/>
      <c r="S23" s="998"/>
      <c r="T23" s="998"/>
    </row>
    <row r="24" spans="1:20" ht="12" customHeight="1">
      <c r="B24" s="1011" t="s">
        <v>7407</v>
      </c>
      <c r="C24" s="989"/>
      <c r="D24" s="989"/>
      <c r="E24" s="989"/>
      <c r="F24" s="989"/>
      <c r="G24" s="989"/>
      <c r="H24" s="989"/>
      <c r="I24" s="989"/>
      <c r="J24" s="989"/>
      <c r="K24" s="990"/>
      <c r="N24" s="997"/>
      <c r="O24" s="997"/>
      <c r="P24" s="998"/>
      <c r="Q24" s="998"/>
      <c r="R24" s="998"/>
      <c r="S24" s="998"/>
      <c r="T24" s="998"/>
    </row>
    <row r="25" spans="1:20" ht="12" customHeight="1" thickBot="1">
      <c r="B25" s="1012" t="s">
        <v>7408</v>
      </c>
      <c r="C25" s="1001"/>
      <c r="D25" s="1001"/>
      <c r="E25" s="1001"/>
      <c r="F25" s="1001"/>
      <c r="G25" s="1001"/>
      <c r="H25" s="1001"/>
      <c r="I25" s="1001"/>
      <c r="J25" s="1001"/>
      <c r="K25" s="1002"/>
      <c r="N25" s="997"/>
      <c r="O25" s="997"/>
      <c r="P25" s="998"/>
      <c r="Q25" s="998"/>
      <c r="R25" s="998"/>
      <c r="S25" s="998"/>
      <c r="T25" s="998"/>
    </row>
    <row r="26" spans="1:20" ht="12" customHeight="1">
      <c r="N26" s="997"/>
      <c r="O26" s="997"/>
      <c r="P26" s="998"/>
      <c r="Q26" s="998"/>
      <c r="R26" s="998"/>
      <c r="S26" s="998"/>
      <c r="T26" s="998"/>
    </row>
    <row r="27" spans="1:20" ht="14.1" customHeight="1"/>
    <row r="28" spans="1:20" ht="12.75">
      <c r="B28" s="948" t="s">
        <v>7409</v>
      </c>
      <c r="C28" s="953"/>
      <c r="D28" s="953"/>
      <c r="E28" s="953"/>
      <c r="F28" s="953"/>
      <c r="G28" s="953"/>
      <c r="H28" s="953"/>
      <c r="I28" s="953"/>
    </row>
    <row r="29" spans="1:20" ht="12" customHeight="1">
      <c r="B29" s="1065" t="s">
        <v>7360</v>
      </c>
      <c r="C29" s="1063" t="s">
        <v>7361</v>
      </c>
      <c r="D29" s="1067" t="s">
        <v>7362</v>
      </c>
      <c r="E29" s="1063" t="s">
        <v>7363</v>
      </c>
      <c r="F29" s="1063" t="s">
        <v>7364</v>
      </c>
      <c r="G29" s="1063" t="s">
        <v>7365</v>
      </c>
      <c r="H29" s="1067" t="s">
        <v>7366</v>
      </c>
      <c r="I29" s="1069" t="s">
        <v>7367</v>
      </c>
      <c r="J29" s="1071" t="s">
        <v>7368</v>
      </c>
      <c r="K29" s="1072"/>
      <c r="L29" s="1072"/>
      <c r="M29" s="1072"/>
      <c r="N29" s="1072"/>
      <c r="O29" s="1073"/>
      <c r="P29" s="1072" t="s">
        <v>7369</v>
      </c>
      <c r="Q29" s="1072"/>
      <c r="R29" s="1072"/>
      <c r="S29" s="1072"/>
      <c r="T29" s="1074"/>
    </row>
    <row r="30" spans="1:20">
      <c r="B30" s="1066"/>
      <c r="C30" s="1064"/>
      <c r="D30" s="1064"/>
      <c r="E30" s="1064"/>
      <c r="F30" s="1064"/>
      <c r="G30" s="1064"/>
      <c r="H30" s="1068"/>
      <c r="I30" s="1070" t="s">
        <v>7370</v>
      </c>
      <c r="J30" s="961" t="s">
        <v>7371</v>
      </c>
      <c r="K30" s="958" t="s">
        <v>7372</v>
      </c>
      <c r="L30" s="958" t="s">
        <v>7373</v>
      </c>
      <c r="M30" s="958" t="s">
        <v>7374</v>
      </c>
      <c r="N30" s="958" t="s">
        <v>7375</v>
      </c>
      <c r="O30" s="982" t="s">
        <v>7376</v>
      </c>
      <c r="P30" s="958" t="s">
        <v>7377</v>
      </c>
      <c r="Q30" s="958" t="s">
        <v>7378</v>
      </c>
      <c r="R30" s="958" t="s">
        <v>7379</v>
      </c>
      <c r="S30" s="958" t="s">
        <v>7380</v>
      </c>
      <c r="T30" s="969" t="s">
        <v>7381</v>
      </c>
    </row>
    <row r="31" spans="1:20">
      <c r="A31" s="980">
        <f>INDEX([59]GPCM!$D$6:$D$24,MATCH(B31,[59]GPCM!$B$6:$B$24,0))</f>
        <v>2</v>
      </c>
      <c r="B31" s="1013" t="s">
        <v>7347</v>
      </c>
      <c r="C31" s="1014" t="str">
        <f>[59]GPCM!E6</f>
        <v>CHINA</v>
      </c>
      <c r="D31" s="1015">
        <f>[59]GPCM!G6</f>
        <v>299265.99235081964</v>
      </c>
      <c r="E31" s="1015">
        <f>[59]유사BS!F3</f>
        <v>1483794.1826269999</v>
      </c>
      <c r="F31" s="1015">
        <f>[59]유사BS!G3</f>
        <v>207448.93012</v>
      </c>
      <c r="G31" s="1016">
        <f>[59]유사BS!E3-[59]유사BS!G3</f>
        <v>0</v>
      </c>
      <c r="H31" s="1015">
        <f>[59]GPCM!I6</f>
        <v>34652.726409000003</v>
      </c>
      <c r="I31" s="1017">
        <f t="shared" ref="I31:I37" si="6">D31+E31-F31-G31+H31</f>
        <v>1610263.9712668196</v>
      </c>
      <c r="J31" s="1015">
        <f>[59]GPCM!K6</f>
        <v>709095.67356400006</v>
      </c>
      <c r="K31" s="1015">
        <f>[59]GPCM!L6</f>
        <v>517266.07974000002</v>
      </c>
      <c r="L31" s="1015">
        <f>[59]GPCM!M6</f>
        <v>159358.14283999999</v>
      </c>
      <c r="M31" s="1015">
        <f>[59]GPCM!N6</f>
        <v>7881.6519799999996</v>
      </c>
      <c r="N31" s="1015">
        <f>[59]GPCM!O6</f>
        <v>167239.79481999998</v>
      </c>
      <c r="O31" s="1017">
        <f>[59]GPCM!P6</f>
        <v>71152.995962999994</v>
      </c>
      <c r="P31" s="1018">
        <f t="shared" ref="P31:P37" si="7">IFERROR(IF(OR(ISERROR(D31/J31),D31/J31&lt;0),"n.a.",D31/J31),"")</f>
        <v>0.42203894835047123</v>
      </c>
      <c r="Q31" s="1018">
        <f t="shared" ref="Q31:Q37" si="8">IFERROR(IF(OR(ISERROR(I31/K31),I31/K31&lt;0),"n.a.",I31/K31),"")</f>
        <v>3.1130283510494383</v>
      </c>
      <c r="R31" s="1018">
        <f t="shared" ref="R31:R37" si="9">IFERROR(IF(OR(ISERROR(I31/L31),I31/L31&lt;0),"n.a.",I31/L31),"")</f>
        <v>10.104685851438225</v>
      </c>
      <c r="S31" s="1018">
        <f t="shared" ref="S31:S37" si="10">IFERROR(IF(OR(ISERROR(I31/N31),I31/N31&lt;0),"n.a.",I31/N31),"")</f>
        <v>9.6284737313863911</v>
      </c>
      <c r="T31" s="1019">
        <f t="shared" ref="T31:T37" si="11">IFERROR(IF(OR(ISERROR(D31/O31),D31/O31&lt;0),"n.a.",D31/O31),"")</f>
        <v>4.2059506883791631</v>
      </c>
    </row>
    <row r="32" spans="1:20">
      <c r="A32" s="980">
        <f>INDEX([59]GPCM!$D$6:$D$24,MATCH(B32,[59]GPCM!$B$6:$B$24,0))</f>
        <v>2</v>
      </c>
      <c r="B32" s="967" t="s">
        <v>7348</v>
      </c>
      <c r="C32" s="978" t="s">
        <v>7410</v>
      </c>
      <c r="D32" s="965">
        <f>[59]GPCM!G9</f>
        <v>6217137.7049180325</v>
      </c>
      <c r="E32" s="965">
        <f>[59]유사BS!F7</f>
        <v>7965529.5125179999</v>
      </c>
      <c r="F32" s="965">
        <f>[59]유사BS!G7</f>
        <v>1839355.3932449999</v>
      </c>
      <c r="G32" s="976">
        <f>[59]유사BS!E7-[59]유사BS!G7</f>
        <v>357278.72982699983</v>
      </c>
      <c r="H32" s="965">
        <f>[59]GPCM!I9</f>
        <v>849001.25979899999</v>
      </c>
      <c r="I32" s="963">
        <f t="shared" si="6"/>
        <v>12835034.354163032</v>
      </c>
      <c r="J32" s="965">
        <f>[59]GPCM!K9</f>
        <v>5375781.0922689997</v>
      </c>
      <c r="K32" s="965">
        <f>[59]GPCM!L9</f>
        <v>3453867.9174029999</v>
      </c>
      <c r="L32" s="965">
        <f>[59]GPCM!M9</f>
        <v>1047285.904941</v>
      </c>
      <c r="M32" s="965">
        <f>[59]GPCM!N9</f>
        <v>71726.063708000001</v>
      </c>
      <c r="N32" s="965">
        <f>[59]GPCM!O9</f>
        <v>1119011.9686489999</v>
      </c>
      <c r="O32" s="963">
        <f>[59]GPCM!P9</f>
        <v>662395.67469100002</v>
      </c>
      <c r="P32" s="974">
        <f t="shared" si="7"/>
        <v>1.1565087190508931</v>
      </c>
      <c r="Q32" s="974">
        <f t="shared" si="8"/>
        <v>3.716133523662315</v>
      </c>
      <c r="R32" s="974">
        <f t="shared" si="9"/>
        <v>12.255520955269715</v>
      </c>
      <c r="S32" s="974">
        <f t="shared" si="10"/>
        <v>11.469970575613202</v>
      </c>
      <c r="T32" s="960">
        <f t="shared" si="11"/>
        <v>9.3858368079143268</v>
      </c>
    </row>
    <row r="33" spans="1:20">
      <c r="A33" s="980">
        <f>INDEX([59]GPCM!$D$6:$D$24,MATCH(B33,[59]GPCM!$B$6:$B$24,0))</f>
        <v>2</v>
      </c>
      <c r="B33" s="967" t="s">
        <v>7349</v>
      </c>
      <c r="C33" s="978" t="s">
        <v>7411</v>
      </c>
      <c r="D33" s="965">
        <f>[59]GPCM!G10</f>
        <v>759700.31728620711</v>
      </c>
      <c r="E33" s="965">
        <f>[59]유사BS!F8</f>
        <v>633186.32926700008</v>
      </c>
      <c r="F33" s="965">
        <f>[59]유사BS!G8</f>
        <v>275720.101142</v>
      </c>
      <c r="G33" s="976">
        <f>[59]유사BS!E8-[59]유사BS!G8</f>
        <v>0</v>
      </c>
      <c r="H33" s="965">
        <f>[59]GPCM!I10</f>
        <v>57467.286222000002</v>
      </c>
      <c r="I33" s="963">
        <f t="shared" si="6"/>
        <v>1174633.8316332072</v>
      </c>
      <c r="J33" s="965">
        <f>[59]GPCM!K10</f>
        <v>678998.58147900004</v>
      </c>
      <c r="K33" s="965">
        <f>[59]GPCM!L10</f>
        <v>763157.86933200003</v>
      </c>
      <c r="L33" s="965">
        <f>[59]GPCM!M10</f>
        <v>118122.017804</v>
      </c>
      <c r="M33" s="965">
        <f>[59]GPCM!N10</f>
        <v>0</v>
      </c>
      <c r="N33" s="965">
        <f>[59]GPCM!O10</f>
        <v>118122.017804</v>
      </c>
      <c r="O33" s="963">
        <f>[59]GPCM!P10</f>
        <v>62173.936271999999</v>
      </c>
      <c r="P33" s="974">
        <f t="shared" si="7"/>
        <v>1.118854056559915</v>
      </c>
      <c r="Q33" s="974">
        <f t="shared" si="8"/>
        <v>1.53917541682611</v>
      </c>
      <c r="R33" s="974">
        <f t="shared" si="9"/>
        <v>9.9442411624078275</v>
      </c>
      <c r="S33" s="974">
        <f t="shared" si="10"/>
        <v>9.9442411624078275</v>
      </c>
      <c r="T33" s="960">
        <f t="shared" si="11"/>
        <v>12.218951587087108</v>
      </c>
    </row>
    <row r="34" spans="1:20">
      <c r="A34" s="980">
        <f>INDEX([59]GPCM!$D$6:$D$24,MATCH(B34,[59]GPCM!$B$6:$B$24,0))</f>
        <v>2</v>
      </c>
      <c r="B34" s="967" t="s">
        <v>7350</v>
      </c>
      <c r="C34" s="978" t="s">
        <v>7389</v>
      </c>
      <c r="D34" s="965">
        <f>[59]GPCM!G12</f>
        <v>19923000</v>
      </c>
      <c r="E34" s="965">
        <f>[59]유사BS!F10</f>
        <v>9588434.6099999994</v>
      </c>
      <c r="F34" s="965">
        <f>[59]유사BS!G10</f>
        <v>144756.29999999999</v>
      </c>
      <c r="G34" s="976">
        <f>[59]유사BS!E10-[59]유사BS!G10</f>
        <v>0</v>
      </c>
      <c r="H34" s="965">
        <f>[59]GPCM!I12</f>
        <v>0</v>
      </c>
      <c r="I34" s="963">
        <f t="shared" si="6"/>
        <v>29366678.309999999</v>
      </c>
      <c r="J34" s="965">
        <f>[59]GPCM!K12</f>
        <v>6529622.6399999997</v>
      </c>
      <c r="K34" s="965">
        <f>[59]GPCM!L12</f>
        <v>3785872.5593869998</v>
      </c>
      <c r="L34" s="965">
        <f>[59]GPCM!M12</f>
        <v>1216101.5052680001</v>
      </c>
      <c r="M34" s="965">
        <f>[59]GPCM!N12</f>
        <v>599796.67001899995</v>
      </c>
      <c r="N34" s="965">
        <f>[59]GPCM!O12</f>
        <v>1815898.1752869999</v>
      </c>
      <c r="O34" s="963">
        <f>[59]GPCM!P12</f>
        <v>624008.64569000003</v>
      </c>
      <c r="P34" s="974">
        <f t="shared" si="7"/>
        <v>3.0511717289683991</v>
      </c>
      <c r="Q34" s="974">
        <f t="shared" si="8"/>
        <v>7.756911477959255</v>
      </c>
      <c r="R34" s="974">
        <f t="shared" si="9"/>
        <v>24.148213107859181</v>
      </c>
      <c r="S34" s="974">
        <f t="shared" si="10"/>
        <v>16.17198514193046</v>
      </c>
      <c r="T34" s="960">
        <f t="shared" si="11"/>
        <v>31.927442251974032</v>
      </c>
    </row>
    <row r="35" spans="1:20">
      <c r="A35" s="980">
        <f>INDEX([59]GPCM!$D$6:$D$24,MATCH(B35,[59]GPCM!$B$6:$B$24,0))</f>
        <v>2</v>
      </c>
      <c r="B35" s="967" t="s">
        <v>7351</v>
      </c>
      <c r="C35" s="978" t="s">
        <v>7412</v>
      </c>
      <c r="D35" s="965">
        <f>[59]GPCM!G13</f>
        <v>6875775</v>
      </c>
      <c r="E35" s="965">
        <f>[59]유사BS!F11</f>
        <v>8212351.6734890006</v>
      </c>
      <c r="F35" s="965">
        <f>[59]유사BS!G11</f>
        <v>119854.534946</v>
      </c>
      <c r="G35" s="976">
        <f>[59]유사BS!E11-[59]유사BS!G11</f>
        <v>0</v>
      </c>
      <c r="H35" s="965">
        <f>[59]GPCM!I13</f>
        <v>0</v>
      </c>
      <c r="I35" s="963">
        <f t="shared" si="6"/>
        <v>14968272.138543</v>
      </c>
      <c r="J35" s="965">
        <f>[59]GPCM!K13</f>
        <v>1615285.936554</v>
      </c>
      <c r="K35" s="965">
        <f>[59]GPCM!L13</f>
        <v>2541064.799385</v>
      </c>
      <c r="L35" s="965">
        <f>[59]GPCM!M13</f>
        <v>782704.51796500001</v>
      </c>
      <c r="M35" s="965">
        <f>[59]GPCM!N13</f>
        <v>496518.052326</v>
      </c>
      <c r="N35" s="965">
        <f>[59]GPCM!O13</f>
        <v>1279222.570291</v>
      </c>
      <c r="O35" s="963">
        <f>[59]GPCM!P13</f>
        <v>373824.62675900001</v>
      </c>
      <c r="P35" s="974">
        <f t="shared" si="7"/>
        <v>4.2566921709654464</v>
      </c>
      <c r="Q35" s="974">
        <f t="shared" si="8"/>
        <v>5.8905511351641602</v>
      </c>
      <c r="R35" s="974">
        <f t="shared" si="9"/>
        <v>19.123784001477212</v>
      </c>
      <c r="S35" s="974">
        <f>IFERROR(IF(OR(ISERROR(I35/N35),I35/N35&lt;0),"n.a.",I35/N35),"")</f>
        <v>11.701069451219885</v>
      </c>
      <c r="T35" s="960">
        <f t="shared" si="11"/>
        <v>18.393049863011633</v>
      </c>
    </row>
    <row r="36" spans="1:20">
      <c r="A36" s="980">
        <f>INDEX([59]GPCM!$D$6:$D$24,MATCH(B36,[59]GPCM!$B$6:$B$24,0))</f>
        <v>2</v>
      </c>
      <c r="B36" s="967" t="s">
        <v>7352</v>
      </c>
      <c r="C36" s="978" t="s">
        <v>7411</v>
      </c>
      <c r="D36" s="965">
        <f>[59]GPCM!G15</f>
        <v>390245.16552622948</v>
      </c>
      <c r="E36" s="965">
        <f>[59]유사BS!F14</f>
        <v>2504288.7296549999</v>
      </c>
      <c r="F36" s="965">
        <f>[59]유사BS!G14</f>
        <v>338279.28019999998</v>
      </c>
      <c r="G36" s="976">
        <f>[59]유사BS!E14-[59]유사BS!G14</f>
        <v>5217.011165999982</v>
      </c>
      <c r="H36" s="965">
        <f>[59]GPCM!I15</f>
        <v>161412.70181900001</v>
      </c>
      <c r="I36" s="963">
        <f t="shared" si="6"/>
        <v>2712450.3056342294</v>
      </c>
      <c r="J36" s="965">
        <f>[59]GPCM!K15</f>
        <v>1096014.8973900001</v>
      </c>
      <c r="K36" s="965">
        <f>[59]GPCM!L15</f>
        <v>997344.85605099995</v>
      </c>
      <c r="L36" s="965">
        <f>[59]GPCM!M15</f>
        <v>201577.75713700001</v>
      </c>
      <c r="M36" s="965">
        <f>[59]GPCM!N15</f>
        <v>98306.742345999999</v>
      </c>
      <c r="N36" s="965">
        <f>[59]GPCM!O15</f>
        <v>299884.49948300002</v>
      </c>
      <c r="O36" s="963">
        <f>[59]GPCM!P15</f>
        <v>83324.276370000007</v>
      </c>
      <c r="P36" s="974">
        <f t="shared" si="7"/>
        <v>0.35605826750671138</v>
      </c>
      <c r="Q36" s="974">
        <f t="shared" si="8"/>
        <v>2.7196714247609517</v>
      </c>
      <c r="R36" s="974">
        <f t="shared" si="9"/>
        <v>13.456099245070694</v>
      </c>
      <c r="S36" s="974">
        <f t="shared" si="10"/>
        <v>9.044983352959175</v>
      </c>
      <c r="T36" s="960">
        <f t="shared" si="11"/>
        <v>4.6834510004425667</v>
      </c>
    </row>
    <row r="37" spans="1:20">
      <c r="A37" s="980">
        <f>INDEX([59]GPCM!$D$6:$D$24,MATCH(B37,[59]GPCM!$B$6:$B$24,0))</f>
        <v>2</v>
      </c>
      <c r="B37" s="967" t="s">
        <v>7353</v>
      </c>
      <c r="C37" s="978" t="s">
        <v>7411</v>
      </c>
      <c r="D37" s="965">
        <f>[59]GPCM!G17</f>
        <v>761285.91864137934</v>
      </c>
      <c r="E37" s="965">
        <f>[59]유사BS!F16</f>
        <v>686243.56309099996</v>
      </c>
      <c r="F37" s="965">
        <f>[59]유사BS!G16</f>
        <v>180679.735151</v>
      </c>
      <c r="G37" s="976">
        <f>[59]유사BS!E16-[59]유사BS!G16</f>
        <v>0</v>
      </c>
      <c r="H37" s="965">
        <f>[59]GPCM!I17</f>
        <v>0</v>
      </c>
      <c r="I37" s="963">
        <f t="shared" si="6"/>
        <v>1266849.7465813791</v>
      </c>
      <c r="J37" s="965">
        <f>[59]GPCM!K17</f>
        <v>524911.57463799999</v>
      </c>
      <c r="K37" s="965">
        <f>[59]GPCM!L17</f>
        <v>218552.62751300001</v>
      </c>
      <c r="L37" s="965">
        <f>[59]GPCM!M17</f>
        <v>80478.121182000003</v>
      </c>
      <c r="M37" s="965">
        <f>[59]GPCM!N17</f>
        <v>0</v>
      </c>
      <c r="N37" s="965">
        <f>[59]GPCM!O17</f>
        <v>80478.121182000003</v>
      </c>
      <c r="O37" s="963">
        <f>[59]GPCM!P17</f>
        <v>46458.430869999997</v>
      </c>
      <c r="P37" s="974">
        <f t="shared" si="7"/>
        <v>1.4503126915545586</v>
      </c>
      <c r="Q37" s="974">
        <f t="shared" si="8"/>
        <v>5.7965431987589531</v>
      </c>
      <c r="R37" s="974">
        <f t="shared" si="9"/>
        <v>15.741542272295577</v>
      </c>
      <c r="S37" s="974">
        <f t="shared" si="10"/>
        <v>15.741542272295577</v>
      </c>
      <c r="T37" s="960">
        <f t="shared" si="11"/>
        <v>16.386388958585577</v>
      </c>
    </row>
    <row r="38" spans="1:20">
      <c r="B38" s="972"/>
      <c r="C38" s="957"/>
      <c r="D38" s="981"/>
      <c r="E38" s="981"/>
      <c r="F38" s="981"/>
      <c r="G38" s="981"/>
      <c r="H38" s="981"/>
      <c r="I38" s="968"/>
      <c r="J38" s="981"/>
      <c r="K38" s="981"/>
      <c r="L38" s="981"/>
      <c r="M38" s="981"/>
      <c r="N38" s="981"/>
      <c r="O38" s="968"/>
      <c r="P38" s="979"/>
      <c r="Q38" s="979"/>
      <c r="R38" s="979"/>
      <c r="S38" s="979"/>
      <c r="T38" s="966"/>
    </row>
    <row r="39" spans="1:20" ht="12.75" thickBot="1">
      <c r="B39" s="977"/>
      <c r="C39" s="977"/>
      <c r="D39" s="964"/>
      <c r="E39" s="964"/>
      <c r="F39" s="964"/>
      <c r="G39" s="964"/>
      <c r="H39" s="964"/>
      <c r="I39" s="975"/>
      <c r="J39" s="962"/>
      <c r="K39" s="962"/>
      <c r="L39" s="962"/>
      <c r="M39" s="962"/>
      <c r="N39" s="962"/>
      <c r="O39" s="962"/>
      <c r="P39" s="973"/>
      <c r="Q39" s="973"/>
      <c r="R39" s="973"/>
      <c r="S39" s="973"/>
      <c r="T39" s="973"/>
    </row>
    <row r="40" spans="1:20">
      <c r="B40" s="959" t="s">
        <v>7391</v>
      </c>
      <c r="C40" s="971"/>
      <c r="D40" s="971"/>
      <c r="E40" s="971"/>
      <c r="F40" s="971"/>
      <c r="G40" s="956"/>
      <c r="H40" s="983"/>
      <c r="I40" s="983"/>
      <c r="J40" s="983"/>
      <c r="K40" s="983"/>
      <c r="M40" s="984">
        <v>1</v>
      </c>
      <c r="N40" s="985" t="s">
        <v>7392</v>
      </c>
      <c r="O40" s="986"/>
      <c r="P40" s="986"/>
      <c r="Q40" s="986"/>
      <c r="R40" s="986"/>
      <c r="S40" s="986"/>
      <c r="T40" s="987"/>
    </row>
    <row r="41" spans="1:20">
      <c r="B41" s="988" t="s">
        <v>7393</v>
      </c>
      <c r="C41" s="989"/>
      <c r="D41" s="989"/>
      <c r="E41" s="989"/>
      <c r="F41" s="989"/>
      <c r="G41" s="990"/>
      <c r="H41" s="983"/>
      <c r="I41" s="983"/>
      <c r="J41" s="983"/>
      <c r="K41" s="983"/>
      <c r="N41" s="991" t="s">
        <v>7394</v>
      </c>
      <c r="O41" s="992"/>
      <c r="P41" s="993" t="s">
        <v>7395</v>
      </c>
      <c r="Q41" s="993" t="s">
        <v>7396</v>
      </c>
      <c r="R41" s="993" t="s">
        <v>7379</v>
      </c>
      <c r="S41" s="994" t="s">
        <v>7397</v>
      </c>
      <c r="T41" s="995" t="s">
        <v>7381</v>
      </c>
    </row>
    <row r="42" spans="1:20">
      <c r="B42" s="988" t="s">
        <v>7398</v>
      </c>
      <c r="C42" s="989"/>
      <c r="D42" s="989"/>
      <c r="E42" s="989"/>
      <c r="F42" s="989"/>
      <c r="G42" s="990"/>
      <c r="H42" s="983"/>
      <c r="I42" s="983"/>
      <c r="J42" s="983"/>
      <c r="K42" s="983"/>
      <c r="N42" s="996" t="s">
        <v>7399</v>
      </c>
      <c r="O42" s="997"/>
      <c r="P42" s="998">
        <f>MIN(P31:P38)</f>
        <v>0.35605826750671138</v>
      </c>
      <c r="Q42" s="998">
        <f>MIN(Q31:Q38)</f>
        <v>1.53917541682611</v>
      </c>
      <c r="R42" s="998">
        <f>MIN(R31:R38)</f>
        <v>9.9442411624078275</v>
      </c>
      <c r="S42" s="998">
        <f>MIN(S31:S38)</f>
        <v>9.044983352959175</v>
      </c>
      <c r="T42" s="999">
        <f>MIN(T31:T38)</f>
        <v>4.2059506883791631</v>
      </c>
    </row>
    <row r="43" spans="1:20">
      <c r="B43" s="988" t="s">
        <v>7400</v>
      </c>
      <c r="C43" s="989"/>
      <c r="D43" s="989"/>
      <c r="E43" s="989"/>
      <c r="F43" s="989"/>
      <c r="G43" s="990"/>
      <c r="H43" s="983"/>
      <c r="I43" s="983"/>
      <c r="J43" s="983"/>
      <c r="K43" s="983"/>
      <c r="N43" s="996" t="s">
        <v>7401</v>
      </c>
      <c r="O43" s="997"/>
      <c r="P43" s="998">
        <f>MEDIAN(P31:P38)</f>
        <v>1.1565087190508931</v>
      </c>
      <c r="Q43" s="998">
        <f>MEDIAN(Q31:Q38)</f>
        <v>3.716133523662315</v>
      </c>
      <c r="R43" s="998">
        <f>MEDIAN(R31:R38)</f>
        <v>13.456099245070694</v>
      </c>
      <c r="S43" s="998">
        <f>MEDIAN(S31:S38)</f>
        <v>11.469970575613202</v>
      </c>
      <c r="T43" s="999">
        <f>MEDIAN(T31:T38)</f>
        <v>12.218951587087108</v>
      </c>
    </row>
    <row r="44" spans="1:20" ht="12.75" thickBot="1">
      <c r="B44" s="1000" t="s">
        <v>7402</v>
      </c>
      <c r="C44" s="1001"/>
      <c r="D44" s="1001"/>
      <c r="E44" s="1001"/>
      <c r="F44" s="1001"/>
      <c r="G44" s="1002"/>
      <c r="H44" s="983"/>
      <c r="I44" s="983"/>
      <c r="J44" s="983"/>
      <c r="K44" s="983"/>
      <c r="N44" s="1003" t="s">
        <v>7403</v>
      </c>
      <c r="O44" s="1004"/>
      <c r="P44" s="1005">
        <f>AVERAGE(P31:P38)</f>
        <v>1.687376654708056</v>
      </c>
      <c r="Q44" s="1005">
        <f>AVERAGE(Q31:Q38)</f>
        <v>4.3617163611687406</v>
      </c>
      <c r="R44" s="1005">
        <f>AVERAGE(R31:R38)</f>
        <v>14.967726656545491</v>
      </c>
      <c r="S44" s="1005">
        <f>AVERAGE(S31:S38)</f>
        <v>11.957466526830359</v>
      </c>
      <c r="T44" s="1006">
        <f>AVERAGE(T31:T38)</f>
        <v>13.885867308199201</v>
      </c>
    </row>
    <row r="45" spans="1:20" ht="12.75" thickBot="1">
      <c r="B45" s="983"/>
      <c r="C45" s="983"/>
      <c r="D45" s="983"/>
      <c r="E45" s="983"/>
      <c r="F45" s="983"/>
      <c r="G45" s="983"/>
      <c r="H45" s="983"/>
      <c r="I45" s="983"/>
      <c r="J45" s="983"/>
      <c r="K45" s="983"/>
      <c r="N45" s="1007" t="s">
        <v>7404</v>
      </c>
      <c r="O45" s="1008"/>
      <c r="P45" s="1009">
        <f>MAX(P31:P38)</f>
        <v>4.2566921709654464</v>
      </c>
      <c r="Q45" s="1009">
        <f>MAX(Q31:Q38)</f>
        <v>7.756911477959255</v>
      </c>
      <c r="R45" s="1009">
        <f>MAX(R31:R38)</f>
        <v>24.148213107859181</v>
      </c>
      <c r="S45" s="1009">
        <f>MAX(S31:S38)</f>
        <v>16.17198514193046</v>
      </c>
      <c r="T45" s="1010">
        <f>MAX(T31:T38)</f>
        <v>31.927442251974032</v>
      </c>
    </row>
    <row r="46" spans="1:20">
      <c r="B46" s="959" t="s">
        <v>7405</v>
      </c>
      <c r="C46" s="971"/>
      <c r="D46" s="971"/>
      <c r="E46" s="971"/>
      <c r="F46" s="971"/>
      <c r="G46" s="971"/>
      <c r="H46" s="971"/>
      <c r="I46" s="971"/>
      <c r="J46" s="971"/>
      <c r="K46" s="956"/>
    </row>
    <row r="47" spans="1:20">
      <c r="B47" s="1011" t="s">
        <v>7406</v>
      </c>
      <c r="C47" s="989"/>
      <c r="D47" s="989"/>
      <c r="E47" s="989"/>
      <c r="F47" s="989"/>
      <c r="G47" s="989"/>
      <c r="H47" s="989"/>
      <c r="I47" s="989"/>
      <c r="J47" s="989"/>
      <c r="K47" s="990"/>
    </row>
    <row r="48" spans="1:20">
      <c r="B48" s="1011" t="s">
        <v>7413</v>
      </c>
      <c r="C48" s="989"/>
      <c r="D48" s="989"/>
      <c r="E48" s="989"/>
      <c r="F48" s="989"/>
      <c r="G48" s="989"/>
      <c r="H48" s="989"/>
      <c r="I48" s="989"/>
      <c r="J48" s="989"/>
      <c r="K48" s="990"/>
    </row>
    <row r="49" spans="2:11" ht="12.75" thickBot="1">
      <c r="B49" s="1012" t="s">
        <v>7408</v>
      </c>
      <c r="C49" s="1001"/>
      <c r="D49" s="1001"/>
      <c r="E49" s="1001"/>
      <c r="F49" s="1001"/>
      <c r="G49" s="1001"/>
      <c r="H49" s="1001"/>
      <c r="I49" s="1001"/>
      <c r="J49" s="1001"/>
      <c r="K49" s="1002"/>
    </row>
  </sheetData>
  <mergeCells count="20">
    <mergeCell ref="H29:H30"/>
    <mergeCell ref="I29:I30"/>
    <mergeCell ref="J29:O29"/>
    <mergeCell ref="P29:T29"/>
    <mergeCell ref="H6:H7"/>
    <mergeCell ref="I6:I7"/>
    <mergeCell ref="J6:O6"/>
    <mergeCell ref="P6:T6"/>
    <mergeCell ref="G29:G30"/>
    <mergeCell ref="B6:B7"/>
    <mergeCell ref="C6:C7"/>
    <mergeCell ref="D6:D7"/>
    <mergeCell ref="E6:E7"/>
    <mergeCell ref="F6:F7"/>
    <mergeCell ref="G6:G7"/>
    <mergeCell ref="B29:B30"/>
    <mergeCell ref="C29:C30"/>
    <mergeCell ref="D29:D30"/>
    <mergeCell ref="E29:E30"/>
    <mergeCell ref="F29:F30"/>
  </mergeCells>
  <phoneticPr fontId="2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  <pageSetUpPr autoPageBreaks="0" fitToPage="1"/>
  </sheetPr>
  <dimension ref="A1:W54"/>
  <sheetViews>
    <sheetView showGridLines="0" zoomScaleNormal="100" workbookViewId="0">
      <pane xSplit="2" ySplit="10" topLeftCell="C11" activePane="bottomRight" state="frozen"/>
      <selection pane="topRight" activeCell="D1" sqref="D1"/>
      <selection pane="bottomLeft" activeCell="A12" sqref="A12"/>
      <selection pane="bottomRight" activeCell="E8" sqref="E8"/>
    </sheetView>
  </sheetViews>
  <sheetFormatPr defaultColWidth="9.125" defaultRowHeight="12"/>
  <cols>
    <col min="1" max="1" width="0.875" style="68" customWidth="1"/>
    <col min="2" max="2" width="35.75" style="68" customWidth="1"/>
    <col min="3" max="3" width="8.5" style="68" customWidth="1"/>
    <col min="4" max="4" width="11.75" style="68" customWidth="1"/>
    <col min="5" max="5" width="8.5" style="68" customWidth="1"/>
    <col min="6" max="6" width="10.75" style="68" customWidth="1"/>
    <col min="7" max="10" width="8.5" style="68" customWidth="1"/>
    <col min="11" max="13" width="9.25" style="68" customWidth="1"/>
    <col min="14" max="14" width="10.25" style="68" customWidth="1"/>
    <col min="15" max="16" width="9.25" style="68" customWidth="1"/>
    <col min="17" max="17" width="7.625" style="68" customWidth="1"/>
    <col min="18" max="18" width="9.875" style="68" bestFit="1" customWidth="1"/>
    <col min="19" max="19" width="7" style="68" bestFit="1" customWidth="1"/>
    <col min="20" max="20" width="9.125" style="68" bestFit="1" customWidth="1"/>
    <col min="21" max="21" width="6.75" style="68" bestFit="1" customWidth="1"/>
    <col min="22" max="22" width="12.75" style="68" customWidth="1"/>
    <col min="23" max="23" width="10.625" style="68" bestFit="1" customWidth="1"/>
    <col min="24" max="16384" width="9.125" style="68"/>
  </cols>
  <sheetData>
    <row r="1" spans="1:23" s="505" customFormat="1" ht="16.5" customHeight="1">
      <c r="A1" s="685" t="s">
        <v>690</v>
      </c>
      <c r="B1" s="685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</row>
    <row r="2" spans="1:23" s="505" customFormat="1" ht="12.95" customHeight="1">
      <c r="A2" s="687" t="s">
        <v>4924</v>
      </c>
      <c r="B2" s="687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  <c r="R2" s="688"/>
      <c r="S2" s="688"/>
      <c r="T2" s="688"/>
      <c r="U2" s="688"/>
    </row>
    <row r="3" spans="1:23" s="691" customFormat="1" ht="12.95" customHeight="1">
      <c r="A3" s="689" t="s">
        <v>0</v>
      </c>
      <c r="B3" s="689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</row>
    <row r="5" spans="1:23">
      <c r="B5" s="692" t="s">
        <v>4914</v>
      </c>
      <c r="C5" s="692"/>
      <c r="D5" s="692"/>
      <c r="E5" s="692"/>
      <c r="F5" s="692"/>
      <c r="G5" s="692"/>
      <c r="H5" s="692"/>
      <c r="I5" s="692"/>
      <c r="J5" s="692"/>
      <c r="K5" s="693" t="s">
        <v>4844</v>
      </c>
      <c r="L5" s="694"/>
      <c r="M5" s="694"/>
      <c r="N5" s="694"/>
      <c r="O5" s="694"/>
      <c r="P5" s="694"/>
      <c r="Q5" s="693" t="s">
        <v>1</v>
      </c>
      <c r="R5" s="694"/>
      <c r="S5" s="694"/>
      <c r="T5" s="694"/>
      <c r="U5" s="694"/>
      <c r="W5" s="700">
        <f>U8/W8</f>
        <v>42.939167811129543</v>
      </c>
    </row>
    <row r="6" spans="1:23" s="695" customFormat="1" ht="24">
      <c r="B6" s="696" t="s">
        <v>938</v>
      </c>
      <c r="C6" s="697" t="s">
        <v>4912</v>
      </c>
      <c r="D6" s="697" t="s">
        <v>4900</v>
      </c>
      <c r="E6" s="697" t="s">
        <v>940</v>
      </c>
      <c r="F6" s="697" t="s">
        <v>950</v>
      </c>
      <c r="G6" s="697" t="s">
        <v>4913</v>
      </c>
      <c r="H6" s="697" t="s">
        <v>4901</v>
      </c>
      <c r="I6" s="698" t="s">
        <v>4590</v>
      </c>
      <c r="J6" s="699" t="s">
        <v>947</v>
      </c>
      <c r="K6" s="697" t="s">
        <v>946</v>
      </c>
      <c r="L6" s="697" t="s">
        <v>945</v>
      </c>
      <c r="M6" s="697" t="s">
        <v>944</v>
      </c>
      <c r="N6" s="697" t="s">
        <v>943</v>
      </c>
      <c r="O6" s="697" t="s">
        <v>942</v>
      </c>
      <c r="P6" s="699" t="s">
        <v>941</v>
      </c>
      <c r="Q6" s="697" t="s">
        <v>7</v>
      </c>
      <c r="R6" s="697" t="s">
        <v>8</v>
      </c>
      <c r="S6" s="697" t="s">
        <v>9</v>
      </c>
      <c r="T6" s="697" t="s">
        <v>10</v>
      </c>
      <c r="U6" s="697" t="s">
        <v>4</v>
      </c>
      <c r="V6" s="695" t="s">
        <v>7341</v>
      </c>
      <c r="W6" s="700">
        <f t="shared" ref="W6:W7" si="0">U9/W9</f>
        <v>55.485762746155167</v>
      </c>
    </row>
    <row r="7" spans="1:23" s="700" customFormat="1">
      <c r="B7" s="701" t="s">
        <v>689</v>
      </c>
      <c r="C7" s="702" t="s">
        <v>93</v>
      </c>
      <c r="D7" s="702" t="s">
        <v>93</v>
      </c>
      <c r="E7" s="702" t="s">
        <v>93</v>
      </c>
      <c r="F7" s="703">
        <v>0</v>
      </c>
      <c r="G7" s="703">
        <v>0</v>
      </c>
      <c r="H7" s="703">
        <v>0</v>
      </c>
      <c r="I7" s="704">
        <v>0</v>
      </c>
      <c r="J7" s="702" t="s">
        <v>93</v>
      </c>
      <c r="K7" s="705">
        <f>하이엔텍_Dart!E47/10^6</f>
        <v>35747.682177000002</v>
      </c>
      <c r="L7" s="706">
        <f>하이엔텍_Dart!J5/10^6</f>
        <v>155484.44318999999</v>
      </c>
      <c r="M7" s="706">
        <f>하이엔텍_Dart!J9/10^6</f>
        <v>10219.599338</v>
      </c>
      <c r="N7" s="706">
        <f>SUM(하이엔텍_Dart!J37:J38)/10^3</f>
        <v>513.60299999999995</v>
      </c>
      <c r="O7" s="706">
        <f>M7+N7</f>
        <v>10733.202337999999</v>
      </c>
      <c r="P7" s="707">
        <f>하이엔텍_Dart!J16/10^6</f>
        <v>8449.3759150000005</v>
      </c>
      <c r="Q7" s="708"/>
      <c r="R7" s="708"/>
      <c r="S7" s="708"/>
      <c r="T7" s="708"/>
      <c r="U7" s="708"/>
      <c r="W7" s="700">
        <f t="shared" si="0"/>
        <v>21.735305257088374</v>
      </c>
    </row>
    <row r="8" spans="1:23">
      <c r="B8" s="709" t="str">
        <f>'모집단 선정(HiEntech)'!D37</f>
        <v>와이엔텍</v>
      </c>
      <c r="C8" s="710">
        <f>와이엔텍!N3</f>
        <v>5768.5593220338988</v>
      </c>
      <c r="D8" s="710">
        <f>와이엔텍!N7/10^3</f>
        <v>18199.659</v>
      </c>
      <c r="E8" s="710">
        <f>(D8*C8)/1000</f>
        <v>104985.81258228814</v>
      </c>
      <c r="F8" s="710">
        <f>와이엔텍!C$6</f>
        <v>75272.804107000004</v>
      </c>
      <c r="G8" s="710">
        <f>와이엔텍!C$3</f>
        <v>14407.687825000001</v>
      </c>
      <c r="H8" s="710">
        <f>와이엔텍!C$10</f>
        <v>4096.8570380000001</v>
      </c>
      <c r="I8" s="711">
        <v>0</v>
      </c>
      <c r="J8" s="712">
        <f>E8+F8-G8-H8+I8</f>
        <v>161754.07182628816</v>
      </c>
      <c r="K8" s="713">
        <f>와이엔텍!C$15</f>
        <v>116581.785987</v>
      </c>
      <c r="L8" s="710">
        <f>와이엔텍!H$4</f>
        <v>76070.963216999997</v>
      </c>
      <c r="M8" s="710">
        <f>와이엔텍!H$5</f>
        <v>14934.316274000001</v>
      </c>
      <c r="N8" s="710">
        <f>와이엔텍!H$6</f>
        <v>6461.8869999999997</v>
      </c>
      <c r="O8" s="710">
        <f>M8+N8</f>
        <v>21396.203274</v>
      </c>
      <c r="P8" s="714">
        <f>와이엔텍!H$8</f>
        <v>9033.2050899999995</v>
      </c>
      <c r="Q8" s="715">
        <f>E8/K8</f>
        <v>0.90053357557925118</v>
      </c>
      <c r="R8" s="716">
        <f>J8/L8</f>
        <v>2.1263576138094709</v>
      </c>
      <c r="S8" s="716">
        <f>J8/M8</f>
        <v>10.831032961843389</v>
      </c>
      <c r="T8" s="716">
        <f>J8/O8</f>
        <v>7.5599427503498564</v>
      </c>
      <c r="U8" s="717">
        <f>E8/P8</f>
        <v>11.6222106701098</v>
      </c>
      <c r="V8" s="931">
        <f>P8/D8*1000000</f>
        <v>496339.24954308209</v>
      </c>
      <c r="W8" s="932">
        <f>RATE(2,0,-'2016'!V8,Summary!V8)</f>
        <v>0.27066688206978712</v>
      </c>
    </row>
    <row r="9" spans="1:23">
      <c r="B9" s="709" t="str">
        <f>'모집단 선정(HiEntech)'!D38</f>
        <v>코엔텍</v>
      </c>
      <c r="C9" s="710">
        <f>코엔텍!N$3</f>
        <v>7877.4576271186443</v>
      </c>
      <c r="D9" s="710">
        <f>코엔텍!N7/10^3</f>
        <v>50000</v>
      </c>
      <c r="E9" s="710">
        <f>(D9*C9)/1000</f>
        <v>393872.88135593222</v>
      </c>
      <c r="F9" s="710">
        <f>코엔텍!C$6</f>
        <v>25805.200000000001</v>
      </c>
      <c r="G9" s="710">
        <f>코엔텍!C$3</f>
        <v>92869.831699000002</v>
      </c>
      <c r="H9" s="710">
        <f>코엔텍!C$10</f>
        <v>1950.9296360000001</v>
      </c>
      <c r="I9" s="711">
        <f>코엔텍!C66/10^6</f>
        <v>7.5456289999999999</v>
      </c>
      <c r="J9" s="712">
        <f>E9+F9-G9-H9+I9</f>
        <v>324864.86564993218</v>
      </c>
      <c r="K9" s="713">
        <f>코엔텍!C$15</f>
        <v>148686.379571</v>
      </c>
      <c r="L9" s="710">
        <f>코엔텍!H$4</f>
        <v>72239.031218000004</v>
      </c>
      <c r="M9" s="710">
        <f>코엔텍!H$5</f>
        <v>29310.888468000001</v>
      </c>
      <c r="N9" s="710">
        <f>코엔텍!H$6</f>
        <v>10092.323</v>
      </c>
      <c r="O9" s="710">
        <f>M9+N9</f>
        <v>39403.211468000001</v>
      </c>
      <c r="P9" s="714">
        <f>코엔텍!H$8</f>
        <v>24489.206223000001</v>
      </c>
      <c r="Q9" s="715">
        <f>E9/K9</f>
        <v>2.6490179025971372</v>
      </c>
      <c r="R9" s="716">
        <f>J9/L9</f>
        <v>4.4970822583371612</v>
      </c>
      <c r="S9" s="716">
        <f>J9/M9</f>
        <v>11.083419255769117</v>
      </c>
      <c r="T9" s="716">
        <f>J9/O9</f>
        <v>8.2446291443467832</v>
      </c>
      <c r="U9" s="717">
        <f>E9/P9</f>
        <v>16.083529934343524</v>
      </c>
      <c r="V9" s="931">
        <f t="shared" ref="V9:V10" si="1">P9/D9*1000000</f>
        <v>489784.12446000002</v>
      </c>
      <c r="W9" s="932">
        <f>RATE(2,0,-'2016'!V9,Summary!V9)</f>
        <v>0.28986769106743543</v>
      </c>
    </row>
    <row r="10" spans="1:23">
      <c r="B10" s="709" t="str">
        <f>'모집단 선정(HiEntech)'!D39</f>
        <v>인선이엔티</v>
      </c>
      <c r="C10" s="710">
        <f>인선이엔티!O$3</f>
        <v>6996.2711864406783</v>
      </c>
      <c r="D10" s="710">
        <f>인선이엔티!O7/10^3</f>
        <v>36605.042999999998</v>
      </c>
      <c r="E10" s="710">
        <f>(D10*C10)/1000</f>
        <v>256098.80761932203</v>
      </c>
      <c r="F10" s="710">
        <f>인선이엔티!C$6</f>
        <v>90603.868453000003</v>
      </c>
      <c r="G10" s="710">
        <f>인선이엔티!C$3</f>
        <v>26968.661849999997</v>
      </c>
      <c r="H10" s="710">
        <f>인선이엔티!C$10</f>
        <v>2785.224052</v>
      </c>
      <c r="I10" s="711">
        <f>인선이엔티!C46/10^6</f>
        <v>4580.835419</v>
      </c>
      <c r="J10" s="712">
        <f>E10+F10-G10-H10+I10</f>
        <v>321529.62558932212</v>
      </c>
      <c r="K10" s="713">
        <f>인선이엔티!C$15</f>
        <v>186940.06130299999</v>
      </c>
      <c r="L10" s="710">
        <f>인선이엔티!H$4</f>
        <v>175954.96524399999</v>
      </c>
      <c r="M10" s="710">
        <f>인선이엔티!H$5</f>
        <v>23853.490468</v>
      </c>
      <c r="N10" s="710">
        <f>인선이엔티!H$6</f>
        <v>6459.6350000000002</v>
      </c>
      <c r="O10" s="710">
        <f>M10+N10</f>
        <v>30313.125467999998</v>
      </c>
      <c r="P10" s="714">
        <f>인선이엔티!H$8</f>
        <v>19964.863479</v>
      </c>
      <c r="Q10" s="715">
        <f>E10/K10</f>
        <v>1.3699514477222019</v>
      </c>
      <c r="R10" s="716">
        <f>J10/L10</f>
        <v>1.8273404512538254</v>
      </c>
      <c r="S10" s="716">
        <f>J10/M10</f>
        <v>13.479353305574353</v>
      </c>
      <c r="T10" s="716">
        <f>J10/O10</f>
        <v>10.606944042399862</v>
      </c>
      <c r="U10" s="717">
        <f>E10/P10</f>
        <v>12.827476025002577</v>
      </c>
      <c r="V10" s="931">
        <f t="shared" si="1"/>
        <v>545412.92244896421</v>
      </c>
      <c r="W10" s="932">
        <f>RATE(2,0,-'2016'!V10,Summary!V10)</f>
        <v>0.59016774198831401</v>
      </c>
    </row>
    <row r="11" spans="1:23">
      <c r="B11" s="718"/>
      <c r="C11" s="719"/>
      <c r="D11" s="719"/>
      <c r="E11" s="719"/>
      <c r="F11" s="719"/>
      <c r="G11" s="719"/>
      <c r="H11" s="719"/>
      <c r="I11" s="720"/>
      <c r="J11" s="720"/>
      <c r="K11" s="721"/>
      <c r="L11" s="719"/>
      <c r="M11" s="719"/>
      <c r="N11" s="719"/>
      <c r="O11" s="719"/>
      <c r="P11" s="722"/>
      <c r="Q11" s="723"/>
      <c r="R11" s="724"/>
      <c r="S11" s="724"/>
      <c r="T11" s="724"/>
      <c r="U11" s="725"/>
    </row>
    <row r="12" spans="1:23" ht="3.95" customHeight="1" thickBot="1">
      <c r="B12" s="726"/>
      <c r="C12" s="729"/>
      <c r="D12" s="729"/>
      <c r="E12" s="729"/>
      <c r="F12" s="729"/>
      <c r="G12" s="729"/>
      <c r="H12" s="729"/>
      <c r="I12" s="729"/>
      <c r="J12" s="729"/>
      <c r="K12" s="729"/>
      <c r="L12" s="729"/>
      <c r="M12" s="729"/>
      <c r="N12" s="729"/>
      <c r="O12" s="729"/>
      <c r="P12" s="730"/>
      <c r="Q12" s="731"/>
      <c r="R12" s="731"/>
      <c r="S12" s="731"/>
      <c r="T12" s="731"/>
      <c r="U12" s="731"/>
    </row>
    <row r="13" spans="1:23">
      <c r="B13" s="758" t="s">
        <v>4885</v>
      </c>
      <c r="C13" s="759"/>
      <c r="D13" s="759"/>
      <c r="E13" s="759"/>
      <c r="F13" s="760"/>
      <c r="O13" s="606" t="s">
        <v>672</v>
      </c>
      <c r="P13" s="732" t="s">
        <v>94</v>
      </c>
      <c r="Q13" s="733">
        <f>AVERAGE(Q8:Q10)</f>
        <v>1.6398343086328635</v>
      </c>
      <c r="R13" s="733">
        <f>AVERAGE(R8:R10)</f>
        <v>2.8169267744668187</v>
      </c>
      <c r="S13" s="733">
        <f>AVERAGE(S8:S10)</f>
        <v>11.797935174395619</v>
      </c>
      <c r="T13" s="733">
        <f>AVERAGE(T8:T10)</f>
        <v>8.8038386456988338</v>
      </c>
      <c r="U13" s="733">
        <f>AVERAGE(U8:U10)</f>
        <v>13.511072209818634</v>
      </c>
    </row>
    <row r="14" spans="1:23">
      <c r="B14" s="761" t="s">
        <v>4886</v>
      </c>
      <c r="C14" s="727"/>
      <c r="D14" s="727"/>
      <c r="E14" s="727"/>
      <c r="F14" s="762"/>
      <c r="P14" s="734" t="s">
        <v>95</v>
      </c>
      <c r="Q14" s="735">
        <f>MEDIAN(Q8:Q10)</f>
        <v>1.3699514477222019</v>
      </c>
      <c r="R14" s="735">
        <f>MEDIAN(R8:R10)</f>
        <v>2.1263576138094709</v>
      </c>
      <c r="S14" s="735">
        <f>MEDIAN(S8:S10)</f>
        <v>11.083419255769117</v>
      </c>
      <c r="T14" s="735">
        <f>MEDIAN(T8:T10,)</f>
        <v>7.9022859473483198</v>
      </c>
      <c r="U14" s="735">
        <f>MEDIAN(U8:U10)</f>
        <v>12.827476025002577</v>
      </c>
    </row>
    <row r="15" spans="1:23">
      <c r="B15" s="761" t="s">
        <v>4887</v>
      </c>
      <c r="C15" s="727"/>
      <c r="D15" s="727"/>
      <c r="E15" s="727"/>
      <c r="F15" s="762"/>
      <c r="P15" s="734" t="s">
        <v>96</v>
      </c>
      <c r="Q15" s="735">
        <f>MAX(Q8:Q10)</f>
        <v>2.6490179025971372</v>
      </c>
      <c r="R15" s="735">
        <f>MAX(R8:R10)</f>
        <v>4.4970822583371612</v>
      </c>
      <c r="S15" s="735">
        <f>MAX(S8:S10)</f>
        <v>13.479353305574353</v>
      </c>
      <c r="T15" s="735">
        <f>MAX(T8:T10)</f>
        <v>10.606944042399862</v>
      </c>
      <c r="U15" s="735">
        <f>MAX(U8:U10)</f>
        <v>16.083529934343524</v>
      </c>
    </row>
    <row r="16" spans="1:23">
      <c r="B16" s="761" t="s">
        <v>4888</v>
      </c>
      <c r="C16" s="727"/>
      <c r="D16" s="727"/>
      <c r="E16" s="727"/>
      <c r="F16" s="762"/>
      <c r="P16" s="736" t="s">
        <v>97</v>
      </c>
      <c r="Q16" s="737">
        <f>MIN(Q8:Q10)</f>
        <v>0.90053357557925118</v>
      </c>
      <c r="R16" s="737">
        <f>MIN(R8:R10)</f>
        <v>1.8273404512538254</v>
      </c>
      <c r="S16" s="737">
        <f>MIN(S8:S10)</f>
        <v>10.831032961843389</v>
      </c>
      <c r="T16" s="737">
        <f>MIN(T8:T10)</f>
        <v>7.5599427503498564</v>
      </c>
      <c r="U16" s="737">
        <f>MIN(U8:U10)</f>
        <v>11.6222106701098</v>
      </c>
    </row>
    <row r="17" spans="2:23" ht="12.75" thickBot="1">
      <c r="B17" s="763" t="s">
        <v>4889</v>
      </c>
      <c r="C17" s="764"/>
      <c r="D17" s="764"/>
      <c r="E17" s="764"/>
      <c r="F17" s="765"/>
    </row>
    <row r="18" spans="2:23" ht="12.75" thickBot="1"/>
    <row r="19" spans="2:23">
      <c r="B19" s="758" t="s">
        <v>4904</v>
      </c>
      <c r="C19" s="759"/>
      <c r="D19" s="759"/>
      <c r="E19" s="759"/>
      <c r="F19" s="759"/>
      <c r="G19" s="759"/>
      <c r="H19" s="759"/>
      <c r="I19" s="759"/>
      <c r="J19" s="759"/>
      <c r="K19" s="760"/>
    </row>
    <row r="20" spans="2:23">
      <c r="B20" s="771" t="s">
        <v>4909</v>
      </c>
      <c r="C20" s="727"/>
      <c r="D20" s="727"/>
      <c r="E20" s="727"/>
      <c r="F20" s="727"/>
      <c r="G20" s="727"/>
      <c r="H20" s="727"/>
      <c r="I20" s="727"/>
      <c r="J20" s="727"/>
      <c r="K20" s="762"/>
    </row>
    <row r="21" spans="2:23">
      <c r="B21" s="771" t="s">
        <v>4910</v>
      </c>
      <c r="C21" s="727"/>
      <c r="D21" s="727"/>
      <c r="E21" s="727"/>
      <c r="F21" s="727"/>
      <c r="G21" s="727"/>
      <c r="H21" s="727"/>
      <c r="I21" s="727"/>
      <c r="J21" s="727"/>
      <c r="K21" s="762"/>
    </row>
    <row r="22" spans="2:23" ht="12.75" thickBot="1">
      <c r="B22" s="772" t="s">
        <v>4911</v>
      </c>
      <c r="C22" s="764"/>
      <c r="D22" s="764"/>
      <c r="E22" s="764"/>
      <c r="F22" s="764"/>
      <c r="G22" s="764"/>
      <c r="H22" s="764"/>
      <c r="I22" s="764"/>
      <c r="J22" s="764"/>
      <c r="K22" s="765"/>
    </row>
    <row r="28" spans="2:23">
      <c r="B28" s="692" t="s">
        <v>4916</v>
      </c>
      <c r="C28" s="692"/>
      <c r="D28" s="692"/>
      <c r="E28" s="692"/>
      <c r="F28" s="692"/>
      <c r="G28" s="692"/>
      <c r="H28" s="692"/>
      <c r="I28" s="692"/>
      <c r="J28" s="692"/>
      <c r="K28" s="693" t="s">
        <v>4844</v>
      </c>
      <c r="L28" s="694"/>
      <c r="M28" s="694"/>
      <c r="N28" s="694"/>
      <c r="O28" s="694"/>
      <c r="P28" s="694"/>
      <c r="Q28" s="693" t="s">
        <v>1</v>
      </c>
      <c r="R28" s="694"/>
      <c r="S28" s="694"/>
      <c r="T28" s="694"/>
      <c r="U28" s="694"/>
    </row>
    <row r="29" spans="2:23" ht="24">
      <c r="B29" s="696" t="s">
        <v>13</v>
      </c>
      <c r="C29" s="697" t="s">
        <v>4912</v>
      </c>
      <c r="D29" s="697" t="s">
        <v>4900</v>
      </c>
      <c r="E29" s="697" t="s">
        <v>940</v>
      </c>
      <c r="F29" s="697" t="s">
        <v>950</v>
      </c>
      <c r="G29" s="697" t="s">
        <v>4913</v>
      </c>
      <c r="H29" s="697" t="s">
        <v>4901</v>
      </c>
      <c r="I29" s="698" t="s">
        <v>4590</v>
      </c>
      <c r="J29" s="699" t="s">
        <v>947</v>
      </c>
      <c r="K29" s="697" t="s">
        <v>946</v>
      </c>
      <c r="L29" s="697" t="s">
        <v>945</v>
      </c>
      <c r="M29" s="697" t="s">
        <v>944</v>
      </c>
      <c r="N29" s="697" t="s">
        <v>943</v>
      </c>
      <c r="O29" s="697" t="s">
        <v>942</v>
      </c>
      <c r="P29" s="699" t="s">
        <v>941</v>
      </c>
      <c r="Q29" s="697" t="s">
        <v>7</v>
      </c>
      <c r="R29" s="697" t="s">
        <v>8</v>
      </c>
      <c r="S29" s="697" t="s">
        <v>9</v>
      </c>
      <c r="T29" s="697" t="s">
        <v>10</v>
      </c>
      <c r="U29" s="697" t="s">
        <v>4</v>
      </c>
    </row>
    <row r="30" spans="2:23">
      <c r="B30" s="701" t="s">
        <v>7321</v>
      </c>
      <c r="C30" s="702" t="s">
        <v>93</v>
      </c>
      <c r="D30" s="702" t="s">
        <v>93</v>
      </c>
      <c r="E30" s="702" t="s">
        <v>93</v>
      </c>
      <c r="F30" s="703">
        <v>0</v>
      </c>
      <c r="G30" s="703">
        <v>0</v>
      </c>
      <c r="H30" s="703">
        <v>0</v>
      </c>
      <c r="I30" s="703">
        <v>0</v>
      </c>
      <c r="J30" s="702" t="s">
        <v>93</v>
      </c>
      <c r="K30" s="705">
        <f>히타치_Dart!E37/10^6</f>
        <v>64527.186022000002</v>
      </c>
      <c r="L30" s="706">
        <f>히타치_Dart!J5/10^6</f>
        <v>417764.39561200002</v>
      </c>
      <c r="M30" s="706">
        <f>히타치_Dart!J11/10^6</f>
        <v>36889.577446000003</v>
      </c>
      <c r="N30" s="706">
        <f>SUM(히타치_Dart!J61:J62)/10^3</f>
        <v>2568.3130000000001</v>
      </c>
      <c r="O30" s="706">
        <f>M30+N30</f>
        <v>39457.890446000005</v>
      </c>
      <c r="P30" s="707">
        <f>히타치_Dart!J18/10^6</f>
        <v>20158.968080999999</v>
      </c>
      <c r="Q30" s="708"/>
      <c r="R30" s="708"/>
      <c r="S30" s="708"/>
      <c r="T30" s="708"/>
      <c r="U30" s="708"/>
    </row>
    <row r="31" spans="2:23">
      <c r="B31" s="709" t="s">
        <v>2009</v>
      </c>
      <c r="C31" s="710">
        <f>웰크론한텍!T6</f>
        <v>2243.2203389830506</v>
      </c>
      <c r="D31" s="710">
        <f>웰크론한텍!T10/10^3</f>
        <v>19362.573</v>
      </c>
      <c r="E31" s="710">
        <f t="shared" ref="E31:E39" si="2">(D31*C31)/(10^3)</f>
        <v>43434.517568644063</v>
      </c>
      <c r="F31" s="710">
        <f>웰크론한텍!G6/10^6</f>
        <v>37145.170533999997</v>
      </c>
      <c r="G31" s="710">
        <f>웰크론한텍!G3/10^6</f>
        <v>37121.010472000002</v>
      </c>
      <c r="H31" s="710">
        <f>웰크론한텍!G10/10^6</f>
        <v>54434.514152000003</v>
      </c>
      <c r="I31" s="738">
        <f>웰크론한텍!C73/10^6</f>
        <v>34084.049059999998</v>
      </c>
      <c r="J31" s="712">
        <f t="shared" ref="J31:J39" si="3">E31+F31-G31-H31+I31</f>
        <v>23108.212538644046</v>
      </c>
      <c r="K31" s="713">
        <f>웰크론한텍!G16/10^6</f>
        <v>100151.621805</v>
      </c>
      <c r="L31" s="710">
        <f>웰크론한텍!I31/10^6</f>
        <v>264346.51309600001</v>
      </c>
      <c r="M31" s="710">
        <f>웰크론한텍!C5/10^6</f>
        <v>3443.4005780000002</v>
      </c>
      <c r="N31" s="710">
        <f>웰크론한텍!C6/10^6</f>
        <v>967.24115400000005</v>
      </c>
      <c r="O31" s="710">
        <f>웰크론한텍!C7/10^6</f>
        <v>4410.641732</v>
      </c>
      <c r="P31" s="714">
        <f>웰크론한텍!C8/10^6</f>
        <v>242.836758</v>
      </c>
      <c r="Q31" s="715">
        <f t="shared" ref="Q31:Q39" si="4">E31/K31</f>
        <v>0.4336876107030313</v>
      </c>
      <c r="R31" s="716">
        <f t="shared" ref="R31:R39" si="5">J31/L31</f>
        <v>8.741636977920747E-2</v>
      </c>
      <c r="S31" s="716">
        <f t="shared" ref="S31:S39" si="6">J31/M31</f>
        <v>6.7108696810598154</v>
      </c>
      <c r="T31" s="716">
        <f t="shared" ref="T31:T39" si="7">J31/O31</f>
        <v>5.239195097391339</v>
      </c>
      <c r="U31" s="717">
        <f t="shared" ref="U31:U39" si="8">E31/P31</f>
        <v>178.86302685956656</v>
      </c>
      <c r="V31" s="931">
        <f>P31/D31*1000000</f>
        <v>12541.554162248995</v>
      </c>
      <c r="W31" s="932" t="e">
        <f>RATE(2,0,-'2016'!V31,Summary!V31)</f>
        <v>#NUM!</v>
      </c>
    </row>
    <row r="32" spans="2:23">
      <c r="B32" s="709" t="s">
        <v>2010</v>
      </c>
      <c r="C32" s="710">
        <f>삼부토건!U3</f>
        <v>4904.5762711864409</v>
      </c>
      <c r="D32" s="710">
        <f>삼부토건!U7/10^3</f>
        <v>24803.131000000001</v>
      </c>
      <c r="E32" s="710">
        <f t="shared" si="2"/>
        <v>121648.84775372883</v>
      </c>
      <c r="F32" s="710">
        <f>삼부토건!G6/10^6</f>
        <v>106815.58652500001</v>
      </c>
      <c r="G32" s="710">
        <f>삼부토건!G3/10^6</f>
        <v>116268.681152</v>
      </c>
      <c r="H32" s="710">
        <f>삼부토건!G10/10^6</f>
        <v>66637.355678000007</v>
      </c>
      <c r="I32" s="738">
        <f>삼부토건!C99/10^6</f>
        <v>-6992.4369459999998</v>
      </c>
      <c r="J32" s="712">
        <f t="shared" si="3"/>
        <v>38565.960502728834</v>
      </c>
      <c r="K32" s="713">
        <f>삼부토건!G16/10^6</f>
        <v>190254.57081999999</v>
      </c>
      <c r="L32" s="710">
        <f>삼부토건!J25/10^6</f>
        <v>177427.22702300001</v>
      </c>
      <c r="M32" s="710">
        <f>삼부토건!C5/10^6</f>
        <v>-9369.4995350000008</v>
      </c>
      <c r="N32" s="710">
        <f>삼부토건!C6/10^6</f>
        <v>454.89100000000002</v>
      </c>
      <c r="O32" s="710">
        <f>-삼부토건!C7/10^6</f>
        <v>8914.6085349999994</v>
      </c>
      <c r="P32" s="714">
        <f>삼부토건!C8/10^6</f>
        <v>-51492.806961000002</v>
      </c>
      <c r="Q32" s="715">
        <f t="shared" si="4"/>
        <v>0.63940039510967073</v>
      </c>
      <c r="R32" s="716">
        <f t="shared" si="5"/>
        <v>0.21736213291396084</v>
      </c>
      <c r="S32" s="716">
        <f t="shared" si="6"/>
        <v>-4.1161174466858901</v>
      </c>
      <c r="T32" s="716">
        <f t="shared" si="7"/>
        <v>4.3261530050717854</v>
      </c>
      <c r="U32" s="717">
        <f t="shared" si="8"/>
        <v>-2.3624435126611787</v>
      </c>
      <c r="V32" s="931">
        <f t="shared" ref="V32:V39" si="9">P32/D32*1000000</f>
        <v>-2076060.7586598643</v>
      </c>
      <c r="W32" s="932" t="e">
        <f>RATE(2,0,-'2016'!V32,Summary!V32)</f>
        <v>#NUM!</v>
      </c>
    </row>
    <row r="33" spans="2:23">
      <c r="B33" s="709" t="s">
        <v>2012</v>
      </c>
      <c r="C33" s="710">
        <f>우원개발!X3</f>
        <v>5074.8305084745762</v>
      </c>
      <c r="D33" s="710">
        <f>우원개발!X7/10^3</f>
        <v>17124.677</v>
      </c>
      <c r="E33" s="710">
        <f t="shared" si="2"/>
        <v>86904.833287372865</v>
      </c>
      <c r="F33" s="710">
        <f>우원개발!G6/10^6</f>
        <v>28869.472973</v>
      </c>
      <c r="G33" s="710">
        <f>우원개발!G3/10^6</f>
        <v>25713.787227000001</v>
      </c>
      <c r="H33" s="710">
        <f>우원개발!G10/10^6</f>
        <v>54733.617937000003</v>
      </c>
      <c r="I33" s="738">
        <v>0</v>
      </c>
      <c r="J33" s="712">
        <f t="shared" si="3"/>
        <v>35326.901096372865</v>
      </c>
      <c r="K33" s="713">
        <f>우원개발!G16/10^6</f>
        <v>61891.501963000002</v>
      </c>
      <c r="L33" s="710">
        <f>우원개발!J26/10^6</f>
        <v>218641.53599100001</v>
      </c>
      <c r="M33" s="710">
        <f>우원개발!C5/10^6</f>
        <v>1436.2554580000001</v>
      </c>
      <c r="N33" s="710">
        <f>우원개발!C6/10^6</f>
        <v>1314.282467</v>
      </c>
      <c r="O33" s="710">
        <f>우원개발!C7/10^6</f>
        <v>2750.5379250000001</v>
      </c>
      <c r="P33" s="714">
        <f>우원개발!C8/10^6</f>
        <v>-1444.642846</v>
      </c>
      <c r="Q33" s="715">
        <f t="shared" si="4"/>
        <v>1.4041480741463721</v>
      </c>
      <c r="R33" s="716">
        <f t="shared" si="5"/>
        <v>0.16157451938970568</v>
      </c>
      <c r="S33" s="716">
        <f t="shared" si="6"/>
        <v>24.596530442826602</v>
      </c>
      <c r="T33" s="716">
        <f t="shared" si="7"/>
        <v>12.843633521749338</v>
      </c>
      <c r="U33" s="717">
        <f t="shared" si="8"/>
        <v>-60.156621775409299</v>
      </c>
      <c r="V33" s="931">
        <f t="shared" si="9"/>
        <v>-84360.297481815287</v>
      </c>
      <c r="W33" s="932" t="e">
        <f>RATE(2,0,-'2016'!V33,Summary!V33)</f>
        <v>#NUM!</v>
      </c>
    </row>
    <row r="34" spans="2:23">
      <c r="B34" s="739" t="s">
        <v>2017</v>
      </c>
      <c r="C34" s="740">
        <f>태영건설!O10</f>
        <v>12067.796610169491</v>
      </c>
      <c r="D34" s="740">
        <f>태영건설!O14/10^3</f>
        <v>76400</v>
      </c>
      <c r="E34" s="740">
        <f t="shared" si="2"/>
        <v>921979.6610169491</v>
      </c>
      <c r="F34" s="740">
        <f>태영건설!G6</f>
        <v>1728674.585</v>
      </c>
      <c r="G34" s="740">
        <f>태영건설!G3</f>
        <v>539369.78946</v>
      </c>
      <c r="H34" s="740">
        <f>태영건설!G11</f>
        <v>886059.95851100003</v>
      </c>
      <c r="I34" s="741">
        <f>(태영건설!$C$85)/(10^6)</f>
        <v>467916.58979900001</v>
      </c>
      <c r="J34" s="742">
        <f t="shared" si="3"/>
        <v>1693141.0878449487</v>
      </c>
      <c r="K34" s="743">
        <f>태영건설!G19</f>
        <v>1482288.265598</v>
      </c>
      <c r="L34" s="740">
        <f>태영건설!C4</f>
        <v>3850546.0303130001</v>
      </c>
      <c r="M34" s="740">
        <f>태영건설!C5</f>
        <v>463519.90617700003</v>
      </c>
      <c r="N34" s="740">
        <f>태영건설!C6</f>
        <v>67464.167000000001</v>
      </c>
      <c r="O34" s="740">
        <f>태영건설!C7</f>
        <v>530984.07317700004</v>
      </c>
      <c r="P34" s="714">
        <f>태영건설!C8</f>
        <v>244140.18351500001</v>
      </c>
      <c r="Q34" s="715">
        <f t="shared" si="4"/>
        <v>0.62199754421249132</v>
      </c>
      <c r="R34" s="716">
        <f t="shared" si="5"/>
        <v>0.43971454295465678</v>
      </c>
      <c r="S34" s="716">
        <f t="shared" si="6"/>
        <v>3.6527904525386332</v>
      </c>
      <c r="T34" s="716">
        <f t="shared" si="7"/>
        <v>3.1886852607734455</v>
      </c>
      <c r="U34" s="717">
        <f t="shared" si="8"/>
        <v>3.7764355205389717</v>
      </c>
      <c r="V34" s="931">
        <f t="shared" si="9"/>
        <v>3195552.1402486912</v>
      </c>
      <c r="W34" s="932">
        <f>RATE(2,0,-'2016'!V34,Summary!V34)</f>
        <v>10.60326298750587</v>
      </c>
    </row>
    <row r="35" spans="2:23">
      <c r="B35" s="739" t="s">
        <v>1045</v>
      </c>
      <c r="C35" s="740">
        <f>현대건설!O20</f>
        <v>57727.118644067799</v>
      </c>
      <c r="D35" s="740">
        <f>현대건설!O24/10^3</f>
        <v>111355.765</v>
      </c>
      <c r="E35" s="740">
        <f t="shared" si="2"/>
        <v>6428247.4578559324</v>
      </c>
      <c r="F35" s="740">
        <f>현대건설!G6</f>
        <v>2400899</v>
      </c>
      <c r="G35" s="740">
        <f>현대건설!G3</f>
        <v>4066143</v>
      </c>
      <c r="H35" s="740">
        <f>현대건설!G11</f>
        <v>1169462</v>
      </c>
      <c r="I35" s="741">
        <f>현대건설!$C$94</f>
        <v>2017762</v>
      </c>
      <c r="J35" s="742">
        <f t="shared" si="3"/>
        <v>5611303.4578559324</v>
      </c>
      <c r="K35" s="743">
        <f>현대건설!G19</f>
        <v>8291856</v>
      </c>
      <c r="L35" s="740">
        <f>현대건설!C4</f>
        <v>16730894</v>
      </c>
      <c r="M35" s="740">
        <f>현대건설!C5</f>
        <v>839989</v>
      </c>
      <c r="N35" s="740">
        <f>현대건설!C6</f>
        <v>175573</v>
      </c>
      <c r="O35" s="740">
        <f>현대건설!C7</f>
        <v>1015562</v>
      </c>
      <c r="P35" s="714">
        <f>현대건설!C8</f>
        <v>535303</v>
      </c>
      <c r="Q35" s="715">
        <f t="shared" si="4"/>
        <v>0.77524832291539225</v>
      </c>
      <c r="R35" s="716">
        <f t="shared" si="5"/>
        <v>0.33538575152385358</v>
      </c>
      <c r="S35" s="716">
        <f t="shared" si="6"/>
        <v>6.6802106430631021</v>
      </c>
      <c r="T35" s="716">
        <f t="shared" si="7"/>
        <v>5.525318452104286</v>
      </c>
      <c r="U35" s="717">
        <f t="shared" si="8"/>
        <v>12.008614668432518</v>
      </c>
      <c r="V35" s="931">
        <f t="shared" si="9"/>
        <v>4807142.2256404953</v>
      </c>
      <c r="W35" s="932">
        <f>RATE(2,0,-'2016'!V35,Summary!V35)</f>
        <v>-0.14467837349518534</v>
      </c>
    </row>
    <row r="36" spans="2:23">
      <c r="B36" s="744" t="s">
        <v>1065</v>
      </c>
      <c r="C36" s="745">
        <f>코오롱글로벌!Q20</f>
        <v>8598.6440677966093</v>
      </c>
      <c r="D36" s="745">
        <f>코오롱글로벌!Q24/10^3</f>
        <v>25210.437999999998</v>
      </c>
      <c r="E36" s="745">
        <f t="shared" si="2"/>
        <v>216775.58315525422</v>
      </c>
      <c r="F36" s="745">
        <f>코오롱글로벌!G6</f>
        <v>711660</v>
      </c>
      <c r="G36" s="745">
        <f>코오롱글로벌!G3</f>
        <v>82722.733619999999</v>
      </c>
      <c r="H36" s="745">
        <f>코오롱글로벌!G11</f>
        <v>511292.83516000002</v>
      </c>
      <c r="I36" s="746">
        <f>(코오롱글로벌!$C$72)/(10^6)</f>
        <v>4097.9329049999997</v>
      </c>
      <c r="J36" s="747">
        <f t="shared" si="3"/>
        <v>338517.94728025427</v>
      </c>
      <c r="K36" s="748">
        <f>코오롱글로벌!G18</f>
        <v>446731.38101800001</v>
      </c>
      <c r="L36" s="745">
        <f>코오롱글로벌!C4</f>
        <v>3358253.4052240001</v>
      </c>
      <c r="M36" s="745">
        <f>코오롱글로벌!C5</f>
        <v>76764.013370999994</v>
      </c>
      <c r="N36" s="745">
        <f>코오롱글로벌!C6</f>
        <v>19458.893841000001</v>
      </c>
      <c r="O36" s="745">
        <f>코오롱글로벌!C7</f>
        <v>96222.907211999991</v>
      </c>
      <c r="P36" s="749">
        <f>코오롱글로벌!C8</f>
        <v>14451.159656</v>
      </c>
      <c r="Q36" s="750">
        <f t="shared" si="4"/>
        <v>0.48524816560070522</v>
      </c>
      <c r="R36" s="751">
        <f t="shared" si="5"/>
        <v>0.10080178784414116</v>
      </c>
      <c r="S36" s="751">
        <f t="shared" si="6"/>
        <v>4.4098521222984939</v>
      </c>
      <c r="T36" s="751">
        <f t="shared" si="7"/>
        <v>3.5180598579756648</v>
      </c>
      <c r="U36" s="752">
        <f t="shared" si="8"/>
        <v>15.00056661994256</v>
      </c>
      <c r="V36" s="931">
        <f t="shared" si="9"/>
        <v>573221.28461234993</v>
      </c>
      <c r="W36" s="932">
        <f>RATE(2,0,-'2016'!V36,Summary!V36)</f>
        <v>0.24403949869163971</v>
      </c>
    </row>
    <row r="37" spans="2:23">
      <c r="B37" s="744" t="s">
        <v>1080</v>
      </c>
      <c r="C37" s="745">
        <f>진흥기업!Q20</f>
        <v>2040.7627118644068</v>
      </c>
      <c r="D37" s="745">
        <f>진흥기업!Q24/10^3</f>
        <v>145471.745</v>
      </c>
      <c r="E37" s="745">
        <f t="shared" si="2"/>
        <v>296873.31282584748</v>
      </c>
      <c r="F37" s="745">
        <f>진흥기업!G6</f>
        <v>23703.635999999999</v>
      </c>
      <c r="G37" s="745">
        <f>진흥기업!G3</f>
        <v>13320.055444</v>
      </c>
      <c r="H37" s="745">
        <f>진흥기업!G11</f>
        <v>111114.32175500001</v>
      </c>
      <c r="I37" s="746">
        <v>0</v>
      </c>
      <c r="J37" s="747">
        <f t="shared" si="3"/>
        <v>196142.57162684746</v>
      </c>
      <c r="K37" s="748">
        <f>진흥기업!G18</f>
        <v>78804.146252000006</v>
      </c>
      <c r="L37" s="745">
        <f>진흥기업!C4</f>
        <v>671155.38969600003</v>
      </c>
      <c r="M37" s="745">
        <f>진흥기업!C5</f>
        <v>35051.376070999999</v>
      </c>
      <c r="N37" s="745">
        <f>진흥기업!C6</f>
        <v>397.3</v>
      </c>
      <c r="O37" s="745">
        <f>진흥기업!C7</f>
        <v>35448.676071000002</v>
      </c>
      <c r="P37" s="749">
        <f>진흥기업!C8</f>
        <v>6053.4941570000001</v>
      </c>
      <c r="Q37" s="750">
        <f t="shared" si="4"/>
        <v>3.7672296058700465</v>
      </c>
      <c r="R37" s="751">
        <f t="shared" si="5"/>
        <v>0.29224613947552486</v>
      </c>
      <c r="S37" s="751">
        <f t="shared" si="6"/>
        <v>5.5958593816557007</v>
      </c>
      <c r="T37" s="751">
        <f t="shared" si="7"/>
        <v>5.533142372764341</v>
      </c>
      <c r="U37" s="752">
        <f t="shared" si="8"/>
        <v>49.041645226097387</v>
      </c>
      <c r="V37" s="931">
        <f t="shared" si="9"/>
        <v>41612.85173969694</v>
      </c>
      <c r="W37" s="932" t="e">
        <f>RATE(2,0,-'2016'!V37,Summary!V37)</f>
        <v>#NUM!</v>
      </c>
    </row>
    <row r="38" spans="2:23">
      <c r="B38" s="744" t="s">
        <v>1085</v>
      </c>
      <c r="C38" s="745">
        <f>남광토건!Q20</f>
        <v>15253.389830508475</v>
      </c>
      <c r="D38" s="745">
        <f>남광토건!Q24/10^3</f>
        <v>9827.3960000000006</v>
      </c>
      <c r="E38" s="745">
        <f t="shared" si="2"/>
        <v>149901.1022067797</v>
      </c>
      <c r="F38" s="745">
        <f>남광토건!G6</f>
        <v>9245.0110000000004</v>
      </c>
      <c r="G38" s="745">
        <f>남광토건!G3</f>
        <v>37821.764122</v>
      </c>
      <c r="H38" s="745">
        <f>남광토건!G11</f>
        <v>35752.198429999997</v>
      </c>
      <c r="I38" s="746">
        <v>0</v>
      </c>
      <c r="J38" s="747">
        <f t="shared" si="3"/>
        <v>85572.150654779718</v>
      </c>
      <c r="K38" s="748">
        <f>남광토건!G18</f>
        <v>49112.603502999998</v>
      </c>
      <c r="L38" s="745">
        <f>남광토건!C4</f>
        <v>157172.93050700001</v>
      </c>
      <c r="M38" s="745">
        <f>남광토건!C5</f>
        <v>11141.644773</v>
      </c>
      <c r="N38" s="745">
        <f>남광토건!C6</f>
        <v>460.75900000000001</v>
      </c>
      <c r="O38" s="745">
        <f>남광토건!C7</f>
        <v>11602.403773</v>
      </c>
      <c r="P38" s="749">
        <f>남광토건!C8</f>
        <v>5715.6745970000002</v>
      </c>
      <c r="Q38" s="750">
        <f t="shared" si="4"/>
        <v>3.0521921363346811</v>
      </c>
      <c r="R38" s="751">
        <f t="shared" si="5"/>
        <v>0.54444585577647286</v>
      </c>
      <c r="S38" s="751">
        <f t="shared" si="6"/>
        <v>7.6803876266231521</v>
      </c>
      <c r="T38" s="751">
        <f t="shared" si="7"/>
        <v>7.3753811993610334</v>
      </c>
      <c r="U38" s="752">
        <f t="shared" si="8"/>
        <v>26.226318462121455</v>
      </c>
      <c r="V38" s="931">
        <f t="shared" si="9"/>
        <v>581606.21562415932</v>
      </c>
      <c r="W38" s="932" t="e">
        <f>RATE(2,0,-'2016'!V38,Summary!V38)</f>
        <v>#NUM!</v>
      </c>
    </row>
    <row r="39" spans="2:23">
      <c r="B39" s="709" t="s">
        <v>1197</v>
      </c>
      <c r="C39" s="710">
        <f>세보엠이씨!P69</f>
        <v>9984.9152542372885</v>
      </c>
      <c r="D39" s="710">
        <f>세보엠이씨!P73/10^3</f>
        <v>10530</v>
      </c>
      <c r="E39" s="710">
        <f t="shared" si="2"/>
        <v>105141.15762711865</v>
      </c>
      <c r="F39" s="710">
        <f>세보엠이씨!C21</f>
        <v>11620</v>
      </c>
      <c r="G39" s="710">
        <f>세보엠이씨!C18</f>
        <v>19185.184590000001</v>
      </c>
      <c r="H39" s="710">
        <f>세보엠이씨!C25</f>
        <v>9975.4091819999994</v>
      </c>
      <c r="I39" s="738">
        <f>(세보엠이씨!$E$71)/(10^6)</f>
        <v>529.14651600000002</v>
      </c>
      <c r="J39" s="712">
        <f t="shared" si="3"/>
        <v>88129.710371118636</v>
      </c>
      <c r="K39" s="713">
        <f>세보엠이씨!C30</f>
        <v>158899.633929</v>
      </c>
      <c r="L39" s="710">
        <f>세보엠이씨!C9</f>
        <v>473844.41455799999</v>
      </c>
      <c r="M39" s="710">
        <f>세보엠이씨!C10</f>
        <v>27985.353524999999</v>
      </c>
      <c r="N39" s="710">
        <f>세보엠이씨!C11</f>
        <v>4126.7669999999998</v>
      </c>
      <c r="O39" s="710">
        <f>M39+N39</f>
        <v>32112.120524999998</v>
      </c>
      <c r="P39" s="714">
        <f>세보엠이씨!C13</f>
        <v>21156.519813999999</v>
      </c>
      <c r="Q39" s="715">
        <f t="shared" si="4"/>
        <v>0.66168281843933086</v>
      </c>
      <c r="R39" s="716">
        <f t="shared" si="5"/>
        <v>0.18598870781947624</v>
      </c>
      <c r="S39" s="716">
        <f t="shared" si="6"/>
        <v>3.1491369330885965</v>
      </c>
      <c r="T39" s="716">
        <f t="shared" si="7"/>
        <v>2.744437580897459</v>
      </c>
      <c r="U39" s="717">
        <f t="shared" si="8"/>
        <v>4.9696811456458505</v>
      </c>
      <c r="V39" s="931">
        <f t="shared" si="9"/>
        <v>2009166.174169041</v>
      </c>
      <c r="W39" s="932">
        <f>RATE(2,0,-'2016'!V39,Summary!V39)</f>
        <v>0.22636940828039209</v>
      </c>
    </row>
    <row r="40" spans="2:23">
      <c r="B40" s="718"/>
      <c r="C40" s="719"/>
      <c r="D40" s="719"/>
      <c r="E40" s="719"/>
      <c r="F40" s="719"/>
      <c r="G40" s="719"/>
      <c r="H40" s="719"/>
      <c r="I40" s="719"/>
      <c r="J40" s="720"/>
      <c r="K40" s="721"/>
      <c r="L40" s="719"/>
      <c r="M40" s="719"/>
      <c r="N40" s="719"/>
      <c r="O40" s="719"/>
      <c r="P40" s="722"/>
      <c r="Q40" s="723"/>
      <c r="R40" s="724"/>
      <c r="S40" s="724"/>
      <c r="T40" s="724"/>
      <c r="U40" s="725"/>
    </row>
    <row r="41" spans="2:23" ht="5.0999999999999996" customHeight="1" thickBot="1">
      <c r="B41" s="726"/>
      <c r="C41" s="729"/>
      <c r="D41" s="729"/>
      <c r="E41" s="729"/>
      <c r="F41" s="729"/>
      <c r="G41" s="729"/>
      <c r="H41" s="729"/>
      <c r="I41" s="729"/>
      <c r="J41" s="729"/>
      <c r="K41" s="729"/>
      <c r="L41" s="729"/>
      <c r="M41" s="729"/>
      <c r="N41" s="729"/>
      <c r="O41" s="729"/>
      <c r="P41" s="730"/>
      <c r="Q41" s="731"/>
      <c r="R41" s="731"/>
      <c r="S41" s="731"/>
      <c r="T41" s="731"/>
      <c r="U41" s="731"/>
    </row>
    <row r="42" spans="2:23">
      <c r="B42" s="758" t="s">
        <v>4885</v>
      </c>
      <c r="C42" s="766"/>
      <c r="D42" s="766"/>
      <c r="E42" s="766"/>
      <c r="F42" s="767"/>
      <c r="G42" s="729"/>
      <c r="H42" s="729"/>
      <c r="I42" s="729"/>
      <c r="J42" s="729"/>
      <c r="O42" s="606" t="s">
        <v>672</v>
      </c>
      <c r="P42" s="732" t="s">
        <v>94</v>
      </c>
      <c r="Q42" s="733">
        <f>AVERAGE(Q31:Q39)</f>
        <v>1.3156482970368581</v>
      </c>
      <c r="R42" s="733">
        <f>AVERAGE(R31:R39)</f>
        <v>0.26277064527522215</v>
      </c>
      <c r="S42" s="733">
        <f>AVERAGE(S31:S39)</f>
        <v>6.4843910929409123</v>
      </c>
      <c r="T42" s="733">
        <f>AVERAGE(T31:T39)</f>
        <v>5.5882229275654103</v>
      </c>
      <c r="U42" s="733">
        <f>AVERAGE(U31:U39)</f>
        <v>25.263024801586091</v>
      </c>
    </row>
    <row r="43" spans="2:23">
      <c r="B43" s="761" t="s">
        <v>4886</v>
      </c>
      <c r="C43" s="729"/>
      <c r="D43" s="729"/>
      <c r="E43" s="729"/>
      <c r="F43" s="768"/>
      <c r="G43" s="729"/>
      <c r="H43" s="729"/>
      <c r="I43" s="729"/>
      <c r="J43" s="729"/>
      <c r="O43" s="729"/>
      <c r="P43" s="734" t="s">
        <v>95</v>
      </c>
      <c r="Q43" s="735">
        <f>MEDIAN(Q31:Q39)</f>
        <v>0.66168281843933086</v>
      </c>
      <c r="R43" s="735">
        <f>MEDIAN(R31:R39)</f>
        <v>0.21736213291396084</v>
      </c>
      <c r="S43" s="735">
        <f>MEDIAN(S31:S39)</f>
        <v>5.5958593816557007</v>
      </c>
      <c r="T43" s="735">
        <f>MEDIAN(T31:T39)</f>
        <v>5.239195097391339</v>
      </c>
      <c r="U43" s="735">
        <f>MEDIAN(U31:U39)</f>
        <v>12.008614668432518</v>
      </c>
    </row>
    <row r="44" spans="2:23">
      <c r="B44" s="761" t="s">
        <v>4887</v>
      </c>
      <c r="C44" s="727"/>
      <c r="D44" s="727"/>
      <c r="E44" s="727"/>
      <c r="F44" s="762"/>
      <c r="O44" s="729"/>
      <c r="P44" s="734" t="s">
        <v>96</v>
      </c>
      <c r="Q44" s="735">
        <f>MAX(Q31:Q39)</f>
        <v>3.7672296058700465</v>
      </c>
      <c r="R44" s="735">
        <f>MAX(R31:R39)</f>
        <v>0.54444585577647286</v>
      </c>
      <c r="S44" s="735">
        <f>MAX(S31:S39)</f>
        <v>24.596530442826602</v>
      </c>
      <c r="T44" s="735">
        <f>MAX(T31:T39)</f>
        <v>12.843633521749338</v>
      </c>
      <c r="U44" s="735">
        <f>MAX(U31:U39)</f>
        <v>178.86302685956656</v>
      </c>
    </row>
    <row r="45" spans="2:23">
      <c r="B45" s="761" t="s">
        <v>4888</v>
      </c>
      <c r="C45" s="727"/>
      <c r="D45" s="727"/>
      <c r="E45" s="727"/>
      <c r="F45" s="762"/>
      <c r="O45" s="729"/>
      <c r="P45" s="736" t="s">
        <v>97</v>
      </c>
      <c r="Q45" s="737">
        <f>MIN(Q31:Q39)</f>
        <v>0.4336876107030313</v>
      </c>
      <c r="R45" s="737">
        <f>MIN(R31:R39)</f>
        <v>8.741636977920747E-2</v>
      </c>
      <c r="S45" s="737">
        <f>MIN(S31:S39)</f>
        <v>-4.1161174466858901</v>
      </c>
      <c r="T45" s="737">
        <f>MIN(T31:T39)</f>
        <v>2.744437580897459</v>
      </c>
      <c r="U45" s="737">
        <f>MIN(U31:U39)</f>
        <v>-60.156621775409299</v>
      </c>
    </row>
    <row r="46" spans="2:23" ht="12.75" thickBot="1">
      <c r="B46" s="763" t="s">
        <v>4889</v>
      </c>
      <c r="C46" s="764"/>
      <c r="D46" s="764"/>
      <c r="E46" s="764"/>
      <c r="F46" s="765"/>
    </row>
    <row r="47" spans="2:23" ht="12.75" thickBot="1">
      <c r="B47" s="726"/>
      <c r="G47" s="729"/>
      <c r="H47" s="729"/>
      <c r="I47" s="729"/>
      <c r="J47" s="729"/>
      <c r="K47" s="729"/>
      <c r="L47" s="729"/>
      <c r="M47" s="729"/>
      <c r="N47" s="729"/>
      <c r="O47" s="729"/>
      <c r="Q47" s="606"/>
      <c r="R47" s="754"/>
      <c r="S47" s="754"/>
      <c r="T47" s="754"/>
      <c r="U47" s="754"/>
    </row>
    <row r="48" spans="2:23">
      <c r="B48" s="758" t="s">
        <v>4904</v>
      </c>
      <c r="C48" s="769"/>
      <c r="D48" s="766"/>
      <c r="E48" s="766"/>
      <c r="F48" s="766"/>
      <c r="G48" s="766"/>
      <c r="H48" s="767"/>
      <c r="I48" s="729"/>
      <c r="J48" s="729"/>
      <c r="K48" s="729"/>
      <c r="L48" s="729"/>
      <c r="M48" s="729"/>
      <c r="N48" s="729"/>
      <c r="O48" s="729"/>
    </row>
    <row r="49" spans="2:20">
      <c r="B49" s="761" t="s">
        <v>4895</v>
      </c>
      <c r="C49" s="728"/>
      <c r="D49" s="755"/>
      <c r="E49" s="755"/>
      <c r="F49" s="753"/>
      <c r="G49" s="753"/>
      <c r="H49" s="770"/>
      <c r="I49" s="729"/>
      <c r="J49" s="729"/>
      <c r="K49" s="729"/>
      <c r="L49" s="729"/>
      <c r="M49" s="729"/>
      <c r="N49" s="729"/>
      <c r="O49" s="729"/>
      <c r="Q49" s="678" t="s">
        <v>4918</v>
      </c>
      <c r="R49" s="679"/>
      <c r="S49" s="679"/>
      <c r="T49" s="680"/>
    </row>
    <row r="50" spans="2:20">
      <c r="B50" s="761" t="s">
        <v>4897</v>
      </c>
      <c r="C50" s="727"/>
      <c r="D50" s="727"/>
      <c r="E50" s="727"/>
      <c r="F50" s="727"/>
      <c r="G50" s="727"/>
      <c r="H50" s="762"/>
      <c r="I50" s="729"/>
      <c r="J50" s="729"/>
      <c r="K50" s="729"/>
      <c r="L50" s="729"/>
      <c r="M50" s="729"/>
      <c r="N50" s="729"/>
      <c r="Q50" s="681" t="s">
        <v>4902</v>
      </c>
      <c r="R50" s="682" t="s">
        <v>8</v>
      </c>
      <c r="S50" s="682" t="s">
        <v>4903</v>
      </c>
      <c r="T50" s="683" t="s">
        <v>10</v>
      </c>
    </row>
    <row r="51" spans="2:20" ht="12.75" thickBot="1">
      <c r="B51" s="772" t="s">
        <v>4899</v>
      </c>
      <c r="C51" s="764"/>
      <c r="D51" s="764"/>
      <c r="E51" s="764"/>
      <c r="F51" s="764"/>
      <c r="G51" s="764"/>
      <c r="H51" s="765"/>
      <c r="I51" s="753"/>
      <c r="J51" s="753"/>
      <c r="K51" s="753"/>
      <c r="L51" s="753"/>
      <c r="M51" s="753"/>
      <c r="N51" s="753"/>
      <c r="Q51" s="774" t="s">
        <v>4914</v>
      </c>
      <c r="R51" s="773">
        <f>AVERAGE(R8:R10)</f>
        <v>2.8169267744668187</v>
      </c>
      <c r="S51" s="773">
        <f>AVERAGE(S8:S10)</f>
        <v>11.797935174395619</v>
      </c>
      <c r="T51" s="756">
        <f>AVERAGE(T8:T10)</f>
        <v>8.8038386456988338</v>
      </c>
    </row>
    <row r="52" spans="2:20">
      <c r="Q52" s="775" t="s">
        <v>4917</v>
      </c>
      <c r="R52" s="684">
        <f>AVERAGE(R31:R39)</f>
        <v>0.26277064527522215</v>
      </c>
      <c r="S52" s="684">
        <f>AVERAGE(S31:S39)</f>
        <v>6.4843910929409123</v>
      </c>
      <c r="T52" s="757">
        <f>AVERAGE(T31:T39)</f>
        <v>5.5882229275654103</v>
      </c>
    </row>
    <row r="54" spans="2:20">
      <c r="B54" s="726"/>
    </row>
  </sheetData>
  <phoneticPr fontId="29" type="noConversion"/>
  <pageMargins left="0.7" right="0.7" top="0.75" bottom="0.75" header="0.3" footer="0.3"/>
  <pageSetup paperSize="9" scale="5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0"/>
  <sheetViews>
    <sheetView workbookViewId="0">
      <selection activeCell="C6" sqref="C6"/>
    </sheetView>
  </sheetViews>
  <sheetFormatPr defaultRowHeight="12" customHeight="1"/>
  <cols>
    <col min="1" max="3" width="2.5" style="80" customWidth="1"/>
    <col min="4" max="4" width="13" style="80" bestFit="1" customWidth="1"/>
    <col min="5" max="5" width="8.375" style="80" customWidth="1"/>
    <col min="6" max="6" width="39.375" style="80" customWidth="1"/>
    <col min="7" max="7" width="63.75" style="80" customWidth="1"/>
    <col min="8" max="8" width="10.75" style="80" customWidth="1"/>
    <col min="9" max="9" width="5.875" style="80" customWidth="1"/>
    <col min="10" max="10" width="23.125" style="80" bestFit="1" customWidth="1"/>
    <col min="11" max="11" width="23.75" style="80" customWidth="1"/>
    <col min="12" max="12" width="9.375" style="80" customWidth="1"/>
    <col min="13" max="16384" width="9" style="80"/>
  </cols>
  <sheetData>
    <row r="2" spans="2:13" ht="20.100000000000001" customHeight="1">
      <c r="B2" s="83" t="s">
        <v>4601</v>
      </c>
    </row>
    <row r="3" spans="2:13" s="68" customFormat="1" ht="12" customHeight="1">
      <c r="H3" s="80"/>
    </row>
    <row r="4" spans="2:13" s="68" customFormat="1" ht="12" customHeight="1">
      <c r="C4" s="96" t="s">
        <v>4602</v>
      </c>
      <c r="D4" s="97"/>
      <c r="E4" s="97"/>
      <c r="H4" s="80"/>
    </row>
    <row r="5" spans="2:13" s="68" customFormat="1" ht="12" customHeight="1">
      <c r="H5" s="80"/>
    </row>
    <row r="6" spans="2:13" ht="12" customHeight="1">
      <c r="C6" s="69" t="s">
        <v>4921</v>
      </c>
    </row>
    <row r="7" spans="2:13" ht="12" customHeight="1">
      <c r="D7" s="82" t="s">
        <v>4603</v>
      </c>
      <c r="K7" s="80">
        <v>57.3</v>
      </c>
    </row>
    <row r="8" spans="2:13" ht="12" customHeight="1">
      <c r="D8" s="82" t="s">
        <v>4604</v>
      </c>
    </row>
    <row r="9" spans="2:13" ht="12" customHeight="1">
      <c r="C9" s="82"/>
    </row>
    <row r="10" spans="2:13" ht="12" customHeight="1">
      <c r="D10" s="86" t="s">
        <v>4605</v>
      </c>
      <c r="E10" s="86" t="s">
        <v>595</v>
      </c>
      <c r="F10" s="86" t="s">
        <v>596</v>
      </c>
      <c r="G10" s="86" t="s" ph="1">
        <v>597</v>
      </c>
      <c r="H10" s="443" t="s">
        <v>6</v>
      </c>
      <c r="I10" s="86" t="s">
        <v>598</v>
      </c>
      <c r="J10" s="86" t="s">
        <v>599</v>
      </c>
      <c r="K10" s="86" t="s">
        <v>600</v>
      </c>
      <c r="L10" s="86" t="s">
        <v>601</v>
      </c>
      <c r="M10" s="86" t="s">
        <v>4606</v>
      </c>
    </row>
    <row r="11" spans="2:13" ht="12" customHeight="1">
      <c r="D11" s="80" t="s">
        <v>4607</v>
      </c>
      <c r="E11" s="80" t="s">
        <v>4608</v>
      </c>
      <c r="F11" s="81" t="s">
        <v>4598</v>
      </c>
      <c r="G11" s="80" t="s">
        <v>4609</v>
      </c>
      <c r="H11" s="444">
        <v>41479</v>
      </c>
      <c r="I11" s="80" t="s">
        <v>602</v>
      </c>
      <c r="J11" s="80" t="s">
        <v>4610</v>
      </c>
      <c r="K11" s="80" t="s">
        <v>4611</v>
      </c>
      <c r="L11" s="80" t="s">
        <v>4612</v>
      </c>
      <c r="M11" s="80" t="s">
        <v>4613</v>
      </c>
    </row>
    <row r="12" spans="2:13" ht="12" customHeight="1">
      <c r="D12" s="80" t="s">
        <v>4614</v>
      </c>
      <c r="E12" s="80" t="s">
        <v>4615</v>
      </c>
      <c r="F12" s="81" t="s">
        <v>4598</v>
      </c>
      <c r="G12" s="80" t="s">
        <v>4616</v>
      </c>
      <c r="H12" s="445">
        <v>38709</v>
      </c>
      <c r="I12" s="80" t="s">
        <v>602</v>
      </c>
      <c r="J12" s="80" t="s">
        <v>4617</v>
      </c>
      <c r="K12" s="80" t="s">
        <v>4618</v>
      </c>
      <c r="L12" s="80" t="s">
        <v>610</v>
      </c>
      <c r="M12" s="80" t="s">
        <v>4619</v>
      </c>
    </row>
    <row r="13" spans="2:13" ht="12" customHeight="1">
      <c r="D13" s="80" t="s">
        <v>4620</v>
      </c>
      <c r="E13" s="80" t="s">
        <v>4621</v>
      </c>
      <c r="F13" s="81" t="s">
        <v>4622</v>
      </c>
      <c r="G13" s="80" t="s">
        <v>4623</v>
      </c>
      <c r="H13" s="445">
        <v>38674</v>
      </c>
      <c r="I13" s="80" t="s">
        <v>602</v>
      </c>
      <c r="J13" s="80" t="s">
        <v>4624</v>
      </c>
      <c r="K13" s="80" t="s">
        <v>4625</v>
      </c>
      <c r="L13" s="80" t="s">
        <v>607</v>
      </c>
      <c r="M13" s="80" t="s">
        <v>4626</v>
      </c>
    </row>
    <row r="14" spans="2:13" ht="12" customHeight="1">
      <c r="D14" s="80" t="s">
        <v>4597</v>
      </c>
      <c r="E14" s="80" t="s">
        <v>4627</v>
      </c>
      <c r="F14" s="81" t="s">
        <v>4598</v>
      </c>
      <c r="G14" s="80" t="s">
        <v>4628</v>
      </c>
      <c r="H14" s="445">
        <v>38289</v>
      </c>
      <c r="I14" s="80" t="s">
        <v>602</v>
      </c>
      <c r="J14" s="80" t="s">
        <v>4629</v>
      </c>
      <c r="K14" s="80" t="s">
        <v>4630</v>
      </c>
      <c r="L14" s="80" t="s">
        <v>4631</v>
      </c>
      <c r="M14" s="80" t="s">
        <v>4632</v>
      </c>
    </row>
    <row r="15" spans="2:13" ht="12" customHeight="1">
      <c r="D15" s="80" t="s">
        <v>4633</v>
      </c>
      <c r="E15" s="80" t="s">
        <v>4634</v>
      </c>
      <c r="F15" s="81" t="s">
        <v>4598</v>
      </c>
      <c r="G15" s="80" t="s">
        <v>4635</v>
      </c>
      <c r="H15" s="445">
        <v>38156</v>
      </c>
      <c r="I15" s="80" t="s">
        <v>602</v>
      </c>
      <c r="J15" s="80" t="s">
        <v>4636</v>
      </c>
      <c r="K15" s="80" t="s">
        <v>4637</v>
      </c>
      <c r="L15" s="80" t="s">
        <v>613</v>
      </c>
      <c r="M15" s="80" t="s">
        <v>4638</v>
      </c>
    </row>
    <row r="16" spans="2:13" ht="12" customHeight="1">
      <c r="D16" s="80" t="s">
        <v>4639</v>
      </c>
      <c r="E16" s="80" t="s">
        <v>4640</v>
      </c>
      <c r="F16" s="81" t="s">
        <v>4598</v>
      </c>
      <c r="G16" s="80" t="s">
        <v>4641</v>
      </c>
      <c r="H16" s="445">
        <v>37421</v>
      </c>
      <c r="I16" s="80" t="s">
        <v>602</v>
      </c>
      <c r="J16" s="80" t="s">
        <v>4642</v>
      </c>
      <c r="K16" s="80" t="s">
        <v>4643</v>
      </c>
      <c r="L16" s="80" t="s">
        <v>606</v>
      </c>
      <c r="M16" s="80" t="s">
        <v>4644</v>
      </c>
    </row>
    <row r="17" spans="3:13" ht="12" customHeight="1">
      <c r="D17" s="80" t="s">
        <v>4645</v>
      </c>
      <c r="E17" s="80" t="s">
        <v>4646</v>
      </c>
      <c r="F17" s="81" t="s">
        <v>4647</v>
      </c>
      <c r="G17" s="80" t="s">
        <v>4648</v>
      </c>
      <c r="H17" s="445">
        <v>35615</v>
      </c>
      <c r="I17" s="80" t="s">
        <v>602</v>
      </c>
      <c r="J17" s="80" t="s">
        <v>4649</v>
      </c>
      <c r="K17" s="80" t="s">
        <v>4650</v>
      </c>
      <c r="L17" s="80" t="s">
        <v>4651</v>
      </c>
      <c r="M17" s="80" t="s">
        <v>4652</v>
      </c>
    </row>
    <row r="18" spans="3:13" ht="12" customHeight="1">
      <c r="D18" s="87"/>
      <c r="H18" s="81"/>
    </row>
    <row r="19" spans="3:13" ht="12" customHeight="1">
      <c r="D19" s="87"/>
      <c r="H19" s="81"/>
    </row>
    <row r="21" spans="3:13" ht="12" customHeight="1">
      <c r="D21" s="446" t="s">
        <v>4653</v>
      </c>
      <c r="E21" s="446">
        <f>COUNTA(E11:E17)</f>
        <v>7</v>
      </c>
    </row>
    <row r="23" spans="3:13" ht="12" customHeight="1">
      <c r="C23" s="94" t="s">
        <v>4654</v>
      </c>
      <c r="D23" s="95"/>
      <c r="E23" s="95"/>
    </row>
    <row r="25" spans="3:13" ht="12" customHeight="1">
      <c r="C25" s="69" t="s">
        <v>4655</v>
      </c>
    </row>
    <row r="26" spans="3:13" ht="12" customHeight="1">
      <c r="C26" s="69"/>
    </row>
    <row r="27" spans="3:13" ht="12" customHeight="1">
      <c r="C27" s="69" t="s">
        <v>4656</v>
      </c>
    </row>
    <row r="28" spans="3:13" ht="12" customHeight="1">
      <c r="D28" s="82" t="s">
        <v>4657</v>
      </c>
    </row>
    <row r="29" spans="3:13" ht="12" customHeight="1">
      <c r="D29" s="84" t="s">
        <v>4658</v>
      </c>
    </row>
    <row r="30" spans="3:13" ht="12" customHeight="1">
      <c r="D30" s="82" t="s">
        <v>4659</v>
      </c>
    </row>
    <row r="32" spans="3:13" ht="12" customHeight="1">
      <c r="C32" s="69" t="s">
        <v>4919</v>
      </c>
    </row>
    <row r="33" spans="1:13" ht="12" customHeight="1">
      <c r="D33" s="84" t="s">
        <v>4920</v>
      </c>
    </row>
    <row r="34" spans="1:13" ht="12" customHeight="1">
      <c r="D34" s="84"/>
    </row>
    <row r="35" spans="1:13" ht="12" customHeight="1">
      <c r="D35" s="86" t="s">
        <v>4605</v>
      </c>
      <c r="E35" s="86" t="s">
        <v>595</v>
      </c>
      <c r="F35" s="86" t="s">
        <v>596</v>
      </c>
      <c r="G35" s="86" t="s" ph="1">
        <v>597</v>
      </c>
      <c r="H35" s="86" t="s">
        <v>6</v>
      </c>
      <c r="I35" s="86" t="s">
        <v>598</v>
      </c>
      <c r="J35" s="86" t="s">
        <v>599</v>
      </c>
      <c r="K35" s="86" t="s">
        <v>600</v>
      </c>
      <c r="L35" s="86" t="s">
        <v>601</v>
      </c>
      <c r="M35" s="86" t="s">
        <v>4606</v>
      </c>
    </row>
    <row r="36" spans="1:13" ht="12" customHeight="1">
      <c r="D36" s="80" t="s">
        <v>4607</v>
      </c>
      <c r="E36" s="80" t="s">
        <v>4608</v>
      </c>
      <c r="F36" s="81" t="s">
        <v>4598</v>
      </c>
      <c r="G36" s="80" t="s">
        <v>4609</v>
      </c>
      <c r="H36" s="444">
        <v>41479</v>
      </c>
      <c r="I36" s="80" t="s">
        <v>602</v>
      </c>
      <c r="J36" s="80" t="s">
        <v>4610</v>
      </c>
      <c r="K36" s="80" t="s">
        <v>4611</v>
      </c>
      <c r="L36" s="80" t="s">
        <v>4660</v>
      </c>
      <c r="M36" s="80" t="s">
        <v>4613</v>
      </c>
    </row>
    <row r="37" spans="1:13" s="1020" customFormat="1" ht="12" customHeight="1">
      <c r="A37" s="1020" t="s">
        <v>7414</v>
      </c>
      <c r="D37" s="1020" t="s">
        <v>4614</v>
      </c>
      <c r="E37" s="1020" t="s">
        <v>4615</v>
      </c>
      <c r="F37" s="1021" t="s">
        <v>4598</v>
      </c>
      <c r="G37" s="1020" t="s">
        <v>4616</v>
      </c>
      <c r="H37" s="1022">
        <v>38709</v>
      </c>
      <c r="I37" s="1020" t="s">
        <v>602</v>
      </c>
      <c r="J37" s="1020" t="s">
        <v>4617</v>
      </c>
      <c r="K37" s="1020" t="s">
        <v>4618</v>
      </c>
      <c r="L37" s="1020" t="s">
        <v>610</v>
      </c>
      <c r="M37" s="1020" t="s">
        <v>4619</v>
      </c>
    </row>
    <row r="38" spans="1:13" ht="12" customHeight="1">
      <c r="D38" s="80" t="s">
        <v>4633</v>
      </c>
      <c r="E38" s="80" t="s">
        <v>4634</v>
      </c>
      <c r="F38" s="81" t="s">
        <v>4598</v>
      </c>
      <c r="G38" s="80" t="s">
        <v>4635</v>
      </c>
      <c r="H38" s="445">
        <v>38156</v>
      </c>
      <c r="I38" s="80" t="s">
        <v>602</v>
      </c>
      <c r="J38" s="80" t="s">
        <v>4636</v>
      </c>
      <c r="K38" s="80" t="s">
        <v>4637</v>
      </c>
      <c r="L38" s="80" t="s">
        <v>613</v>
      </c>
      <c r="M38" s="80" t="s">
        <v>4638</v>
      </c>
    </row>
    <row r="39" spans="1:13" ht="12" customHeight="1">
      <c r="D39" s="80" t="s">
        <v>4639</v>
      </c>
      <c r="E39" s="80" t="s">
        <v>4640</v>
      </c>
      <c r="F39" s="81" t="s">
        <v>4598</v>
      </c>
      <c r="G39" s="80" t="s">
        <v>4641</v>
      </c>
      <c r="H39" s="445">
        <v>37421</v>
      </c>
      <c r="I39" s="80" t="s">
        <v>602</v>
      </c>
      <c r="J39" s="80" t="s">
        <v>4642</v>
      </c>
      <c r="K39" s="80" t="s">
        <v>4643</v>
      </c>
      <c r="L39" s="80" t="s">
        <v>606</v>
      </c>
      <c r="M39" s="80" t="s">
        <v>4644</v>
      </c>
    </row>
    <row r="40" spans="1:13" ht="12" customHeight="1">
      <c r="D40" s="80" t="s">
        <v>4597</v>
      </c>
      <c r="E40" s="80" t="s">
        <v>4627</v>
      </c>
      <c r="F40" s="81" t="s">
        <v>4598</v>
      </c>
      <c r="G40" s="80" t="s">
        <v>4628</v>
      </c>
      <c r="H40" s="445">
        <v>38289</v>
      </c>
      <c r="I40" s="80" t="s">
        <v>602</v>
      </c>
      <c r="J40" s="80" t="s">
        <v>4629</v>
      </c>
      <c r="K40" s="80" t="s">
        <v>4630</v>
      </c>
      <c r="L40" s="80" t="s">
        <v>4631</v>
      </c>
      <c r="M40" s="80" t="s">
        <v>4632</v>
      </c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39997558519241921"/>
  </sheetPr>
  <dimension ref="B2:M110"/>
  <sheetViews>
    <sheetView workbookViewId="0">
      <selection activeCell="D10" sqref="D10"/>
    </sheetView>
  </sheetViews>
  <sheetFormatPr defaultRowHeight="12" customHeight="1"/>
  <cols>
    <col min="1" max="3" width="2.5" style="80" customWidth="1"/>
    <col min="4" max="4" width="9" style="80"/>
    <col min="5" max="5" width="8.375" style="80" customWidth="1"/>
    <col min="6" max="6" width="39.375" style="80" customWidth="1"/>
    <col min="7" max="7" width="63.75" style="80" customWidth="1"/>
    <col min="8" max="8" width="10.75" style="80" customWidth="1"/>
    <col min="9" max="9" width="5.875" style="80" customWidth="1"/>
    <col min="10" max="10" width="11.25" style="80" customWidth="1"/>
    <col min="11" max="11" width="23.75" style="80" customWidth="1"/>
    <col min="12" max="12" width="9.375" style="80" customWidth="1"/>
    <col min="13" max="16384" width="9" style="80"/>
  </cols>
  <sheetData>
    <row r="2" spans="2:13" ht="20.100000000000001" customHeight="1">
      <c r="B2" s="83" t="s">
        <v>661</v>
      </c>
    </row>
    <row r="3" spans="2:13" s="68" customFormat="1" ht="12" customHeight="1"/>
    <row r="4" spans="2:13" s="68" customFormat="1" ht="12" customHeight="1">
      <c r="C4" s="96" t="s">
        <v>662</v>
      </c>
      <c r="D4" s="97"/>
      <c r="E4" s="97"/>
    </row>
    <row r="5" spans="2:13" s="68" customFormat="1" ht="12" customHeight="1"/>
    <row r="6" spans="2:13" ht="12" customHeight="1">
      <c r="C6" s="69" t="s">
        <v>4922</v>
      </c>
    </row>
    <row r="7" spans="2:13" ht="12" customHeight="1">
      <c r="D7" s="82" t="s">
        <v>620</v>
      </c>
    </row>
    <row r="8" spans="2:13" ht="12" customHeight="1">
      <c r="D8" s="82" t="s">
        <v>951</v>
      </c>
    </row>
    <row r="9" spans="2:13" ht="12" customHeight="1">
      <c r="C9" s="82"/>
    </row>
    <row r="10" spans="2:13" ht="12" customHeight="1">
      <c r="D10" s="86" t="s">
        <v>618</v>
      </c>
      <c r="E10" s="86" t="s">
        <v>595</v>
      </c>
      <c r="F10" s="86" t="s">
        <v>596</v>
      </c>
      <c r="G10" s="86" t="s" ph="1">
        <v>597</v>
      </c>
      <c r="H10" s="86" t="s">
        <v>6</v>
      </c>
      <c r="I10" s="86" t="s">
        <v>598</v>
      </c>
      <c r="J10" s="86" t="s">
        <v>599</v>
      </c>
      <c r="K10" s="86" t="s">
        <v>600</v>
      </c>
      <c r="L10" s="86" t="s">
        <v>601</v>
      </c>
      <c r="M10" s="86" t="s">
        <v>619</v>
      </c>
    </row>
    <row r="11" spans="2:13" ht="12" customHeight="1">
      <c r="D11" s="80" t="s">
        <v>1095</v>
      </c>
      <c r="E11" s="80" t="s">
        <v>1096</v>
      </c>
      <c r="F11" s="80" t="s">
        <v>959</v>
      </c>
      <c r="G11" s="80" t="s">
        <v>1097</v>
      </c>
      <c r="H11" s="81">
        <v>27937</v>
      </c>
      <c r="I11" s="80" t="s">
        <v>602</v>
      </c>
      <c r="J11" s="80" t="s">
        <v>1098</v>
      </c>
      <c r="K11" s="80" t="s">
        <v>1099</v>
      </c>
      <c r="L11" s="80" t="s">
        <v>610</v>
      </c>
      <c r="M11" s="80" t="s">
        <v>2008</v>
      </c>
    </row>
    <row r="12" spans="2:13" ht="12" customHeight="1">
      <c r="D12" s="87" t="s">
        <v>1100</v>
      </c>
      <c r="E12" s="80" t="s">
        <v>1101</v>
      </c>
      <c r="F12" s="80" t="s">
        <v>981</v>
      </c>
      <c r="G12" s="80" t="s">
        <v>1102</v>
      </c>
      <c r="H12" s="81">
        <v>27937</v>
      </c>
      <c r="I12" s="80" t="s">
        <v>602</v>
      </c>
      <c r="J12" s="80" t="s">
        <v>1103</v>
      </c>
      <c r="K12" s="80" t="s">
        <v>1104</v>
      </c>
      <c r="L12" s="80" t="s">
        <v>604</v>
      </c>
    </row>
    <row r="13" spans="2:13" ht="12" customHeight="1">
      <c r="D13" s="87" t="s">
        <v>1105</v>
      </c>
      <c r="E13" s="80" t="s">
        <v>1106</v>
      </c>
      <c r="F13" s="80" t="s">
        <v>981</v>
      </c>
      <c r="G13" s="80" t="s">
        <v>1107</v>
      </c>
      <c r="H13" s="81">
        <v>27792</v>
      </c>
      <c r="I13" s="80" t="s">
        <v>602</v>
      </c>
      <c r="J13" s="80" t="s">
        <v>1108</v>
      </c>
      <c r="K13" s="80" t="s">
        <v>1109</v>
      </c>
      <c r="L13" s="80" t="s">
        <v>604</v>
      </c>
    </row>
    <row r="14" spans="2:13" ht="12" customHeight="1">
      <c r="D14" s="87" t="s">
        <v>1110</v>
      </c>
      <c r="E14" s="80" t="s">
        <v>1111</v>
      </c>
      <c r="F14" s="80" t="s">
        <v>959</v>
      </c>
      <c r="G14" s="80" t="s">
        <v>1112</v>
      </c>
      <c r="H14" s="81">
        <v>43070</v>
      </c>
      <c r="I14" s="80" t="s">
        <v>602</v>
      </c>
      <c r="J14" s="80" t="s">
        <v>1113</v>
      </c>
      <c r="K14" s="80" t="s">
        <v>1114</v>
      </c>
      <c r="L14" s="80" t="s">
        <v>608</v>
      </c>
      <c r="M14" s="80" t="s">
        <v>1229</v>
      </c>
    </row>
    <row r="15" spans="2:13" ht="12" customHeight="1">
      <c r="D15" s="87" t="s">
        <v>1115</v>
      </c>
      <c r="E15" s="80" t="s">
        <v>1116</v>
      </c>
      <c r="F15" s="80" t="s">
        <v>981</v>
      </c>
      <c r="G15" s="80" t="s">
        <v>614</v>
      </c>
      <c r="H15" s="81">
        <v>42299</v>
      </c>
      <c r="I15" s="80" t="s">
        <v>602</v>
      </c>
      <c r="J15" s="80" t="s">
        <v>1117</v>
      </c>
      <c r="L15" s="80" t="s">
        <v>604</v>
      </c>
      <c r="M15" s="80" t="s">
        <v>1230</v>
      </c>
    </row>
    <row r="16" spans="2:13" ht="12" customHeight="1">
      <c r="D16" s="87" t="s">
        <v>1118</v>
      </c>
      <c r="E16" s="80" t="s">
        <v>1119</v>
      </c>
      <c r="F16" s="80" t="s">
        <v>959</v>
      </c>
      <c r="G16" s="80" t="s">
        <v>1120</v>
      </c>
      <c r="H16" s="81">
        <v>40939</v>
      </c>
      <c r="I16" s="80" t="s">
        <v>602</v>
      </c>
      <c r="J16" s="80" t="s">
        <v>1121</v>
      </c>
      <c r="K16" s="80" t="s">
        <v>1122</v>
      </c>
      <c r="L16" s="80" t="s">
        <v>610</v>
      </c>
      <c r="M16" s="80" t="s">
        <v>1253</v>
      </c>
    </row>
    <row r="17" spans="4:13" ht="12" customHeight="1">
      <c r="D17" s="87" t="s">
        <v>1123</v>
      </c>
      <c r="E17" s="80" t="s">
        <v>1124</v>
      </c>
      <c r="F17" s="80" t="s">
        <v>959</v>
      </c>
      <c r="G17" s="80" t="s">
        <v>1125</v>
      </c>
      <c r="H17" s="81">
        <v>39647</v>
      </c>
      <c r="I17" s="80" t="s">
        <v>602</v>
      </c>
      <c r="J17" s="80" t="s">
        <v>1126</v>
      </c>
      <c r="K17" s="80" t="s">
        <v>1127</v>
      </c>
      <c r="L17" s="80" t="s">
        <v>606</v>
      </c>
    </row>
    <row r="18" spans="4:13" ht="12" customHeight="1">
      <c r="D18" s="87" t="s">
        <v>1128</v>
      </c>
      <c r="E18" s="80" t="s">
        <v>1129</v>
      </c>
      <c r="F18" s="80" t="s">
        <v>965</v>
      </c>
      <c r="G18" s="80" t="s">
        <v>1130</v>
      </c>
      <c r="H18" s="81">
        <v>39392</v>
      </c>
      <c r="I18" s="80" t="s">
        <v>602</v>
      </c>
      <c r="J18" s="80" t="s">
        <v>1131</v>
      </c>
      <c r="K18" s="80" t="s">
        <v>1132</v>
      </c>
      <c r="L18" s="80" t="s">
        <v>613</v>
      </c>
      <c r="M18" s="80" t="s">
        <v>1231</v>
      </c>
    </row>
    <row r="19" spans="4:13" ht="12" customHeight="1">
      <c r="D19" s="87" t="s">
        <v>1133</v>
      </c>
      <c r="E19" s="80" t="s">
        <v>1134</v>
      </c>
      <c r="F19" s="80" t="s">
        <v>965</v>
      </c>
      <c r="G19" s="80" t="s">
        <v>1135</v>
      </c>
      <c r="H19" s="81">
        <v>38226</v>
      </c>
      <c r="I19" s="80" t="s">
        <v>602</v>
      </c>
      <c r="J19" s="80" t="s">
        <v>1136</v>
      </c>
      <c r="K19" s="80" t="s">
        <v>1137</v>
      </c>
      <c r="L19" s="80" t="s">
        <v>604</v>
      </c>
      <c r="M19" s="80" t="s">
        <v>1232</v>
      </c>
    </row>
    <row r="20" spans="4:13" ht="12" customHeight="1">
      <c r="D20" s="87" t="s">
        <v>615</v>
      </c>
      <c r="E20" s="80" t="s">
        <v>616</v>
      </c>
      <c r="F20" s="80" t="s">
        <v>954</v>
      </c>
      <c r="G20" s="80" t="s">
        <v>1138</v>
      </c>
      <c r="H20" s="81">
        <v>37561</v>
      </c>
      <c r="I20" s="80" t="s">
        <v>602</v>
      </c>
      <c r="J20" s="80" t="s">
        <v>1139</v>
      </c>
      <c r="K20" s="80" t="s">
        <v>1140</v>
      </c>
      <c r="L20" s="80" t="s">
        <v>609</v>
      </c>
      <c r="M20" s="80" t="s">
        <v>1234</v>
      </c>
    </row>
    <row r="21" spans="4:13" ht="12" customHeight="1">
      <c r="D21" s="87" t="s">
        <v>1141</v>
      </c>
      <c r="E21" s="80" t="s">
        <v>1142</v>
      </c>
      <c r="F21" s="80" t="s">
        <v>1143</v>
      </c>
      <c r="G21" s="80" t="s">
        <v>1144</v>
      </c>
      <c r="H21" s="81">
        <v>37504</v>
      </c>
      <c r="I21" s="80" t="s">
        <v>602</v>
      </c>
      <c r="J21" s="80" t="s">
        <v>1145</v>
      </c>
      <c r="K21" s="80" t="s">
        <v>1146</v>
      </c>
      <c r="L21" s="80" t="s">
        <v>604</v>
      </c>
      <c r="M21" s="80" t="s">
        <v>1233</v>
      </c>
    </row>
    <row r="22" spans="4:13" ht="12" customHeight="1">
      <c r="D22" s="87" t="s">
        <v>1147</v>
      </c>
      <c r="E22" s="80" t="s">
        <v>1148</v>
      </c>
      <c r="F22" s="80" t="s">
        <v>970</v>
      </c>
      <c r="G22" s="80" t="s">
        <v>1149</v>
      </c>
      <c r="H22" s="81">
        <v>37425</v>
      </c>
      <c r="I22" s="80" t="s">
        <v>602</v>
      </c>
      <c r="J22" s="80" t="s">
        <v>1150</v>
      </c>
      <c r="K22" s="80" t="s">
        <v>1151</v>
      </c>
      <c r="L22" s="80" t="s">
        <v>604</v>
      </c>
    </row>
    <row r="23" spans="4:13" ht="12" customHeight="1">
      <c r="D23" s="87" t="s">
        <v>1152</v>
      </c>
      <c r="E23" s="80" t="s">
        <v>1153</v>
      </c>
      <c r="F23" s="80" t="s">
        <v>965</v>
      </c>
      <c r="G23" s="80" t="s">
        <v>1154</v>
      </c>
      <c r="H23" s="81">
        <v>37302</v>
      </c>
      <c r="I23" s="80" t="s">
        <v>602</v>
      </c>
      <c r="J23" s="80" t="s">
        <v>1155</v>
      </c>
      <c r="K23" s="80" t="s">
        <v>1156</v>
      </c>
      <c r="L23" s="80" t="s">
        <v>611</v>
      </c>
      <c r="M23" s="80" t="s">
        <v>1235</v>
      </c>
    </row>
    <row r="24" spans="4:13" ht="12" customHeight="1">
      <c r="D24" s="87" t="s">
        <v>1157</v>
      </c>
      <c r="E24" s="80" t="s">
        <v>1158</v>
      </c>
      <c r="F24" s="80" t="s">
        <v>1143</v>
      </c>
      <c r="G24" s="80" t="s">
        <v>1159</v>
      </c>
      <c r="H24" s="81">
        <v>37238</v>
      </c>
      <c r="I24" s="80" t="s">
        <v>602</v>
      </c>
      <c r="J24" s="80" t="s">
        <v>1160</v>
      </c>
      <c r="K24" s="80" t="s">
        <v>1161</v>
      </c>
      <c r="L24" s="80" t="s">
        <v>604</v>
      </c>
      <c r="M24" s="80" t="s">
        <v>1236</v>
      </c>
    </row>
    <row r="25" spans="4:13" ht="12" customHeight="1">
      <c r="D25" s="87" t="s">
        <v>1025</v>
      </c>
      <c r="E25" s="80" t="s">
        <v>1026</v>
      </c>
      <c r="F25" s="80" t="s">
        <v>959</v>
      </c>
      <c r="G25" s="80" t="s">
        <v>1027</v>
      </c>
      <c r="H25" s="81">
        <v>32842</v>
      </c>
      <c r="I25" s="80" t="s">
        <v>602</v>
      </c>
      <c r="J25" s="80" t="s">
        <v>1028</v>
      </c>
      <c r="K25" s="80" t="s">
        <v>1029</v>
      </c>
      <c r="L25" s="80" t="s">
        <v>606</v>
      </c>
      <c r="M25" s="80" t="s">
        <v>4047</v>
      </c>
    </row>
    <row r="26" spans="4:13" ht="12" customHeight="1">
      <c r="D26" s="87" t="s">
        <v>1030</v>
      </c>
      <c r="E26" s="80" t="s">
        <v>1031</v>
      </c>
      <c r="F26" s="80" t="s">
        <v>981</v>
      </c>
      <c r="G26" s="80" t="s">
        <v>1032</v>
      </c>
      <c r="H26" s="81">
        <v>32825</v>
      </c>
      <c r="I26" s="80" t="s">
        <v>602</v>
      </c>
      <c r="J26" s="80" t="s">
        <v>1033</v>
      </c>
      <c r="K26" s="80" t="s">
        <v>1034</v>
      </c>
      <c r="L26" s="80" t="s">
        <v>606</v>
      </c>
      <c r="M26" s="80" t="s">
        <v>4048</v>
      </c>
    </row>
    <row r="27" spans="4:13" ht="12" customHeight="1">
      <c r="D27" s="87" t="s">
        <v>1035</v>
      </c>
      <c r="E27" s="80" t="s">
        <v>1036</v>
      </c>
      <c r="F27" s="80" t="s">
        <v>959</v>
      </c>
      <c r="G27" s="80" t="s">
        <v>1037</v>
      </c>
      <c r="H27" s="81">
        <v>32415</v>
      </c>
      <c r="I27" s="80" t="s">
        <v>602</v>
      </c>
      <c r="J27" s="80" t="s">
        <v>1038</v>
      </c>
      <c r="K27" s="80" t="s">
        <v>1039</v>
      </c>
      <c r="L27" s="80" t="s">
        <v>612</v>
      </c>
      <c r="M27" s="80" t="s">
        <v>4049</v>
      </c>
    </row>
    <row r="28" spans="4:13" ht="12" customHeight="1">
      <c r="D28" s="87" t="s">
        <v>1040</v>
      </c>
      <c r="E28" s="80" t="s">
        <v>1041</v>
      </c>
      <c r="F28" s="80" t="s">
        <v>959</v>
      </c>
      <c r="G28" s="80" t="s">
        <v>1042</v>
      </c>
      <c r="H28" s="81">
        <v>32288</v>
      </c>
      <c r="I28" s="80" t="s">
        <v>602</v>
      </c>
      <c r="J28" s="80" t="s">
        <v>1043</v>
      </c>
      <c r="K28" s="80" t="s">
        <v>1044</v>
      </c>
      <c r="L28" s="80" t="s">
        <v>607</v>
      </c>
      <c r="M28" s="80" t="s">
        <v>4050</v>
      </c>
    </row>
    <row r="29" spans="4:13" ht="12" customHeight="1">
      <c r="D29" s="87" t="s">
        <v>1045</v>
      </c>
      <c r="E29" s="80" t="s">
        <v>1046</v>
      </c>
      <c r="F29" s="80" t="s">
        <v>981</v>
      </c>
      <c r="G29" s="80" t="s">
        <v>1047</v>
      </c>
      <c r="H29" s="81">
        <v>31038</v>
      </c>
      <c r="I29" s="80" t="s">
        <v>602</v>
      </c>
      <c r="J29" s="80" t="s">
        <v>1048</v>
      </c>
      <c r="K29" s="80" t="s">
        <v>1049</v>
      </c>
      <c r="L29" s="80" t="s">
        <v>604</v>
      </c>
      <c r="M29" s="80" t="s">
        <v>4051</v>
      </c>
    </row>
    <row r="30" spans="4:13" ht="12" customHeight="1">
      <c r="D30" s="87" t="s">
        <v>1050</v>
      </c>
      <c r="E30" s="80" t="s">
        <v>1051</v>
      </c>
      <c r="F30" s="80" t="s">
        <v>959</v>
      </c>
      <c r="G30" s="80" t="s">
        <v>1052</v>
      </c>
      <c r="H30" s="81">
        <v>29801</v>
      </c>
      <c r="I30" s="80" t="s">
        <v>602</v>
      </c>
      <c r="J30" s="80" t="s">
        <v>1053</v>
      </c>
      <c r="K30" s="80" t="s">
        <v>1054</v>
      </c>
      <c r="L30" s="80" t="s">
        <v>604</v>
      </c>
      <c r="M30" s="80" t="s">
        <v>4052</v>
      </c>
    </row>
    <row r="31" spans="4:13" ht="12" customHeight="1">
      <c r="D31" s="87" t="s">
        <v>1055</v>
      </c>
      <c r="E31" s="80" t="s">
        <v>1056</v>
      </c>
      <c r="F31" s="80" t="s">
        <v>981</v>
      </c>
      <c r="G31" s="80" t="s">
        <v>1057</v>
      </c>
      <c r="H31" s="81">
        <v>28793</v>
      </c>
      <c r="I31" s="80" t="s">
        <v>602</v>
      </c>
      <c r="J31" s="80" t="s">
        <v>1058</v>
      </c>
      <c r="K31" s="80" t="s">
        <v>1059</v>
      </c>
      <c r="L31" s="80" t="s">
        <v>606</v>
      </c>
      <c r="M31" s="80" t="s">
        <v>4047</v>
      </c>
    </row>
    <row r="32" spans="4:13" ht="12" customHeight="1">
      <c r="D32" s="87" t="s">
        <v>1060</v>
      </c>
      <c r="E32" s="80" t="s">
        <v>1061</v>
      </c>
      <c r="F32" s="80" t="s">
        <v>981</v>
      </c>
      <c r="G32" s="80" t="s">
        <v>1062</v>
      </c>
      <c r="H32" s="81">
        <v>28793</v>
      </c>
      <c r="I32" s="80" t="s">
        <v>602</v>
      </c>
      <c r="J32" s="80" t="s">
        <v>1063</v>
      </c>
      <c r="K32" s="80" t="s">
        <v>1064</v>
      </c>
      <c r="L32" s="80" t="s">
        <v>604</v>
      </c>
      <c r="M32" s="80" t="s">
        <v>4053</v>
      </c>
    </row>
    <row r="33" spans="4:13" ht="12" customHeight="1">
      <c r="D33" s="87" t="s">
        <v>1065</v>
      </c>
      <c r="E33" s="80" t="s">
        <v>1066</v>
      </c>
      <c r="F33" s="80" t="s">
        <v>981</v>
      </c>
      <c r="G33" s="80" t="s">
        <v>1067</v>
      </c>
      <c r="H33" s="81">
        <v>28748</v>
      </c>
      <c r="I33" s="80" t="s">
        <v>602</v>
      </c>
      <c r="J33" s="80" t="s">
        <v>1068</v>
      </c>
      <c r="K33" s="80" t="s">
        <v>1069</v>
      </c>
      <c r="L33" s="80" t="s">
        <v>606</v>
      </c>
      <c r="M33" s="80" t="s">
        <v>4054</v>
      </c>
    </row>
    <row r="34" spans="4:13" ht="12" customHeight="1">
      <c r="D34" s="87" t="s">
        <v>1070</v>
      </c>
      <c r="E34" s="80" t="s">
        <v>1071</v>
      </c>
      <c r="F34" s="80" t="s">
        <v>959</v>
      </c>
      <c r="G34" s="80" t="s">
        <v>1072</v>
      </c>
      <c r="H34" s="81">
        <v>28699</v>
      </c>
      <c r="I34" s="80" t="s">
        <v>602</v>
      </c>
      <c r="J34" s="80" t="s">
        <v>1073</v>
      </c>
      <c r="K34" s="80" t="s">
        <v>1074</v>
      </c>
      <c r="L34" s="80" t="s">
        <v>606</v>
      </c>
      <c r="M34" s="80" t="s">
        <v>4055</v>
      </c>
    </row>
    <row r="35" spans="4:13" ht="12" customHeight="1">
      <c r="D35" s="87" t="s">
        <v>1075</v>
      </c>
      <c r="E35" s="80" t="s">
        <v>1076</v>
      </c>
      <c r="F35" s="80" t="s">
        <v>959</v>
      </c>
      <c r="G35" s="80" t="s">
        <v>1077</v>
      </c>
      <c r="H35" s="81">
        <v>28481</v>
      </c>
      <c r="I35" s="80" t="s">
        <v>602</v>
      </c>
      <c r="J35" s="80" t="s">
        <v>1078</v>
      </c>
      <c r="K35" s="80" t="s">
        <v>1079</v>
      </c>
      <c r="L35" s="80" t="s">
        <v>605</v>
      </c>
      <c r="M35" s="80" t="s">
        <v>4047</v>
      </c>
    </row>
    <row r="36" spans="4:13" ht="12" customHeight="1">
      <c r="D36" s="87" t="s">
        <v>1080</v>
      </c>
      <c r="E36" s="80" t="s">
        <v>1081</v>
      </c>
      <c r="F36" s="80" t="s">
        <v>981</v>
      </c>
      <c r="G36" s="80" t="s">
        <v>1082</v>
      </c>
      <c r="H36" s="81">
        <v>28301</v>
      </c>
      <c r="I36" s="80" t="s">
        <v>602</v>
      </c>
      <c r="J36" s="80" t="s">
        <v>1083</v>
      </c>
      <c r="K36" s="80" t="s">
        <v>1084</v>
      </c>
      <c r="L36" s="80" t="s">
        <v>605</v>
      </c>
      <c r="M36" s="80" t="s">
        <v>4056</v>
      </c>
    </row>
    <row r="37" spans="4:13" ht="12" customHeight="1">
      <c r="D37" s="87" t="s">
        <v>1085</v>
      </c>
      <c r="E37" s="80" t="s">
        <v>1086</v>
      </c>
      <c r="F37" s="80" t="s">
        <v>981</v>
      </c>
      <c r="G37" s="80" t="s">
        <v>1087</v>
      </c>
      <c r="H37" s="81">
        <v>28122</v>
      </c>
      <c r="I37" s="80" t="s">
        <v>602</v>
      </c>
      <c r="J37" s="80" t="s">
        <v>1088</v>
      </c>
      <c r="K37" s="80" t="s">
        <v>1089</v>
      </c>
      <c r="L37" s="80" t="s">
        <v>606</v>
      </c>
      <c r="M37" s="80" t="s">
        <v>4057</v>
      </c>
    </row>
    <row r="38" spans="4:13" ht="12" customHeight="1">
      <c r="D38" s="87" t="s">
        <v>1090</v>
      </c>
      <c r="E38" s="80" t="s">
        <v>1091</v>
      </c>
      <c r="F38" s="80" t="s">
        <v>959</v>
      </c>
      <c r="G38" s="80" t="s">
        <v>1092</v>
      </c>
      <c r="H38" s="81">
        <v>27948</v>
      </c>
      <c r="I38" s="80" t="s">
        <v>602</v>
      </c>
      <c r="J38" s="80" t="s">
        <v>1093</v>
      </c>
      <c r="K38" s="80" t="s">
        <v>1094</v>
      </c>
      <c r="L38" s="80" t="s">
        <v>606</v>
      </c>
      <c r="M38" s="80" t="s">
        <v>4054</v>
      </c>
    </row>
    <row r="39" spans="4:13" ht="12" customHeight="1">
      <c r="D39" s="87" t="s">
        <v>1162</v>
      </c>
      <c r="E39" s="80" t="s">
        <v>1163</v>
      </c>
      <c r="F39" s="80" t="s">
        <v>959</v>
      </c>
      <c r="G39" s="80" t="s">
        <v>1164</v>
      </c>
      <c r="H39" s="81">
        <v>37124</v>
      </c>
      <c r="I39" s="80" t="s">
        <v>602</v>
      </c>
      <c r="J39" s="80" t="s">
        <v>1165</v>
      </c>
      <c r="K39" s="80" t="s">
        <v>1166</v>
      </c>
      <c r="L39" s="80" t="s">
        <v>604</v>
      </c>
      <c r="M39" s="80" t="s">
        <v>4569</v>
      </c>
    </row>
    <row r="40" spans="4:13" ht="12" customHeight="1">
      <c r="D40" s="87" t="s">
        <v>1167</v>
      </c>
      <c r="E40" s="80" t="s">
        <v>1168</v>
      </c>
      <c r="F40" s="80" t="s">
        <v>965</v>
      </c>
      <c r="G40" s="80" t="s">
        <v>1169</v>
      </c>
      <c r="H40" s="81">
        <v>36886</v>
      </c>
      <c r="I40" s="80" t="s">
        <v>602</v>
      </c>
      <c r="J40" s="80" t="s">
        <v>1170</v>
      </c>
      <c r="K40" s="80" t="s">
        <v>1171</v>
      </c>
      <c r="L40" s="80" t="s">
        <v>604</v>
      </c>
      <c r="M40" s="80" t="s">
        <v>4569</v>
      </c>
    </row>
    <row r="41" spans="4:13" ht="12" customHeight="1">
      <c r="D41" s="87" t="s">
        <v>1177</v>
      </c>
      <c r="E41" s="80" t="s">
        <v>1178</v>
      </c>
      <c r="F41" s="80" t="s">
        <v>959</v>
      </c>
      <c r="G41" s="80" t="s">
        <v>1179</v>
      </c>
      <c r="H41" s="81">
        <v>36818</v>
      </c>
      <c r="I41" s="80" t="s">
        <v>602</v>
      </c>
      <c r="J41" s="80" t="s">
        <v>1180</v>
      </c>
      <c r="K41" s="80" t="s">
        <v>1181</v>
      </c>
      <c r="L41" s="80" t="s">
        <v>604</v>
      </c>
      <c r="M41" s="80" t="s">
        <v>4569</v>
      </c>
    </row>
    <row r="42" spans="4:13" ht="12" customHeight="1">
      <c r="D42" s="87" t="s">
        <v>1172</v>
      </c>
      <c r="E42" s="80" t="s">
        <v>1173</v>
      </c>
      <c r="F42" s="80" t="s">
        <v>959</v>
      </c>
      <c r="G42" s="80" t="s">
        <v>1174</v>
      </c>
      <c r="H42" s="81">
        <v>36846</v>
      </c>
      <c r="I42" s="80" t="s">
        <v>602</v>
      </c>
      <c r="J42" s="80" t="s">
        <v>1175</v>
      </c>
      <c r="K42" s="80" t="s">
        <v>1176</v>
      </c>
      <c r="L42" s="80" t="s">
        <v>606</v>
      </c>
    </row>
    <row r="43" spans="4:13" ht="12" customHeight="1">
      <c r="D43" s="87" t="s">
        <v>1182</v>
      </c>
      <c r="E43" s="80" t="s">
        <v>1183</v>
      </c>
      <c r="F43" s="80" t="s">
        <v>959</v>
      </c>
      <c r="G43" s="80" t="s">
        <v>1184</v>
      </c>
      <c r="H43" s="81">
        <v>36522</v>
      </c>
      <c r="I43" s="80" t="s">
        <v>602</v>
      </c>
      <c r="J43" s="80" t="s">
        <v>1185</v>
      </c>
      <c r="K43" s="80" t="s">
        <v>1186</v>
      </c>
      <c r="L43" s="80" t="s">
        <v>604</v>
      </c>
      <c r="M43" s="80" t="s">
        <v>4569</v>
      </c>
    </row>
    <row r="44" spans="4:13" ht="12" customHeight="1">
      <c r="D44" s="87" t="s">
        <v>1187</v>
      </c>
      <c r="E44" s="80" t="s">
        <v>1188</v>
      </c>
      <c r="F44" s="80" t="s">
        <v>959</v>
      </c>
      <c r="G44" s="80" t="s">
        <v>1189</v>
      </c>
      <c r="H44" s="81">
        <v>36518</v>
      </c>
      <c r="I44" s="80" t="s">
        <v>602</v>
      </c>
      <c r="J44" s="80" t="s">
        <v>1190</v>
      </c>
      <c r="K44" s="80" t="s">
        <v>1191</v>
      </c>
      <c r="L44" s="80" t="s">
        <v>606</v>
      </c>
      <c r="M44" s="80" t="s">
        <v>4570</v>
      </c>
    </row>
    <row r="45" spans="4:13" ht="12" customHeight="1">
      <c r="D45" s="87" t="s">
        <v>1192</v>
      </c>
      <c r="E45" s="80" t="s">
        <v>1193</v>
      </c>
      <c r="F45" s="80" t="s">
        <v>981</v>
      </c>
      <c r="G45" s="80" t="s">
        <v>1194</v>
      </c>
      <c r="H45" s="81">
        <v>35648</v>
      </c>
      <c r="I45" s="80" t="s">
        <v>602</v>
      </c>
      <c r="J45" s="80" t="s">
        <v>1195</v>
      </c>
      <c r="K45" s="80" t="s">
        <v>1196</v>
      </c>
      <c r="L45" s="80" t="s">
        <v>604</v>
      </c>
      <c r="M45" s="80" t="s">
        <v>4571</v>
      </c>
    </row>
    <row r="46" spans="4:13" ht="12" customHeight="1">
      <c r="D46" s="87" t="s">
        <v>1197</v>
      </c>
      <c r="E46" s="80" t="s">
        <v>1198</v>
      </c>
      <c r="F46" s="80" t="s">
        <v>954</v>
      </c>
      <c r="G46" s="80" t="s">
        <v>1199</v>
      </c>
      <c r="H46" s="81">
        <v>35422</v>
      </c>
      <c r="I46" s="80" t="s">
        <v>602</v>
      </c>
      <c r="J46" s="80" t="s">
        <v>1200</v>
      </c>
      <c r="K46" s="80" t="s">
        <v>1201</v>
      </c>
      <c r="L46" s="80" t="s">
        <v>604</v>
      </c>
      <c r="M46" s="80" t="s">
        <v>4569</v>
      </c>
    </row>
    <row r="47" spans="4:13" ht="12" customHeight="1">
      <c r="D47" s="87" t="s">
        <v>1202</v>
      </c>
      <c r="E47" s="80" t="s">
        <v>1203</v>
      </c>
      <c r="F47" s="80" t="s">
        <v>981</v>
      </c>
      <c r="G47" s="80" t="s">
        <v>1204</v>
      </c>
      <c r="H47" s="81">
        <v>34918</v>
      </c>
      <c r="I47" s="80" t="s">
        <v>602</v>
      </c>
      <c r="J47" s="80" t="s">
        <v>1205</v>
      </c>
      <c r="K47" s="80" t="s">
        <v>115</v>
      </c>
      <c r="L47" s="80" t="s">
        <v>603</v>
      </c>
      <c r="M47" s="80" t="s">
        <v>4572</v>
      </c>
    </row>
    <row r="48" spans="4:13" ht="12" customHeight="1">
      <c r="D48" s="87" t="s">
        <v>1206</v>
      </c>
      <c r="E48" s="80" t="s">
        <v>1207</v>
      </c>
      <c r="F48" s="80" t="s">
        <v>959</v>
      </c>
      <c r="G48" s="80" t="s">
        <v>1208</v>
      </c>
      <c r="H48" s="81">
        <v>34697</v>
      </c>
      <c r="I48" s="80" t="s">
        <v>602</v>
      </c>
      <c r="J48" s="80" t="s">
        <v>1209</v>
      </c>
      <c r="K48" s="80" t="s">
        <v>1210</v>
      </c>
      <c r="L48" s="80" t="s">
        <v>611</v>
      </c>
      <c r="M48" s="80" t="s">
        <v>4572</v>
      </c>
    </row>
    <row r="49" spans="4:13" ht="12" customHeight="1">
      <c r="D49" s="87" t="s">
        <v>1211</v>
      </c>
      <c r="E49" s="80" t="s">
        <v>1212</v>
      </c>
      <c r="F49" s="80" t="s">
        <v>959</v>
      </c>
      <c r="G49" s="80" t="s">
        <v>1213</v>
      </c>
      <c r="H49" s="81">
        <v>34675</v>
      </c>
      <c r="I49" s="80" t="s">
        <v>602</v>
      </c>
      <c r="J49" s="80" t="s">
        <v>1214</v>
      </c>
      <c r="K49" s="80" t="s">
        <v>1215</v>
      </c>
      <c r="L49" s="80" t="s">
        <v>606</v>
      </c>
      <c r="M49" s="80" t="s">
        <v>4572</v>
      </c>
    </row>
    <row r="50" spans="4:13" ht="12" customHeight="1">
      <c r="D50" s="87" t="s">
        <v>1216</v>
      </c>
      <c r="E50" s="80" t="s">
        <v>1217</v>
      </c>
      <c r="F50" s="80" t="s">
        <v>959</v>
      </c>
      <c r="G50" s="80" t="s">
        <v>1208</v>
      </c>
      <c r="H50" s="81">
        <v>34661</v>
      </c>
      <c r="I50" s="80" t="s">
        <v>602</v>
      </c>
      <c r="J50" s="80" t="s">
        <v>1218</v>
      </c>
      <c r="K50" s="80" t="s">
        <v>1219</v>
      </c>
      <c r="L50" s="80" t="s">
        <v>604</v>
      </c>
      <c r="M50" s="80" t="s">
        <v>4570</v>
      </c>
    </row>
    <row r="51" spans="4:13" ht="12" customHeight="1">
      <c r="D51" s="87" t="s">
        <v>1220</v>
      </c>
      <c r="E51" s="80" t="s">
        <v>1221</v>
      </c>
      <c r="F51" s="80" t="s">
        <v>959</v>
      </c>
      <c r="G51" s="80" t="s">
        <v>1222</v>
      </c>
      <c r="H51" s="81">
        <v>34478</v>
      </c>
      <c r="I51" s="80" t="s">
        <v>602</v>
      </c>
      <c r="J51" s="80" t="s">
        <v>1223</v>
      </c>
      <c r="K51" s="80" t="s">
        <v>1224</v>
      </c>
      <c r="L51" s="80" t="s">
        <v>612</v>
      </c>
      <c r="M51" s="80" t="s">
        <v>4570</v>
      </c>
    </row>
    <row r="52" spans="4:13" ht="12" customHeight="1">
      <c r="D52" s="87" t="s">
        <v>1225</v>
      </c>
      <c r="E52" s="80" t="s">
        <v>1226</v>
      </c>
      <c r="F52" s="80" t="s">
        <v>959</v>
      </c>
      <c r="G52" s="80" t="s">
        <v>1208</v>
      </c>
      <c r="H52" s="81">
        <v>33938</v>
      </c>
      <c r="I52" s="80" t="s">
        <v>602</v>
      </c>
      <c r="J52" s="80" t="s">
        <v>1227</v>
      </c>
      <c r="K52" s="80" t="s">
        <v>1228</v>
      </c>
      <c r="L52" s="80" t="s">
        <v>604</v>
      </c>
      <c r="M52" s="80" t="s">
        <v>4569</v>
      </c>
    </row>
    <row r="53" spans="4:13" ht="12" customHeight="1">
      <c r="D53" s="87" t="s">
        <v>952</v>
      </c>
      <c r="E53" s="80" t="s">
        <v>953</v>
      </c>
      <c r="F53" s="80" t="s">
        <v>954</v>
      </c>
      <c r="G53" s="80" t="s">
        <v>955</v>
      </c>
      <c r="H53" s="81">
        <v>43357</v>
      </c>
      <c r="I53" s="80" t="s">
        <v>602</v>
      </c>
      <c r="J53" s="80" t="s">
        <v>956</v>
      </c>
      <c r="K53" s="80" t="s">
        <v>957</v>
      </c>
      <c r="L53" s="80" t="s">
        <v>604</v>
      </c>
      <c r="M53" s="80" t="s">
        <v>4574</v>
      </c>
    </row>
    <row r="54" spans="4:13" ht="12" customHeight="1">
      <c r="D54" s="87" t="s">
        <v>958</v>
      </c>
      <c r="E54" s="80">
        <v>294870</v>
      </c>
      <c r="F54" s="80" t="s">
        <v>959</v>
      </c>
      <c r="G54" s="80" t="s">
        <v>960</v>
      </c>
      <c r="H54" s="81">
        <v>43263</v>
      </c>
      <c r="I54" s="80" t="s">
        <v>602</v>
      </c>
      <c r="J54" s="80" t="s">
        <v>961</v>
      </c>
      <c r="K54" s="80" t="s">
        <v>962</v>
      </c>
      <c r="L54" s="80" t="s">
        <v>604</v>
      </c>
      <c r="M54" s="80" t="s">
        <v>4575</v>
      </c>
    </row>
    <row r="55" spans="4:13" ht="12" customHeight="1">
      <c r="D55" s="87" t="s">
        <v>963</v>
      </c>
      <c r="E55" s="80" t="s">
        <v>964</v>
      </c>
      <c r="F55" s="80" t="s">
        <v>965</v>
      </c>
      <c r="G55" s="80" t="s">
        <v>966</v>
      </c>
      <c r="H55" s="81">
        <v>42271</v>
      </c>
      <c r="I55" s="80" t="s">
        <v>602</v>
      </c>
      <c r="J55" s="80" t="s">
        <v>617</v>
      </c>
      <c r="K55" s="80" t="s">
        <v>967</v>
      </c>
      <c r="L55" s="80" t="s">
        <v>606</v>
      </c>
      <c r="M55" s="80" t="s">
        <v>4576</v>
      </c>
    </row>
    <row r="56" spans="4:13" ht="12" customHeight="1">
      <c r="D56" s="87" t="s">
        <v>968</v>
      </c>
      <c r="E56" s="80" t="s">
        <v>969</v>
      </c>
      <c r="F56" s="80" t="s">
        <v>970</v>
      </c>
      <c r="G56" s="80" t="s">
        <v>971</v>
      </c>
      <c r="H56" s="81">
        <v>39976</v>
      </c>
      <c r="I56" s="80" t="s">
        <v>602</v>
      </c>
      <c r="J56" s="80" t="s">
        <v>972</v>
      </c>
      <c r="K56" s="80" t="s">
        <v>973</v>
      </c>
      <c r="L56" s="80" t="s">
        <v>611</v>
      </c>
      <c r="M56" s="80" t="s">
        <v>4577</v>
      </c>
    </row>
    <row r="57" spans="4:13" ht="12" customHeight="1">
      <c r="D57" s="87" t="s">
        <v>974</v>
      </c>
      <c r="E57" s="80" t="s">
        <v>975</v>
      </c>
      <c r="F57" s="80" t="s">
        <v>965</v>
      </c>
      <c r="G57" s="80" t="s">
        <v>976</v>
      </c>
      <c r="H57" s="81">
        <v>39430</v>
      </c>
      <c r="I57" s="80" t="s">
        <v>602</v>
      </c>
      <c r="J57" s="80" t="s">
        <v>977</v>
      </c>
      <c r="K57" s="80" t="s">
        <v>978</v>
      </c>
      <c r="L57" s="80" t="s">
        <v>610</v>
      </c>
      <c r="M57" s="80" t="s">
        <v>4578</v>
      </c>
    </row>
    <row r="58" spans="4:13" ht="12" customHeight="1">
      <c r="D58" s="87" t="s">
        <v>979</v>
      </c>
      <c r="E58" s="80" t="s">
        <v>980</v>
      </c>
      <c r="F58" s="80" t="s">
        <v>981</v>
      </c>
      <c r="G58" s="80" t="s">
        <v>982</v>
      </c>
      <c r="H58" s="81">
        <v>39325</v>
      </c>
      <c r="I58" s="80" t="s">
        <v>602</v>
      </c>
      <c r="J58" s="80" t="s">
        <v>983</v>
      </c>
      <c r="K58" s="80" t="s">
        <v>984</v>
      </c>
      <c r="L58" s="80" t="s">
        <v>611</v>
      </c>
      <c r="M58" s="80" t="s">
        <v>4579</v>
      </c>
    </row>
    <row r="59" spans="4:13" ht="12" customHeight="1">
      <c r="D59" s="87" t="s">
        <v>985</v>
      </c>
      <c r="E59" s="80" t="s">
        <v>986</v>
      </c>
      <c r="F59" s="80" t="s">
        <v>970</v>
      </c>
      <c r="G59" s="80" t="s">
        <v>987</v>
      </c>
      <c r="H59" s="81">
        <v>38484</v>
      </c>
      <c r="I59" s="80" t="s">
        <v>602</v>
      </c>
      <c r="J59" s="80" t="s">
        <v>988</v>
      </c>
      <c r="K59" s="80" t="s">
        <v>989</v>
      </c>
      <c r="L59" s="80" t="s">
        <v>607</v>
      </c>
      <c r="M59" s="80" t="s">
        <v>4580</v>
      </c>
    </row>
    <row r="60" spans="4:13" ht="12" customHeight="1">
      <c r="D60" s="87" t="s">
        <v>990</v>
      </c>
      <c r="E60" s="80" t="s">
        <v>991</v>
      </c>
      <c r="F60" s="80" t="s">
        <v>959</v>
      </c>
      <c r="G60" s="80" t="s">
        <v>992</v>
      </c>
      <c r="H60" s="81">
        <v>37424</v>
      </c>
      <c r="I60" s="80" t="s">
        <v>602</v>
      </c>
      <c r="J60" s="80" t="s">
        <v>993</v>
      </c>
      <c r="K60" s="80" t="s">
        <v>994</v>
      </c>
      <c r="L60" s="80" t="s">
        <v>604</v>
      </c>
      <c r="M60" s="80" t="s">
        <v>4581</v>
      </c>
    </row>
    <row r="61" spans="4:13" ht="12" customHeight="1">
      <c r="D61" s="87" t="s">
        <v>995</v>
      </c>
      <c r="E61" s="80" t="s">
        <v>996</v>
      </c>
      <c r="F61" s="80" t="s">
        <v>959</v>
      </c>
      <c r="G61" s="80" t="s">
        <v>997</v>
      </c>
      <c r="H61" s="81">
        <v>36973</v>
      </c>
      <c r="I61" s="80" t="s">
        <v>602</v>
      </c>
      <c r="J61" s="80" t="s">
        <v>998</v>
      </c>
      <c r="K61" s="80" t="s">
        <v>999</v>
      </c>
      <c r="L61" s="80" t="s">
        <v>604</v>
      </c>
      <c r="M61" s="80" t="s">
        <v>4582</v>
      </c>
    </row>
    <row r="62" spans="4:13" ht="12" customHeight="1">
      <c r="D62" s="87" t="s">
        <v>1000</v>
      </c>
      <c r="E62" s="80" t="s">
        <v>1001</v>
      </c>
      <c r="F62" s="80" t="s">
        <v>981</v>
      </c>
      <c r="G62" s="80" t="s">
        <v>1002</v>
      </c>
      <c r="H62" s="81">
        <v>35604</v>
      </c>
      <c r="I62" s="80" t="s">
        <v>602</v>
      </c>
      <c r="J62" s="80" t="s">
        <v>1003</v>
      </c>
      <c r="K62" s="80" t="s">
        <v>1004</v>
      </c>
      <c r="L62" s="80" t="s">
        <v>604</v>
      </c>
      <c r="M62" s="80" t="s">
        <v>4583</v>
      </c>
    </row>
    <row r="63" spans="4:13" ht="12" customHeight="1">
      <c r="D63" s="87" t="s">
        <v>1005</v>
      </c>
      <c r="E63" s="80" t="s">
        <v>1006</v>
      </c>
      <c r="F63" s="80" t="s">
        <v>981</v>
      </c>
      <c r="G63" s="80" t="s">
        <v>1007</v>
      </c>
      <c r="H63" s="81">
        <v>35094</v>
      </c>
      <c r="I63" s="80" t="s">
        <v>602</v>
      </c>
      <c r="J63" s="80" t="s">
        <v>1008</v>
      </c>
      <c r="K63" s="80" t="s">
        <v>1009</v>
      </c>
      <c r="L63" s="80" t="s">
        <v>609</v>
      </c>
      <c r="M63" s="80" t="s">
        <v>4584</v>
      </c>
    </row>
    <row r="64" spans="4:13" ht="12" customHeight="1">
      <c r="D64" s="87" t="s">
        <v>1010</v>
      </c>
      <c r="E64" s="80" t="s">
        <v>1011</v>
      </c>
      <c r="F64" s="80" t="s">
        <v>959</v>
      </c>
      <c r="G64" s="80" t="s">
        <v>1012</v>
      </c>
      <c r="H64" s="81">
        <v>35094</v>
      </c>
      <c r="I64" s="80" t="s">
        <v>602</v>
      </c>
      <c r="J64" s="80" t="s">
        <v>1013</v>
      </c>
      <c r="K64" s="80" t="s">
        <v>1014</v>
      </c>
      <c r="L64" s="80" t="s">
        <v>604</v>
      </c>
      <c r="M64" s="80" t="s">
        <v>4585</v>
      </c>
    </row>
    <row r="65" spans="3:13" ht="12" customHeight="1">
      <c r="D65" s="87" t="s">
        <v>1015</v>
      </c>
      <c r="E65" s="80" t="s">
        <v>1016</v>
      </c>
      <c r="F65" s="80" t="s">
        <v>981</v>
      </c>
      <c r="G65" s="80" t="s">
        <v>1017</v>
      </c>
      <c r="H65" s="81">
        <v>34558</v>
      </c>
      <c r="I65" s="80" t="s">
        <v>602</v>
      </c>
      <c r="J65" s="80" t="s">
        <v>1018</v>
      </c>
      <c r="K65" s="80" t="s">
        <v>1019</v>
      </c>
      <c r="L65" s="80" t="s">
        <v>604</v>
      </c>
      <c r="M65" s="80" t="s">
        <v>4586</v>
      </c>
    </row>
    <row r="66" spans="3:13" ht="12" customHeight="1">
      <c r="D66" s="87" t="s">
        <v>1020</v>
      </c>
      <c r="E66" s="80" t="s">
        <v>1021</v>
      </c>
      <c r="F66" s="80" t="s">
        <v>981</v>
      </c>
      <c r="G66" s="80" t="s">
        <v>1022</v>
      </c>
      <c r="H66" s="81">
        <v>32844</v>
      </c>
      <c r="I66" s="80" t="s">
        <v>602</v>
      </c>
      <c r="J66" s="80" t="s">
        <v>1023</v>
      </c>
      <c r="K66" s="80" t="s">
        <v>1024</v>
      </c>
      <c r="L66" s="80" t="s">
        <v>605</v>
      </c>
      <c r="M66" s="80" t="s">
        <v>4587</v>
      </c>
    </row>
    <row r="67" spans="3:13" ht="12" customHeight="1">
      <c r="D67" s="87"/>
      <c r="H67" s="81"/>
    </row>
    <row r="69" spans="3:13" ht="12" customHeight="1">
      <c r="D69" s="85" t="s">
        <v>621</v>
      </c>
      <c r="E69" s="85">
        <f>COUNTA(E11:E66)</f>
        <v>56</v>
      </c>
    </row>
    <row r="71" spans="3:13" ht="12" customHeight="1">
      <c r="C71" s="94" t="s">
        <v>663</v>
      </c>
      <c r="D71" s="95"/>
      <c r="E71" s="95"/>
    </row>
    <row r="73" spans="3:13" ht="12" customHeight="1">
      <c r="C73" s="69" t="s">
        <v>622</v>
      </c>
    </row>
    <row r="74" spans="3:13" ht="12" customHeight="1">
      <c r="C74" s="69"/>
    </row>
    <row r="75" spans="3:13" ht="12" customHeight="1">
      <c r="C75" s="69" t="s">
        <v>4896</v>
      </c>
    </row>
    <row r="76" spans="3:13" ht="12" customHeight="1">
      <c r="D76" s="82" t="s">
        <v>2005</v>
      </c>
    </row>
    <row r="77" spans="3:13" ht="12" customHeight="1">
      <c r="D77" s="84" t="s">
        <v>4588</v>
      </c>
    </row>
    <row r="78" spans="3:13" ht="12" customHeight="1">
      <c r="D78" s="82" t="s">
        <v>4589</v>
      </c>
    </row>
    <row r="80" spans="3:13" ht="12" customHeight="1">
      <c r="C80" s="69" t="s">
        <v>2006</v>
      </c>
    </row>
    <row r="82" spans="3:13" ht="12" customHeight="1">
      <c r="C82" s="69" t="s">
        <v>4898</v>
      </c>
    </row>
    <row r="83" spans="3:13" ht="12" customHeight="1">
      <c r="D83" s="84" t="s">
        <v>2007</v>
      </c>
    </row>
    <row r="84" spans="3:13" ht="12" customHeight="1">
      <c r="D84" s="84" t="s">
        <v>4592</v>
      </c>
    </row>
    <row r="85" spans="3:13" ht="12" customHeight="1">
      <c r="D85" s="82" t="s">
        <v>623</v>
      </c>
    </row>
    <row r="87" spans="3:13" ht="12" customHeight="1">
      <c r="C87" s="69" t="s">
        <v>4923</v>
      </c>
    </row>
    <row r="88" spans="3:13" ht="12" customHeight="1">
      <c r="D88" s="84" t="s">
        <v>4591</v>
      </c>
    </row>
    <row r="89" spans="3:13" ht="12" customHeight="1">
      <c r="D89" s="84"/>
    </row>
    <row r="90" spans="3:13" ht="12" customHeight="1">
      <c r="D90" s="86" t="s">
        <v>618</v>
      </c>
      <c r="E90" s="86" t="s">
        <v>595</v>
      </c>
      <c r="F90" s="86" t="s">
        <v>596</v>
      </c>
      <c r="G90" s="86" t="s" ph="1">
        <v>597</v>
      </c>
      <c r="H90" s="86" t="s">
        <v>6</v>
      </c>
      <c r="I90" s="86" t="s">
        <v>598</v>
      </c>
      <c r="J90" s="86" t="s">
        <v>599</v>
      </c>
      <c r="K90" s="86" t="s">
        <v>600</v>
      </c>
      <c r="L90" s="86" t="s">
        <v>601</v>
      </c>
      <c r="M90" s="86" t="s">
        <v>619</v>
      </c>
    </row>
    <row r="91" spans="3:13" ht="12" customHeight="1">
      <c r="D91" s="80" t="s">
        <v>1100</v>
      </c>
      <c r="E91" s="80" t="s">
        <v>1101</v>
      </c>
      <c r="F91" s="80" t="s">
        <v>981</v>
      </c>
      <c r="G91" s="80" t="s">
        <v>1102</v>
      </c>
      <c r="H91" s="80">
        <v>27937</v>
      </c>
      <c r="I91" s="80" t="s">
        <v>602</v>
      </c>
      <c r="J91" s="80" t="s">
        <v>1103</v>
      </c>
      <c r="K91" s="80" t="s">
        <v>1104</v>
      </c>
      <c r="L91" s="80" t="s">
        <v>604</v>
      </c>
    </row>
    <row r="92" spans="3:13" ht="12" customHeight="1">
      <c r="D92" s="80" t="s">
        <v>1105</v>
      </c>
      <c r="E92" s="80" t="s">
        <v>1106</v>
      </c>
      <c r="F92" s="80" t="s">
        <v>981</v>
      </c>
      <c r="G92" s="80" t="s">
        <v>1107</v>
      </c>
      <c r="H92" s="80">
        <v>27792</v>
      </c>
      <c r="I92" s="80" t="s">
        <v>602</v>
      </c>
      <c r="J92" s="80" t="s">
        <v>1108</v>
      </c>
      <c r="K92" s="80" t="s">
        <v>1109</v>
      </c>
      <c r="L92" s="80" t="s">
        <v>604</v>
      </c>
    </row>
    <row r="93" spans="3:13" s="1020" customFormat="1" ht="12" customHeight="1">
      <c r="D93" s="1020" t="s">
        <v>1123</v>
      </c>
      <c r="E93" s="1020" t="s">
        <v>1124</v>
      </c>
      <c r="F93" s="1020" t="s">
        <v>959</v>
      </c>
      <c r="G93" s="1020" t="s">
        <v>1125</v>
      </c>
      <c r="H93" s="1020">
        <v>39647</v>
      </c>
      <c r="I93" s="1020" t="s">
        <v>602</v>
      </c>
      <c r="J93" s="1020" t="s">
        <v>1126</v>
      </c>
      <c r="K93" s="1020" t="s">
        <v>1127</v>
      </c>
      <c r="L93" s="1020" t="s">
        <v>606</v>
      </c>
    </row>
    <row r="94" spans="3:13" s="1020" customFormat="1" ht="12" customHeight="1">
      <c r="D94" s="1020" t="s">
        <v>1147</v>
      </c>
      <c r="E94" s="1020" t="s">
        <v>1148</v>
      </c>
      <c r="F94" s="1020" t="s">
        <v>970</v>
      </c>
      <c r="G94" s="1020" t="s">
        <v>7416</v>
      </c>
      <c r="H94" s="1020">
        <v>37425</v>
      </c>
      <c r="I94" s="1020" t="s">
        <v>602</v>
      </c>
      <c r="J94" s="1020" t="s">
        <v>1150</v>
      </c>
      <c r="K94" s="1020" t="s">
        <v>1151</v>
      </c>
      <c r="L94" s="1020" t="s">
        <v>604</v>
      </c>
    </row>
    <row r="95" spans="3:13" s="87" customFormat="1" ht="12" customHeight="1">
      <c r="D95" s="87" t="s">
        <v>1030</v>
      </c>
      <c r="E95" s="87" t="s">
        <v>1031</v>
      </c>
      <c r="F95" s="87" t="s">
        <v>981</v>
      </c>
      <c r="G95" s="87" t="s">
        <v>1032</v>
      </c>
      <c r="H95" s="87">
        <v>32825</v>
      </c>
      <c r="I95" s="87" t="s">
        <v>602</v>
      </c>
      <c r="J95" s="87" t="s">
        <v>1033</v>
      </c>
      <c r="K95" s="87" t="s">
        <v>1034</v>
      </c>
      <c r="L95" s="87" t="s">
        <v>606</v>
      </c>
      <c r="M95" s="87" t="s">
        <v>4048</v>
      </c>
    </row>
    <row r="96" spans="3:13" s="87" customFormat="1" ht="12" customHeight="1">
      <c r="D96" s="87" t="s">
        <v>1035</v>
      </c>
      <c r="E96" s="87" t="s">
        <v>1036</v>
      </c>
      <c r="F96" s="87" t="s">
        <v>959</v>
      </c>
      <c r="G96" s="87" t="s">
        <v>1037</v>
      </c>
      <c r="H96" s="87">
        <v>32415</v>
      </c>
      <c r="I96" s="87" t="s">
        <v>602</v>
      </c>
      <c r="J96" s="87" t="s">
        <v>1038</v>
      </c>
      <c r="K96" s="87" t="s">
        <v>1039</v>
      </c>
      <c r="L96" s="87" t="s">
        <v>612</v>
      </c>
      <c r="M96" s="87" t="s">
        <v>4049</v>
      </c>
    </row>
    <row r="97" spans="4:13" s="87" customFormat="1" ht="12" customHeight="1">
      <c r="D97" s="87" t="s">
        <v>1045</v>
      </c>
      <c r="E97" s="87" t="s">
        <v>1046</v>
      </c>
      <c r="F97" s="87" t="s">
        <v>981</v>
      </c>
      <c r="G97" s="87" t="s">
        <v>1047</v>
      </c>
      <c r="H97" s="87">
        <v>31038</v>
      </c>
      <c r="I97" s="87" t="s">
        <v>602</v>
      </c>
      <c r="J97" s="87" t="s">
        <v>1048</v>
      </c>
      <c r="K97" s="87" t="s">
        <v>1049</v>
      </c>
      <c r="L97" s="87" t="s">
        <v>604</v>
      </c>
      <c r="M97" s="87" t="s">
        <v>4051</v>
      </c>
    </row>
    <row r="98" spans="4:13" s="87" customFormat="1" ht="12" customHeight="1">
      <c r="D98" s="87" t="s">
        <v>1050</v>
      </c>
      <c r="E98" s="87" t="s">
        <v>1051</v>
      </c>
      <c r="F98" s="87" t="s">
        <v>959</v>
      </c>
      <c r="G98" s="87" t="s" ph="1">
        <v>1052</v>
      </c>
      <c r="H98" s="87">
        <v>29801</v>
      </c>
      <c r="I98" s="87" t="s">
        <v>602</v>
      </c>
      <c r="J98" s="87" t="s">
        <v>1053</v>
      </c>
      <c r="K98" s="87" t="s">
        <v>1054</v>
      </c>
      <c r="L98" s="87" t="s">
        <v>604</v>
      </c>
      <c r="M98" s="87" t="s">
        <v>4052</v>
      </c>
    </row>
    <row r="99" spans="4:13" s="87" customFormat="1" ht="12" customHeight="1">
      <c r="D99" s="87" t="s">
        <v>1060</v>
      </c>
      <c r="E99" s="87" t="s">
        <v>1061</v>
      </c>
      <c r="F99" s="87" t="s">
        <v>981</v>
      </c>
      <c r="G99" s="87" t="s">
        <v>1062</v>
      </c>
      <c r="H99" s="87">
        <v>28793</v>
      </c>
      <c r="I99" s="87" t="s">
        <v>602</v>
      </c>
      <c r="J99" s="87" t="s">
        <v>1063</v>
      </c>
      <c r="K99" s="87" t="s">
        <v>1064</v>
      </c>
      <c r="L99" s="87" t="s">
        <v>604</v>
      </c>
      <c r="M99" s="87" t="s">
        <v>4053</v>
      </c>
    </row>
    <row r="100" spans="4:13" s="87" customFormat="1" ht="12" customHeight="1">
      <c r="D100" s="87" t="s">
        <v>1065</v>
      </c>
      <c r="E100" s="87" t="s">
        <v>1066</v>
      </c>
      <c r="F100" s="87" t="s">
        <v>981</v>
      </c>
      <c r="G100" s="87" t="s">
        <v>1067</v>
      </c>
      <c r="H100" s="87">
        <v>28748</v>
      </c>
      <c r="I100" s="87" t="s">
        <v>602</v>
      </c>
      <c r="J100" s="87" t="s">
        <v>1068</v>
      </c>
      <c r="K100" s="87" t="s">
        <v>1069</v>
      </c>
      <c r="L100" s="87" t="s">
        <v>606</v>
      </c>
      <c r="M100" s="87" t="s">
        <v>4054</v>
      </c>
    </row>
    <row r="101" spans="4:13" ht="12" customHeight="1">
      <c r="D101" s="80" t="s">
        <v>1080</v>
      </c>
      <c r="E101" s="80" t="s">
        <v>1081</v>
      </c>
      <c r="F101" s="80" t="s">
        <v>981</v>
      </c>
      <c r="G101" s="80" t="s">
        <v>1082</v>
      </c>
      <c r="H101" s="80">
        <v>28301</v>
      </c>
      <c r="I101" s="80" t="s">
        <v>602</v>
      </c>
      <c r="J101" s="80" t="s">
        <v>1083</v>
      </c>
      <c r="K101" s="80" t="s">
        <v>1084</v>
      </c>
      <c r="L101" s="80" t="s">
        <v>605</v>
      </c>
      <c r="M101" s="80" t="s">
        <v>4056</v>
      </c>
    </row>
    <row r="102" spans="4:13" ht="12" customHeight="1">
      <c r="D102" s="80" t="s">
        <v>1085</v>
      </c>
      <c r="E102" s="80" t="s">
        <v>1086</v>
      </c>
      <c r="F102" s="80" t="s">
        <v>981</v>
      </c>
      <c r="G102" s="80" t="s">
        <v>1087</v>
      </c>
      <c r="H102" s="80">
        <v>28122</v>
      </c>
      <c r="I102" s="80" t="s">
        <v>602</v>
      </c>
      <c r="J102" s="80" t="s">
        <v>1088</v>
      </c>
      <c r="K102" s="80" t="s">
        <v>1089</v>
      </c>
      <c r="L102" s="80" t="s">
        <v>606</v>
      </c>
      <c r="M102" s="80" t="s">
        <v>4057</v>
      </c>
    </row>
    <row r="103" spans="4:13" ht="12" customHeight="1">
      <c r="D103" s="80" t="s">
        <v>1162</v>
      </c>
      <c r="E103" s="80" t="s">
        <v>1163</v>
      </c>
      <c r="F103" s="80" t="s">
        <v>959</v>
      </c>
      <c r="G103" s="80" t="s">
        <v>1164</v>
      </c>
      <c r="H103" s="80">
        <v>37124</v>
      </c>
      <c r="I103" s="80" t="s">
        <v>602</v>
      </c>
      <c r="J103" s="80" t="s">
        <v>1165</v>
      </c>
      <c r="K103" s="80" t="s">
        <v>1166</v>
      </c>
      <c r="L103" s="80" t="s">
        <v>604</v>
      </c>
      <c r="M103" s="80" t="s">
        <v>4569</v>
      </c>
    </row>
    <row r="104" spans="4:13" ht="12" customHeight="1">
      <c r="D104" s="80" t="s">
        <v>1167</v>
      </c>
      <c r="E104" s="80" t="s">
        <v>1168</v>
      </c>
      <c r="F104" s="80" t="s">
        <v>965</v>
      </c>
      <c r="G104" s="80" t="s">
        <v>1169</v>
      </c>
      <c r="H104" s="80">
        <v>36886</v>
      </c>
      <c r="I104" s="80" t="s">
        <v>602</v>
      </c>
      <c r="J104" s="80" t="s">
        <v>1170</v>
      </c>
      <c r="K104" s="80" t="s">
        <v>1171</v>
      </c>
      <c r="L104" s="80" t="s">
        <v>604</v>
      </c>
      <c r="M104" s="80" t="s">
        <v>4569</v>
      </c>
    </row>
    <row r="105" spans="4:13" ht="12" customHeight="1">
      <c r="D105" s="80" t="s">
        <v>1177</v>
      </c>
      <c r="E105" s="80" t="s">
        <v>1178</v>
      </c>
      <c r="F105" s="80" t="s">
        <v>959</v>
      </c>
      <c r="G105" s="80" t="s">
        <v>1179</v>
      </c>
      <c r="H105" s="80">
        <v>36818</v>
      </c>
      <c r="I105" s="80" t="s">
        <v>602</v>
      </c>
      <c r="J105" s="80" t="s">
        <v>1180</v>
      </c>
      <c r="K105" s="80" t="s">
        <v>1181</v>
      </c>
      <c r="L105" s="80" t="s">
        <v>604</v>
      </c>
      <c r="M105" s="80" t="s">
        <v>4569</v>
      </c>
    </row>
    <row r="106" spans="4:13" ht="12" customHeight="1">
      <c r="D106" s="80" t="s">
        <v>1182</v>
      </c>
      <c r="E106" s="80" t="s">
        <v>1183</v>
      </c>
      <c r="F106" s="80" t="s">
        <v>4573</v>
      </c>
      <c r="G106" s="80" t="s">
        <v>1184</v>
      </c>
      <c r="H106" s="80">
        <v>36522</v>
      </c>
      <c r="I106" s="80" t="s">
        <v>602</v>
      </c>
      <c r="J106" s="80" t="s">
        <v>1185</v>
      </c>
      <c r="K106" s="80" t="s">
        <v>1186</v>
      </c>
      <c r="L106" s="80" t="s">
        <v>604</v>
      </c>
      <c r="M106" s="80" t="s">
        <v>4569</v>
      </c>
    </row>
    <row r="107" spans="4:13" ht="12" customHeight="1">
      <c r="D107" s="80" t="s">
        <v>1197</v>
      </c>
      <c r="E107" s="80" t="s">
        <v>1198</v>
      </c>
      <c r="F107" s="80" t="s">
        <v>954</v>
      </c>
      <c r="G107" s="80" t="s">
        <v>1199</v>
      </c>
      <c r="H107" s="80">
        <v>35422</v>
      </c>
      <c r="I107" s="80" t="s">
        <v>602</v>
      </c>
      <c r="J107" s="80" t="s">
        <v>1200</v>
      </c>
      <c r="K107" s="80" t="s">
        <v>1201</v>
      </c>
      <c r="L107" s="80" t="s">
        <v>604</v>
      </c>
      <c r="M107" s="80" t="s">
        <v>4569</v>
      </c>
    </row>
    <row r="108" spans="4:13" ht="12" customHeight="1">
      <c r="D108" s="80" t="s">
        <v>1225</v>
      </c>
      <c r="E108" s="80" t="s">
        <v>1226</v>
      </c>
      <c r="F108" s="80" t="s">
        <v>959</v>
      </c>
      <c r="G108" s="80" t="s">
        <v>1208</v>
      </c>
      <c r="H108" s="80">
        <v>33938</v>
      </c>
      <c r="I108" s="80" t="s">
        <v>602</v>
      </c>
      <c r="J108" s="80" t="s">
        <v>1227</v>
      </c>
      <c r="K108" s="80" t="s">
        <v>1228</v>
      </c>
      <c r="L108" s="80" t="s">
        <v>604</v>
      </c>
      <c r="M108" s="80" t="s">
        <v>4569</v>
      </c>
    </row>
    <row r="109" spans="4:13" ht="12" customHeight="1">
      <c r="D109" s="80" t="s">
        <v>1000</v>
      </c>
      <c r="E109" s="80" t="s">
        <v>1001</v>
      </c>
      <c r="F109" s="80" t="s">
        <v>981</v>
      </c>
      <c r="G109" s="80" t="s">
        <v>1002</v>
      </c>
      <c r="H109" s="80">
        <v>35604</v>
      </c>
      <c r="I109" s="80" t="s">
        <v>602</v>
      </c>
      <c r="J109" s="80" t="s">
        <v>1003</v>
      </c>
      <c r="K109" s="80" t="s">
        <v>1004</v>
      </c>
      <c r="L109" s="80" t="s">
        <v>604</v>
      </c>
      <c r="M109" s="80" t="s">
        <v>4583</v>
      </c>
    </row>
    <row r="110" spans="4:13" ht="12" customHeight="1">
      <c r="D110" s="80" t="s">
        <v>1020</v>
      </c>
      <c r="E110" s="80" t="s">
        <v>1021</v>
      </c>
      <c r="F110" s="80" t="s">
        <v>981</v>
      </c>
      <c r="G110" s="80" t="s">
        <v>1022</v>
      </c>
      <c r="H110" s="80">
        <v>32844</v>
      </c>
      <c r="I110" s="80" t="s">
        <v>602</v>
      </c>
      <c r="J110" s="80" t="s">
        <v>1023</v>
      </c>
      <c r="K110" s="80" t="s">
        <v>1024</v>
      </c>
      <c r="L110" s="80" t="s">
        <v>605</v>
      </c>
      <c r="M110" s="80" t="s">
        <v>4587</v>
      </c>
    </row>
  </sheetData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338D"/>
  </sheetPr>
  <dimension ref="A1:AB46"/>
  <sheetViews>
    <sheetView zoomScale="70" zoomScaleNormal="70" workbookViewId="0"/>
  </sheetViews>
  <sheetFormatPr defaultColWidth="9.125" defaultRowHeight="16.5"/>
  <cols>
    <col min="1" max="1" width="0.875" style="1" customWidth="1"/>
    <col min="2" max="2" width="35.75" style="1" customWidth="1"/>
    <col min="3" max="3" width="12" style="1" customWidth="1"/>
    <col min="4" max="4" width="28.25" style="1" customWidth="1"/>
    <col min="5" max="5" width="13.375" style="1" customWidth="1"/>
    <col min="6" max="6" width="55.75" style="1" customWidth="1"/>
    <col min="7" max="8" width="13.75" style="1" customWidth="1"/>
    <col min="9" max="9" width="13.375" style="1" bestFit="1" customWidth="1"/>
    <col min="10" max="21" width="15.75" style="1" customWidth="1"/>
    <col min="22" max="26" width="12.75" style="1" customWidth="1"/>
    <col min="27" max="27" width="9.125" style="1"/>
    <col min="28" max="28" width="125.875" style="1" customWidth="1"/>
    <col min="29" max="16384" width="9.125" style="1"/>
  </cols>
  <sheetData>
    <row r="1" spans="1:28" s="2" customFormat="1" ht="16.5" customHeight="1">
      <c r="A1" s="3" t="s">
        <v>690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8" s="2" customFormat="1" ht="12.95" customHeight="1">
      <c r="A2" s="5" t="s">
        <v>102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8" s="7" customFormat="1" ht="12.95" customHeight="1">
      <c r="A3" s="8" t="s">
        <v>0</v>
      </c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5" spans="1:28">
      <c r="B5" s="10" t="s">
        <v>686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 t="s">
        <v>4844</v>
      </c>
      <c r="Q5" s="12"/>
      <c r="R5" s="12"/>
      <c r="S5" s="12"/>
      <c r="T5" s="12"/>
      <c r="U5" s="12"/>
      <c r="V5" s="11" t="s">
        <v>1</v>
      </c>
      <c r="W5" s="12"/>
      <c r="X5" s="12"/>
      <c r="Y5" s="12"/>
      <c r="Z5" s="12"/>
    </row>
    <row r="6" spans="1:28" s="15" customFormat="1">
      <c r="B6" s="16" t="s">
        <v>938</v>
      </c>
      <c r="C6" s="13" t="s">
        <v>98</v>
      </c>
      <c r="D6" s="13" t="s">
        <v>2</v>
      </c>
      <c r="E6" s="13"/>
      <c r="F6" s="13" t="s">
        <v>3</v>
      </c>
      <c r="G6" s="13" t="s">
        <v>5</v>
      </c>
      <c r="H6" s="13" t="s">
        <v>12</v>
      </c>
      <c r="I6" s="13" t="s">
        <v>939</v>
      </c>
      <c r="J6" s="13" t="s">
        <v>940</v>
      </c>
      <c r="K6" s="13" t="s">
        <v>950</v>
      </c>
      <c r="L6" s="13" t="s">
        <v>949</v>
      </c>
      <c r="M6" s="13" t="s">
        <v>948</v>
      </c>
      <c r="N6" s="430" t="s">
        <v>4593</v>
      </c>
      <c r="O6" s="14" t="s">
        <v>947</v>
      </c>
      <c r="P6" s="13" t="s">
        <v>946</v>
      </c>
      <c r="Q6" s="13" t="s">
        <v>945</v>
      </c>
      <c r="R6" s="13" t="s">
        <v>944</v>
      </c>
      <c r="S6" s="13" t="s">
        <v>943</v>
      </c>
      <c r="T6" s="13" t="s">
        <v>942</v>
      </c>
      <c r="U6" s="14" t="s">
        <v>941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4</v>
      </c>
      <c r="AA6" s="13" t="s">
        <v>4845</v>
      </c>
      <c r="AB6" s="13" t="s">
        <v>4908</v>
      </c>
    </row>
    <row r="7" spans="1:28" s="17" customFormat="1">
      <c r="B7" s="18" t="s">
        <v>689</v>
      </c>
      <c r="C7" s="18" t="s">
        <v>99</v>
      </c>
      <c r="D7" s="20"/>
      <c r="E7" s="20" t="s">
        <v>104</v>
      </c>
      <c r="F7" s="19"/>
      <c r="G7" s="19" t="s">
        <v>93</v>
      </c>
      <c r="H7" s="36" t="s">
        <v>93</v>
      </c>
      <c r="I7" s="36" t="s">
        <v>93</v>
      </c>
      <c r="J7" s="36" t="s">
        <v>93</v>
      </c>
      <c r="K7" s="655">
        <v>0</v>
      </c>
      <c r="L7" s="655">
        <v>0</v>
      </c>
      <c r="M7" s="655">
        <v>0</v>
      </c>
      <c r="N7" s="656">
        <v>0</v>
      </c>
      <c r="O7" s="36" t="s">
        <v>93</v>
      </c>
      <c r="P7" s="43">
        <f>하이엔텍_Dart!E47/10^6</f>
        <v>35747.682177000002</v>
      </c>
      <c r="Q7" s="44">
        <f>하이엔텍_Dart!J5/10^6</f>
        <v>155484.44318999999</v>
      </c>
      <c r="R7" s="44">
        <f>하이엔텍_Dart!J9/10^6</f>
        <v>10219.599338</v>
      </c>
      <c r="S7" s="44">
        <f>SUM(하이엔텍_Dart!J37:J38)/10^3</f>
        <v>513.60299999999995</v>
      </c>
      <c r="T7" s="44">
        <f t="shared" ref="T7" si="0">R7+S7</f>
        <v>10733.202337999999</v>
      </c>
      <c r="U7" s="45">
        <f>하이엔텍_Dart!J16/10^6</f>
        <v>8449.3759150000005</v>
      </c>
      <c r="V7" s="19"/>
      <c r="W7" s="19"/>
      <c r="X7" s="19"/>
      <c r="Y7" s="19"/>
      <c r="Z7" s="19"/>
    </row>
    <row r="8" spans="1:28">
      <c r="B8" s="432" t="str">
        <f>'모집단 선정(HiEntech)'!D36</f>
        <v>KG ETS</v>
      </c>
      <c r="C8" s="433" t="s">
        <v>99</v>
      </c>
      <c r="D8" s="435" t="str">
        <f>'모집단 선정(HiEntech)'!F36</f>
        <v>폐기물 처리업</v>
      </c>
      <c r="E8" s="434" t="s">
        <v>103</v>
      </c>
      <c r="F8" s="434" t="str">
        <f>'모집단 선정(HiEntech)'!G36</f>
        <v>집단에너지(스팀), 산화동, 폐기물 소각</v>
      </c>
      <c r="G8" s="434" t="s">
        <v>4595</v>
      </c>
      <c r="H8" s="436">
        <f>'KG ETS'!$N$3</f>
        <v>3393.3898305084745</v>
      </c>
      <c r="I8" s="436">
        <f>'KG ETS'!$V$23/10^3</f>
        <v>36000</v>
      </c>
      <c r="J8" s="436">
        <f>(I8*H8)/1000</f>
        <v>122162.03389830508</v>
      </c>
      <c r="K8" s="436">
        <f>'KG ETS'!$C$6</f>
        <v>49214.628151999997</v>
      </c>
      <c r="L8" s="436">
        <f>'KG ETS'!$C$3</f>
        <v>7901.0236999999997</v>
      </c>
      <c r="M8" s="436">
        <f>'KG ETS'!$C$10</f>
        <v>79987.285617000001</v>
      </c>
      <c r="N8" s="654">
        <v>0</v>
      </c>
      <c r="O8" s="437">
        <f t="shared" ref="O8:O12" si="1">J8+K8-L8-M8+N8</f>
        <v>83488.352733305088</v>
      </c>
      <c r="P8" s="438">
        <f>'KG ETS'!$C$15</f>
        <v>150131.06369099999</v>
      </c>
      <c r="Q8" s="436">
        <f>'KG ETS'!$H$4</f>
        <v>123739.77303</v>
      </c>
      <c r="R8" s="436">
        <f>'KG ETS'!$H$5</f>
        <v>13642.629867</v>
      </c>
      <c r="S8" s="436">
        <f>'KG ETS'!$H$6</f>
        <v>8488.2260000000006</v>
      </c>
      <c r="T8" s="436">
        <f>R8+S8</f>
        <v>22130.855866999998</v>
      </c>
      <c r="U8" s="439">
        <f>'KG ETS'!$H$8</f>
        <v>11266.355304999999</v>
      </c>
      <c r="V8" s="440">
        <f>J8/P8</f>
        <v>0.8137025802317579</v>
      </c>
      <c r="W8" s="441">
        <f>O8/Q8</f>
        <v>0.67470911485399132</v>
      </c>
      <c r="X8" s="441">
        <f>O8/R8</f>
        <v>6.1196670691223618</v>
      </c>
      <c r="Y8" s="441">
        <f>O8/T8</f>
        <v>3.7724863979525143</v>
      </c>
      <c r="Z8" s="442">
        <f>J8/U8</f>
        <v>10.843083729490553</v>
      </c>
      <c r="AA8" s="668" t="s">
        <v>4843</v>
      </c>
      <c r="AB8" s="673" t="s">
        <v>4881</v>
      </c>
    </row>
    <row r="9" spans="1:28">
      <c r="B9" s="28" t="str">
        <f>'모집단 선정(HiEntech)'!D37</f>
        <v>와이엔텍</v>
      </c>
      <c r="C9" s="27" t="s">
        <v>99</v>
      </c>
      <c r="D9" s="29" t="str">
        <f>'모집단 선정(HiEntech)'!F37</f>
        <v>폐기물 처리업</v>
      </c>
      <c r="E9" s="30" t="s">
        <v>103</v>
      </c>
      <c r="F9" s="30" t="str">
        <f>'모집단 선정(HiEntech)'!G37</f>
        <v>사업장폐기물중간및최종처리,전문건설,골재제조</v>
      </c>
      <c r="G9" s="30" t="s">
        <v>4595</v>
      </c>
      <c r="H9" s="37">
        <f>와이엔텍!$N$3</f>
        <v>5768.5593220338988</v>
      </c>
      <c r="I9" s="37">
        <f>와이엔텍!$V$23/10^3</f>
        <v>18199.659</v>
      </c>
      <c r="J9" s="37">
        <f>(I9*H9)/1000</f>
        <v>104985.81258228814</v>
      </c>
      <c r="K9" s="37">
        <f>와이엔텍!$C$6</f>
        <v>75272.804107000004</v>
      </c>
      <c r="L9" s="37">
        <f>와이엔텍!$C$3</f>
        <v>14407.687825000001</v>
      </c>
      <c r="M9" s="37">
        <f>와이엔텍!$C$10</f>
        <v>4096.8570380000001</v>
      </c>
      <c r="N9" s="653">
        <v>0</v>
      </c>
      <c r="O9" s="38">
        <f t="shared" si="1"/>
        <v>161754.07182628816</v>
      </c>
      <c r="P9" s="39">
        <f>와이엔텍!$C$15</f>
        <v>116581.785987</v>
      </c>
      <c r="Q9" s="37">
        <f>와이엔텍!$H$4</f>
        <v>76070.963216999997</v>
      </c>
      <c r="R9" s="37">
        <f>와이엔텍!$H$5</f>
        <v>14934.316274000001</v>
      </c>
      <c r="S9" s="37">
        <f>와이엔텍!$H$6</f>
        <v>6461.8869999999997</v>
      </c>
      <c r="T9" s="37">
        <f>R9+S9</f>
        <v>21396.203274</v>
      </c>
      <c r="U9" s="48">
        <f>와이엔텍!$H$8</f>
        <v>9033.2050899999995</v>
      </c>
      <c r="V9" s="24">
        <f>J9/P9</f>
        <v>0.90053357557925118</v>
      </c>
      <c r="W9" s="26">
        <f>O9/Q9</f>
        <v>2.1263576138094709</v>
      </c>
      <c r="X9" s="26">
        <f>O9/R9</f>
        <v>10.831032961843389</v>
      </c>
      <c r="Y9" s="26">
        <f>O9/T9</f>
        <v>7.5599427503498564</v>
      </c>
      <c r="Z9" s="25">
        <f>J9/U9</f>
        <v>11.6222106701098</v>
      </c>
      <c r="AA9" s="669" t="s">
        <v>4846</v>
      </c>
      <c r="AB9" s="674"/>
    </row>
    <row r="10" spans="1:28">
      <c r="B10" s="28" t="str">
        <f>'모집단 선정(HiEntech)'!D38</f>
        <v>코엔텍</v>
      </c>
      <c r="C10" s="27" t="s">
        <v>99</v>
      </c>
      <c r="D10" s="29" t="str">
        <f>'모집단 선정(HiEntech)'!F38</f>
        <v>폐기물 처리업</v>
      </c>
      <c r="E10" s="30" t="s">
        <v>4596</v>
      </c>
      <c r="F10" s="30" t="str">
        <f>'모집단 선정(HiEntech)'!G38</f>
        <v>산업폐기물 소각/매립처리</v>
      </c>
      <c r="G10" s="30" t="s">
        <v>4594</v>
      </c>
      <c r="H10" s="37">
        <f>코엔텍!$N$3</f>
        <v>7877.4576271186443</v>
      </c>
      <c r="I10" s="37">
        <f>코엔텍!$V$23/10^3</f>
        <v>50000</v>
      </c>
      <c r="J10" s="37">
        <f>(I10*H10)/1000</f>
        <v>393872.88135593222</v>
      </c>
      <c r="K10" s="37">
        <f>코엔텍!$C$6</f>
        <v>25805.200000000001</v>
      </c>
      <c r="L10" s="37">
        <f>코엔텍!$C$3</f>
        <v>92869.831699000002</v>
      </c>
      <c r="M10" s="37">
        <f>코엔텍!$C$10</f>
        <v>1950.9296360000001</v>
      </c>
      <c r="N10" s="653">
        <f>코엔텍!C66/10^6</f>
        <v>7.5456289999999999</v>
      </c>
      <c r="O10" s="38">
        <f t="shared" si="1"/>
        <v>324864.86564993218</v>
      </c>
      <c r="P10" s="39">
        <f>코엔텍!$C$15</f>
        <v>148686.379571</v>
      </c>
      <c r="Q10" s="37">
        <f>코엔텍!$H$4</f>
        <v>72239.031218000004</v>
      </c>
      <c r="R10" s="37">
        <f>코엔텍!$H$5</f>
        <v>29310.888468000001</v>
      </c>
      <c r="S10" s="37">
        <f>코엔텍!$H$6</f>
        <v>10092.323</v>
      </c>
      <c r="T10" s="37">
        <f>R10+S10</f>
        <v>39403.211468000001</v>
      </c>
      <c r="U10" s="48">
        <f>코엔텍!$H$8</f>
        <v>24489.206223000001</v>
      </c>
      <c r="V10" s="24">
        <f>J10/P10</f>
        <v>2.6490179025971372</v>
      </c>
      <c r="W10" s="26">
        <f>O10/Q10</f>
        <v>4.4970822583371612</v>
      </c>
      <c r="X10" s="26">
        <f>O10/R10</f>
        <v>11.083419255769117</v>
      </c>
      <c r="Y10" s="26">
        <f>O10/T10</f>
        <v>8.2446291443467832</v>
      </c>
      <c r="Z10" s="25">
        <f>J10/U10</f>
        <v>16.083529934343524</v>
      </c>
      <c r="AA10" s="669" t="s">
        <v>4847</v>
      </c>
      <c r="AB10" s="674"/>
    </row>
    <row r="11" spans="1:28">
      <c r="B11" s="28" t="str">
        <f>'모집단 선정(HiEntech)'!D39</f>
        <v>인선이엔티</v>
      </c>
      <c r="C11" s="27" t="s">
        <v>99</v>
      </c>
      <c r="D11" s="29" t="str">
        <f>'모집단 선정(HiEntech)'!F39</f>
        <v>폐기물 처리업</v>
      </c>
      <c r="E11" s="30" t="s">
        <v>4596</v>
      </c>
      <c r="F11" s="30" t="str">
        <f>'모집단 선정(HiEntech)'!G39</f>
        <v>건축폐기물처리</v>
      </c>
      <c r="G11" s="30" t="s">
        <v>4595</v>
      </c>
      <c r="H11" s="37">
        <f>인선이엔티!$O$3</f>
        <v>6996.2711864406783</v>
      </c>
      <c r="I11" s="37">
        <f>인선이엔티!$W$23/10^3</f>
        <v>36605.042999999998</v>
      </c>
      <c r="J11" s="37">
        <f>(I11*H11)/1000</f>
        <v>256098.80761932203</v>
      </c>
      <c r="K11" s="37">
        <f>인선이엔티!$C$6</f>
        <v>90603.868453000003</v>
      </c>
      <c r="L11" s="37">
        <f>인선이엔티!$C$3</f>
        <v>26968.661849999997</v>
      </c>
      <c r="M11" s="37">
        <f>인선이엔티!$C$10</f>
        <v>2785.224052</v>
      </c>
      <c r="N11" s="653">
        <f>인선이엔티!C46/10^6</f>
        <v>4580.835419</v>
      </c>
      <c r="O11" s="38">
        <f t="shared" si="1"/>
        <v>321529.62558932212</v>
      </c>
      <c r="P11" s="39">
        <f>인선이엔티!$C$15</f>
        <v>186940.06130299999</v>
      </c>
      <c r="Q11" s="37">
        <f>인선이엔티!$H$4</f>
        <v>175954.96524399999</v>
      </c>
      <c r="R11" s="37">
        <f>인선이엔티!$H$5</f>
        <v>23853.490468</v>
      </c>
      <c r="S11" s="37">
        <f>인선이엔티!$H$6</f>
        <v>6459.6350000000002</v>
      </c>
      <c r="T11" s="37">
        <f>R11+S11</f>
        <v>30313.125467999998</v>
      </c>
      <c r="U11" s="48">
        <f>인선이엔티!$H$8</f>
        <v>19964.863479</v>
      </c>
      <c r="V11" s="24">
        <f>J11/P11</f>
        <v>1.3699514477222019</v>
      </c>
      <c r="W11" s="26">
        <f>O11/Q11</f>
        <v>1.8273404512538254</v>
      </c>
      <c r="X11" s="26">
        <f>O11/R11</f>
        <v>13.479353305574353</v>
      </c>
      <c r="Y11" s="26">
        <f>O11/T11</f>
        <v>10.606944042399862</v>
      </c>
      <c r="Z11" s="25">
        <f>J11/U11</f>
        <v>12.827476025002577</v>
      </c>
      <c r="AA11" s="669" t="s">
        <v>4847</v>
      </c>
      <c r="AB11" s="674"/>
    </row>
    <row r="12" spans="1:28">
      <c r="B12" s="432" t="s">
        <v>4597</v>
      </c>
      <c r="C12" s="433" t="s">
        <v>99</v>
      </c>
      <c r="D12" s="435" t="s">
        <v>4598</v>
      </c>
      <c r="E12" s="434" t="s">
        <v>4596</v>
      </c>
      <c r="F12" s="434" t="s">
        <v>4599</v>
      </c>
      <c r="G12" s="434" t="s">
        <v>4600</v>
      </c>
      <c r="H12" s="436">
        <f>제넨바이오!$N$3</f>
        <v>1730.9322033898304</v>
      </c>
      <c r="I12" s="436">
        <f>제넨바이오!$V$23/10^3</f>
        <v>63794.27</v>
      </c>
      <c r="J12" s="436">
        <f>(I12*H12)/1000</f>
        <v>110423.55633474575</v>
      </c>
      <c r="K12" s="436">
        <f>제넨바이오!$C$6</f>
        <v>25208.694490999998</v>
      </c>
      <c r="L12" s="436">
        <f>제넨바이오!$C$3</f>
        <v>17507.572651000002</v>
      </c>
      <c r="M12" s="436">
        <f>제넨바이오!$C$10</f>
        <v>4776.7661619999999</v>
      </c>
      <c r="N12" s="654">
        <f>제넨바이오!C66/10^6</f>
        <v>304.18004200000001</v>
      </c>
      <c r="O12" s="437">
        <f t="shared" si="1"/>
        <v>113652.09205474576</v>
      </c>
      <c r="P12" s="438">
        <f>제넨바이오!$C$15</f>
        <v>33349.809472000001</v>
      </c>
      <c r="Q12" s="436">
        <f>제넨바이오!$H$4</f>
        <v>7043.2704839999997</v>
      </c>
      <c r="R12" s="436">
        <f>제넨바이오!$H$5</f>
        <v>-2377.1422040000002</v>
      </c>
      <c r="S12" s="436">
        <f>제넨바이오!$H$6</f>
        <v>3492.6410000000001</v>
      </c>
      <c r="T12" s="436">
        <f>R12+S12</f>
        <v>1115.4987959999999</v>
      </c>
      <c r="U12" s="439">
        <f>제넨바이오!$H$8</f>
        <v>-5104.3844339999996</v>
      </c>
      <c r="V12" s="440">
        <f>J12/P12</f>
        <v>3.3110700805489071</v>
      </c>
      <c r="W12" s="441">
        <f>O12/Q12</f>
        <v>16.136266854002844</v>
      </c>
      <c r="X12" s="441">
        <f>O12/R12</f>
        <v>-47.81038839977861</v>
      </c>
      <c r="Y12" s="441">
        <f>O12/T12</f>
        <v>101.88454928170606</v>
      </c>
      <c r="Z12" s="442">
        <f>J12/U12</f>
        <v>-21.633079906603633</v>
      </c>
      <c r="AA12" s="668" t="s">
        <v>4843</v>
      </c>
      <c r="AB12" s="673" t="s">
        <v>4882</v>
      </c>
    </row>
    <row r="13" spans="1:28">
      <c r="B13" s="31"/>
      <c r="C13" s="32"/>
      <c r="D13" s="33"/>
      <c r="E13" s="33"/>
      <c r="F13" s="33"/>
      <c r="G13" s="33"/>
      <c r="H13" s="40"/>
      <c r="I13" s="40"/>
      <c r="J13" s="40"/>
      <c r="K13" s="40"/>
      <c r="L13" s="40"/>
      <c r="M13" s="40"/>
      <c r="N13" s="41"/>
      <c r="O13" s="41"/>
      <c r="P13" s="42"/>
      <c r="Q13" s="40"/>
      <c r="R13" s="40"/>
      <c r="S13" s="40"/>
      <c r="T13" s="40"/>
      <c r="U13" s="46"/>
      <c r="V13" s="34"/>
      <c r="W13" s="35"/>
      <c r="X13" s="35"/>
      <c r="Y13" s="35"/>
      <c r="Z13" s="47"/>
      <c r="AA13" s="47"/>
      <c r="AB13" s="677"/>
    </row>
    <row r="14" spans="1:28">
      <c r="G14" s="23"/>
      <c r="H14" s="23"/>
      <c r="P14" s="650"/>
      <c r="T14" s="1" t="s">
        <v>672</v>
      </c>
      <c r="U14" s="22" t="s">
        <v>94</v>
      </c>
      <c r="V14" s="21">
        <f>AVERAGE(V8:V12)</f>
        <v>1.8088551173358511</v>
      </c>
      <c r="W14" s="21">
        <f>AVERAGE(W8:W12)</f>
        <v>5.0523512584514583</v>
      </c>
      <c r="X14" s="21">
        <f>AVERAGE(X8:X12)</f>
        <v>-1.2593831614938764</v>
      </c>
      <c r="Y14" s="21">
        <f>AVERAGE(Y8:Y12)</f>
        <v>26.413710323351019</v>
      </c>
      <c r="Z14" s="21">
        <f>AVERAGE(Z8:Z12)</f>
        <v>5.948644090468564</v>
      </c>
      <c r="AB14" s="675"/>
    </row>
    <row r="15" spans="1:28">
      <c r="F15" s="102"/>
      <c r="G15" s="666"/>
      <c r="H15" s="666"/>
      <c r="U15" s="22" t="s">
        <v>95</v>
      </c>
      <c r="V15" s="21">
        <f>MEDIAN(V8:V12)</f>
        <v>1.3699514477222019</v>
      </c>
      <c r="W15" s="21">
        <f>MEDIAN(W8:W12)</f>
        <v>2.1263576138094709</v>
      </c>
      <c r="X15" s="21">
        <f>MEDIAN(X8:X12)</f>
        <v>10.831032961843389</v>
      </c>
      <c r="Y15" s="21">
        <f>MEDIAN(Y8:Y12,)</f>
        <v>7.9022859473483198</v>
      </c>
      <c r="Z15" s="21">
        <f>MEDIAN(Z8:Z12)</f>
        <v>11.6222106701098</v>
      </c>
      <c r="AB15" s="675"/>
    </row>
    <row r="16" spans="1:28">
      <c r="F16" s="22"/>
      <c r="G16" s="667"/>
      <c r="H16" s="667"/>
      <c r="U16" s="22" t="s">
        <v>96</v>
      </c>
      <c r="V16" s="21">
        <f>MAX(V8:V12)</f>
        <v>3.3110700805489071</v>
      </c>
      <c r="W16" s="21">
        <f>MAX(W8:W12)</f>
        <v>16.136266854002844</v>
      </c>
      <c r="X16" s="21">
        <f>MAX(X8:X12)</f>
        <v>13.479353305574353</v>
      </c>
      <c r="Y16" s="21">
        <f>MAX(Y8:Y12)</f>
        <v>101.88454928170606</v>
      </c>
      <c r="Z16" s="21">
        <f>MAX(Z8:Z12)</f>
        <v>16.083529934343524</v>
      </c>
      <c r="AB16" s="675"/>
    </row>
    <row r="17" spans="2:28">
      <c r="F17" s="22"/>
      <c r="G17" s="667"/>
      <c r="H17" s="667"/>
      <c r="U17" s="22" t="s">
        <v>97</v>
      </c>
      <c r="V17" s="21">
        <f>MIN(V8:V12)</f>
        <v>0.8137025802317579</v>
      </c>
      <c r="W17" s="21">
        <f>MIN(W8:W12)</f>
        <v>0.67470911485399132</v>
      </c>
      <c r="X17" s="21">
        <f>MIN(X8:X12)</f>
        <v>-47.81038839977861</v>
      </c>
      <c r="Y17" s="21">
        <f>MIN(Y8:Y12)</f>
        <v>3.7724863979525143</v>
      </c>
      <c r="Z17" s="21">
        <f>MIN(Z8:Z12)</f>
        <v>-21.633079906603633</v>
      </c>
      <c r="AB17" s="675"/>
    </row>
    <row r="18" spans="2:28">
      <c r="AB18" s="675"/>
    </row>
    <row r="19" spans="2:28">
      <c r="B19" s="10" t="s">
        <v>687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 t="s">
        <v>4844</v>
      </c>
      <c r="Q19" s="12"/>
      <c r="R19" s="12"/>
      <c r="S19" s="12"/>
      <c r="T19" s="12"/>
      <c r="U19" s="12"/>
      <c r="V19" s="11" t="s">
        <v>1</v>
      </c>
      <c r="W19" s="12"/>
      <c r="X19" s="12"/>
      <c r="Y19" s="12"/>
      <c r="Z19" s="12"/>
      <c r="AB19" s="675"/>
    </row>
    <row r="20" spans="2:28">
      <c r="B20" s="16" t="s">
        <v>13</v>
      </c>
      <c r="C20" s="13" t="s">
        <v>98</v>
      </c>
      <c r="D20" s="13" t="s">
        <v>2</v>
      </c>
      <c r="E20" s="13"/>
      <c r="F20" s="13" t="s">
        <v>3</v>
      </c>
      <c r="G20" s="13" t="s">
        <v>5</v>
      </c>
      <c r="H20" s="13" t="s">
        <v>12</v>
      </c>
      <c r="I20" s="13" t="s">
        <v>939</v>
      </c>
      <c r="J20" s="13" t="s">
        <v>940</v>
      </c>
      <c r="K20" s="13" t="s">
        <v>950</v>
      </c>
      <c r="L20" s="13" t="s">
        <v>949</v>
      </c>
      <c r="M20" s="13" t="s">
        <v>948</v>
      </c>
      <c r="N20" s="430" t="s">
        <v>4590</v>
      </c>
      <c r="O20" s="14" t="s">
        <v>947</v>
      </c>
      <c r="P20" s="13" t="s">
        <v>946</v>
      </c>
      <c r="Q20" s="13" t="s">
        <v>945</v>
      </c>
      <c r="R20" s="13" t="s">
        <v>944</v>
      </c>
      <c r="S20" s="13" t="s">
        <v>943</v>
      </c>
      <c r="T20" s="13" t="s">
        <v>942</v>
      </c>
      <c r="U20" s="14" t="s">
        <v>941</v>
      </c>
      <c r="V20" s="13" t="s">
        <v>7</v>
      </c>
      <c r="W20" s="13" t="s">
        <v>8</v>
      </c>
      <c r="X20" s="13" t="s">
        <v>9</v>
      </c>
      <c r="Y20" s="13" t="s">
        <v>10</v>
      </c>
      <c r="Z20" s="13" t="s">
        <v>4</v>
      </c>
      <c r="AA20" s="13" t="s">
        <v>4845</v>
      </c>
      <c r="AB20" s="13" t="s">
        <v>4908</v>
      </c>
    </row>
    <row r="21" spans="2:28">
      <c r="B21" s="18" t="s">
        <v>688</v>
      </c>
      <c r="C21" s="18" t="s">
        <v>99</v>
      </c>
      <c r="D21" s="20"/>
      <c r="E21" s="20" t="s">
        <v>104</v>
      </c>
      <c r="F21" s="19"/>
      <c r="G21" s="19" t="s">
        <v>93</v>
      </c>
      <c r="H21" s="36" t="s">
        <v>93</v>
      </c>
      <c r="I21" s="36" t="s">
        <v>93</v>
      </c>
      <c r="J21" s="36" t="s">
        <v>93</v>
      </c>
      <c r="K21" s="655">
        <v>0</v>
      </c>
      <c r="L21" s="655">
        <v>0</v>
      </c>
      <c r="M21" s="655">
        <v>0</v>
      </c>
      <c r="N21" s="655">
        <v>0</v>
      </c>
      <c r="O21" s="36" t="s">
        <v>93</v>
      </c>
      <c r="P21" s="43">
        <f>히타치_Dart!E37/10^6</f>
        <v>64527.186022000002</v>
      </c>
      <c r="Q21" s="44">
        <f>히타치_Dart!J5/10^6</f>
        <v>417764.39561200002</v>
      </c>
      <c r="R21" s="44">
        <f>히타치_Dart!J11/10^6</f>
        <v>36889.577446000003</v>
      </c>
      <c r="S21" s="44">
        <f>SUM(히타치_Dart!J61:J62)/10^3</f>
        <v>2568.3130000000001</v>
      </c>
      <c r="T21" s="44">
        <f t="shared" ref="T21" si="2">R21+S21</f>
        <v>39457.890446000005</v>
      </c>
      <c r="U21" s="45">
        <f>히타치_Dart!J18/10^6</f>
        <v>20158.968080999999</v>
      </c>
      <c r="V21" s="19"/>
      <c r="W21" s="19"/>
      <c r="X21" s="19"/>
      <c r="Y21" s="19"/>
      <c r="Z21" s="19"/>
      <c r="AB21" s="675"/>
    </row>
    <row r="22" spans="2:28">
      <c r="B22" s="28" t="s">
        <v>2009</v>
      </c>
      <c r="C22" s="27" t="s">
        <v>99</v>
      </c>
      <c r="D22" s="30" t="s">
        <v>959</v>
      </c>
      <c r="E22" s="30" t="s">
        <v>103</v>
      </c>
      <c r="F22" s="30" t="s">
        <v>1125</v>
      </c>
      <c r="G22" s="30" t="s">
        <v>2013</v>
      </c>
      <c r="H22" s="37">
        <f>웰크론한텍!T2</f>
        <v>0</v>
      </c>
      <c r="I22" s="37">
        <f>웰크론한텍!AB26/10^3</f>
        <v>19362.573</v>
      </c>
      <c r="J22" s="37">
        <f t="shared" ref="J22:J41" si="3">(I22*H22)/(10^3)</f>
        <v>0</v>
      </c>
      <c r="K22" s="37">
        <f>웰크론한텍!G6/10^6</f>
        <v>37145.170533999997</v>
      </c>
      <c r="L22" s="37">
        <f>웰크론한텍!G3/10^6</f>
        <v>37121.010472000002</v>
      </c>
      <c r="M22" s="37">
        <f>웰크론한텍!G10/10^6</f>
        <v>54434.514152000003</v>
      </c>
      <c r="N22" s="651">
        <f>웰크론한텍!C73/10^6</f>
        <v>34084.049059999998</v>
      </c>
      <c r="O22" s="38">
        <f>J22+K22-L22-M22+N22</f>
        <v>-20326.30503000001</v>
      </c>
      <c r="P22" s="39">
        <f>웰크론한텍!G16/10^6</f>
        <v>100151.621805</v>
      </c>
      <c r="Q22" s="37">
        <f>웰크론한텍!I31/10^6</f>
        <v>264346.51309600001</v>
      </c>
      <c r="R22" s="37">
        <f>웰크론한텍!C5/10^6</f>
        <v>3443.4005780000002</v>
      </c>
      <c r="S22" s="37">
        <f>웰크론한텍!C6/10^6</f>
        <v>967.24115400000005</v>
      </c>
      <c r="T22" s="37">
        <f>웰크론한텍!C7/10^6</f>
        <v>4410.641732</v>
      </c>
      <c r="U22" s="48">
        <f>웰크론한텍!C8/10^6</f>
        <v>242.836758</v>
      </c>
      <c r="V22" s="24">
        <f t="shared" ref="V22:V25" si="4">J22/P22</f>
        <v>0</v>
      </c>
      <c r="W22" s="26">
        <f t="shared" ref="W22:W25" si="5">O22/Q22</f>
        <v>-7.689265423606445E-2</v>
      </c>
      <c r="X22" s="26">
        <f t="shared" ref="X22:X25" si="6">O22/R22</f>
        <v>-5.902974274868118</v>
      </c>
      <c r="Y22" s="26">
        <f t="shared" ref="Y22:Y25" si="7">O22/T22</f>
        <v>-4.6084688499020467</v>
      </c>
      <c r="Z22" s="25">
        <f t="shared" ref="Z22:Z25" si="8">J22/U22</f>
        <v>0</v>
      </c>
      <c r="AA22" s="670" t="s">
        <v>4848</v>
      </c>
      <c r="AB22" s="674"/>
    </row>
    <row r="23" spans="2:28">
      <c r="B23" s="28" t="s">
        <v>2010</v>
      </c>
      <c r="C23" s="27" t="s">
        <v>99</v>
      </c>
      <c r="D23" s="30" t="s">
        <v>981</v>
      </c>
      <c r="E23" s="30" t="s">
        <v>103</v>
      </c>
      <c r="F23" s="30" t="s">
        <v>1102</v>
      </c>
      <c r="G23" s="30" t="s">
        <v>2014</v>
      </c>
      <c r="H23" s="37">
        <f>삼부토건!U6</f>
        <v>112854</v>
      </c>
      <c r="I23" s="37">
        <f>삼부토건!AC21/10^3</f>
        <v>24803.131000000001</v>
      </c>
      <c r="J23" s="37">
        <f t="shared" si="3"/>
        <v>2799132.5458740001</v>
      </c>
      <c r="K23" s="37">
        <f>삼부토건!G6/10^6</f>
        <v>106815.58652500001</v>
      </c>
      <c r="L23" s="37">
        <f>삼부토건!G3/10^6</f>
        <v>116268.681152</v>
      </c>
      <c r="M23" s="37">
        <f>삼부토건!G10/10^6</f>
        <v>66637.355678000007</v>
      </c>
      <c r="N23" s="651">
        <f>삼부토건!C99/10^6</f>
        <v>-6992.4369459999998</v>
      </c>
      <c r="O23" s="38">
        <f t="shared" ref="O23:O41" si="9">J23+K23-L23-M23+N23</f>
        <v>2716049.6586230001</v>
      </c>
      <c r="P23" s="39">
        <f>삼부토건!G16/10^6</f>
        <v>190254.57081999999</v>
      </c>
      <c r="Q23" s="37">
        <f>삼부토건!J25/10^6</f>
        <v>177427.22702300001</v>
      </c>
      <c r="R23" s="37">
        <f>삼부토건!C5/10^6</f>
        <v>-9369.4995350000008</v>
      </c>
      <c r="S23" s="37">
        <f>삼부토건!C6/10^6</f>
        <v>454.89100000000002</v>
      </c>
      <c r="T23" s="37">
        <f>-삼부토건!C7/10^6</f>
        <v>8914.6085349999994</v>
      </c>
      <c r="U23" s="48">
        <f>삼부토건!C8/10^6</f>
        <v>-51492.806961000002</v>
      </c>
      <c r="V23" s="24">
        <f t="shared" si="4"/>
        <v>14.712563981037079</v>
      </c>
      <c r="W23" s="26">
        <f t="shared" si="5"/>
        <v>15.307964308493176</v>
      </c>
      <c r="X23" s="26">
        <f t="shared" si="6"/>
        <v>-289.88204209596557</v>
      </c>
      <c r="Y23" s="26">
        <f t="shared" si="7"/>
        <v>304.67402443521883</v>
      </c>
      <c r="Z23" s="25">
        <f t="shared" si="8"/>
        <v>-54.359680721892431</v>
      </c>
      <c r="AA23" s="670" t="s">
        <v>4848</v>
      </c>
      <c r="AB23" s="674"/>
    </row>
    <row r="24" spans="2:28">
      <c r="B24" s="432" t="s">
        <v>2011</v>
      </c>
      <c r="C24" s="433" t="s">
        <v>99</v>
      </c>
      <c r="D24" s="435" t="s">
        <v>981</v>
      </c>
      <c r="E24" s="434" t="s">
        <v>2018</v>
      </c>
      <c r="F24" s="434" t="s">
        <v>4851</v>
      </c>
      <c r="G24" s="434" t="s">
        <v>2014</v>
      </c>
      <c r="H24" s="436">
        <f>대림산업!V3</f>
        <v>97396.610169491527</v>
      </c>
      <c r="I24" s="436">
        <f>대림산업!AD24/10^3</f>
        <v>34800</v>
      </c>
      <c r="J24" s="436">
        <f t="shared" si="3"/>
        <v>3389402.0338983051</v>
      </c>
      <c r="K24" s="436">
        <f>대림산업!G7/10^6</f>
        <v>2689205.086846</v>
      </c>
      <c r="L24" s="436">
        <f>대림산업!G4/10^6</f>
        <v>2520202.0902740001</v>
      </c>
      <c r="M24" s="436">
        <f>대림산업!G11/10^6</f>
        <v>3001642.513208</v>
      </c>
      <c r="N24" s="654">
        <f>대림산업!E87/10^6</f>
        <v>660210.51424499997</v>
      </c>
      <c r="O24" s="437">
        <f t="shared" si="9"/>
        <v>1216973.0315073046</v>
      </c>
      <c r="P24" s="438">
        <f>대림산업!G17/10^6</f>
        <v>6050244.1016319999</v>
      </c>
      <c r="Q24" s="436">
        <f>대림산업!K29/10^6</f>
        <v>10984485.292300001</v>
      </c>
      <c r="R24" s="436">
        <f>대림산업!C6/10^6</f>
        <v>845358.14571499999</v>
      </c>
      <c r="S24" s="436">
        <f>대림산업!C7/10^6</f>
        <v>127517</v>
      </c>
      <c r="T24" s="436">
        <f>대림산업!C8/10^6</f>
        <v>972875.14571499999</v>
      </c>
      <c r="U24" s="439">
        <f>대림산업!C9/10^6</f>
        <v>678088.77394400002</v>
      </c>
      <c r="V24" s="440">
        <f t="shared" si="4"/>
        <v>0.56020913817081264</v>
      </c>
      <c r="W24" s="441">
        <f t="shared" si="5"/>
        <v>0.11079017351503842</v>
      </c>
      <c r="X24" s="441">
        <f t="shared" si="6"/>
        <v>1.4395946116754983</v>
      </c>
      <c r="Y24" s="441">
        <f t="shared" si="7"/>
        <v>1.250903609643464</v>
      </c>
      <c r="Z24" s="442">
        <f t="shared" si="8"/>
        <v>4.9984635701670221</v>
      </c>
      <c r="AA24" s="671" t="s">
        <v>4852</v>
      </c>
      <c r="AB24" s="673" t="s">
        <v>4880</v>
      </c>
    </row>
    <row r="25" spans="2:28">
      <c r="B25" s="28" t="s">
        <v>2012</v>
      </c>
      <c r="C25" s="27" t="s">
        <v>99</v>
      </c>
      <c r="D25" s="30" t="s">
        <v>970</v>
      </c>
      <c r="E25" s="30" t="s">
        <v>103</v>
      </c>
      <c r="F25" s="30" t="s">
        <v>1149</v>
      </c>
      <c r="G25" s="30" t="s">
        <v>2015</v>
      </c>
      <c r="H25" s="37">
        <f>우원개발!X2</f>
        <v>4037.4193548387098</v>
      </c>
      <c r="I25" s="37">
        <f>우원개발!AF21/10^3</f>
        <v>17124.677</v>
      </c>
      <c r="J25" s="37">
        <f t="shared" si="3"/>
        <v>69139.502365161286</v>
      </c>
      <c r="K25" s="37">
        <f>우원개발!G6/10^6</f>
        <v>28869.472973</v>
      </c>
      <c r="L25" s="37">
        <f>우원개발!G3/10^6</f>
        <v>25713.787227000001</v>
      </c>
      <c r="M25" s="37">
        <f>우원개발!G10/10^6</f>
        <v>54733.617937000003</v>
      </c>
      <c r="N25" s="651">
        <v>0</v>
      </c>
      <c r="O25" s="38">
        <f t="shared" si="9"/>
        <v>17561.570174161287</v>
      </c>
      <c r="P25" s="39">
        <f>우원개발!G16/10^6</f>
        <v>61891.501963000002</v>
      </c>
      <c r="Q25" s="37">
        <f>우원개발!J26/10^6</f>
        <v>218641.53599100001</v>
      </c>
      <c r="R25" s="37">
        <f>우원개발!C5/10^6</f>
        <v>1436.2554580000001</v>
      </c>
      <c r="S25" s="37">
        <f>우원개발!C6/10^6</f>
        <v>1314.282467</v>
      </c>
      <c r="T25" s="37">
        <f>우원개발!C7/10^6</f>
        <v>2750.5379250000001</v>
      </c>
      <c r="U25" s="48">
        <f>우원개발!C8/10^6</f>
        <v>-1444.642846</v>
      </c>
      <c r="V25" s="24">
        <f t="shared" si="4"/>
        <v>1.1171081678789163</v>
      </c>
      <c r="W25" s="26">
        <f t="shared" si="5"/>
        <v>8.0321289797763665E-2</v>
      </c>
      <c r="X25" s="26">
        <f t="shared" si="6"/>
        <v>12.227330504711151</v>
      </c>
      <c r="Y25" s="26">
        <f t="shared" si="7"/>
        <v>6.384776597530931</v>
      </c>
      <c r="Z25" s="25">
        <f t="shared" si="8"/>
        <v>-47.85923562809883</v>
      </c>
      <c r="AA25" s="670" t="s">
        <v>4849</v>
      </c>
      <c r="AB25" s="674"/>
    </row>
    <row r="26" spans="2:28">
      <c r="B26" s="659" t="s">
        <v>2017</v>
      </c>
      <c r="C26" s="660" t="s">
        <v>99</v>
      </c>
      <c r="D26" s="661" t="s">
        <v>981</v>
      </c>
      <c r="E26" s="661" t="s">
        <v>103</v>
      </c>
      <c r="F26" s="661" t="s">
        <v>1032</v>
      </c>
      <c r="G26" s="661" t="s">
        <v>11</v>
      </c>
      <c r="H26" s="662">
        <f>태영건설!O20</f>
        <v>12067.796610169491</v>
      </c>
      <c r="I26" s="662">
        <f>태영건설!P20/10^3</f>
        <v>76400</v>
      </c>
      <c r="J26" s="662">
        <f t="shared" si="3"/>
        <v>921979.6610169491</v>
      </c>
      <c r="K26" s="662">
        <f>태영건설!G6</f>
        <v>1728674.585</v>
      </c>
      <c r="L26" s="662">
        <f>태영건설!G3</f>
        <v>539369.78946</v>
      </c>
      <c r="M26" s="662">
        <f>태영건설!G11</f>
        <v>886059.95851100003</v>
      </c>
      <c r="N26" s="663">
        <f>(태영건설!$C$85)/(10^6)</f>
        <v>467916.58979900001</v>
      </c>
      <c r="O26" s="664">
        <f t="shared" si="9"/>
        <v>1693141.0878449487</v>
      </c>
      <c r="P26" s="665">
        <f>태영건설!G19</f>
        <v>1482288.265598</v>
      </c>
      <c r="Q26" s="662">
        <f>태영건설!C4</f>
        <v>3850546.0303130001</v>
      </c>
      <c r="R26" s="662">
        <f>태영건설!C5</f>
        <v>463519.90617700003</v>
      </c>
      <c r="S26" s="662">
        <f>태영건설!C6</f>
        <v>67464.167000000001</v>
      </c>
      <c r="T26" s="662">
        <f>태영건설!C7</f>
        <v>530984.07317700004</v>
      </c>
      <c r="U26" s="48">
        <f>태영건설!C8</f>
        <v>244140.18351500001</v>
      </c>
      <c r="V26" s="24">
        <f t="shared" ref="V26:V41" si="10">J26/P26</f>
        <v>0.62199754421249132</v>
      </c>
      <c r="W26" s="26">
        <f t="shared" ref="W26:W41" si="11">O26/Q26</f>
        <v>0.43971454295465678</v>
      </c>
      <c r="X26" s="26">
        <f t="shared" ref="X26:X41" si="12">O26/R26</f>
        <v>3.6527904525386332</v>
      </c>
      <c r="Y26" s="26">
        <f t="shared" ref="Y26:Y41" si="13">O26/T26</f>
        <v>3.1886852607734455</v>
      </c>
      <c r="Z26" s="25">
        <f t="shared" ref="Z26:Z41" si="14">J26/U26</f>
        <v>3.7764355205389717</v>
      </c>
      <c r="AA26" s="670" t="s">
        <v>4848</v>
      </c>
      <c r="AB26" s="674"/>
    </row>
    <row r="27" spans="2:28">
      <c r="B27" s="432" t="s">
        <v>4853</v>
      </c>
      <c r="C27" s="433" t="s">
        <v>99</v>
      </c>
      <c r="D27" s="435" t="s">
        <v>959</v>
      </c>
      <c r="E27" s="434" t="s">
        <v>2018</v>
      </c>
      <c r="F27" s="434" t="s">
        <v>4854</v>
      </c>
      <c r="G27" s="434" t="s">
        <v>4855</v>
      </c>
      <c r="H27" s="436">
        <f>화성산업!R20</f>
        <v>14627.118644067798</v>
      </c>
      <c r="I27" s="436">
        <f>화성산업!S20/10^3</f>
        <v>12450.8</v>
      </c>
      <c r="J27" s="436">
        <f t="shared" si="3"/>
        <v>182119.32881355932</v>
      </c>
      <c r="K27" s="436">
        <f>화성산업!G6</f>
        <v>11064</v>
      </c>
      <c r="L27" s="436">
        <f>화성산업!G3</f>
        <v>132124.24067699999</v>
      </c>
      <c r="M27" s="436">
        <f>화성산업!G10</f>
        <v>152156.870069</v>
      </c>
      <c r="N27" s="654">
        <v>0</v>
      </c>
      <c r="O27" s="437">
        <f t="shared" si="9"/>
        <v>-91097.781932440674</v>
      </c>
      <c r="P27" s="438">
        <f>화성산업!G18</f>
        <v>374793.42884299997</v>
      </c>
      <c r="Q27" s="436">
        <f>화성산업!C4</f>
        <v>475190.99664799997</v>
      </c>
      <c r="R27" s="436">
        <f>화성산업!C5</f>
        <v>67108.168917000003</v>
      </c>
      <c r="S27" s="436">
        <f>화성산업!C6</f>
        <v>2825.8789999999999</v>
      </c>
      <c r="T27" s="436">
        <f>화성산업!C7</f>
        <v>69934.047917000004</v>
      </c>
      <c r="U27" s="439">
        <f>화성산업!C8</f>
        <v>49227.487717999997</v>
      </c>
      <c r="V27" s="440">
        <f t="shared" si="10"/>
        <v>0.48591921522148313</v>
      </c>
      <c r="W27" s="441">
        <f t="shared" si="11"/>
        <v>-0.19170771873845455</v>
      </c>
      <c r="X27" s="441">
        <f t="shared" si="12"/>
        <v>-1.3574767931026586</v>
      </c>
      <c r="Y27" s="441">
        <f t="shared" si="13"/>
        <v>-1.3026241815797432</v>
      </c>
      <c r="Z27" s="442">
        <f t="shared" si="14"/>
        <v>3.6995454624219533</v>
      </c>
      <c r="AA27" s="671" t="s">
        <v>4852</v>
      </c>
      <c r="AB27" s="673" t="s">
        <v>4905</v>
      </c>
    </row>
    <row r="28" spans="2:28">
      <c r="B28" s="659" t="s">
        <v>1045</v>
      </c>
      <c r="C28" s="660" t="s">
        <v>99</v>
      </c>
      <c r="D28" s="661" t="s">
        <v>981</v>
      </c>
      <c r="E28" s="661" t="s">
        <v>103</v>
      </c>
      <c r="F28" s="661" t="s">
        <v>1047</v>
      </c>
      <c r="G28" s="661" t="s">
        <v>11</v>
      </c>
      <c r="H28" s="662" t="e">
        <f>현대건설!#REF!</f>
        <v>#REF!</v>
      </c>
      <c r="I28" s="662" t="e">
        <f>현대건설!#REF!/10^3</f>
        <v>#REF!</v>
      </c>
      <c r="J28" s="662" t="e">
        <f t="shared" si="3"/>
        <v>#REF!</v>
      </c>
      <c r="K28" s="662">
        <f>현대건설!G6</f>
        <v>2400899</v>
      </c>
      <c r="L28" s="662">
        <f>현대건설!G3</f>
        <v>4066143</v>
      </c>
      <c r="M28" s="662">
        <f>현대건설!G11</f>
        <v>1169462</v>
      </c>
      <c r="N28" s="663">
        <f>현대건설!$C$94</f>
        <v>2017762</v>
      </c>
      <c r="O28" s="664" t="e">
        <f t="shared" si="9"/>
        <v>#REF!</v>
      </c>
      <c r="P28" s="665">
        <f>현대건설!G19</f>
        <v>8291856</v>
      </c>
      <c r="Q28" s="662">
        <f>현대건설!C4</f>
        <v>16730894</v>
      </c>
      <c r="R28" s="662">
        <f>현대건설!C5</f>
        <v>839989</v>
      </c>
      <c r="S28" s="662">
        <f>현대건설!C6</f>
        <v>175573</v>
      </c>
      <c r="T28" s="662">
        <f>현대건설!C7</f>
        <v>1015562</v>
      </c>
      <c r="U28" s="48">
        <f>현대건설!C8</f>
        <v>535303</v>
      </c>
      <c r="V28" s="24" t="e">
        <f t="shared" si="10"/>
        <v>#REF!</v>
      </c>
      <c r="W28" s="26" t="e">
        <f t="shared" si="11"/>
        <v>#REF!</v>
      </c>
      <c r="X28" s="26" t="e">
        <f t="shared" si="12"/>
        <v>#REF!</v>
      </c>
      <c r="Y28" s="26" t="e">
        <f t="shared" si="13"/>
        <v>#REF!</v>
      </c>
      <c r="Z28" s="25" t="e">
        <f t="shared" si="14"/>
        <v>#REF!</v>
      </c>
      <c r="AA28" s="670" t="s">
        <v>4850</v>
      </c>
      <c r="AB28" s="674"/>
    </row>
    <row r="29" spans="2:28">
      <c r="B29" s="432" t="s">
        <v>4856</v>
      </c>
      <c r="C29" s="433" t="s">
        <v>99</v>
      </c>
      <c r="D29" s="435" t="s">
        <v>959</v>
      </c>
      <c r="E29" s="434" t="s">
        <v>4857</v>
      </c>
      <c r="F29" s="434" t="s">
        <v>4858</v>
      </c>
      <c r="G29" s="434" t="s">
        <v>4859</v>
      </c>
      <c r="H29" s="436">
        <f>GS건설!Q20</f>
        <v>44188.135593220337</v>
      </c>
      <c r="I29" s="436">
        <f>GS건설!R20/10^3</f>
        <v>79528.619203389826</v>
      </c>
      <c r="J29" s="436">
        <f t="shared" si="3"/>
        <v>3514221.4089009762</v>
      </c>
      <c r="K29" s="436">
        <f>GS건설!G6</f>
        <v>2265342</v>
      </c>
      <c r="L29" s="436">
        <f>GS건설!G3</f>
        <v>1887823.73331</v>
      </c>
      <c r="M29" s="436">
        <f>GS건설!G11</f>
        <v>2039050.9971489999</v>
      </c>
      <c r="N29" s="654">
        <f>(GS건설!$C$67)/(10^6)</f>
        <v>76173.169007000004</v>
      </c>
      <c r="O29" s="437">
        <f t="shared" si="9"/>
        <v>1928861.8474489762</v>
      </c>
      <c r="P29" s="438">
        <f>GS건설!G17</f>
        <v>3624685.8940710002</v>
      </c>
      <c r="Q29" s="436">
        <f>GS건설!C4</f>
        <v>13139372.923261</v>
      </c>
      <c r="R29" s="436">
        <f>GS건설!C5</f>
        <v>1064489.1770850001</v>
      </c>
      <c r="S29" s="436">
        <f>GS건설!C6</f>
        <v>53561</v>
      </c>
      <c r="T29" s="436">
        <f>GS건설!C7</f>
        <v>1118050.1770850001</v>
      </c>
      <c r="U29" s="439">
        <f>GS건설!C8</f>
        <v>587434.39516299998</v>
      </c>
      <c r="V29" s="440">
        <f t="shared" si="10"/>
        <v>0.96952439786556022</v>
      </c>
      <c r="W29" s="441">
        <f t="shared" si="11"/>
        <v>0.14680014477968412</v>
      </c>
      <c r="X29" s="441">
        <f t="shared" si="12"/>
        <v>1.8120070067137521</v>
      </c>
      <c r="Y29" s="441">
        <f t="shared" si="13"/>
        <v>1.7252015043528175</v>
      </c>
      <c r="Z29" s="442">
        <f t="shared" si="14"/>
        <v>5.9823214946851344</v>
      </c>
      <c r="AA29" s="671" t="s">
        <v>4852</v>
      </c>
      <c r="AB29" s="673" t="s">
        <v>4906</v>
      </c>
    </row>
    <row r="30" spans="2:28">
      <c r="B30" s="432" t="s">
        <v>4860</v>
      </c>
      <c r="C30" s="433" t="s">
        <v>99</v>
      </c>
      <c r="D30" s="435" t="s">
        <v>981</v>
      </c>
      <c r="E30" s="434" t="s">
        <v>4861</v>
      </c>
      <c r="F30" s="434" t="s">
        <v>4862</v>
      </c>
      <c r="G30" s="434" t="s">
        <v>4855</v>
      </c>
      <c r="H30" s="436">
        <f>동부건설!Q20</f>
        <v>8135.7627118644068</v>
      </c>
      <c r="I30" s="436">
        <f>동부건설!R20/10^3</f>
        <v>20867.151999999998</v>
      </c>
      <c r="J30" s="436">
        <f t="shared" si="3"/>
        <v>169770.19714440676</v>
      </c>
      <c r="K30" s="436">
        <f>동부건설!G6</f>
        <v>6683</v>
      </c>
      <c r="L30" s="436">
        <f>동부건설!G3</f>
        <v>84919.967676</v>
      </c>
      <c r="M30" s="436">
        <f>동부건설!G11</f>
        <v>258967.50532</v>
      </c>
      <c r="N30" s="654">
        <v>0</v>
      </c>
      <c r="O30" s="437">
        <f t="shared" si="9"/>
        <v>-167434.27585159324</v>
      </c>
      <c r="P30" s="438">
        <f>동부건설!G18</f>
        <v>361897.85173200001</v>
      </c>
      <c r="Q30" s="436">
        <f>동부건설!C4</f>
        <v>898151.32988099998</v>
      </c>
      <c r="R30" s="436">
        <f>동부건설!C5</f>
        <v>31822.346232</v>
      </c>
      <c r="S30" s="436">
        <f>동부건설!C6</f>
        <v>3632</v>
      </c>
      <c r="T30" s="436">
        <f>동부건설!C7</f>
        <v>35454.346231999996</v>
      </c>
      <c r="U30" s="439">
        <f>동부건설!C8</f>
        <v>73948.073579999997</v>
      </c>
      <c r="V30" s="440">
        <f t="shared" si="10"/>
        <v>0.46911081768489871</v>
      </c>
      <c r="W30" s="441">
        <f t="shared" si="11"/>
        <v>-0.18642100755312285</v>
      </c>
      <c r="X30" s="441">
        <f t="shared" si="12"/>
        <v>-5.2615314606571726</v>
      </c>
      <c r="Y30" s="441">
        <f t="shared" si="13"/>
        <v>-4.7225317526930519</v>
      </c>
      <c r="Z30" s="442">
        <f t="shared" si="14"/>
        <v>2.2958028373888948</v>
      </c>
      <c r="AA30" s="671" t="s">
        <v>4852</v>
      </c>
      <c r="AB30" s="673" t="s">
        <v>4907</v>
      </c>
    </row>
    <row r="31" spans="2:28">
      <c r="B31" s="220" t="s">
        <v>1065</v>
      </c>
      <c r="C31" s="221" t="s">
        <v>99</v>
      </c>
      <c r="D31" s="222" t="s">
        <v>981</v>
      </c>
      <c r="E31" s="222" t="s">
        <v>103</v>
      </c>
      <c r="F31" s="222" t="s">
        <v>1067</v>
      </c>
      <c r="G31" s="222" t="s">
        <v>11</v>
      </c>
      <c r="H31" s="223">
        <f>코오롱글로벌!Q20</f>
        <v>8598.6440677966093</v>
      </c>
      <c r="I31" s="223">
        <f>코오롱글로벌!R20/10^3</f>
        <v>10.254262295081968</v>
      </c>
      <c r="J31" s="223">
        <f t="shared" si="3"/>
        <v>88.172751653237</v>
      </c>
      <c r="K31" s="223">
        <f>코오롱글로벌!G6</f>
        <v>711660</v>
      </c>
      <c r="L31" s="223">
        <f>코오롱글로벌!G3</f>
        <v>82722.733619999999</v>
      </c>
      <c r="M31" s="223">
        <f>코오롱글로벌!G11</f>
        <v>511292.83516000002</v>
      </c>
      <c r="N31" s="652">
        <f>(코오롱글로벌!$C$72)/(10^6)</f>
        <v>4097.9329049999997</v>
      </c>
      <c r="O31" s="224">
        <f t="shared" si="9"/>
        <v>121830.53687665326</v>
      </c>
      <c r="P31" s="225">
        <f>코오롱글로벌!G18</f>
        <v>446731.38101800001</v>
      </c>
      <c r="Q31" s="223">
        <f>코오롱글로벌!C4</f>
        <v>3358253.4052240001</v>
      </c>
      <c r="R31" s="223">
        <f>코오롱글로벌!C5</f>
        <v>76764.013370999994</v>
      </c>
      <c r="S31" s="223">
        <f>코오롱글로벌!C6</f>
        <v>19458.893841000001</v>
      </c>
      <c r="T31" s="223">
        <f>코오롱글로벌!C7</f>
        <v>96222.907211999991</v>
      </c>
      <c r="U31" s="226">
        <f>코오롱글로벌!C8</f>
        <v>14451.159656</v>
      </c>
      <c r="V31" s="227">
        <f t="shared" si="10"/>
        <v>1.9737308682526666E-4</v>
      </c>
      <c r="W31" s="228">
        <f t="shared" si="11"/>
        <v>3.6277946353642419E-2</v>
      </c>
      <c r="X31" s="228">
        <f t="shared" si="12"/>
        <v>1.5870787824477994</v>
      </c>
      <c r="Y31" s="228">
        <f t="shared" si="13"/>
        <v>1.2661282059191383</v>
      </c>
      <c r="Z31" s="229">
        <f t="shared" si="14"/>
        <v>6.1014308714407162E-3</v>
      </c>
      <c r="AA31" s="672" t="s">
        <v>4849</v>
      </c>
      <c r="AB31" s="676"/>
    </row>
    <row r="32" spans="2:28">
      <c r="B32" s="220" t="s">
        <v>1080</v>
      </c>
      <c r="C32" s="221" t="s">
        <v>99</v>
      </c>
      <c r="D32" s="222" t="s">
        <v>981</v>
      </c>
      <c r="E32" s="222" t="s">
        <v>103</v>
      </c>
      <c r="F32" s="222" t="s">
        <v>1082</v>
      </c>
      <c r="G32" s="222" t="s">
        <v>11</v>
      </c>
      <c r="H32" s="223">
        <f>진흥기업!Q20</f>
        <v>2040.7627118644068</v>
      </c>
      <c r="I32" s="223">
        <f>진흥기업!R20/10^3</f>
        <v>2.0075409836065572</v>
      </c>
      <c r="J32" s="223">
        <f t="shared" si="3"/>
        <v>4.0969147818838563</v>
      </c>
      <c r="K32" s="223">
        <f>진흥기업!G6</f>
        <v>23703.635999999999</v>
      </c>
      <c r="L32" s="223">
        <f>진흥기업!G3</f>
        <v>13320.055444</v>
      </c>
      <c r="M32" s="223">
        <f>진흥기업!G11</f>
        <v>111114.32175500001</v>
      </c>
      <c r="N32" s="652">
        <v>0</v>
      </c>
      <c r="O32" s="224">
        <f t="shared" si="9"/>
        <v>-100726.64428421813</v>
      </c>
      <c r="P32" s="225">
        <f>진흥기업!G18</f>
        <v>78804.146252000006</v>
      </c>
      <c r="Q32" s="223">
        <f>진흥기업!C4</f>
        <v>671155.38969600003</v>
      </c>
      <c r="R32" s="223">
        <f>진흥기업!C5</f>
        <v>35051.376070999999</v>
      </c>
      <c r="S32" s="223">
        <f>진흥기업!C6</f>
        <v>397.3</v>
      </c>
      <c r="T32" s="223">
        <f>진흥기업!C7</f>
        <v>35448.676071000002</v>
      </c>
      <c r="U32" s="226">
        <f>진흥기업!C8</f>
        <v>6053.4941570000001</v>
      </c>
      <c r="V32" s="227">
        <f t="shared" si="10"/>
        <v>5.1988568834725225E-5</v>
      </c>
      <c r="W32" s="228">
        <f t="shared" si="11"/>
        <v>-0.15007946867541699</v>
      </c>
      <c r="X32" s="228">
        <f t="shared" si="12"/>
        <v>-2.8736858741347682</v>
      </c>
      <c r="Y32" s="228">
        <f t="shared" si="13"/>
        <v>-2.8414783131102883</v>
      </c>
      <c r="Z32" s="229">
        <f t="shared" si="14"/>
        <v>6.7678512205159404E-4</v>
      </c>
      <c r="AA32" s="672" t="s">
        <v>4849</v>
      </c>
      <c r="AB32" s="676"/>
    </row>
    <row r="33" spans="1:28">
      <c r="B33" s="220" t="s">
        <v>1085</v>
      </c>
      <c r="C33" s="221" t="s">
        <v>99</v>
      </c>
      <c r="D33" s="222" t="s">
        <v>981</v>
      </c>
      <c r="E33" s="222" t="s">
        <v>103</v>
      </c>
      <c r="F33" s="222" t="s">
        <v>1087</v>
      </c>
      <c r="G33" s="222" t="s">
        <v>11</v>
      </c>
      <c r="H33" s="223">
        <f>남광토건!Q20</f>
        <v>15253.389830508475</v>
      </c>
      <c r="I33" s="223">
        <f>남광토건!R20/10^3</f>
        <v>8.6398360655737712</v>
      </c>
      <c r="J33" s="223">
        <f t="shared" si="3"/>
        <v>131.78678757988334</v>
      </c>
      <c r="K33" s="223">
        <f>남광토건!G6</f>
        <v>9245.0110000000004</v>
      </c>
      <c r="L33" s="223">
        <f>남광토건!G3</f>
        <v>37821.764122</v>
      </c>
      <c r="M33" s="223">
        <f>남광토건!G11</f>
        <v>35752.198429999997</v>
      </c>
      <c r="N33" s="652">
        <v>0</v>
      </c>
      <c r="O33" s="224">
        <f t="shared" si="9"/>
        <v>-64197.164764420115</v>
      </c>
      <c r="P33" s="225">
        <f>남광토건!G18</f>
        <v>49112.603502999998</v>
      </c>
      <c r="Q33" s="223">
        <f>남광토건!C4</f>
        <v>157172.93050700001</v>
      </c>
      <c r="R33" s="223">
        <f>남광토건!C5</f>
        <v>11141.644773</v>
      </c>
      <c r="S33" s="223">
        <f>남광토건!C6</f>
        <v>460.75900000000001</v>
      </c>
      <c r="T33" s="223">
        <f>남광토건!C7</f>
        <v>11602.403773</v>
      </c>
      <c r="U33" s="226">
        <f>남광토건!C8</f>
        <v>5715.6745970000002</v>
      </c>
      <c r="V33" s="227">
        <f t="shared" si="10"/>
        <v>2.6833598339341398E-3</v>
      </c>
      <c r="W33" s="228">
        <f t="shared" si="11"/>
        <v>-0.40844924477348832</v>
      </c>
      <c r="X33" s="228">
        <f t="shared" si="12"/>
        <v>-5.7619109271901854</v>
      </c>
      <c r="Y33" s="228">
        <f t="shared" si="13"/>
        <v>-5.5330917644681179</v>
      </c>
      <c r="Z33" s="229">
        <f t="shared" si="14"/>
        <v>2.3057083699106067E-2</v>
      </c>
      <c r="AA33" s="672" t="s">
        <v>4848</v>
      </c>
      <c r="AB33" s="676"/>
    </row>
    <row r="34" spans="1:28">
      <c r="A34" s="658"/>
      <c r="B34" s="432" t="s">
        <v>4863</v>
      </c>
      <c r="C34" s="433" t="s">
        <v>99</v>
      </c>
      <c r="D34" s="435" t="s">
        <v>959</v>
      </c>
      <c r="E34" s="434" t="s">
        <v>4864</v>
      </c>
      <c r="F34" s="434" t="s">
        <v>4865</v>
      </c>
      <c r="G34" s="434" t="s">
        <v>2013</v>
      </c>
      <c r="H34" s="436">
        <f>KCC건설!D5</f>
        <v>8092.0338983050851</v>
      </c>
      <c r="I34" s="436">
        <f>KCC건설!K156/10^3</f>
        <v>21400</v>
      </c>
      <c r="J34" s="436">
        <f t="shared" si="3"/>
        <v>173169.52542372883</v>
      </c>
      <c r="K34" s="436">
        <f>KCC건설!C21</f>
        <v>248253.913867</v>
      </c>
      <c r="L34" s="436">
        <f>KCC건설!C18</f>
        <v>214388.04289399998</v>
      </c>
      <c r="M34" s="436">
        <f>KCC건설!C25</f>
        <v>141192.70665499999</v>
      </c>
      <c r="N34" s="654">
        <f>(KCC건설!$C$151)/(10^6)</f>
        <v>-94.449708999999999</v>
      </c>
      <c r="O34" s="437">
        <f t="shared" si="9"/>
        <v>65748.240032728863</v>
      </c>
      <c r="P34" s="438">
        <f>KCC건설!C30</f>
        <v>376414.84839300002</v>
      </c>
      <c r="Q34" s="436">
        <f>KCC건설!C9</f>
        <v>1063627.2549089999</v>
      </c>
      <c r="R34" s="436">
        <f>KCC건설!C10</f>
        <v>47771.723334000002</v>
      </c>
      <c r="S34" s="436">
        <f>KCC건설!C11</f>
        <v>1135.617262</v>
      </c>
      <c r="T34" s="436">
        <f t="shared" ref="T34:T41" si="15">R34+S34</f>
        <v>48907.340596000002</v>
      </c>
      <c r="U34" s="439">
        <f>KCC건설!C13</f>
        <v>24144.26899</v>
      </c>
      <c r="V34" s="440">
        <f t="shared" si="10"/>
        <v>0.46004966638013522</v>
      </c>
      <c r="W34" s="441">
        <f t="shared" si="11"/>
        <v>6.1815114016003703E-2</v>
      </c>
      <c r="X34" s="441">
        <f t="shared" si="12"/>
        <v>1.3763003602161166</v>
      </c>
      <c r="Y34" s="441">
        <f t="shared" si="13"/>
        <v>1.3443429806548555</v>
      </c>
      <c r="Z34" s="442">
        <f t="shared" si="14"/>
        <v>7.1722828094506257</v>
      </c>
      <c r="AA34" s="671" t="s">
        <v>4852</v>
      </c>
      <c r="AB34" s="673" t="s">
        <v>4890</v>
      </c>
    </row>
    <row r="35" spans="1:28">
      <c r="A35" s="658"/>
      <c r="B35" s="432" t="s">
        <v>4866</v>
      </c>
      <c r="C35" s="433" t="s">
        <v>99</v>
      </c>
      <c r="D35" s="435" t="s">
        <v>965</v>
      </c>
      <c r="E35" s="434" t="s">
        <v>2018</v>
      </c>
      <c r="F35" s="434" t="s">
        <v>4867</v>
      </c>
      <c r="G35" s="434" t="s">
        <v>2013</v>
      </c>
      <c r="H35" s="436">
        <f>금화피에스시!D5</f>
        <v>30849.152542372882</v>
      </c>
      <c r="I35" s="436">
        <f>금화피에스시!K90/10^3</f>
        <v>6000</v>
      </c>
      <c r="J35" s="436">
        <f t="shared" si="3"/>
        <v>185094.9152542373</v>
      </c>
      <c r="K35" s="436">
        <f>금화피에스시!C21</f>
        <v>10767.871772</v>
      </c>
      <c r="L35" s="436">
        <f>금화피에스시!C18</f>
        <v>142314.601998</v>
      </c>
      <c r="M35" s="436">
        <f>금화피에스시!C25</f>
        <v>41035.703657999999</v>
      </c>
      <c r="N35" s="654">
        <f>(금화피에스시!$C$85)/(10^6)</f>
        <v>369.47549099999998</v>
      </c>
      <c r="O35" s="437">
        <f t="shared" si="9"/>
        <v>12881.95686123732</v>
      </c>
      <c r="P35" s="438">
        <f>금화피에스시!C30</f>
        <v>220727.037778</v>
      </c>
      <c r="Q35" s="436">
        <f>금화피에스시!C9</f>
        <v>233326.732686</v>
      </c>
      <c r="R35" s="436">
        <f>금화피에스시!C10</f>
        <v>41384.787490000002</v>
      </c>
      <c r="S35" s="436">
        <f>금화피에스시!C11</f>
        <v>1664.837</v>
      </c>
      <c r="T35" s="436">
        <f t="shared" si="15"/>
        <v>43049.624490000002</v>
      </c>
      <c r="U35" s="439">
        <f>금화피에스시!C13</f>
        <v>39649.708578999998</v>
      </c>
      <c r="V35" s="440">
        <f t="shared" si="10"/>
        <v>0.83856928955119525</v>
      </c>
      <c r="W35" s="441">
        <f t="shared" si="11"/>
        <v>5.5209948354152986E-2</v>
      </c>
      <c r="X35" s="441">
        <f t="shared" si="12"/>
        <v>0.31127275606646637</v>
      </c>
      <c r="Y35" s="441">
        <f t="shared" si="13"/>
        <v>0.29923505753760221</v>
      </c>
      <c r="Z35" s="442">
        <f t="shared" si="14"/>
        <v>4.6682541155490522</v>
      </c>
      <c r="AA35" s="671" t="s">
        <v>4852</v>
      </c>
      <c r="AB35" s="673" t="s">
        <v>4891</v>
      </c>
    </row>
    <row r="36" spans="1:28">
      <c r="B36" s="432" t="s">
        <v>4868</v>
      </c>
      <c r="C36" s="433" t="s">
        <v>99</v>
      </c>
      <c r="D36" s="435" t="s">
        <v>959</v>
      </c>
      <c r="E36" s="434" t="s">
        <v>2018</v>
      </c>
      <c r="F36" s="434" t="s">
        <v>4869</v>
      </c>
      <c r="G36" s="434" t="s">
        <v>2013</v>
      </c>
      <c r="H36" s="436">
        <f>상지카일룸!D5</f>
        <v>1941.3559322033898</v>
      </c>
      <c r="I36" s="436">
        <f>상지카일룸!K80/10^3</f>
        <v>39119.974000000002</v>
      </c>
      <c r="J36" s="436">
        <f t="shared" si="3"/>
        <v>75945.793592542381</v>
      </c>
      <c r="K36" s="436">
        <f>상지카일룸!C21</f>
        <v>64305.101468000001</v>
      </c>
      <c r="L36" s="436">
        <f>상지카일룸!C18</f>
        <v>9752.2469460000011</v>
      </c>
      <c r="M36" s="436">
        <f>상지카일룸!C25</f>
        <v>17497.550238</v>
      </c>
      <c r="N36" s="654">
        <v>0</v>
      </c>
      <c r="O36" s="437">
        <f t="shared" si="9"/>
        <v>113001.09787654239</v>
      </c>
      <c r="P36" s="438">
        <f>상지카일룸!C30</f>
        <v>44529.668361999997</v>
      </c>
      <c r="Q36" s="436">
        <f>상지카일룸!C9</f>
        <v>31021.854002</v>
      </c>
      <c r="R36" s="436">
        <f>상지카일룸!C10</f>
        <v>1838.3092160000001</v>
      </c>
      <c r="S36" s="436">
        <f>상지카일룸!C11</f>
        <v>574.60599999999999</v>
      </c>
      <c r="T36" s="436">
        <f t="shared" si="15"/>
        <v>2412.9152160000003</v>
      </c>
      <c r="U36" s="439">
        <f>상지카일룸!C13</f>
        <v>9648.7797840000003</v>
      </c>
      <c r="V36" s="440">
        <f t="shared" si="10"/>
        <v>1.7055099753977006</v>
      </c>
      <c r="W36" s="441">
        <f t="shared" si="11"/>
        <v>3.6426287696814361</v>
      </c>
      <c r="X36" s="441">
        <f t="shared" si="12"/>
        <v>61.470125315708792</v>
      </c>
      <c r="Y36" s="441">
        <f t="shared" si="13"/>
        <v>46.831773088102729</v>
      </c>
      <c r="Z36" s="442">
        <f t="shared" si="14"/>
        <v>7.8710256936818883</v>
      </c>
      <c r="AA36" s="671" t="s">
        <v>4852</v>
      </c>
      <c r="AB36" s="673" t="s">
        <v>4892</v>
      </c>
    </row>
    <row r="37" spans="1:28">
      <c r="B37" s="432" t="s">
        <v>4870</v>
      </c>
      <c r="C37" s="433" t="s">
        <v>99</v>
      </c>
      <c r="D37" s="435" t="s">
        <v>4573</v>
      </c>
      <c r="E37" s="434" t="s">
        <v>2018</v>
      </c>
      <c r="F37" s="434" t="s">
        <v>4871</v>
      </c>
      <c r="G37" s="434" t="s">
        <v>2013</v>
      </c>
      <c r="H37" s="436">
        <f>이테크건설!D5</f>
        <v>90362.711864406781</v>
      </c>
      <c r="I37" s="436">
        <f>이테크건설!K89/10^3</f>
        <v>2800</v>
      </c>
      <c r="J37" s="436">
        <f t="shared" si="3"/>
        <v>253015.59322033901</v>
      </c>
      <c r="K37" s="436">
        <f>이테크건설!C21</f>
        <v>2066.793717</v>
      </c>
      <c r="L37" s="436">
        <f>이테크건설!C18</f>
        <v>135269.331424</v>
      </c>
      <c r="M37" s="436">
        <f>이테크건설!C25</f>
        <v>38988.761769999997</v>
      </c>
      <c r="N37" s="654">
        <f>(이테크건설!$C$84)/(10^6)</f>
        <v>155074.69576500001</v>
      </c>
      <c r="O37" s="437">
        <f t="shared" si="9"/>
        <v>235898.98950833903</v>
      </c>
      <c r="P37" s="438">
        <f>이테크건설!C30</f>
        <v>498705.03472400003</v>
      </c>
      <c r="Q37" s="436">
        <f>이테크건설!C9</f>
        <v>1487904.7677170001</v>
      </c>
      <c r="R37" s="436">
        <f>이테크건설!C10</f>
        <v>113025.079302</v>
      </c>
      <c r="S37" s="436">
        <f>이테크건설!C11</f>
        <v>69911.585477999994</v>
      </c>
      <c r="T37" s="436">
        <f t="shared" si="15"/>
        <v>182936.66477999999</v>
      </c>
      <c r="U37" s="439">
        <f>이테크건설!C13</f>
        <v>71126.973163999995</v>
      </c>
      <c r="V37" s="440">
        <f t="shared" si="10"/>
        <v>0.50734517521036515</v>
      </c>
      <c r="W37" s="441">
        <f t="shared" si="11"/>
        <v>0.15854441401535121</v>
      </c>
      <c r="X37" s="441">
        <f t="shared" si="12"/>
        <v>2.0871384560414525</v>
      </c>
      <c r="Y37" s="441">
        <f t="shared" si="13"/>
        <v>1.2895118088658259</v>
      </c>
      <c r="Z37" s="442">
        <f t="shared" si="14"/>
        <v>3.5572383016630265</v>
      </c>
      <c r="AA37" s="671" t="s">
        <v>4852</v>
      </c>
      <c r="AB37" s="673" t="s">
        <v>4893</v>
      </c>
    </row>
    <row r="38" spans="1:28">
      <c r="B38" s="28" t="s">
        <v>1197</v>
      </c>
      <c r="C38" s="27" t="s">
        <v>99</v>
      </c>
      <c r="D38" s="30" t="s">
        <v>954</v>
      </c>
      <c r="E38" s="30" t="s">
        <v>2018</v>
      </c>
      <c r="F38" s="30" t="s">
        <v>1199</v>
      </c>
      <c r="G38" s="30" t="s">
        <v>4058</v>
      </c>
      <c r="H38" s="37">
        <f>세보엠이씨!D5</f>
        <v>9984.9152542372885</v>
      </c>
      <c r="I38" s="37">
        <f>KCC건설!K156/10^3</f>
        <v>21400</v>
      </c>
      <c r="J38" s="37">
        <f t="shared" si="3"/>
        <v>213677.18644067796</v>
      </c>
      <c r="K38" s="37">
        <f>세보엠이씨!C21</f>
        <v>11620</v>
      </c>
      <c r="L38" s="37">
        <f>세보엠이씨!C18</f>
        <v>19185.184590000001</v>
      </c>
      <c r="M38" s="37">
        <f>세보엠이씨!C25</f>
        <v>9975.4091819999994</v>
      </c>
      <c r="N38" s="651">
        <f>(세보엠이씨!$E$71)/(10^6)</f>
        <v>529.14651600000002</v>
      </c>
      <c r="O38" s="38">
        <f t="shared" si="9"/>
        <v>196665.73918467798</v>
      </c>
      <c r="P38" s="39">
        <f>세보엠이씨!C30</f>
        <v>158899.633929</v>
      </c>
      <c r="Q38" s="37">
        <f>세보엠이씨!C9</f>
        <v>473844.41455799999</v>
      </c>
      <c r="R38" s="37">
        <f>세보엠이씨!C10</f>
        <v>27985.353524999999</v>
      </c>
      <c r="S38" s="37">
        <f>세보엠이씨!C11</f>
        <v>4126.7669999999998</v>
      </c>
      <c r="T38" s="37">
        <f t="shared" si="15"/>
        <v>32112.120524999998</v>
      </c>
      <c r="U38" s="48">
        <f>세보엠이씨!C13</f>
        <v>21156.519813999999</v>
      </c>
      <c r="V38" s="24">
        <f t="shared" si="10"/>
        <v>1.344730514207187</v>
      </c>
      <c r="W38" s="26">
        <f t="shared" si="11"/>
        <v>0.41504285614113851</v>
      </c>
      <c r="X38" s="26">
        <f t="shared" si="12"/>
        <v>7.0274523782231899</v>
      </c>
      <c r="Y38" s="26">
        <f t="shared" si="13"/>
        <v>6.1243460714956317</v>
      </c>
      <c r="Z38" s="25">
        <f t="shared" si="14"/>
        <v>10.099826829707615</v>
      </c>
      <c r="AA38" s="670" t="s">
        <v>4849</v>
      </c>
      <c r="AB38" s="674"/>
    </row>
    <row r="39" spans="1:28">
      <c r="A39" s="658"/>
      <c r="B39" s="432" t="s">
        <v>4872</v>
      </c>
      <c r="C39" s="433" t="s">
        <v>99</v>
      </c>
      <c r="D39" s="435" t="s">
        <v>959</v>
      </c>
      <c r="E39" s="434" t="s">
        <v>2018</v>
      </c>
      <c r="F39" s="434" t="s">
        <v>4873</v>
      </c>
      <c r="G39" s="434" t="s">
        <v>4874</v>
      </c>
      <c r="H39" s="436">
        <f>삼일기업공사!D5</f>
        <v>3424.9152542372881</v>
      </c>
      <c r="I39" s="436">
        <f>삼일기업공사!J71/10^3</f>
        <v>12400</v>
      </c>
      <c r="J39" s="436">
        <f t="shared" si="3"/>
        <v>42468.949152542373</v>
      </c>
      <c r="K39" s="436">
        <f>삼일기업공사!C21</f>
        <v>0</v>
      </c>
      <c r="L39" s="436">
        <f>삼일기업공사!C18</f>
        <v>42486.110071000003</v>
      </c>
      <c r="M39" s="436">
        <f>삼일기업공사!C25</f>
        <v>4171.5690500000001</v>
      </c>
      <c r="N39" s="654">
        <v>0</v>
      </c>
      <c r="O39" s="437">
        <f t="shared" si="9"/>
        <v>-4188.7299684576301</v>
      </c>
      <c r="P39" s="438">
        <f>삼일기업공사!C30</f>
        <v>56772.357904999997</v>
      </c>
      <c r="Q39" s="436">
        <f>삼일기업공사!C9</f>
        <v>56185.006771</v>
      </c>
      <c r="R39" s="436">
        <f>삼일기업공사!C10</f>
        <v>3042.024465</v>
      </c>
      <c r="S39" s="436">
        <f>삼일기업공사!C11</f>
        <v>127.94036</v>
      </c>
      <c r="T39" s="436">
        <f t="shared" si="15"/>
        <v>3169.964825</v>
      </c>
      <c r="U39" s="439">
        <f>삼일기업공사!C13</f>
        <v>3094.3332030000001</v>
      </c>
      <c r="V39" s="440">
        <f t="shared" si="10"/>
        <v>0.74805681355718523</v>
      </c>
      <c r="W39" s="441">
        <f t="shared" si="11"/>
        <v>-7.4552451075251117E-2</v>
      </c>
      <c r="X39" s="441">
        <f t="shared" si="12"/>
        <v>-1.3769547275674623</v>
      </c>
      <c r="Y39" s="441">
        <f t="shared" si="13"/>
        <v>-1.321380582971494</v>
      </c>
      <c r="Z39" s="442">
        <f t="shared" si="14"/>
        <v>13.724749846386331</v>
      </c>
      <c r="AA39" s="671" t="s">
        <v>4852</v>
      </c>
      <c r="AB39" s="673" t="s">
        <v>4894</v>
      </c>
    </row>
    <row r="40" spans="1:28">
      <c r="A40" s="658"/>
      <c r="B40" s="432" t="s">
        <v>4875</v>
      </c>
      <c r="C40" s="433" t="s">
        <v>99</v>
      </c>
      <c r="D40" s="435" t="s">
        <v>4394</v>
      </c>
      <c r="E40" s="434" t="s">
        <v>2018</v>
      </c>
      <c r="F40" s="434" t="s">
        <v>4876</v>
      </c>
      <c r="G40" s="434" t="s">
        <v>2014</v>
      </c>
      <c r="H40" s="436">
        <f>AVERAGE(SC엔지니어링!P43:P101)</f>
        <v>1723.8983050847457</v>
      </c>
      <c r="I40" s="436">
        <f>SC엔지니어링!$X$21/10^3</f>
        <v>25016.587</v>
      </c>
      <c r="J40" s="436">
        <f t="shared" si="3"/>
        <v>43126.051928305082</v>
      </c>
      <c r="K40" s="436">
        <f>(SC엔지니어링!C6)/(10^6)</f>
        <v>12611.43461</v>
      </c>
      <c r="L40" s="436">
        <f>(SC엔지니어링!C3)/(10^6)</f>
        <v>16418.682022000001</v>
      </c>
      <c r="M40" s="436">
        <f>(SC엔지니어링!C10)/(10^6)</f>
        <v>68450.958522999994</v>
      </c>
      <c r="N40" s="654">
        <f>SC엔지니어링!$C$81/10^6</f>
        <v>0</v>
      </c>
      <c r="O40" s="437">
        <f t="shared" si="9"/>
        <v>-29132.154006694916</v>
      </c>
      <c r="P40" s="438">
        <f>(SC엔지니어링!C15)/(10^6)</f>
        <v>43011.648544000003</v>
      </c>
      <c r="Q40" s="436">
        <f>(SC엔지니어링!I4)/(10^6)</f>
        <v>214350.88759900001</v>
      </c>
      <c r="R40" s="436">
        <f>(SC엔지니어링!I5)/(10^6)</f>
        <v>1017.299887</v>
      </c>
      <c r="S40" s="436">
        <f>(SC엔지니어링!I6)/(10^6)</f>
        <v>4267.1279999999997</v>
      </c>
      <c r="T40" s="436">
        <f t="shared" si="15"/>
        <v>5284.4278869999998</v>
      </c>
      <c r="U40" s="439">
        <f>(SC엔지니어링!I8)/(10^6)</f>
        <v>13621.633766999999</v>
      </c>
      <c r="V40" s="440">
        <f t="shared" si="10"/>
        <v>1.00265982328457</v>
      </c>
      <c r="W40" s="441">
        <f t="shared" si="11"/>
        <v>-0.13590871646491295</v>
      </c>
      <c r="X40" s="441">
        <f t="shared" si="12"/>
        <v>-28.63674161274621</v>
      </c>
      <c r="Y40" s="441">
        <f t="shared" si="13"/>
        <v>-5.5128302684121611</v>
      </c>
      <c r="Z40" s="442">
        <f t="shared" si="14"/>
        <v>3.1659970210609378</v>
      </c>
      <c r="AA40" s="671" t="s">
        <v>4852</v>
      </c>
      <c r="AB40" s="673" t="s">
        <v>4883</v>
      </c>
    </row>
    <row r="41" spans="1:28">
      <c r="A41" s="658"/>
      <c r="B41" s="432" t="s">
        <v>4877</v>
      </c>
      <c r="C41" s="433" t="s">
        <v>99</v>
      </c>
      <c r="D41" s="435" t="s">
        <v>4878</v>
      </c>
      <c r="E41" s="434" t="s">
        <v>2018</v>
      </c>
      <c r="F41" s="434" t="s">
        <v>4879</v>
      </c>
      <c r="G41" s="434" t="s">
        <v>2014</v>
      </c>
      <c r="H41" s="436">
        <f>AVERAGE(일성건설!P42:P100)</f>
        <v>4661.9491525423728</v>
      </c>
      <c r="I41" s="436">
        <f>일성건설!$X$20/10^3</f>
        <v>38874.942000000003</v>
      </c>
      <c r="J41" s="436">
        <f t="shared" si="3"/>
        <v>181233.0029120339</v>
      </c>
      <c r="K41" s="436">
        <f>(일성건설!C6)/(10^6)</f>
        <v>242991.04121</v>
      </c>
      <c r="L41" s="436">
        <f>(일성건설!C3)/(10^6)</f>
        <v>95354.042115999997</v>
      </c>
      <c r="M41" s="436">
        <f>(일성건설!C10)/(10^6)</f>
        <v>324388.642101</v>
      </c>
      <c r="N41" s="654">
        <f>일성건설!$C$83/10^6</f>
        <v>10298.653706999999</v>
      </c>
      <c r="O41" s="437">
        <f t="shared" si="9"/>
        <v>14780.013612033896</v>
      </c>
      <c r="P41" s="438">
        <f>(일성건설!C14)/(10^6)</f>
        <v>265660.46396700002</v>
      </c>
      <c r="Q41" s="436">
        <f>(일성건설!I4)/(10^6)</f>
        <v>1320997.313083</v>
      </c>
      <c r="R41" s="436">
        <f>(일성건설!I5)/(10^6)</f>
        <v>60157.737322000001</v>
      </c>
      <c r="S41" s="436">
        <f>(일성건설!I6)/10^6</f>
        <v>7243.9080000000004</v>
      </c>
      <c r="T41" s="436">
        <f t="shared" si="15"/>
        <v>67401.645321999997</v>
      </c>
      <c r="U41" s="439">
        <f>(일성건설!I8)/(10^6)</f>
        <v>-12072.113815000001</v>
      </c>
      <c r="V41" s="440">
        <f t="shared" si="10"/>
        <v>0.68219787094306372</v>
      </c>
      <c r="W41" s="441">
        <f t="shared" si="11"/>
        <v>1.1188526627309837E-2</v>
      </c>
      <c r="X41" s="441">
        <f t="shared" si="12"/>
        <v>0.24568765831271994</v>
      </c>
      <c r="Y41" s="441">
        <f t="shared" si="13"/>
        <v>0.21928268281026186</v>
      </c>
      <c r="Z41" s="442">
        <f t="shared" si="14"/>
        <v>-15.012532659097854</v>
      </c>
      <c r="AA41" s="671" t="s">
        <v>4852</v>
      </c>
      <c r="AB41" s="673" t="s">
        <v>4884</v>
      </c>
    </row>
    <row r="42" spans="1:28">
      <c r="B42" s="31"/>
      <c r="C42" s="32"/>
      <c r="D42" s="33"/>
      <c r="E42" s="33"/>
      <c r="F42" s="33"/>
      <c r="G42" s="33"/>
      <c r="H42" s="40"/>
      <c r="I42" s="40"/>
      <c r="J42" s="40"/>
      <c r="K42" s="40"/>
      <c r="L42" s="40"/>
      <c r="M42" s="40"/>
      <c r="N42" s="40"/>
      <c r="O42" s="41"/>
      <c r="P42" s="42"/>
      <c r="Q42" s="40"/>
      <c r="R42" s="40"/>
      <c r="S42" s="40"/>
      <c r="T42" s="40"/>
      <c r="U42" s="46"/>
      <c r="V42" s="34"/>
      <c r="W42" s="35"/>
      <c r="X42" s="35"/>
      <c r="Y42" s="35"/>
      <c r="Z42" s="47"/>
      <c r="AA42" s="47"/>
      <c r="AB42" s="677"/>
    </row>
    <row r="43" spans="1:28">
      <c r="G43" s="23"/>
      <c r="H43" s="23"/>
      <c r="T43" s="1" t="s">
        <v>672</v>
      </c>
      <c r="U43" s="22" t="s">
        <v>94</v>
      </c>
      <c r="V43" s="21" t="e">
        <f>AVERAGE(V22:V41)</f>
        <v>#REF!</v>
      </c>
      <c r="W43" s="21" t="e">
        <f t="shared" ref="W43:Z43" si="16">AVERAGE(W22:W41)</f>
        <v>#REF!</v>
      </c>
      <c r="X43" s="21" t="e">
        <f t="shared" si="16"/>
        <v>#REF!</v>
      </c>
      <c r="Y43" s="21" t="e">
        <f t="shared" si="16"/>
        <v>#REF!</v>
      </c>
      <c r="Z43" s="21" t="e">
        <f t="shared" si="16"/>
        <v>#REF!</v>
      </c>
    </row>
    <row r="44" spans="1:28">
      <c r="F44" s="102"/>
      <c r="G44" s="666"/>
      <c r="H44" s="666"/>
      <c r="U44" s="22" t="s">
        <v>95</v>
      </c>
      <c r="V44" s="21" t="e">
        <f>MEDIAN(V22:V41)</f>
        <v>#REF!</v>
      </c>
      <c r="W44" s="21" t="e">
        <f t="shared" ref="W44:Z44" si="17">MEDIAN(W22:W41)</f>
        <v>#REF!</v>
      </c>
      <c r="X44" s="21" t="e">
        <f t="shared" si="17"/>
        <v>#REF!</v>
      </c>
      <c r="Y44" s="21" t="e">
        <f t="shared" si="17"/>
        <v>#REF!</v>
      </c>
      <c r="Z44" s="21" t="e">
        <f t="shared" si="17"/>
        <v>#REF!</v>
      </c>
    </row>
    <row r="45" spans="1:28">
      <c r="F45" s="22"/>
      <c r="G45" s="667"/>
      <c r="H45" s="667"/>
      <c r="U45" s="22" t="s">
        <v>96</v>
      </c>
      <c r="V45" s="21" t="e">
        <f>MAX(V22:V41)</f>
        <v>#REF!</v>
      </c>
      <c r="W45" s="21" t="e">
        <f t="shared" ref="W45:Z45" si="18">MAX(W22:W41)</f>
        <v>#REF!</v>
      </c>
      <c r="X45" s="21" t="e">
        <f t="shared" si="18"/>
        <v>#REF!</v>
      </c>
      <c r="Y45" s="21" t="e">
        <f t="shared" si="18"/>
        <v>#REF!</v>
      </c>
      <c r="Z45" s="21" t="e">
        <f t="shared" si="18"/>
        <v>#REF!</v>
      </c>
    </row>
    <row r="46" spans="1:28">
      <c r="F46" s="22"/>
      <c r="G46" s="667"/>
      <c r="H46" s="667"/>
      <c r="U46" s="22" t="s">
        <v>97</v>
      </c>
      <c r="V46" s="21" t="e">
        <f>MIN(V22:V41)</f>
        <v>#REF!</v>
      </c>
      <c r="W46" s="21" t="e">
        <f t="shared" ref="W46:Z46" si="19">MIN(W22:W41)</f>
        <v>#REF!</v>
      </c>
      <c r="X46" s="21" t="e">
        <f t="shared" si="19"/>
        <v>#REF!</v>
      </c>
      <c r="Y46" s="21" t="e">
        <f t="shared" si="19"/>
        <v>#REF!</v>
      </c>
      <c r="Z46" s="21" t="e">
        <f t="shared" si="19"/>
        <v>#REF!</v>
      </c>
    </row>
  </sheetData>
  <sortState ref="K65:M66">
    <sortCondition ref="K65"/>
  </sortState>
  <phoneticPr fontId="29" type="noConversion"/>
  <conditionalFormatting sqref="G16:H17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45:H46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</sheetPr>
  <dimension ref="A1:U54"/>
  <sheetViews>
    <sheetView workbookViewId="0">
      <selection activeCell="P33" sqref="P33"/>
    </sheetView>
  </sheetViews>
  <sheetFormatPr defaultColWidth="9.125" defaultRowHeight="12"/>
  <cols>
    <col min="1" max="1" width="0.875" style="68" customWidth="1"/>
    <col min="2" max="2" width="35.75" style="68" customWidth="1"/>
    <col min="3" max="3" width="8.5" style="68" customWidth="1"/>
    <col min="4" max="4" width="11.75" style="68" customWidth="1"/>
    <col min="5" max="5" width="8.5" style="68" customWidth="1"/>
    <col min="6" max="6" width="10.75" style="68" customWidth="1"/>
    <col min="7" max="10" width="8.5" style="68" customWidth="1"/>
    <col min="11" max="13" width="9.25" style="68" customWidth="1"/>
    <col min="14" max="14" width="10.25" style="68" customWidth="1"/>
    <col min="15" max="16" width="9.25" style="68" customWidth="1"/>
    <col min="17" max="17" width="7.625" style="68" customWidth="1"/>
    <col min="18" max="18" width="9.875" style="68" bestFit="1" customWidth="1"/>
    <col min="19" max="19" width="7" style="68" bestFit="1" customWidth="1"/>
    <col min="20" max="20" width="9.125" style="68" bestFit="1" customWidth="1"/>
    <col min="21" max="21" width="6.75" style="68" bestFit="1" customWidth="1"/>
    <col min="22" max="22" width="12.75" style="68" customWidth="1"/>
    <col min="23" max="16384" width="9.125" style="68"/>
  </cols>
  <sheetData>
    <row r="1" spans="1:21" s="505" customFormat="1" ht="16.5" customHeight="1">
      <c r="A1" s="685" t="s">
        <v>690</v>
      </c>
      <c r="B1" s="685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</row>
    <row r="2" spans="1:21" s="505" customFormat="1" ht="12.95" customHeight="1">
      <c r="A2" s="687" t="s">
        <v>4924</v>
      </c>
      <c r="B2" s="687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  <c r="R2" s="688"/>
      <c r="S2" s="688"/>
      <c r="T2" s="688"/>
      <c r="U2" s="688"/>
    </row>
    <row r="3" spans="1:21" s="691" customFormat="1" ht="12.95" customHeight="1">
      <c r="A3" s="689" t="s">
        <v>0</v>
      </c>
      <c r="B3" s="689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</row>
    <row r="5" spans="1:21">
      <c r="B5" s="692" t="s">
        <v>4914</v>
      </c>
      <c r="C5" s="692"/>
      <c r="D5" s="692"/>
      <c r="E5" s="692"/>
      <c r="F5" s="692"/>
      <c r="G5" s="692"/>
      <c r="H5" s="692"/>
      <c r="I5" s="692"/>
      <c r="J5" s="692"/>
      <c r="K5" s="693" t="s">
        <v>4844</v>
      </c>
      <c r="L5" s="694"/>
      <c r="M5" s="694"/>
      <c r="N5" s="694"/>
      <c r="O5" s="694"/>
      <c r="P5" s="694"/>
      <c r="Q5" s="693" t="s">
        <v>1</v>
      </c>
      <c r="R5" s="694"/>
      <c r="S5" s="694"/>
      <c r="T5" s="694"/>
      <c r="U5" s="694"/>
    </row>
    <row r="6" spans="1:21" s="695" customFormat="1" ht="24">
      <c r="B6" s="696" t="s">
        <v>938</v>
      </c>
      <c r="C6" s="697" t="s">
        <v>4912</v>
      </c>
      <c r="D6" s="697" t="s">
        <v>4900</v>
      </c>
      <c r="E6" s="697" t="s">
        <v>940</v>
      </c>
      <c r="F6" s="697" t="s">
        <v>950</v>
      </c>
      <c r="G6" s="697" t="s">
        <v>4913</v>
      </c>
      <c r="H6" s="697" t="s">
        <v>4901</v>
      </c>
      <c r="I6" s="698" t="s">
        <v>4593</v>
      </c>
      <c r="J6" s="699" t="s">
        <v>947</v>
      </c>
      <c r="K6" s="697" t="s">
        <v>946</v>
      </c>
      <c r="L6" s="697" t="s">
        <v>945</v>
      </c>
      <c r="M6" s="697" t="s">
        <v>944</v>
      </c>
      <c r="N6" s="697" t="s">
        <v>943</v>
      </c>
      <c r="O6" s="697" t="s">
        <v>942</v>
      </c>
      <c r="P6" s="699" t="s">
        <v>941</v>
      </c>
      <c r="Q6" s="697" t="s">
        <v>7</v>
      </c>
      <c r="R6" s="697" t="s">
        <v>8</v>
      </c>
      <c r="S6" s="697" t="s">
        <v>9</v>
      </c>
      <c r="T6" s="697" t="s">
        <v>10</v>
      </c>
      <c r="U6" s="697" t="s">
        <v>4</v>
      </c>
    </row>
    <row r="7" spans="1:21" s="700" customFormat="1">
      <c r="B7" s="701" t="s">
        <v>689</v>
      </c>
      <c r="C7" s="702" t="s">
        <v>93</v>
      </c>
      <c r="D7" s="702" t="s">
        <v>93</v>
      </c>
      <c r="E7" s="702" t="s">
        <v>93</v>
      </c>
      <c r="F7" s="703">
        <v>0</v>
      </c>
      <c r="G7" s="703">
        <v>0</v>
      </c>
      <c r="H7" s="703">
        <v>0</v>
      </c>
      <c r="I7" s="704">
        <v>0</v>
      </c>
      <c r="J7" s="702" t="s">
        <v>93</v>
      </c>
      <c r="K7" s="705">
        <f>하이엔텍_Dart!E47/10^6</f>
        <v>35747.682177000002</v>
      </c>
      <c r="L7" s="706">
        <f>하이엔텍_Dart!J5/10^6</f>
        <v>155484.44318999999</v>
      </c>
      <c r="M7" s="706">
        <f>하이엔텍_Dart!J9/10^6</f>
        <v>10219.599338</v>
      </c>
      <c r="N7" s="706">
        <f>SUM(하이엔텍_Dart!J37:J38)/10^3</f>
        <v>513.60299999999995</v>
      </c>
      <c r="O7" s="706">
        <f>M7+N7</f>
        <v>10733.202337999999</v>
      </c>
      <c r="P7" s="707">
        <f>하이엔텍_Dart!J16/10^6</f>
        <v>8449.3759150000005</v>
      </c>
      <c r="Q7" s="708"/>
      <c r="R7" s="708"/>
      <c r="S7" s="708"/>
      <c r="T7" s="708"/>
      <c r="U7" s="708"/>
    </row>
    <row r="8" spans="1:21">
      <c r="B8" s="709" t="str">
        <f>'모집단 선정(HiEntech)'!D37</f>
        <v>와이엔텍</v>
      </c>
      <c r="C8" s="710">
        <f>와이엔텍!N3</f>
        <v>5768.5593220338988</v>
      </c>
      <c r="D8" s="710">
        <f>와이엔텍!N7/10^3</f>
        <v>18199.659</v>
      </c>
      <c r="E8" s="710">
        <f>(D8*C8)/1000</f>
        <v>104985.81258228814</v>
      </c>
      <c r="F8" s="710">
        <f>와이엔텍!C$6</f>
        <v>75272.804107000004</v>
      </c>
      <c r="G8" s="710">
        <f>와이엔텍!C$3</f>
        <v>14407.687825000001</v>
      </c>
      <c r="H8" s="710">
        <f>와이엔텍!C$10</f>
        <v>4096.8570380000001</v>
      </c>
      <c r="I8" s="711">
        <v>0</v>
      </c>
      <c r="J8" s="712">
        <f>E8+F8-G8-H8+I8</f>
        <v>161754.07182628816</v>
      </c>
      <c r="K8" s="713">
        <f>와이엔텍!C$15</f>
        <v>116581.785987</v>
      </c>
      <c r="L8" s="710">
        <f>와이엔텍!H$4</f>
        <v>76070.963216999997</v>
      </c>
      <c r="M8" s="710">
        <f>와이엔텍!H$5</f>
        <v>14934.316274000001</v>
      </c>
      <c r="N8" s="710">
        <f>와이엔텍!H$6</f>
        <v>6461.8869999999997</v>
      </c>
      <c r="O8" s="710">
        <f>M8+N8</f>
        <v>21396.203274</v>
      </c>
      <c r="P8" s="714">
        <f>와이엔텍!H$8</f>
        <v>9033.2050899999995</v>
      </c>
      <c r="Q8" s="715">
        <f>E8/K8</f>
        <v>0.90053357557925118</v>
      </c>
      <c r="R8" s="716">
        <f>J8/L8</f>
        <v>2.1263576138094709</v>
      </c>
      <c r="S8" s="716">
        <f>J8/M8</f>
        <v>10.831032961843389</v>
      </c>
      <c r="T8" s="716">
        <f>J8/O8</f>
        <v>7.5599427503498564</v>
      </c>
      <c r="U8" s="717">
        <f>E8/P8</f>
        <v>11.6222106701098</v>
      </c>
    </row>
    <row r="9" spans="1:21">
      <c r="B9" s="709" t="str">
        <f>'모집단 선정(HiEntech)'!D38</f>
        <v>코엔텍</v>
      </c>
      <c r="C9" s="710">
        <f>코엔텍!N$3</f>
        <v>7877.4576271186443</v>
      </c>
      <c r="D9" s="710">
        <f>코엔텍!N7/10^3</f>
        <v>50000</v>
      </c>
      <c r="E9" s="710">
        <f>(D9*C9)/1000</f>
        <v>393872.88135593222</v>
      </c>
      <c r="F9" s="710">
        <f>코엔텍!C$6</f>
        <v>25805.200000000001</v>
      </c>
      <c r="G9" s="710">
        <f>코엔텍!C$3</f>
        <v>92869.831699000002</v>
      </c>
      <c r="H9" s="710">
        <f>코엔텍!C$10</f>
        <v>1950.9296360000001</v>
      </c>
      <c r="I9" s="711">
        <f>코엔텍!C66/10^6</f>
        <v>7.5456289999999999</v>
      </c>
      <c r="J9" s="712">
        <f>E9+F9-G9-H9+I9</f>
        <v>324864.86564993218</v>
      </c>
      <c r="K9" s="713">
        <f>코엔텍!C$15</f>
        <v>148686.379571</v>
      </c>
      <c r="L9" s="710">
        <f>코엔텍!H$4</f>
        <v>72239.031218000004</v>
      </c>
      <c r="M9" s="710">
        <f>코엔텍!H$5</f>
        <v>29310.888468000001</v>
      </c>
      <c r="N9" s="710">
        <f>코엔텍!H$6</f>
        <v>10092.323</v>
      </c>
      <c r="O9" s="710">
        <f>M9+N9</f>
        <v>39403.211468000001</v>
      </c>
      <c r="P9" s="714">
        <f>코엔텍!H$8</f>
        <v>24489.206223000001</v>
      </c>
      <c r="Q9" s="715">
        <f>E9/K9</f>
        <v>2.6490179025971372</v>
      </c>
      <c r="R9" s="716">
        <f>J9/L9</f>
        <v>4.4970822583371612</v>
      </c>
      <c r="S9" s="716">
        <f>J9/M9</f>
        <v>11.083419255769117</v>
      </c>
      <c r="T9" s="716">
        <f>J9/O9</f>
        <v>8.2446291443467832</v>
      </c>
      <c r="U9" s="717">
        <f>E9/P9</f>
        <v>16.083529934343524</v>
      </c>
    </row>
    <row r="10" spans="1:21">
      <c r="B10" s="709" t="str">
        <f>'모집단 선정(HiEntech)'!D39</f>
        <v>인선이엔티</v>
      </c>
      <c r="C10" s="710">
        <f>인선이엔티!O$3</f>
        <v>6996.2711864406783</v>
      </c>
      <c r="D10" s="710">
        <f>인선이엔티!O7/10^3</f>
        <v>36605.042999999998</v>
      </c>
      <c r="E10" s="710">
        <f>(D10*C10)/1000</f>
        <v>256098.80761932203</v>
      </c>
      <c r="F10" s="710">
        <f>인선이엔티!C$6</f>
        <v>90603.868453000003</v>
      </c>
      <c r="G10" s="710">
        <f>인선이엔티!C$3</f>
        <v>26968.661849999997</v>
      </c>
      <c r="H10" s="710">
        <f>인선이엔티!C$10</f>
        <v>2785.224052</v>
      </c>
      <c r="I10" s="711">
        <f>인선이엔티!C46/10^6</f>
        <v>4580.835419</v>
      </c>
      <c r="J10" s="712">
        <f>E10+F10-G10-H10+I10</f>
        <v>321529.62558932212</v>
      </c>
      <c r="K10" s="713">
        <f>인선이엔티!C$15</f>
        <v>186940.06130299999</v>
      </c>
      <c r="L10" s="710">
        <f>인선이엔티!H$4</f>
        <v>175954.96524399999</v>
      </c>
      <c r="M10" s="710">
        <f>인선이엔티!H$5</f>
        <v>23853.490468</v>
      </c>
      <c r="N10" s="710">
        <f>인선이엔티!H$6</f>
        <v>6459.6350000000002</v>
      </c>
      <c r="O10" s="710">
        <f>M10+N10</f>
        <v>30313.125467999998</v>
      </c>
      <c r="P10" s="714">
        <f>인선이엔티!H$8</f>
        <v>19964.863479</v>
      </c>
      <c r="Q10" s="715">
        <f>E10/K10</f>
        <v>1.3699514477222019</v>
      </c>
      <c r="R10" s="716">
        <f>J10/L10</f>
        <v>1.8273404512538254</v>
      </c>
      <c r="S10" s="716">
        <f>J10/M10</f>
        <v>13.479353305574353</v>
      </c>
      <c r="T10" s="716">
        <f>J10/O10</f>
        <v>10.606944042399862</v>
      </c>
      <c r="U10" s="717">
        <f>E10/P10</f>
        <v>12.827476025002577</v>
      </c>
    </row>
    <row r="11" spans="1:21">
      <c r="B11" s="718"/>
      <c r="C11" s="719"/>
      <c r="D11" s="719"/>
      <c r="E11" s="719"/>
      <c r="F11" s="719"/>
      <c r="G11" s="719"/>
      <c r="H11" s="719"/>
      <c r="I11" s="720"/>
      <c r="J11" s="720"/>
      <c r="K11" s="721"/>
      <c r="L11" s="719"/>
      <c r="M11" s="719"/>
      <c r="N11" s="719"/>
      <c r="O11" s="719"/>
      <c r="P11" s="722"/>
      <c r="Q11" s="723"/>
      <c r="R11" s="724"/>
      <c r="S11" s="724"/>
      <c r="T11" s="724"/>
      <c r="U11" s="725"/>
    </row>
    <row r="12" spans="1:21" ht="3.95" customHeight="1" thickBot="1">
      <c r="B12" s="726"/>
      <c r="C12" s="729"/>
      <c r="D12" s="729"/>
      <c r="E12" s="729"/>
      <c r="F12" s="729"/>
      <c r="G12" s="729"/>
      <c r="H12" s="729"/>
      <c r="I12" s="729"/>
      <c r="J12" s="729"/>
      <c r="K12" s="729"/>
      <c r="L12" s="729"/>
      <c r="M12" s="729"/>
      <c r="N12" s="729"/>
      <c r="O12" s="729"/>
      <c r="P12" s="730"/>
      <c r="Q12" s="731"/>
      <c r="R12" s="731"/>
      <c r="S12" s="731"/>
      <c r="T12" s="731"/>
      <c r="U12" s="731"/>
    </row>
    <row r="13" spans="1:21">
      <c r="B13" s="758" t="s">
        <v>4885</v>
      </c>
      <c r="C13" s="759"/>
      <c r="D13" s="759"/>
      <c r="E13" s="759"/>
      <c r="F13" s="760"/>
      <c r="O13" s="606" t="s">
        <v>672</v>
      </c>
      <c r="P13" s="732" t="s">
        <v>94</v>
      </c>
      <c r="Q13" s="733">
        <f>AVERAGE(Q8:Q10)</f>
        <v>1.6398343086328635</v>
      </c>
      <c r="R13" s="733">
        <f>AVERAGE(R8:R10)</f>
        <v>2.8169267744668187</v>
      </c>
      <c r="S13" s="733">
        <f>AVERAGE(S8:S10)</f>
        <v>11.797935174395619</v>
      </c>
      <c r="T13" s="733">
        <f>AVERAGE(T8:T10)</f>
        <v>8.8038386456988338</v>
      </c>
      <c r="U13" s="733">
        <f>AVERAGE(U8:U10)</f>
        <v>13.511072209818634</v>
      </c>
    </row>
    <row r="14" spans="1:21">
      <c r="B14" s="761" t="s">
        <v>4886</v>
      </c>
      <c r="C14" s="727"/>
      <c r="D14" s="727"/>
      <c r="E14" s="727"/>
      <c r="F14" s="762"/>
      <c r="P14" s="734" t="s">
        <v>95</v>
      </c>
      <c r="Q14" s="735">
        <f>MEDIAN(Q8:Q10)</f>
        <v>1.3699514477222019</v>
      </c>
      <c r="R14" s="735">
        <f>MEDIAN(R8:R10)</f>
        <v>2.1263576138094709</v>
      </c>
      <c r="S14" s="735">
        <f>MEDIAN(S8:S10)</f>
        <v>11.083419255769117</v>
      </c>
      <c r="T14" s="735">
        <f>MEDIAN(T8:T10,)</f>
        <v>7.9022859473483198</v>
      </c>
      <c r="U14" s="735">
        <f>MEDIAN(U8:U10)</f>
        <v>12.827476025002577</v>
      </c>
    </row>
    <row r="15" spans="1:21">
      <c r="B15" s="761" t="s">
        <v>4887</v>
      </c>
      <c r="C15" s="727"/>
      <c r="D15" s="727"/>
      <c r="E15" s="727"/>
      <c r="F15" s="762"/>
      <c r="P15" s="734" t="s">
        <v>96</v>
      </c>
      <c r="Q15" s="735">
        <f>MAX(Q8:Q10)</f>
        <v>2.6490179025971372</v>
      </c>
      <c r="R15" s="735">
        <f>MAX(R8:R10)</f>
        <v>4.4970822583371612</v>
      </c>
      <c r="S15" s="735">
        <f>MAX(S8:S10)</f>
        <v>13.479353305574353</v>
      </c>
      <c r="T15" s="735">
        <f>MAX(T8:T10)</f>
        <v>10.606944042399862</v>
      </c>
      <c r="U15" s="735">
        <f>MAX(U8:U10)</f>
        <v>16.083529934343524</v>
      </c>
    </row>
    <row r="16" spans="1:21">
      <c r="B16" s="761" t="s">
        <v>4888</v>
      </c>
      <c r="C16" s="727"/>
      <c r="D16" s="727"/>
      <c r="E16" s="727"/>
      <c r="F16" s="762"/>
      <c r="P16" s="736" t="s">
        <v>97</v>
      </c>
      <c r="Q16" s="737">
        <f>MIN(Q8:Q10)</f>
        <v>0.90053357557925118</v>
      </c>
      <c r="R16" s="737">
        <f>MIN(R8:R10)</f>
        <v>1.8273404512538254</v>
      </c>
      <c r="S16" s="737">
        <f>MIN(S8:S10)</f>
        <v>10.831032961843389</v>
      </c>
      <c r="T16" s="737">
        <f>MIN(T8:T10)</f>
        <v>7.5599427503498564</v>
      </c>
      <c r="U16" s="737">
        <f>MIN(U8:U10)</f>
        <v>11.6222106701098</v>
      </c>
    </row>
    <row r="17" spans="2:21" ht="12.75" thickBot="1">
      <c r="B17" s="763" t="s">
        <v>4889</v>
      </c>
      <c r="C17" s="764"/>
      <c r="D17" s="764"/>
      <c r="E17" s="764"/>
      <c r="F17" s="765"/>
    </row>
    <row r="18" spans="2:21" ht="12.75" thickBot="1"/>
    <row r="19" spans="2:21">
      <c r="B19" s="758" t="s">
        <v>4904</v>
      </c>
      <c r="C19" s="759"/>
      <c r="D19" s="759"/>
      <c r="E19" s="759"/>
      <c r="F19" s="759"/>
      <c r="G19" s="759"/>
      <c r="H19" s="759"/>
      <c r="I19" s="759"/>
      <c r="J19" s="759"/>
      <c r="K19" s="760"/>
    </row>
    <row r="20" spans="2:21">
      <c r="B20" s="771" t="s">
        <v>4909</v>
      </c>
      <c r="C20" s="727"/>
      <c r="D20" s="727"/>
      <c r="E20" s="727"/>
      <c r="F20" s="727"/>
      <c r="G20" s="727"/>
      <c r="H20" s="727"/>
      <c r="I20" s="727"/>
      <c r="J20" s="727"/>
      <c r="K20" s="762"/>
    </row>
    <row r="21" spans="2:21">
      <c r="B21" s="771" t="s">
        <v>4910</v>
      </c>
      <c r="C21" s="727"/>
      <c r="D21" s="727"/>
      <c r="E21" s="727"/>
      <c r="F21" s="727"/>
      <c r="G21" s="727"/>
      <c r="H21" s="727"/>
      <c r="I21" s="727"/>
      <c r="J21" s="727"/>
      <c r="K21" s="762"/>
    </row>
    <row r="22" spans="2:21" ht="12.75" thickBot="1">
      <c r="B22" s="772" t="s">
        <v>4911</v>
      </c>
      <c r="C22" s="764"/>
      <c r="D22" s="764"/>
      <c r="E22" s="764"/>
      <c r="F22" s="764"/>
      <c r="G22" s="764"/>
      <c r="H22" s="764"/>
      <c r="I22" s="764"/>
      <c r="J22" s="764"/>
      <c r="K22" s="765"/>
    </row>
    <row r="28" spans="2:21">
      <c r="B28" s="692" t="s">
        <v>4916</v>
      </c>
      <c r="C28" s="692"/>
      <c r="D28" s="692"/>
      <c r="E28" s="692"/>
      <c r="F28" s="692"/>
      <c r="G28" s="692"/>
      <c r="H28" s="692"/>
      <c r="I28" s="692"/>
      <c r="J28" s="692"/>
      <c r="K28" s="693" t="s">
        <v>4844</v>
      </c>
      <c r="L28" s="694"/>
      <c r="M28" s="694"/>
      <c r="N28" s="694"/>
      <c r="O28" s="694"/>
      <c r="P28" s="694"/>
      <c r="Q28" s="693" t="s">
        <v>1</v>
      </c>
      <c r="R28" s="694"/>
      <c r="S28" s="694"/>
      <c r="T28" s="694"/>
      <c r="U28" s="694"/>
    </row>
    <row r="29" spans="2:21" ht="24">
      <c r="B29" s="696" t="s">
        <v>13</v>
      </c>
      <c r="C29" s="697" t="s">
        <v>4912</v>
      </c>
      <c r="D29" s="697" t="s">
        <v>4900</v>
      </c>
      <c r="E29" s="697" t="s">
        <v>940</v>
      </c>
      <c r="F29" s="697" t="s">
        <v>950</v>
      </c>
      <c r="G29" s="697" t="s">
        <v>4913</v>
      </c>
      <c r="H29" s="697" t="s">
        <v>4901</v>
      </c>
      <c r="I29" s="698" t="s">
        <v>4590</v>
      </c>
      <c r="J29" s="699" t="s">
        <v>947</v>
      </c>
      <c r="K29" s="697" t="s">
        <v>946</v>
      </c>
      <c r="L29" s="697" t="s">
        <v>945</v>
      </c>
      <c r="M29" s="697" t="s">
        <v>944</v>
      </c>
      <c r="N29" s="697" t="s">
        <v>943</v>
      </c>
      <c r="O29" s="697" t="s">
        <v>942</v>
      </c>
      <c r="P29" s="699" t="s">
        <v>941</v>
      </c>
      <c r="Q29" s="697" t="s">
        <v>7</v>
      </c>
      <c r="R29" s="697" t="s">
        <v>8</v>
      </c>
      <c r="S29" s="697" t="s">
        <v>9</v>
      </c>
      <c r="T29" s="697" t="s">
        <v>10</v>
      </c>
      <c r="U29" s="697" t="s">
        <v>4</v>
      </c>
    </row>
    <row r="30" spans="2:21">
      <c r="B30" s="701" t="s">
        <v>7321</v>
      </c>
      <c r="C30" s="702" t="s">
        <v>93</v>
      </c>
      <c r="D30" s="702" t="s">
        <v>93</v>
      </c>
      <c r="E30" s="702" t="s">
        <v>93</v>
      </c>
      <c r="F30" s="703">
        <v>0</v>
      </c>
      <c r="G30" s="703">
        <v>0</v>
      </c>
      <c r="H30" s="703">
        <v>0</v>
      </c>
      <c r="I30" s="703">
        <v>0</v>
      </c>
      <c r="J30" s="702" t="s">
        <v>93</v>
      </c>
      <c r="K30" s="705">
        <f>히타치_Dart!E37/10^6</f>
        <v>64527.186022000002</v>
      </c>
      <c r="L30" s="706">
        <f>히타치_Dart!J5/10^6</f>
        <v>417764.39561200002</v>
      </c>
      <c r="M30" s="706">
        <f>히타치_Dart!J11/10^6</f>
        <v>36889.577446000003</v>
      </c>
      <c r="N30" s="706">
        <f>SUM(히타치_Dart!J61:J62)/10^3</f>
        <v>2568.3130000000001</v>
      </c>
      <c r="O30" s="706">
        <f>M30+N30</f>
        <v>39457.890446000005</v>
      </c>
      <c r="P30" s="707">
        <f>히타치_Dart!J18/10^6</f>
        <v>20158.968080999999</v>
      </c>
      <c r="Q30" s="708"/>
      <c r="R30" s="708"/>
      <c r="S30" s="708"/>
      <c r="T30" s="708"/>
      <c r="U30" s="708"/>
    </row>
    <row r="31" spans="2:21">
      <c r="B31" s="709" t="s">
        <v>2009</v>
      </c>
      <c r="C31" s="710">
        <f>웰크론한텍!T6</f>
        <v>2243.2203389830506</v>
      </c>
      <c r="D31" s="710">
        <f>웰크론한텍!T10/10^3</f>
        <v>19362.573</v>
      </c>
      <c r="E31" s="710">
        <f t="shared" ref="E31:E39" si="0">(D31*C31)/(10^3)</f>
        <v>43434.517568644063</v>
      </c>
      <c r="F31" s="710">
        <f>웰크론한텍!G6/10^6</f>
        <v>37145.170533999997</v>
      </c>
      <c r="G31" s="710">
        <f>웰크론한텍!G3/10^6</f>
        <v>37121.010472000002</v>
      </c>
      <c r="H31" s="710">
        <f>웰크론한텍!G10/10^6</f>
        <v>54434.514152000003</v>
      </c>
      <c r="I31" s="738">
        <f>웰크론한텍!C73/10^6</f>
        <v>34084.049059999998</v>
      </c>
      <c r="J31" s="712">
        <f t="shared" ref="J31:J39" si="1">E31+F31-G31-H31+I31</f>
        <v>23108.212538644046</v>
      </c>
      <c r="K31" s="713">
        <f>웰크론한텍!G16/10^6</f>
        <v>100151.621805</v>
      </c>
      <c r="L31" s="710">
        <f>웰크론한텍!I31/10^6</f>
        <v>264346.51309600001</v>
      </c>
      <c r="M31" s="710">
        <f>웰크론한텍!C5/10^6</f>
        <v>3443.4005780000002</v>
      </c>
      <c r="N31" s="710">
        <f>웰크론한텍!C6/10^6</f>
        <v>967.24115400000005</v>
      </c>
      <c r="O31" s="710">
        <f>웰크론한텍!C7/10^6</f>
        <v>4410.641732</v>
      </c>
      <c r="P31" s="714">
        <f>웰크론한텍!C8/10^6</f>
        <v>242.836758</v>
      </c>
      <c r="Q31" s="715">
        <f t="shared" ref="Q31:Q39" si="2">E31/K31</f>
        <v>0.4336876107030313</v>
      </c>
      <c r="R31" s="716">
        <f t="shared" ref="R31:R39" si="3">J31/L31</f>
        <v>8.741636977920747E-2</v>
      </c>
      <c r="S31" s="716">
        <f t="shared" ref="S31:S39" si="4">J31/M31</f>
        <v>6.7108696810598154</v>
      </c>
      <c r="T31" s="716">
        <f t="shared" ref="T31:T39" si="5">J31/O31</f>
        <v>5.239195097391339</v>
      </c>
      <c r="U31" s="717">
        <f t="shared" ref="U31:U39" si="6">E31/P31</f>
        <v>178.86302685956656</v>
      </c>
    </row>
    <row r="32" spans="2:21">
      <c r="B32" s="709" t="s">
        <v>2010</v>
      </c>
      <c r="C32" s="710">
        <f>삼부토건!U3</f>
        <v>4904.5762711864409</v>
      </c>
      <c r="D32" s="710">
        <f>삼부토건!U7/10^3</f>
        <v>24803.131000000001</v>
      </c>
      <c r="E32" s="710">
        <f t="shared" si="0"/>
        <v>121648.84775372883</v>
      </c>
      <c r="F32" s="710">
        <f>삼부토건!G6/10^6</f>
        <v>106815.58652500001</v>
      </c>
      <c r="G32" s="710">
        <f>삼부토건!G3/10^6</f>
        <v>116268.681152</v>
      </c>
      <c r="H32" s="710">
        <f>삼부토건!G10/10^6</f>
        <v>66637.355678000007</v>
      </c>
      <c r="I32" s="738">
        <f>삼부토건!C99/10^6</f>
        <v>-6992.4369459999998</v>
      </c>
      <c r="J32" s="712">
        <f t="shared" si="1"/>
        <v>38565.960502728834</v>
      </c>
      <c r="K32" s="713">
        <f>삼부토건!G16/10^6</f>
        <v>190254.57081999999</v>
      </c>
      <c r="L32" s="710">
        <f>삼부토건!J25/10^6</f>
        <v>177427.22702300001</v>
      </c>
      <c r="M32" s="710">
        <f>삼부토건!C5/10^6</f>
        <v>-9369.4995350000008</v>
      </c>
      <c r="N32" s="710">
        <f>삼부토건!C6/10^6</f>
        <v>454.89100000000002</v>
      </c>
      <c r="O32" s="710">
        <f>-삼부토건!C7/10^6</f>
        <v>8914.6085349999994</v>
      </c>
      <c r="P32" s="714">
        <f>삼부토건!C8/10^6</f>
        <v>-51492.806961000002</v>
      </c>
      <c r="Q32" s="715">
        <f t="shared" si="2"/>
        <v>0.63940039510967073</v>
      </c>
      <c r="R32" s="716">
        <f t="shared" si="3"/>
        <v>0.21736213291396084</v>
      </c>
      <c r="S32" s="716">
        <f t="shared" si="4"/>
        <v>-4.1161174466858901</v>
      </c>
      <c r="T32" s="716">
        <f t="shared" si="5"/>
        <v>4.3261530050717854</v>
      </c>
      <c r="U32" s="717">
        <f t="shared" si="6"/>
        <v>-2.3624435126611787</v>
      </c>
    </row>
    <row r="33" spans="2:21">
      <c r="B33" s="709" t="s">
        <v>2012</v>
      </c>
      <c r="C33" s="710">
        <f>우원개발!X3</f>
        <v>5074.8305084745762</v>
      </c>
      <c r="D33" s="710">
        <f>우원개발!X7/10^3</f>
        <v>17124.677</v>
      </c>
      <c r="E33" s="710">
        <f t="shared" si="0"/>
        <v>86904.833287372865</v>
      </c>
      <c r="F33" s="710">
        <f>우원개발!G6/10^6</f>
        <v>28869.472973</v>
      </c>
      <c r="G33" s="710">
        <f>우원개발!G3/10^6</f>
        <v>25713.787227000001</v>
      </c>
      <c r="H33" s="710">
        <f>우원개발!G10/10^6</f>
        <v>54733.617937000003</v>
      </c>
      <c r="I33" s="738">
        <v>0</v>
      </c>
      <c r="J33" s="712">
        <f t="shared" si="1"/>
        <v>35326.901096372865</v>
      </c>
      <c r="K33" s="713">
        <f>우원개발!G16/10^6</f>
        <v>61891.501963000002</v>
      </c>
      <c r="L33" s="710">
        <f>우원개발!J26/10^6</f>
        <v>218641.53599100001</v>
      </c>
      <c r="M33" s="710">
        <f>우원개발!C5/10^6</f>
        <v>1436.2554580000001</v>
      </c>
      <c r="N33" s="710">
        <f>우원개발!C6/10^6</f>
        <v>1314.282467</v>
      </c>
      <c r="O33" s="710">
        <f>우원개발!C7/10^6</f>
        <v>2750.5379250000001</v>
      </c>
      <c r="P33" s="714">
        <f>우원개발!C8/10^6</f>
        <v>-1444.642846</v>
      </c>
      <c r="Q33" s="715">
        <f t="shared" si="2"/>
        <v>1.4041480741463721</v>
      </c>
      <c r="R33" s="716">
        <f t="shared" si="3"/>
        <v>0.16157451938970568</v>
      </c>
      <c r="S33" s="716">
        <f t="shared" si="4"/>
        <v>24.596530442826602</v>
      </c>
      <c r="T33" s="716">
        <f t="shared" si="5"/>
        <v>12.843633521749338</v>
      </c>
      <c r="U33" s="717">
        <f t="shared" si="6"/>
        <v>-60.156621775409299</v>
      </c>
    </row>
    <row r="34" spans="2:21">
      <c r="B34" s="739" t="s">
        <v>2017</v>
      </c>
      <c r="C34" s="740">
        <f>태영건설!O10</f>
        <v>12067.796610169491</v>
      </c>
      <c r="D34" s="740">
        <f>태영건설!O14/10^3</f>
        <v>76400</v>
      </c>
      <c r="E34" s="740">
        <f t="shared" si="0"/>
        <v>921979.6610169491</v>
      </c>
      <c r="F34" s="740">
        <f>태영건설!G6</f>
        <v>1728674.585</v>
      </c>
      <c r="G34" s="740">
        <f>태영건설!G3</f>
        <v>539369.78946</v>
      </c>
      <c r="H34" s="740">
        <f>태영건설!G11</f>
        <v>886059.95851100003</v>
      </c>
      <c r="I34" s="741">
        <f>(태영건설!$C$85)/(10^6)</f>
        <v>467916.58979900001</v>
      </c>
      <c r="J34" s="742">
        <f t="shared" si="1"/>
        <v>1693141.0878449487</v>
      </c>
      <c r="K34" s="743">
        <f>태영건설!G19</f>
        <v>1482288.265598</v>
      </c>
      <c r="L34" s="740">
        <f>태영건설!C4</f>
        <v>3850546.0303130001</v>
      </c>
      <c r="M34" s="740">
        <f>태영건설!C5</f>
        <v>463519.90617700003</v>
      </c>
      <c r="N34" s="740">
        <f>태영건설!C6</f>
        <v>67464.167000000001</v>
      </c>
      <c r="O34" s="740">
        <f>태영건설!C7</f>
        <v>530984.07317700004</v>
      </c>
      <c r="P34" s="714">
        <f>태영건설!C8</f>
        <v>244140.18351500001</v>
      </c>
      <c r="Q34" s="715">
        <f t="shared" si="2"/>
        <v>0.62199754421249132</v>
      </c>
      <c r="R34" s="716">
        <f t="shared" si="3"/>
        <v>0.43971454295465678</v>
      </c>
      <c r="S34" s="716">
        <f t="shared" si="4"/>
        <v>3.6527904525386332</v>
      </c>
      <c r="T34" s="716">
        <f t="shared" si="5"/>
        <v>3.1886852607734455</v>
      </c>
      <c r="U34" s="717">
        <f t="shared" si="6"/>
        <v>3.7764355205389717</v>
      </c>
    </row>
    <row r="35" spans="2:21">
      <c r="B35" s="739" t="s">
        <v>1045</v>
      </c>
      <c r="C35" s="740">
        <f>현대건설!O20</f>
        <v>57727.118644067799</v>
      </c>
      <c r="D35" s="740">
        <f>현대건설!O24/10^3</f>
        <v>111355.765</v>
      </c>
      <c r="E35" s="740">
        <f t="shared" si="0"/>
        <v>6428247.4578559324</v>
      </c>
      <c r="F35" s="740">
        <f>현대건설!G6</f>
        <v>2400899</v>
      </c>
      <c r="G35" s="740">
        <f>현대건설!G3</f>
        <v>4066143</v>
      </c>
      <c r="H35" s="740">
        <f>현대건설!G11</f>
        <v>1169462</v>
      </c>
      <c r="I35" s="741">
        <f>현대건설!$C$94</f>
        <v>2017762</v>
      </c>
      <c r="J35" s="742">
        <f t="shared" si="1"/>
        <v>5611303.4578559324</v>
      </c>
      <c r="K35" s="743">
        <f>현대건설!G19</f>
        <v>8291856</v>
      </c>
      <c r="L35" s="740">
        <f>현대건설!C4</f>
        <v>16730894</v>
      </c>
      <c r="M35" s="740">
        <f>현대건설!C5</f>
        <v>839989</v>
      </c>
      <c r="N35" s="740">
        <f>현대건설!C6</f>
        <v>175573</v>
      </c>
      <c r="O35" s="740">
        <f>현대건설!C7</f>
        <v>1015562</v>
      </c>
      <c r="P35" s="714">
        <f>현대건설!C8</f>
        <v>535303</v>
      </c>
      <c r="Q35" s="715">
        <f t="shared" si="2"/>
        <v>0.77524832291539225</v>
      </c>
      <c r="R35" s="716">
        <f t="shared" si="3"/>
        <v>0.33538575152385358</v>
      </c>
      <c r="S35" s="716">
        <f t="shared" si="4"/>
        <v>6.6802106430631021</v>
      </c>
      <c r="T35" s="716">
        <f t="shared" si="5"/>
        <v>5.525318452104286</v>
      </c>
      <c r="U35" s="717">
        <f t="shared" si="6"/>
        <v>12.008614668432518</v>
      </c>
    </row>
    <row r="36" spans="2:21">
      <c r="B36" s="744" t="s">
        <v>1065</v>
      </c>
      <c r="C36" s="745">
        <f>코오롱글로벌!Q20</f>
        <v>8598.6440677966093</v>
      </c>
      <c r="D36" s="745">
        <f>코오롱글로벌!Q24/10^3</f>
        <v>25210.437999999998</v>
      </c>
      <c r="E36" s="745">
        <f t="shared" si="0"/>
        <v>216775.58315525422</v>
      </c>
      <c r="F36" s="745">
        <f>코오롱글로벌!G6</f>
        <v>711660</v>
      </c>
      <c r="G36" s="745">
        <f>코오롱글로벌!G3</f>
        <v>82722.733619999999</v>
      </c>
      <c r="H36" s="745">
        <f>코오롱글로벌!G11</f>
        <v>511292.83516000002</v>
      </c>
      <c r="I36" s="746">
        <f>(코오롱글로벌!$C$72)/(10^6)</f>
        <v>4097.9329049999997</v>
      </c>
      <c r="J36" s="747">
        <f t="shared" si="1"/>
        <v>338517.94728025427</v>
      </c>
      <c r="K36" s="748">
        <f>코오롱글로벌!G18</f>
        <v>446731.38101800001</v>
      </c>
      <c r="L36" s="745">
        <f>코오롱글로벌!C4</f>
        <v>3358253.4052240001</v>
      </c>
      <c r="M36" s="745">
        <f>코오롱글로벌!C5</f>
        <v>76764.013370999994</v>
      </c>
      <c r="N36" s="745">
        <f>코오롱글로벌!C6</f>
        <v>19458.893841000001</v>
      </c>
      <c r="O36" s="745">
        <f>코오롱글로벌!C7</f>
        <v>96222.907211999991</v>
      </c>
      <c r="P36" s="749">
        <f>코오롱글로벌!C8</f>
        <v>14451.159656</v>
      </c>
      <c r="Q36" s="750">
        <f t="shared" si="2"/>
        <v>0.48524816560070522</v>
      </c>
      <c r="R36" s="751">
        <f t="shared" si="3"/>
        <v>0.10080178784414116</v>
      </c>
      <c r="S36" s="751">
        <f t="shared" si="4"/>
        <v>4.4098521222984939</v>
      </c>
      <c r="T36" s="751">
        <f t="shared" si="5"/>
        <v>3.5180598579756648</v>
      </c>
      <c r="U36" s="752">
        <f t="shared" si="6"/>
        <v>15.00056661994256</v>
      </c>
    </row>
    <row r="37" spans="2:21">
      <c r="B37" s="744" t="s">
        <v>1080</v>
      </c>
      <c r="C37" s="745">
        <f>진흥기업!Q20</f>
        <v>2040.7627118644068</v>
      </c>
      <c r="D37" s="745">
        <f>진흥기업!Q24/10^3</f>
        <v>145471.745</v>
      </c>
      <c r="E37" s="745">
        <f t="shared" si="0"/>
        <v>296873.31282584748</v>
      </c>
      <c r="F37" s="745">
        <f>진흥기업!G6</f>
        <v>23703.635999999999</v>
      </c>
      <c r="G37" s="745">
        <f>진흥기업!G3</f>
        <v>13320.055444</v>
      </c>
      <c r="H37" s="745">
        <f>진흥기업!G11</f>
        <v>111114.32175500001</v>
      </c>
      <c r="I37" s="746">
        <v>0</v>
      </c>
      <c r="J37" s="747">
        <f t="shared" si="1"/>
        <v>196142.57162684746</v>
      </c>
      <c r="K37" s="748">
        <f>진흥기업!G18</f>
        <v>78804.146252000006</v>
      </c>
      <c r="L37" s="745">
        <f>진흥기업!C4</f>
        <v>671155.38969600003</v>
      </c>
      <c r="M37" s="745">
        <f>진흥기업!C5</f>
        <v>35051.376070999999</v>
      </c>
      <c r="N37" s="745">
        <f>진흥기업!C6</f>
        <v>397.3</v>
      </c>
      <c r="O37" s="745">
        <f>진흥기업!C7</f>
        <v>35448.676071000002</v>
      </c>
      <c r="P37" s="749">
        <f>진흥기업!C8</f>
        <v>6053.4941570000001</v>
      </c>
      <c r="Q37" s="750">
        <f t="shared" si="2"/>
        <v>3.7672296058700465</v>
      </c>
      <c r="R37" s="751">
        <f t="shared" si="3"/>
        <v>0.29224613947552486</v>
      </c>
      <c r="S37" s="751">
        <f t="shared" si="4"/>
        <v>5.5958593816557007</v>
      </c>
      <c r="T37" s="751">
        <f t="shared" si="5"/>
        <v>5.533142372764341</v>
      </c>
      <c r="U37" s="752">
        <f t="shared" si="6"/>
        <v>49.041645226097387</v>
      </c>
    </row>
    <row r="38" spans="2:21">
      <c r="B38" s="744" t="s">
        <v>1085</v>
      </c>
      <c r="C38" s="745">
        <f>남광토건!Q20</f>
        <v>15253.389830508475</v>
      </c>
      <c r="D38" s="745">
        <f>남광토건!Q24/10^3</f>
        <v>9827.3960000000006</v>
      </c>
      <c r="E38" s="745">
        <f t="shared" si="0"/>
        <v>149901.1022067797</v>
      </c>
      <c r="F38" s="745">
        <f>남광토건!G6</f>
        <v>9245.0110000000004</v>
      </c>
      <c r="G38" s="745">
        <f>남광토건!G3</f>
        <v>37821.764122</v>
      </c>
      <c r="H38" s="745">
        <f>남광토건!G11</f>
        <v>35752.198429999997</v>
      </c>
      <c r="I38" s="746">
        <v>0</v>
      </c>
      <c r="J38" s="747">
        <f t="shared" si="1"/>
        <v>85572.150654779718</v>
      </c>
      <c r="K38" s="748">
        <f>남광토건!G18</f>
        <v>49112.603502999998</v>
      </c>
      <c r="L38" s="745">
        <f>남광토건!C4</f>
        <v>157172.93050700001</v>
      </c>
      <c r="M38" s="745">
        <f>남광토건!C5</f>
        <v>11141.644773</v>
      </c>
      <c r="N38" s="745">
        <f>남광토건!C6</f>
        <v>460.75900000000001</v>
      </c>
      <c r="O38" s="745">
        <f>남광토건!C7</f>
        <v>11602.403773</v>
      </c>
      <c r="P38" s="749">
        <f>남광토건!C8</f>
        <v>5715.6745970000002</v>
      </c>
      <c r="Q38" s="750">
        <f t="shared" si="2"/>
        <v>3.0521921363346811</v>
      </c>
      <c r="R38" s="751">
        <f t="shared" si="3"/>
        <v>0.54444585577647286</v>
      </c>
      <c r="S38" s="751">
        <f t="shared" si="4"/>
        <v>7.6803876266231521</v>
      </c>
      <c r="T38" s="751">
        <f t="shared" si="5"/>
        <v>7.3753811993610334</v>
      </c>
      <c r="U38" s="752">
        <f t="shared" si="6"/>
        <v>26.226318462121455</v>
      </c>
    </row>
    <row r="39" spans="2:21">
      <c r="B39" s="709" t="s">
        <v>1197</v>
      </c>
      <c r="C39" s="710">
        <f>세보엠이씨!P69</f>
        <v>9984.9152542372885</v>
      </c>
      <c r="D39" s="710">
        <f>세보엠이씨!P73/10^3</f>
        <v>10530</v>
      </c>
      <c r="E39" s="710">
        <f t="shared" si="0"/>
        <v>105141.15762711865</v>
      </c>
      <c r="F39" s="710">
        <f>세보엠이씨!C21</f>
        <v>11620</v>
      </c>
      <c r="G39" s="710">
        <f>세보엠이씨!C18</f>
        <v>19185.184590000001</v>
      </c>
      <c r="H39" s="710">
        <f>세보엠이씨!C25</f>
        <v>9975.4091819999994</v>
      </c>
      <c r="I39" s="738">
        <f>(세보엠이씨!$E$71)/(10^6)</f>
        <v>529.14651600000002</v>
      </c>
      <c r="J39" s="712">
        <f t="shared" si="1"/>
        <v>88129.710371118636</v>
      </c>
      <c r="K39" s="713">
        <f>세보엠이씨!C30</f>
        <v>158899.633929</v>
      </c>
      <c r="L39" s="710">
        <f>세보엠이씨!C9</f>
        <v>473844.41455799999</v>
      </c>
      <c r="M39" s="710">
        <f>세보엠이씨!C10</f>
        <v>27985.353524999999</v>
      </c>
      <c r="N39" s="710">
        <f>세보엠이씨!C11</f>
        <v>4126.7669999999998</v>
      </c>
      <c r="O39" s="710">
        <f>M39+N39</f>
        <v>32112.120524999998</v>
      </c>
      <c r="P39" s="714">
        <f>세보엠이씨!C13</f>
        <v>21156.519813999999</v>
      </c>
      <c r="Q39" s="715">
        <f t="shared" si="2"/>
        <v>0.66168281843933086</v>
      </c>
      <c r="R39" s="716">
        <f t="shared" si="3"/>
        <v>0.18598870781947624</v>
      </c>
      <c r="S39" s="716">
        <f t="shared" si="4"/>
        <v>3.1491369330885965</v>
      </c>
      <c r="T39" s="716">
        <f t="shared" si="5"/>
        <v>2.744437580897459</v>
      </c>
      <c r="U39" s="717">
        <f t="shared" si="6"/>
        <v>4.9696811456458505</v>
      </c>
    </row>
    <row r="40" spans="2:21">
      <c r="B40" s="718"/>
      <c r="C40" s="719"/>
      <c r="D40" s="719"/>
      <c r="E40" s="719"/>
      <c r="F40" s="719"/>
      <c r="G40" s="719"/>
      <c r="H40" s="719"/>
      <c r="I40" s="719"/>
      <c r="J40" s="720"/>
      <c r="K40" s="721"/>
      <c r="L40" s="719"/>
      <c r="M40" s="719"/>
      <c r="N40" s="719"/>
      <c r="O40" s="719"/>
      <c r="P40" s="722"/>
      <c r="Q40" s="723"/>
      <c r="R40" s="724"/>
      <c r="S40" s="724"/>
      <c r="T40" s="724"/>
      <c r="U40" s="725"/>
    </row>
    <row r="41" spans="2:21" ht="5.0999999999999996" customHeight="1" thickBot="1">
      <c r="B41" s="726"/>
      <c r="C41" s="729"/>
      <c r="D41" s="729"/>
      <c r="E41" s="729"/>
      <c r="F41" s="729"/>
      <c r="G41" s="729"/>
      <c r="H41" s="729"/>
      <c r="I41" s="729"/>
      <c r="J41" s="729"/>
      <c r="K41" s="729"/>
      <c r="L41" s="729"/>
      <c r="M41" s="729"/>
      <c r="N41" s="729"/>
      <c r="O41" s="729"/>
      <c r="P41" s="730"/>
      <c r="Q41" s="731"/>
      <c r="R41" s="731"/>
      <c r="S41" s="731"/>
      <c r="T41" s="731"/>
      <c r="U41" s="731"/>
    </row>
    <row r="42" spans="2:21">
      <c r="B42" s="758" t="s">
        <v>4885</v>
      </c>
      <c r="C42" s="766"/>
      <c r="D42" s="766"/>
      <c r="E42" s="766"/>
      <c r="F42" s="767"/>
      <c r="G42" s="729"/>
      <c r="H42" s="729"/>
      <c r="I42" s="729"/>
      <c r="J42" s="729"/>
      <c r="O42" s="606" t="s">
        <v>672</v>
      </c>
      <c r="P42" s="732" t="s">
        <v>94</v>
      </c>
      <c r="Q42" s="733">
        <f>AVERAGE(Q31:Q39)</f>
        <v>1.3156482970368581</v>
      </c>
      <c r="R42" s="733">
        <f>AVERAGE(R31:R39)</f>
        <v>0.26277064527522215</v>
      </c>
      <c r="S42" s="733">
        <f>AVERAGE(S31:S39)</f>
        <v>6.4843910929409123</v>
      </c>
      <c r="T42" s="733">
        <f>AVERAGE(T31:T39)</f>
        <v>5.5882229275654103</v>
      </c>
      <c r="U42" s="733">
        <f>AVERAGE(U31:U39)</f>
        <v>25.263024801586091</v>
      </c>
    </row>
    <row r="43" spans="2:21">
      <c r="B43" s="761" t="s">
        <v>4886</v>
      </c>
      <c r="C43" s="729"/>
      <c r="D43" s="729"/>
      <c r="E43" s="729"/>
      <c r="F43" s="768"/>
      <c r="G43" s="729"/>
      <c r="H43" s="729"/>
      <c r="I43" s="729"/>
      <c r="J43" s="729"/>
      <c r="O43" s="729"/>
      <c r="P43" s="734" t="s">
        <v>95</v>
      </c>
      <c r="Q43" s="735">
        <f>MEDIAN(Q31:Q39)</f>
        <v>0.66168281843933086</v>
      </c>
      <c r="R43" s="735">
        <f>MEDIAN(R31:R39)</f>
        <v>0.21736213291396084</v>
      </c>
      <c r="S43" s="735">
        <f>MEDIAN(S31:S39)</f>
        <v>5.5958593816557007</v>
      </c>
      <c r="T43" s="735">
        <f>MEDIAN(T31:T39)</f>
        <v>5.239195097391339</v>
      </c>
      <c r="U43" s="735">
        <f>MEDIAN(U31:U39)</f>
        <v>12.008614668432518</v>
      </c>
    </row>
    <row r="44" spans="2:21">
      <c r="B44" s="761" t="s">
        <v>4887</v>
      </c>
      <c r="C44" s="727"/>
      <c r="D44" s="727"/>
      <c r="E44" s="727"/>
      <c r="F44" s="762"/>
      <c r="O44" s="729"/>
      <c r="P44" s="734" t="s">
        <v>96</v>
      </c>
      <c r="Q44" s="735">
        <f>MAX(Q31:Q39)</f>
        <v>3.7672296058700465</v>
      </c>
      <c r="R44" s="735">
        <f>MAX(R31:R39)</f>
        <v>0.54444585577647286</v>
      </c>
      <c r="S44" s="735">
        <f>MAX(S31:S39)</f>
        <v>24.596530442826602</v>
      </c>
      <c r="T44" s="735">
        <f>MAX(T31:T39)</f>
        <v>12.843633521749338</v>
      </c>
      <c r="U44" s="735">
        <f>MAX(U31:U39)</f>
        <v>178.86302685956656</v>
      </c>
    </row>
    <row r="45" spans="2:21">
      <c r="B45" s="761" t="s">
        <v>4888</v>
      </c>
      <c r="C45" s="727"/>
      <c r="D45" s="727"/>
      <c r="E45" s="727"/>
      <c r="F45" s="762"/>
      <c r="O45" s="729"/>
      <c r="P45" s="736" t="s">
        <v>97</v>
      </c>
      <c r="Q45" s="737">
        <f>MIN(Q31:Q39)</f>
        <v>0.4336876107030313</v>
      </c>
      <c r="R45" s="737">
        <f>MIN(R31:R39)</f>
        <v>8.741636977920747E-2</v>
      </c>
      <c r="S45" s="737">
        <f>MIN(S31:S39)</f>
        <v>-4.1161174466858901</v>
      </c>
      <c r="T45" s="737">
        <f>MIN(T31:T39)</f>
        <v>2.744437580897459</v>
      </c>
      <c r="U45" s="737">
        <f>MIN(U31:U39)</f>
        <v>-60.156621775409299</v>
      </c>
    </row>
    <row r="46" spans="2:21" ht="12.75" thickBot="1">
      <c r="B46" s="763" t="s">
        <v>4889</v>
      </c>
      <c r="C46" s="764"/>
      <c r="D46" s="764"/>
      <c r="E46" s="764"/>
      <c r="F46" s="765"/>
    </row>
    <row r="47" spans="2:21" ht="12.75" thickBot="1">
      <c r="B47" s="726"/>
      <c r="G47" s="729"/>
      <c r="H47" s="729"/>
      <c r="I47" s="729"/>
      <c r="J47" s="729"/>
      <c r="K47" s="729"/>
      <c r="L47" s="729"/>
      <c r="M47" s="729"/>
      <c r="N47" s="729"/>
      <c r="O47" s="729"/>
      <c r="Q47" s="606"/>
      <c r="R47" s="754"/>
      <c r="S47" s="754"/>
      <c r="T47" s="754"/>
      <c r="U47" s="754"/>
    </row>
    <row r="48" spans="2:21">
      <c r="B48" s="758" t="s">
        <v>4904</v>
      </c>
      <c r="C48" s="769"/>
      <c r="D48" s="766"/>
      <c r="E48" s="766"/>
      <c r="F48" s="766"/>
      <c r="G48" s="766"/>
      <c r="H48" s="767"/>
      <c r="I48" s="729"/>
      <c r="J48" s="729"/>
      <c r="K48" s="729"/>
      <c r="L48" s="729"/>
      <c r="M48" s="729"/>
      <c r="N48" s="729"/>
      <c r="O48" s="729"/>
    </row>
    <row r="49" spans="2:20">
      <c r="B49" s="761" t="s">
        <v>4895</v>
      </c>
      <c r="C49" s="728"/>
      <c r="D49" s="755"/>
      <c r="E49" s="755"/>
      <c r="F49" s="753"/>
      <c r="G49" s="753"/>
      <c r="H49" s="770"/>
      <c r="I49" s="729"/>
      <c r="J49" s="729"/>
      <c r="K49" s="729"/>
      <c r="L49" s="729"/>
      <c r="M49" s="729"/>
      <c r="N49" s="729"/>
      <c r="O49" s="729"/>
      <c r="Q49" s="678" t="s">
        <v>4918</v>
      </c>
      <c r="R49" s="679"/>
      <c r="S49" s="679"/>
      <c r="T49" s="680"/>
    </row>
    <row r="50" spans="2:20">
      <c r="B50" s="761" t="s">
        <v>4897</v>
      </c>
      <c r="C50" s="727"/>
      <c r="D50" s="727"/>
      <c r="E50" s="727"/>
      <c r="F50" s="727"/>
      <c r="G50" s="727"/>
      <c r="H50" s="762"/>
      <c r="I50" s="729"/>
      <c r="J50" s="729"/>
      <c r="K50" s="729"/>
      <c r="L50" s="729"/>
      <c r="M50" s="729"/>
      <c r="N50" s="729"/>
      <c r="Q50" s="681" t="s">
        <v>4902</v>
      </c>
      <c r="R50" s="682" t="s">
        <v>8</v>
      </c>
      <c r="S50" s="682" t="s">
        <v>4903</v>
      </c>
      <c r="T50" s="683" t="s">
        <v>10</v>
      </c>
    </row>
    <row r="51" spans="2:20" ht="12.75" thickBot="1">
      <c r="B51" s="772" t="s">
        <v>4899</v>
      </c>
      <c r="C51" s="764"/>
      <c r="D51" s="764"/>
      <c r="E51" s="764"/>
      <c r="F51" s="764"/>
      <c r="G51" s="764"/>
      <c r="H51" s="765"/>
      <c r="I51" s="753"/>
      <c r="J51" s="753"/>
      <c r="K51" s="753"/>
      <c r="L51" s="753"/>
      <c r="M51" s="753"/>
      <c r="N51" s="753"/>
      <c r="Q51" s="774" t="s">
        <v>4915</v>
      </c>
      <c r="R51" s="773">
        <f>AVERAGE(R8:R10)</f>
        <v>2.8169267744668187</v>
      </c>
      <c r="S51" s="773">
        <f>AVERAGE(S8:S10)</f>
        <v>11.797935174395619</v>
      </c>
      <c r="T51" s="756">
        <f>AVERAGE(T8:T10)</f>
        <v>8.8038386456988338</v>
      </c>
    </row>
    <row r="52" spans="2:20">
      <c r="Q52" s="775" t="s">
        <v>4917</v>
      </c>
      <c r="R52" s="684">
        <f>AVERAGE(R31:R39)</f>
        <v>0.26277064527522215</v>
      </c>
      <c r="S52" s="684">
        <f>AVERAGE(S31:S39)</f>
        <v>6.4843910929409123</v>
      </c>
      <c r="T52" s="757">
        <f>AVERAGE(T31:T39)</f>
        <v>5.5882229275654103</v>
      </c>
    </row>
    <row r="54" spans="2:20">
      <c r="B54" s="726"/>
    </row>
  </sheetData>
  <phoneticPr fontId="2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</sheetPr>
  <dimension ref="A1:V54"/>
  <sheetViews>
    <sheetView workbookViewId="0">
      <selection activeCell="P31" sqref="P31"/>
    </sheetView>
  </sheetViews>
  <sheetFormatPr defaultColWidth="9.125" defaultRowHeight="12"/>
  <cols>
    <col min="1" max="1" width="0.875" style="68" customWidth="1"/>
    <col min="2" max="2" width="35.75" style="68" customWidth="1"/>
    <col min="3" max="3" width="8.5" style="68" customWidth="1"/>
    <col min="4" max="4" width="11.75" style="68" customWidth="1"/>
    <col min="5" max="5" width="8.5" style="68" customWidth="1"/>
    <col min="6" max="6" width="10.75" style="68" customWidth="1"/>
    <col min="7" max="10" width="8.5" style="68" customWidth="1"/>
    <col min="11" max="13" width="9.25" style="68" customWidth="1"/>
    <col min="14" max="14" width="10.25" style="68" customWidth="1"/>
    <col min="15" max="16" width="9.25" style="68" customWidth="1"/>
    <col min="17" max="17" width="7.625" style="68" customWidth="1"/>
    <col min="18" max="18" width="9.875" style="68" bestFit="1" customWidth="1"/>
    <col min="19" max="19" width="7" style="68" bestFit="1" customWidth="1"/>
    <col min="20" max="20" width="9.125" style="68" bestFit="1" customWidth="1"/>
    <col min="21" max="21" width="6.75" style="68" bestFit="1" customWidth="1"/>
    <col min="22" max="22" width="12.75" style="68" customWidth="1"/>
    <col min="23" max="16384" width="9.125" style="68"/>
  </cols>
  <sheetData>
    <row r="1" spans="1:22" s="505" customFormat="1" ht="16.5" customHeight="1">
      <c r="A1" s="685" t="s">
        <v>690</v>
      </c>
      <c r="B1" s="685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</row>
    <row r="2" spans="1:22" s="505" customFormat="1" ht="12.95" customHeight="1">
      <c r="A2" s="687" t="s">
        <v>4924</v>
      </c>
      <c r="B2" s="687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  <c r="R2" s="688"/>
      <c r="S2" s="688"/>
      <c r="T2" s="688"/>
      <c r="U2" s="688"/>
    </row>
    <row r="3" spans="1:22" s="691" customFormat="1" ht="12.95" customHeight="1">
      <c r="A3" s="689" t="s">
        <v>0</v>
      </c>
      <c r="B3" s="689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</row>
    <row r="5" spans="1:22">
      <c r="B5" s="692" t="s">
        <v>4914</v>
      </c>
      <c r="C5" s="692"/>
      <c r="D5" s="692"/>
      <c r="E5" s="692"/>
      <c r="F5" s="692"/>
      <c r="G5" s="692"/>
      <c r="H5" s="692"/>
      <c r="I5" s="692"/>
      <c r="J5" s="692"/>
      <c r="K5" s="693" t="s">
        <v>4844</v>
      </c>
      <c r="L5" s="694"/>
      <c r="M5" s="694"/>
      <c r="N5" s="694"/>
      <c r="O5" s="694"/>
      <c r="P5" s="694"/>
      <c r="Q5" s="693" t="s">
        <v>1</v>
      </c>
      <c r="R5" s="694"/>
      <c r="S5" s="694"/>
      <c r="T5" s="694"/>
      <c r="U5" s="694"/>
    </row>
    <row r="6" spans="1:22" s="695" customFormat="1" ht="24">
      <c r="B6" s="696" t="s">
        <v>938</v>
      </c>
      <c r="C6" s="697" t="s">
        <v>4912</v>
      </c>
      <c r="D6" s="697" t="s">
        <v>4900</v>
      </c>
      <c r="E6" s="697" t="s">
        <v>940</v>
      </c>
      <c r="F6" s="697" t="s">
        <v>950</v>
      </c>
      <c r="G6" s="697" t="s">
        <v>4913</v>
      </c>
      <c r="H6" s="697" t="s">
        <v>4901</v>
      </c>
      <c r="I6" s="698" t="s">
        <v>4593</v>
      </c>
      <c r="J6" s="699" t="s">
        <v>947</v>
      </c>
      <c r="K6" s="697" t="s">
        <v>946</v>
      </c>
      <c r="L6" s="697" t="s">
        <v>945</v>
      </c>
      <c r="M6" s="697" t="s">
        <v>944</v>
      </c>
      <c r="N6" s="697" t="s">
        <v>943</v>
      </c>
      <c r="O6" s="697" t="s">
        <v>942</v>
      </c>
      <c r="P6" s="699" t="s">
        <v>941</v>
      </c>
      <c r="Q6" s="697" t="s">
        <v>7</v>
      </c>
      <c r="R6" s="697" t="s">
        <v>8</v>
      </c>
      <c r="S6" s="697" t="s">
        <v>9</v>
      </c>
      <c r="T6" s="697" t="s">
        <v>10</v>
      </c>
      <c r="U6" s="697" t="s">
        <v>4</v>
      </c>
      <c r="V6" s="695" t="s">
        <v>7341</v>
      </c>
    </row>
    <row r="7" spans="1:22" s="700" customFormat="1">
      <c r="B7" s="701" t="s">
        <v>689</v>
      </c>
      <c r="C7" s="702" t="s">
        <v>93</v>
      </c>
      <c r="D7" s="702" t="s">
        <v>93</v>
      </c>
      <c r="E7" s="702" t="s">
        <v>93</v>
      </c>
      <c r="F7" s="703">
        <v>0</v>
      </c>
      <c r="G7" s="703">
        <v>0</v>
      </c>
      <c r="H7" s="703">
        <v>0</v>
      </c>
      <c r="I7" s="704">
        <v>0</v>
      </c>
      <c r="J7" s="702" t="s">
        <v>93</v>
      </c>
      <c r="K7" s="705">
        <f>하이엔텍_Dart!E47/10^6</f>
        <v>35747.682177000002</v>
      </c>
      <c r="L7" s="706">
        <f>하이엔텍_Dart!J5/10^6</f>
        <v>155484.44318999999</v>
      </c>
      <c r="M7" s="706">
        <f>하이엔텍_Dart!J9/10^6</f>
        <v>10219.599338</v>
      </c>
      <c r="N7" s="706">
        <f>SUM(하이엔텍_Dart!J37:J38)/10^3</f>
        <v>513.60299999999995</v>
      </c>
      <c r="O7" s="706">
        <f>M7+N7</f>
        <v>10733.202337999999</v>
      </c>
      <c r="P7" s="707">
        <f>하이엔텍_Dart!J16/10^6</f>
        <v>8449.3759150000005</v>
      </c>
      <c r="Q7" s="708"/>
      <c r="R7" s="708"/>
      <c r="S7" s="708"/>
      <c r="T7" s="708"/>
      <c r="U7" s="708"/>
    </row>
    <row r="8" spans="1:22">
      <c r="B8" s="709" t="str">
        <f>'모집단 선정(HiEntech)'!D37</f>
        <v>와이엔텍</v>
      </c>
      <c r="C8" s="710">
        <f>와이엔텍!O3</f>
        <v>4505.7377049180332</v>
      </c>
      <c r="D8" s="710">
        <f>와이엔텍!O7/10^3</f>
        <v>17842.803</v>
      </c>
      <c r="E8" s="710">
        <f>(D8*C8)/1000</f>
        <v>80394.990238524595</v>
      </c>
      <c r="F8" s="710">
        <f>와이엔텍!D$6</f>
        <v>62194.825793000004</v>
      </c>
      <c r="G8" s="710">
        <f>와이엔텍!D$3</f>
        <v>8495.6814270000013</v>
      </c>
      <c r="H8" s="710">
        <f>와이엔텍!D$10</f>
        <v>4165.3421669999998</v>
      </c>
      <c r="I8" s="711">
        <v>0</v>
      </c>
      <c r="J8" s="712">
        <f>E8+F8-G8-H8+I8</f>
        <v>129928.79243752459</v>
      </c>
      <c r="K8" s="713">
        <f>와이엔텍!D$15</f>
        <v>107554.175898</v>
      </c>
      <c r="L8" s="710">
        <f>와이엔텍!I$4</f>
        <v>75231.069096000007</v>
      </c>
      <c r="M8" s="710">
        <f>와이엔텍!I$5</f>
        <v>12525.143376</v>
      </c>
      <c r="N8" s="710">
        <f>와이엔텍!I$6</f>
        <v>6723.52</v>
      </c>
      <c r="O8" s="710">
        <f>M8+N8</f>
        <v>19248.663376</v>
      </c>
      <c r="P8" s="714">
        <f>와이엔텍!I$8</f>
        <v>11581.612032999999</v>
      </c>
      <c r="Q8" s="715">
        <f>E8/K8</f>
        <v>0.74748367106422653</v>
      </c>
      <c r="R8" s="716">
        <f>J8/L8</f>
        <v>1.7270629541596243</v>
      </c>
      <c r="S8" s="716">
        <f>J8/M8</f>
        <v>10.373437535772013</v>
      </c>
      <c r="T8" s="716">
        <f>J8/O8</f>
        <v>6.7500163465648724</v>
      </c>
      <c r="U8" s="717">
        <f>E8/P8</f>
        <v>6.9416062297244627</v>
      </c>
      <c r="V8" s="931">
        <f>P8/D8*1000000</f>
        <v>649091.51510555821</v>
      </c>
    </row>
    <row r="9" spans="1:22">
      <c r="B9" s="709" t="str">
        <f>'모집단 선정(HiEntech)'!D38</f>
        <v>코엔텍</v>
      </c>
      <c r="C9" s="710">
        <f>코엔텍!O$3</f>
        <v>5045.7377049180332</v>
      </c>
      <c r="D9" s="710">
        <f>코엔텍!O7/10^3</f>
        <v>50000</v>
      </c>
      <c r="E9" s="710">
        <f>(D9*C9)/1000</f>
        <v>252286.88524590165</v>
      </c>
      <c r="F9" s="710">
        <f>코엔텍!D$6</f>
        <v>26877</v>
      </c>
      <c r="G9" s="710">
        <f>코엔텍!D$3</f>
        <v>47193.099043999995</v>
      </c>
      <c r="H9" s="710">
        <f>코엔텍!D$10</f>
        <v>2204.8065959999999</v>
      </c>
      <c r="I9" s="711">
        <f>코엔텍!D66/10^6</f>
        <v>7.9963119999999996</v>
      </c>
      <c r="J9" s="712">
        <f>E9+F9-G9-H9+I9</f>
        <v>229773.97591790164</v>
      </c>
      <c r="K9" s="713">
        <f>코엔텍!D$15</f>
        <v>125556.413277</v>
      </c>
      <c r="L9" s="710">
        <f>코엔텍!I$4</f>
        <v>61255.104519</v>
      </c>
      <c r="M9" s="710">
        <f>코엔텍!I$5</f>
        <v>18586.514547999999</v>
      </c>
      <c r="N9" s="710">
        <f>코엔텍!I$6</f>
        <v>10784.866</v>
      </c>
      <c r="O9" s="710">
        <f>M9+N9</f>
        <v>29371.380548000001</v>
      </c>
      <c r="P9" s="714">
        <f>코엔텍!I$8</f>
        <v>16059.145172</v>
      </c>
      <c r="Q9" s="715">
        <f>E9/K9</f>
        <v>2.009350846056039</v>
      </c>
      <c r="R9" s="716">
        <f>J9/L9</f>
        <v>3.7510992385398798</v>
      </c>
      <c r="S9" s="716">
        <f>J9/M9</f>
        <v>12.362402607788907</v>
      </c>
      <c r="T9" s="716">
        <f>J9/O9</f>
        <v>7.8230567181680453</v>
      </c>
      <c r="U9" s="717">
        <f>E9/P9</f>
        <v>15.709857688177429</v>
      </c>
      <c r="V9" s="931">
        <f t="shared" ref="V9:V10" si="0">P9/D9*1000000</f>
        <v>321182.90344000002</v>
      </c>
    </row>
    <row r="10" spans="1:22">
      <c r="B10" s="709" t="str">
        <f>'모집단 선정(HiEntech)'!D39</f>
        <v>인선이엔티</v>
      </c>
      <c r="C10" s="710">
        <f>인선이엔티!P$3</f>
        <v>7432.7868852459014</v>
      </c>
      <c r="D10" s="710">
        <f>인선이엔티!P7/10^3</f>
        <v>35963.93</v>
      </c>
      <c r="E10" s="710">
        <f>(D10*C10)/1000</f>
        <v>267312.22724590165</v>
      </c>
      <c r="F10" s="710">
        <f>인선이엔티!D$6</f>
        <v>97524.714412000001</v>
      </c>
      <c r="G10" s="710">
        <f>인선이엔티!D$3</f>
        <v>8266.726607999999</v>
      </c>
      <c r="H10" s="710">
        <f>인선이엔티!D$10</f>
        <v>9881.7752230000006</v>
      </c>
      <c r="I10" s="711">
        <f>인선이엔티!D46/10^6</f>
        <v>5434.3274090000004</v>
      </c>
      <c r="J10" s="712">
        <f>E10+F10-G10-H10+I10</f>
        <v>352122.76723590167</v>
      </c>
      <c r="K10" s="713">
        <f>인선이엔티!D$15</f>
        <v>169748.56740999999</v>
      </c>
      <c r="L10" s="710">
        <f>인선이엔티!I$4</f>
        <v>160280.182183</v>
      </c>
      <c r="M10" s="710">
        <f>인선이엔티!I$5</f>
        <v>21914.662930999999</v>
      </c>
      <c r="N10" s="710">
        <f>인선이엔티!I$6</f>
        <v>6295.8639999999996</v>
      </c>
      <c r="O10" s="710">
        <f>M10+N10</f>
        <v>28210.526931</v>
      </c>
      <c r="P10" s="714">
        <f>인선이엔티!I$8</f>
        <v>2700.6853460000002</v>
      </c>
      <c r="Q10" s="715">
        <f>E10/K10</f>
        <v>1.5747539512380835</v>
      </c>
      <c r="R10" s="716">
        <f>J10/L10</f>
        <v>2.1969201833940097</v>
      </c>
      <c r="S10" s="716">
        <f>J10/M10</f>
        <v>16.067907060427409</v>
      </c>
      <c r="T10" s="716">
        <f>J10/O10</f>
        <v>12.481963491754591</v>
      </c>
      <c r="U10" s="717">
        <f>E10/P10</f>
        <v>98.97940448405781</v>
      </c>
      <c r="V10" s="931">
        <f t="shared" si="0"/>
        <v>75094.277683223176</v>
      </c>
    </row>
    <row r="11" spans="1:22">
      <c r="B11" s="718"/>
      <c r="C11" s="719"/>
      <c r="D11" s="719"/>
      <c r="E11" s="719"/>
      <c r="F11" s="719"/>
      <c r="G11" s="719"/>
      <c r="H11" s="720"/>
      <c r="I11" s="720"/>
      <c r="J11" s="778"/>
      <c r="K11" s="779"/>
      <c r="L11" s="719"/>
      <c r="M11" s="719"/>
      <c r="N11" s="719"/>
      <c r="O11" s="720"/>
      <c r="P11" s="780"/>
      <c r="Q11" s="723"/>
      <c r="R11" s="724"/>
      <c r="S11" s="724"/>
      <c r="T11" s="724"/>
      <c r="U11" s="725"/>
    </row>
    <row r="12" spans="1:22" ht="3.95" customHeight="1" thickBot="1">
      <c r="B12" s="726"/>
      <c r="C12" s="729"/>
      <c r="D12" s="729"/>
      <c r="E12" s="729"/>
      <c r="F12" s="729"/>
      <c r="G12" s="729"/>
      <c r="H12" s="729"/>
      <c r="I12" s="729"/>
      <c r="J12" s="729"/>
      <c r="K12" s="729"/>
      <c r="L12" s="729"/>
      <c r="M12" s="729"/>
      <c r="N12" s="729"/>
      <c r="O12" s="729"/>
      <c r="P12" s="730"/>
      <c r="Q12" s="731"/>
      <c r="R12" s="731"/>
      <c r="S12" s="731"/>
      <c r="T12" s="731"/>
      <c r="U12" s="731"/>
    </row>
    <row r="13" spans="1:22">
      <c r="B13" s="758" t="s">
        <v>4885</v>
      </c>
      <c r="C13" s="759"/>
      <c r="D13" s="759"/>
      <c r="E13" s="759"/>
      <c r="F13" s="727"/>
      <c r="O13" s="606"/>
      <c r="P13" s="781"/>
      <c r="Q13" s="733">
        <f>AVERAGE(Q8:Q10)</f>
        <v>1.4438628227861161</v>
      </c>
      <c r="R13" s="733">
        <f>AVERAGE(R8:R10)</f>
        <v>2.5583607920311713</v>
      </c>
      <c r="S13" s="733">
        <f>AVERAGE(S8:S10)</f>
        <v>12.934582401329443</v>
      </c>
      <c r="T13" s="733">
        <f>AVERAGE(T8:T10)</f>
        <v>9.0183455188291699</v>
      </c>
      <c r="U13" s="733">
        <f>AVERAGE(U8:U10)</f>
        <v>40.543622800653232</v>
      </c>
    </row>
    <row r="14" spans="1:22">
      <c r="B14" s="761" t="s">
        <v>4886</v>
      </c>
      <c r="C14" s="727"/>
      <c r="D14" s="727"/>
      <c r="E14" s="727"/>
      <c r="F14" s="727"/>
      <c r="P14" s="734"/>
      <c r="Q14" s="735">
        <f>MEDIAN(Q8:Q10)</f>
        <v>1.5747539512380835</v>
      </c>
      <c r="R14" s="735">
        <f>MEDIAN(R8:R10)</f>
        <v>2.1969201833940097</v>
      </c>
      <c r="S14" s="735">
        <f>MEDIAN(S8:S10)</f>
        <v>12.362402607788907</v>
      </c>
      <c r="T14" s="735">
        <f>MEDIAN(T8:T10,)</f>
        <v>7.2865365323664584</v>
      </c>
      <c r="U14" s="735">
        <f>MEDIAN(U8:U10)</f>
        <v>15.709857688177429</v>
      </c>
    </row>
    <row r="15" spans="1:22">
      <c r="B15" s="761" t="s">
        <v>4887</v>
      </c>
      <c r="C15" s="727"/>
      <c r="D15" s="727"/>
      <c r="E15" s="727"/>
      <c r="F15" s="727"/>
      <c r="P15" s="734"/>
      <c r="Q15" s="735">
        <f>MAX(Q8:Q10)</f>
        <v>2.009350846056039</v>
      </c>
      <c r="R15" s="735">
        <f>MAX(R8:R10)</f>
        <v>3.7510992385398798</v>
      </c>
      <c r="S15" s="735">
        <f>MAX(S8:S10)</f>
        <v>16.067907060427409</v>
      </c>
      <c r="T15" s="735">
        <f>MAX(T8:T10)</f>
        <v>12.481963491754591</v>
      </c>
      <c r="U15" s="735">
        <f>MAX(U8:U10)</f>
        <v>98.97940448405781</v>
      </c>
    </row>
    <row r="16" spans="1:22">
      <c r="B16" s="761" t="s">
        <v>4888</v>
      </c>
      <c r="C16" s="727"/>
      <c r="D16" s="727"/>
      <c r="E16" s="727"/>
      <c r="F16" s="727"/>
      <c r="P16" s="736"/>
      <c r="Q16" s="737">
        <f>MIN(Q8:Q10)</f>
        <v>0.74748367106422653</v>
      </c>
      <c r="R16" s="737">
        <f>MIN(R8:R10)</f>
        <v>1.7270629541596243</v>
      </c>
      <c r="S16" s="737">
        <f>MIN(S8:S10)</f>
        <v>10.373437535772013</v>
      </c>
      <c r="T16" s="737">
        <f>MIN(T8:T10)</f>
        <v>6.7500163465648724</v>
      </c>
      <c r="U16" s="737">
        <f>MIN(U8:U10)</f>
        <v>6.9416062297244627</v>
      </c>
    </row>
    <row r="17" spans="2:22" ht="12.75" thickBot="1">
      <c r="B17" s="763" t="s">
        <v>4889</v>
      </c>
      <c r="C17" s="764"/>
      <c r="D17" s="764"/>
      <c r="E17" s="764"/>
      <c r="F17" s="727"/>
    </row>
    <row r="18" spans="2:22" ht="12.75" thickBot="1"/>
    <row r="19" spans="2:22">
      <c r="B19" s="758" t="s">
        <v>4904</v>
      </c>
      <c r="C19" s="759"/>
      <c r="D19" s="759"/>
      <c r="E19" s="759"/>
      <c r="F19" s="759"/>
      <c r="G19" s="759"/>
      <c r="H19" s="759"/>
      <c r="I19" s="759"/>
      <c r="J19" s="759"/>
      <c r="K19" s="727"/>
    </row>
    <row r="20" spans="2:22">
      <c r="B20" s="771" t="s">
        <v>4909</v>
      </c>
      <c r="C20" s="727"/>
      <c r="D20" s="727"/>
      <c r="E20" s="727"/>
      <c r="F20" s="727"/>
      <c r="G20" s="727"/>
      <c r="H20" s="727"/>
      <c r="I20" s="727"/>
      <c r="J20" s="727"/>
      <c r="K20" s="727"/>
    </row>
    <row r="21" spans="2:22">
      <c r="B21" s="771" t="s">
        <v>4910</v>
      </c>
      <c r="C21" s="727"/>
      <c r="D21" s="727"/>
      <c r="E21" s="727"/>
      <c r="F21" s="727"/>
      <c r="G21" s="727"/>
      <c r="H21" s="727"/>
      <c r="I21" s="727"/>
      <c r="J21" s="727"/>
      <c r="K21" s="727"/>
    </row>
    <row r="22" spans="2:22" ht="12.75" thickBot="1">
      <c r="B22" s="772" t="s">
        <v>4911</v>
      </c>
      <c r="C22" s="764"/>
      <c r="D22" s="764"/>
      <c r="E22" s="764"/>
      <c r="F22" s="764"/>
      <c r="G22" s="764"/>
      <c r="H22" s="764"/>
      <c r="I22" s="764"/>
      <c r="J22" s="764"/>
      <c r="K22" s="727"/>
    </row>
    <row r="28" spans="2:22">
      <c r="B28" s="692" t="s">
        <v>4916</v>
      </c>
      <c r="C28" s="692"/>
      <c r="D28" s="692"/>
      <c r="E28" s="692"/>
      <c r="F28" s="692"/>
      <c r="G28" s="692"/>
      <c r="H28" s="692"/>
      <c r="I28" s="692"/>
      <c r="J28" s="692"/>
      <c r="K28" s="693" t="s">
        <v>4844</v>
      </c>
      <c r="L28" s="694"/>
      <c r="M28" s="694"/>
      <c r="N28" s="694"/>
      <c r="O28" s="694"/>
      <c r="P28" s="694"/>
      <c r="Q28" s="693" t="s">
        <v>1</v>
      </c>
      <c r="R28" s="694"/>
      <c r="S28" s="694"/>
      <c r="T28" s="694"/>
      <c r="U28" s="694"/>
    </row>
    <row r="29" spans="2:22" ht="24">
      <c r="B29" s="696" t="s">
        <v>13</v>
      </c>
      <c r="C29" s="697" t="s">
        <v>4912</v>
      </c>
      <c r="D29" s="697" t="s">
        <v>4900</v>
      </c>
      <c r="E29" s="697" t="s">
        <v>940</v>
      </c>
      <c r="F29" s="697" t="s">
        <v>950</v>
      </c>
      <c r="G29" s="697" t="s">
        <v>4913</v>
      </c>
      <c r="H29" s="697" t="s">
        <v>4901</v>
      </c>
      <c r="I29" s="698" t="s">
        <v>4590</v>
      </c>
      <c r="J29" s="699" t="s">
        <v>947</v>
      </c>
      <c r="K29" s="697" t="s">
        <v>946</v>
      </c>
      <c r="L29" s="697" t="s">
        <v>945</v>
      </c>
      <c r="M29" s="697" t="s">
        <v>944</v>
      </c>
      <c r="N29" s="697" t="s">
        <v>943</v>
      </c>
      <c r="O29" s="697" t="s">
        <v>942</v>
      </c>
      <c r="P29" s="699" t="s">
        <v>941</v>
      </c>
      <c r="Q29" s="697" t="s">
        <v>7</v>
      </c>
      <c r="R29" s="697" t="s">
        <v>8</v>
      </c>
      <c r="S29" s="697" t="s">
        <v>9</v>
      </c>
      <c r="T29" s="697" t="s">
        <v>10</v>
      </c>
      <c r="U29" s="697" t="s">
        <v>4</v>
      </c>
    </row>
    <row r="30" spans="2:22">
      <c r="B30" s="701" t="s">
        <v>7321</v>
      </c>
      <c r="C30" s="702" t="s">
        <v>93</v>
      </c>
      <c r="D30" s="702" t="s">
        <v>93</v>
      </c>
      <c r="E30" s="702" t="s">
        <v>93</v>
      </c>
      <c r="F30" s="703">
        <v>0</v>
      </c>
      <c r="G30" s="703">
        <v>0</v>
      </c>
      <c r="H30" s="703">
        <v>0</v>
      </c>
      <c r="I30" s="703">
        <v>0</v>
      </c>
      <c r="J30" s="702" t="s">
        <v>93</v>
      </c>
      <c r="K30" s="705">
        <f>히타치_Dart!E37/10^6</f>
        <v>64527.186022000002</v>
      </c>
      <c r="L30" s="706">
        <f>히타치_Dart!J5/10^6</f>
        <v>417764.39561200002</v>
      </c>
      <c r="M30" s="706">
        <f>히타치_Dart!J11/10^6</f>
        <v>36889.577446000003</v>
      </c>
      <c r="N30" s="706">
        <f>SUM(히타치_Dart!J61:J62)/10^3</f>
        <v>2568.3130000000001</v>
      </c>
      <c r="O30" s="706">
        <f>M30+N30</f>
        <v>39457.890446000005</v>
      </c>
      <c r="P30" s="707">
        <f>히타치_Dart!J18/10^6</f>
        <v>20158.968080999999</v>
      </c>
      <c r="Q30" s="708"/>
      <c r="R30" s="708"/>
      <c r="S30" s="708"/>
      <c r="T30" s="708"/>
      <c r="U30" s="708"/>
    </row>
    <row r="31" spans="2:22">
      <c r="B31" s="709" t="s">
        <v>2009</v>
      </c>
      <c r="C31" s="710">
        <f>웰크론한텍!U6</f>
        <v>3213.1147540983607</v>
      </c>
      <c r="D31" s="710">
        <f>웰크론한텍!U10/10^3</f>
        <v>19362.573</v>
      </c>
      <c r="E31" s="710">
        <f t="shared" ref="E31:E38" si="1">(D31*C31)/(10^3)</f>
        <v>62214.168983606563</v>
      </c>
      <c r="F31" s="710">
        <f>웰크론한텍!H6/10^6</f>
        <v>20349.700378000001</v>
      </c>
      <c r="G31" s="710">
        <f>웰크론한텍!H3/10^6</f>
        <v>44899.685482000001</v>
      </c>
      <c r="H31" s="710">
        <f>웰크론한텍!H10/10^6</f>
        <v>19689.192413000001</v>
      </c>
      <c r="I31" s="738">
        <f>웰크론한텍!D73/10^6</f>
        <v>28296.918771000001</v>
      </c>
      <c r="J31" s="712">
        <f t="shared" ref="J31:J39" si="2">E31+F31-G31-H31+I31</f>
        <v>46271.910237606571</v>
      </c>
      <c r="K31" s="713">
        <f>웰크론한텍!H16/10^6</f>
        <v>95033.711009999999</v>
      </c>
      <c r="L31" s="710">
        <f>웰크론한텍!J31/10^6</f>
        <v>251911.70929699999</v>
      </c>
      <c r="M31" s="710">
        <f>웰크론한텍!D5/10^6</f>
        <v>2371.3897350000002</v>
      </c>
      <c r="N31" s="710">
        <f>웰크론한텍!D6/10^6</f>
        <v>948.67430400000001</v>
      </c>
      <c r="O31" s="710">
        <f>웰크론한텍!D7/10^6</f>
        <v>3320.0640389999999</v>
      </c>
      <c r="P31" s="714">
        <f>웰크론한텍!D8/10^6</f>
        <v>-4990.1574220000002</v>
      </c>
      <c r="Q31" s="715">
        <f>E31/K31</f>
        <v>0.65465368364979482</v>
      </c>
      <c r="R31" s="716">
        <f>J31/L31</f>
        <v>0.18368304659888876</v>
      </c>
      <c r="S31" s="716">
        <f>J31/M31</f>
        <v>19.512570858626308</v>
      </c>
      <c r="T31" s="716">
        <f>J31/O31</f>
        <v>13.937053530914309</v>
      </c>
      <c r="U31" s="717">
        <f>E31/P31</f>
        <v>-12.467376020909539</v>
      </c>
      <c r="V31" s="931">
        <f t="shared" ref="V31:V39" si="3">P31/D31*1000000</f>
        <v>-257721.81321149829</v>
      </c>
    </row>
    <row r="32" spans="2:22">
      <c r="B32" s="709" t="s">
        <v>2010</v>
      </c>
      <c r="C32" s="710">
        <f>삼부토건!V3</f>
        <v>7666.2295081967213</v>
      </c>
      <c r="D32" s="710">
        <f>삼부토건!V7/10^3</f>
        <v>18766.75</v>
      </c>
      <c r="E32" s="710">
        <f t="shared" si="1"/>
        <v>143870.21262295081</v>
      </c>
      <c r="F32" s="710">
        <f>삼부토건!H6/10^6</f>
        <v>129382.603479</v>
      </c>
      <c r="G32" s="710">
        <f>삼부토건!H3/10^6</f>
        <v>132380.002534</v>
      </c>
      <c r="H32" s="710">
        <f>삼부토건!H10/10^6</f>
        <v>115993.62968</v>
      </c>
      <c r="I32" s="738">
        <f>삼부토건!D99/10^6</f>
        <v>-110455.53002599999</v>
      </c>
      <c r="J32" s="712">
        <f t="shared" si="2"/>
        <v>-85576.346138049164</v>
      </c>
      <c r="K32" s="713">
        <f>삼부토건!H16/10^6</f>
        <v>125674.053291</v>
      </c>
      <c r="L32" s="710">
        <f>삼부토건!K25/10^6</f>
        <v>280423.78224099998</v>
      </c>
      <c r="M32" s="710">
        <f>삼부토건!D5/10^6</f>
        <v>-19352.774310000001</v>
      </c>
      <c r="N32" s="710">
        <f>삼부토건!D6/10^6</f>
        <v>843.48500000000001</v>
      </c>
      <c r="O32" s="710">
        <f>-삼부토건!D7/10^6</f>
        <v>18509.28931</v>
      </c>
      <c r="P32" s="714">
        <f>삼부토건!D8/10^6</f>
        <v>-40427.319704000001</v>
      </c>
      <c r="Q32" s="715">
        <f>E32/K32</f>
        <v>1.144788513264686</v>
      </c>
      <c r="R32" s="716">
        <f>J32/L32</f>
        <v>-0.30516793352606486</v>
      </c>
      <c r="S32" s="716">
        <f>J32/M32</f>
        <v>4.4219161949214696</v>
      </c>
      <c r="T32" s="716">
        <f>J32/O32</f>
        <v>-4.6234269022860266</v>
      </c>
      <c r="U32" s="717">
        <f>E32/P32</f>
        <v>-3.5587373507899378</v>
      </c>
      <c r="V32" s="931">
        <f t="shared" si="3"/>
        <v>-2154199.2995057749</v>
      </c>
    </row>
    <row r="33" spans="2:22">
      <c r="B33" s="709" t="s">
        <v>2012</v>
      </c>
      <c r="C33" s="710">
        <f>우원개발!Y3</f>
        <v>4264.6721311475412</v>
      </c>
      <c r="D33" s="710">
        <f>우원개발!Y7/10^3</f>
        <v>14650.592000000001</v>
      </c>
      <c r="E33" s="710">
        <f t="shared" si="1"/>
        <v>62479.971407213125</v>
      </c>
      <c r="F33" s="710">
        <f>우원개발!H6/10^6</f>
        <v>64350.978149000002</v>
      </c>
      <c r="G33" s="710">
        <f>우원개발!H3/10^6</f>
        <v>18144.125642999999</v>
      </c>
      <c r="H33" s="710">
        <f>우원개발!H10/10^6</f>
        <v>53046.429526</v>
      </c>
      <c r="I33" s="738">
        <v>0</v>
      </c>
      <c r="J33" s="712">
        <f t="shared" si="2"/>
        <v>55640.394387213128</v>
      </c>
      <c r="K33" s="713">
        <f>우원개발!H16/10^6</f>
        <v>58935.705162999999</v>
      </c>
      <c r="L33" s="710">
        <f>우원개발!K26/10^6</f>
        <v>183640.67776600001</v>
      </c>
      <c r="M33" s="710">
        <f>우원개발!D5/10^6</f>
        <v>6317.6200150000004</v>
      </c>
      <c r="N33" s="710">
        <f>우원개발!D6/10^6</f>
        <v>1518.470599</v>
      </c>
      <c r="O33" s="710">
        <f>우원개발!D7/10^6</f>
        <v>7836.0906139999997</v>
      </c>
      <c r="P33" s="714">
        <f>우원개발!D8/10^6</f>
        <v>-383.202674</v>
      </c>
      <c r="Q33" s="715">
        <f>E33/K33</f>
        <v>1.0601378440185056</v>
      </c>
      <c r="R33" s="716">
        <f>J33/L33</f>
        <v>0.30298512869851008</v>
      </c>
      <c r="S33" s="716">
        <f>J33/M33</f>
        <v>8.8071764770760943</v>
      </c>
      <c r="T33" s="716">
        <f>J33/O33</f>
        <v>7.1005297319821334</v>
      </c>
      <c r="U33" s="717">
        <f>E33/P33</f>
        <v>-163.04680433209379</v>
      </c>
      <c r="V33" s="931">
        <f t="shared" si="3"/>
        <v>-26156.122155336794</v>
      </c>
    </row>
    <row r="34" spans="2:22">
      <c r="B34" s="739" t="s">
        <v>2017</v>
      </c>
      <c r="C34" s="740">
        <f>태영건설!P10</f>
        <v>11201.639344262296</v>
      </c>
      <c r="D34" s="740">
        <f>태영건설!P14/10^3</f>
        <v>76400</v>
      </c>
      <c r="E34" s="740">
        <f t="shared" si="1"/>
        <v>855805.24590163934</v>
      </c>
      <c r="F34" s="740">
        <f>태영건설!H6</f>
        <v>1543821.5079999999</v>
      </c>
      <c r="G34" s="740">
        <f>태영건설!H3</f>
        <v>561402.23066600005</v>
      </c>
      <c r="H34" s="740">
        <f>태영건설!H11</f>
        <v>746012.51227999991</v>
      </c>
      <c r="I34" s="741">
        <f>(태영건설!$C$85)/(10^6)</f>
        <v>467916.58979900001</v>
      </c>
      <c r="J34" s="742">
        <f t="shared" si="2"/>
        <v>1560128.6007546391</v>
      </c>
      <c r="K34" s="743">
        <f>태영건설!H19</f>
        <v>1435399.027549</v>
      </c>
      <c r="L34" s="740">
        <f>태영건설!D4</f>
        <v>3266415.7459439998</v>
      </c>
      <c r="M34" s="740">
        <f>태영건설!D5</f>
        <v>311131.43855000002</v>
      </c>
      <c r="N34" s="740">
        <f>태영건설!D6</f>
        <v>66866.932000000001</v>
      </c>
      <c r="O34" s="740">
        <f>태영건설!D7</f>
        <v>377998.37054999999</v>
      </c>
      <c r="P34" s="714">
        <f>태영건설!D8</f>
        <v>123275.08341399999</v>
      </c>
      <c r="Q34" s="715">
        <f t="shared" ref="Q34:Q38" si="4">E34/K34</f>
        <v>0.59621417423067391</v>
      </c>
      <c r="R34" s="716">
        <f t="shared" ref="R34:R38" si="5">J34/L34</f>
        <v>0.47762707569968538</v>
      </c>
      <c r="S34" s="716">
        <f t="shared" ref="S34:S38" si="6">J34/M34</f>
        <v>5.014371443867832</v>
      </c>
      <c r="T34" s="716">
        <f t="shared" ref="T34:T38" si="7">J34/O34</f>
        <v>4.127342132413431</v>
      </c>
      <c r="U34" s="717">
        <f t="shared" ref="U34:U38" si="8">E34/P34</f>
        <v>6.9422402500232101</v>
      </c>
      <c r="V34" s="931">
        <f t="shared" si="3"/>
        <v>1613548.2122251308</v>
      </c>
    </row>
    <row r="35" spans="2:22">
      <c r="B35" s="739" t="s">
        <v>1045</v>
      </c>
      <c r="C35" s="740">
        <f>현대건설!P20</f>
        <v>40387.704918032789</v>
      </c>
      <c r="D35" s="740">
        <f>현대건설!P24/10^3</f>
        <v>111355.765</v>
      </c>
      <c r="E35" s="740">
        <f t="shared" si="1"/>
        <v>4497403.7777418029</v>
      </c>
      <c r="F35" s="740">
        <f>현대건설!H6</f>
        <v>2209352</v>
      </c>
      <c r="G35" s="740">
        <f>현대건설!H3</f>
        <v>3463893</v>
      </c>
      <c r="H35" s="740">
        <f>현대건설!H11</f>
        <v>1721209</v>
      </c>
      <c r="I35" s="741">
        <f>현대건설!$C$94</f>
        <v>2017762</v>
      </c>
      <c r="J35" s="742">
        <f t="shared" si="2"/>
        <v>3539415.7777418029</v>
      </c>
      <c r="K35" s="743">
        <f>현대건설!H19</f>
        <v>8472938</v>
      </c>
      <c r="L35" s="740">
        <f>현대건설!D4</f>
        <v>16887090</v>
      </c>
      <c r="M35" s="740">
        <f>현대건설!D5</f>
        <v>986105</v>
      </c>
      <c r="N35" s="740">
        <f>현대건설!D6</f>
        <v>194561</v>
      </c>
      <c r="O35" s="740">
        <f>현대건설!D7</f>
        <v>1180666</v>
      </c>
      <c r="P35" s="714">
        <f>현대건설!D8</f>
        <v>371564</v>
      </c>
      <c r="Q35" s="715">
        <f t="shared" si="4"/>
        <v>0.53079625718278634</v>
      </c>
      <c r="R35" s="716">
        <f t="shared" si="5"/>
        <v>0.2095929954623208</v>
      </c>
      <c r="S35" s="716">
        <f t="shared" si="6"/>
        <v>3.5892889476696728</v>
      </c>
      <c r="T35" s="716">
        <f t="shared" si="7"/>
        <v>2.9978129104605391</v>
      </c>
      <c r="U35" s="717">
        <f t="shared" si="8"/>
        <v>12.103981488362175</v>
      </c>
      <c r="V35" s="931">
        <f t="shared" si="3"/>
        <v>3336728.9066713341</v>
      </c>
    </row>
    <row r="36" spans="2:22">
      <c r="B36" s="744" t="s">
        <v>1065</v>
      </c>
      <c r="C36" s="745">
        <f>코오롱글로벌!R20</f>
        <v>10254.262295081968</v>
      </c>
      <c r="D36" s="745">
        <f>코오롱글로벌!R24/10^3</f>
        <v>25210.437999999998</v>
      </c>
      <c r="E36" s="745">
        <f t="shared" si="1"/>
        <v>258514.44382590163</v>
      </c>
      <c r="F36" s="745">
        <f>코오롱글로벌!H6</f>
        <v>653806</v>
      </c>
      <c r="G36" s="745">
        <f>코오롱글로벌!H3</f>
        <v>95937.083601000006</v>
      </c>
      <c r="H36" s="745">
        <f>코오롱글로벌!H11</f>
        <v>479784.72549599997</v>
      </c>
      <c r="I36" s="746">
        <f>(코오롱글로벌!$C$72)/(10^6)</f>
        <v>4097.9329049999997</v>
      </c>
      <c r="J36" s="747">
        <f t="shared" si="2"/>
        <v>340696.56763390161</v>
      </c>
      <c r="K36" s="748">
        <f>코오롱글로벌!H18</f>
        <v>465432.24133799999</v>
      </c>
      <c r="L36" s="745">
        <f>코오롱글로벌!D4</f>
        <v>3653606.0343709998</v>
      </c>
      <c r="M36" s="745">
        <f>코오롱글로벌!D5</f>
        <v>72509.168600000005</v>
      </c>
      <c r="N36" s="745">
        <f>코오롱글로벌!D6</f>
        <v>16908.480318999998</v>
      </c>
      <c r="O36" s="745">
        <f>코오롱글로벌!D7</f>
        <v>89417.648918999999</v>
      </c>
      <c r="P36" s="749">
        <f>코오롱글로벌!D8</f>
        <v>15249.106086</v>
      </c>
      <c r="Q36" s="715">
        <f t="shared" si="4"/>
        <v>0.55542874099726736</v>
      </c>
      <c r="R36" s="716">
        <f t="shared" si="5"/>
        <v>9.3249399204190744E-2</v>
      </c>
      <c r="S36" s="716">
        <f t="shared" si="6"/>
        <v>4.698668791989177</v>
      </c>
      <c r="T36" s="716">
        <f t="shared" si="7"/>
        <v>3.8101713895712632</v>
      </c>
      <c r="U36" s="717">
        <f t="shared" si="8"/>
        <v>16.952760533500406</v>
      </c>
      <c r="V36" s="931">
        <f t="shared" si="3"/>
        <v>604872.71526182932</v>
      </c>
    </row>
    <row r="37" spans="2:22">
      <c r="B37" s="744" t="s">
        <v>1080</v>
      </c>
      <c r="C37" s="745">
        <f>진흥기업!R20</f>
        <v>2007.5409836065573</v>
      </c>
      <c r="D37" s="745">
        <f>진흥기업!R24/10^3</f>
        <v>145353.08199999999</v>
      </c>
      <c r="E37" s="745">
        <f t="shared" si="1"/>
        <v>291802.26920852461</v>
      </c>
      <c r="F37" s="745">
        <f>진흥기업!H6</f>
        <v>22939.726999999999</v>
      </c>
      <c r="G37" s="745">
        <f>진흥기업!H3</f>
        <v>47742.057508999998</v>
      </c>
      <c r="H37" s="745">
        <f>진흥기업!H11</f>
        <v>82705.380149000004</v>
      </c>
      <c r="I37" s="746">
        <v>0</v>
      </c>
      <c r="J37" s="747">
        <f t="shared" si="2"/>
        <v>184294.55855052461</v>
      </c>
      <c r="K37" s="748">
        <f>진흥기업!H18</f>
        <v>75873.924631000002</v>
      </c>
      <c r="L37" s="745">
        <f>진흥기업!D4</f>
        <v>573309.87503600004</v>
      </c>
      <c r="M37" s="745">
        <f>진흥기업!D5</f>
        <v>41610.596982000003</v>
      </c>
      <c r="N37" s="745">
        <f>진흥기업!D6</f>
        <v>414.28399999999999</v>
      </c>
      <c r="O37" s="745">
        <f>진흥기업!D7</f>
        <v>42024.880982000002</v>
      </c>
      <c r="P37" s="749">
        <f>진흥기업!D8</f>
        <v>21831.869811</v>
      </c>
      <c r="Q37" s="715">
        <f t="shared" si="4"/>
        <v>3.845883426060476</v>
      </c>
      <c r="R37" s="716">
        <f t="shared" si="5"/>
        <v>0.32145715009522929</v>
      </c>
      <c r="S37" s="716">
        <f t="shared" si="6"/>
        <v>4.4290294280143865</v>
      </c>
      <c r="T37" s="716">
        <f t="shared" si="7"/>
        <v>4.3853677689048354</v>
      </c>
      <c r="U37" s="717">
        <f t="shared" si="8"/>
        <v>13.365885365508174</v>
      </c>
      <c r="V37" s="931">
        <f t="shared" si="3"/>
        <v>150198.87786761892</v>
      </c>
    </row>
    <row r="38" spans="2:22">
      <c r="B38" s="744" t="s">
        <v>1085</v>
      </c>
      <c r="C38" s="745">
        <f>남광토건!R20</f>
        <v>8639.8360655737706</v>
      </c>
      <c r="D38" s="745">
        <f>남광토건!R24/10^3</f>
        <v>9826.0750000000007</v>
      </c>
      <c r="E38" s="745">
        <f t="shared" si="1"/>
        <v>84895.677168032795</v>
      </c>
      <c r="F38" s="745">
        <f>남광토건!H6</f>
        <v>9245.0110000000004</v>
      </c>
      <c r="G38" s="745">
        <f>남광토건!H3</f>
        <v>30360.542656999998</v>
      </c>
      <c r="H38" s="745">
        <f>남광토건!H11</f>
        <v>51618.944411999997</v>
      </c>
      <c r="I38" s="746">
        <v>0</v>
      </c>
      <c r="J38" s="747">
        <f t="shared" si="2"/>
        <v>12161.201099032798</v>
      </c>
      <c r="K38" s="748">
        <f>남광토건!H18</f>
        <v>43309.989806999998</v>
      </c>
      <c r="L38" s="745">
        <f>남광토건!D4</f>
        <v>115611.172617</v>
      </c>
      <c r="M38" s="745">
        <f>남광토건!D5</f>
        <v>1829.2231589999999</v>
      </c>
      <c r="N38" s="745">
        <f>남광토건!D6</f>
        <v>387.40800000000002</v>
      </c>
      <c r="O38" s="745">
        <f>남광토건!D7</f>
        <v>2216.631159</v>
      </c>
      <c r="P38" s="749">
        <f>남광토건!D8</f>
        <v>1700.2564359999999</v>
      </c>
      <c r="Q38" s="715">
        <f t="shared" si="4"/>
        <v>1.9601869579362379</v>
      </c>
      <c r="R38" s="716">
        <f t="shared" si="5"/>
        <v>0.10519053499544349</v>
      </c>
      <c r="S38" s="716">
        <f t="shared" si="6"/>
        <v>6.6482873011957091</v>
      </c>
      <c r="T38" s="716">
        <f t="shared" si="7"/>
        <v>5.4863440178830389</v>
      </c>
      <c r="U38" s="717">
        <f t="shared" si="8"/>
        <v>49.931101785891315</v>
      </c>
      <c r="V38" s="931">
        <f t="shared" si="3"/>
        <v>173035.15757817845</v>
      </c>
    </row>
    <row r="39" spans="2:22">
      <c r="B39" s="709" t="s">
        <v>1197</v>
      </c>
      <c r="C39" s="710">
        <f>세보엠이씨!Q69</f>
        <v>12890.163934426229</v>
      </c>
      <c r="D39" s="710">
        <f>세보엠이씨!Q73/10^3</f>
        <v>10530</v>
      </c>
      <c r="E39" s="710">
        <f>(D39*C39)/(10^3)</f>
        <v>135733.42622950819</v>
      </c>
      <c r="F39" s="710">
        <f>세보엠이씨!D21</f>
        <v>4000</v>
      </c>
      <c r="G39" s="710">
        <f>세보엠이씨!D18</f>
        <v>24724.521921</v>
      </c>
      <c r="H39" s="710">
        <f>세보엠이씨!D25</f>
        <v>6308.3101319999996</v>
      </c>
      <c r="I39" s="738">
        <f>세보엠이씨!D71/10^6</f>
        <v>-1481.409623</v>
      </c>
      <c r="J39" s="747">
        <f t="shared" si="2"/>
        <v>107219.18455350818</v>
      </c>
      <c r="K39" s="713">
        <f>세보엠이씨!D30</f>
        <v>136913.80268600001</v>
      </c>
      <c r="L39" s="710">
        <f>세보엠이씨!D9</f>
        <v>602536.02216599998</v>
      </c>
      <c r="M39" s="710">
        <f>세보엠이씨!D10</f>
        <v>29088.950188999999</v>
      </c>
      <c r="N39" s="710">
        <f>세보엠이씨!D11</f>
        <v>2160.6080000000002</v>
      </c>
      <c r="O39" s="710">
        <f>'2017'!M39+'2017'!N39</f>
        <v>31249.558188999999</v>
      </c>
      <c r="P39" s="714">
        <f>세보엠이씨!D13</f>
        <v>21596.936979999999</v>
      </c>
      <c r="Q39" s="715">
        <f t="shared" ref="Q39" si="9">E39/K39</f>
        <v>0.99137868912165916</v>
      </c>
      <c r="R39" s="716">
        <f t="shared" ref="R39" si="10">J39/L39</f>
        <v>0.17794651375045767</v>
      </c>
      <c r="S39" s="716">
        <f t="shared" ref="S39" si="11">J39/M39</f>
        <v>3.6859076679244742</v>
      </c>
      <c r="T39" s="716">
        <f t="shared" ref="T39" si="12">J39/O39</f>
        <v>3.4310624139079788</v>
      </c>
      <c r="U39" s="717">
        <f t="shared" ref="U39" si="13">E39/P39</f>
        <v>6.2848461499519637</v>
      </c>
      <c r="V39" s="931">
        <f t="shared" si="3"/>
        <v>2050991.1661918326</v>
      </c>
    </row>
    <row r="40" spans="2:22">
      <c r="B40" s="718"/>
      <c r="C40" s="719"/>
      <c r="D40" s="719"/>
      <c r="E40" s="719"/>
      <c r="F40" s="719"/>
      <c r="G40" s="719"/>
      <c r="H40" s="719"/>
      <c r="I40" s="720"/>
      <c r="J40" s="778"/>
      <c r="K40" s="779"/>
      <c r="L40" s="719"/>
      <c r="M40" s="719"/>
      <c r="N40" s="719"/>
      <c r="O40" s="720"/>
      <c r="P40" s="780"/>
      <c r="Q40" s="723"/>
      <c r="R40" s="724"/>
      <c r="S40" s="724"/>
      <c r="T40" s="724"/>
      <c r="U40" s="725"/>
    </row>
    <row r="41" spans="2:22" ht="5.0999999999999996" customHeight="1" thickBot="1">
      <c r="B41" s="726"/>
      <c r="C41" s="729"/>
      <c r="D41" s="729"/>
      <c r="E41" s="729"/>
      <c r="F41" s="729"/>
      <c r="G41" s="729"/>
      <c r="H41" s="729"/>
      <c r="I41" s="729"/>
      <c r="J41" s="729"/>
      <c r="K41" s="729"/>
      <c r="L41" s="729"/>
      <c r="M41" s="729"/>
      <c r="N41" s="729"/>
      <c r="O41" s="729"/>
      <c r="P41" s="730"/>
      <c r="Q41" s="731"/>
      <c r="R41" s="731"/>
      <c r="S41" s="731"/>
      <c r="T41" s="731"/>
      <c r="U41" s="731"/>
    </row>
    <row r="42" spans="2:22">
      <c r="B42" s="758" t="s">
        <v>4885</v>
      </c>
      <c r="C42" s="766"/>
      <c r="D42" s="766"/>
      <c r="E42" s="766"/>
      <c r="F42" s="729"/>
      <c r="G42" s="729"/>
      <c r="H42" s="729"/>
      <c r="I42" s="729"/>
      <c r="J42" s="729"/>
      <c r="O42" s="606"/>
      <c r="P42" s="781"/>
      <c r="Q42" s="733">
        <f>AVERAGE(Q31:Q39)</f>
        <v>1.2599409207180097</v>
      </c>
      <c r="R42" s="733">
        <f>AVERAGE(R31:R39)</f>
        <v>0.1740626567754068</v>
      </c>
      <c r="S42" s="733">
        <f>AVERAGE(S31:S39)</f>
        <v>6.7563574568094573</v>
      </c>
      <c r="T42" s="733">
        <f>AVERAGE(T31:T39)</f>
        <v>4.5169174437501667</v>
      </c>
      <c r="U42" s="733">
        <f>AVERAGE(U31:U39)</f>
        <v>-8.1657891256173354</v>
      </c>
    </row>
    <row r="43" spans="2:22">
      <c r="B43" s="761" t="s">
        <v>4886</v>
      </c>
      <c r="C43" s="729"/>
      <c r="D43" s="729"/>
      <c r="E43" s="729"/>
      <c r="F43" s="729"/>
      <c r="G43" s="729"/>
      <c r="H43" s="729"/>
      <c r="I43" s="729"/>
      <c r="J43" s="729"/>
      <c r="O43" s="729"/>
      <c r="P43" s="734"/>
      <c r="Q43" s="735">
        <f>MEDIAN(Q31:Q39)</f>
        <v>0.99137868912165916</v>
      </c>
      <c r="R43" s="735">
        <f>MEDIAN(R31:R39)</f>
        <v>0.18368304659888876</v>
      </c>
      <c r="S43" s="735">
        <f>MEDIAN(S31:S39)</f>
        <v>4.698668791989177</v>
      </c>
      <c r="T43" s="735">
        <f>MEDIAN(T31:T39)</f>
        <v>4.127342132413431</v>
      </c>
      <c r="U43" s="735">
        <f>MEDIAN(U31:U39)</f>
        <v>6.9422402500232101</v>
      </c>
    </row>
    <row r="44" spans="2:22">
      <c r="B44" s="761" t="s">
        <v>4887</v>
      </c>
      <c r="C44" s="727"/>
      <c r="D44" s="727"/>
      <c r="E44" s="727"/>
      <c r="F44" s="727"/>
      <c r="O44" s="729"/>
      <c r="P44" s="734"/>
      <c r="Q44" s="735">
        <f>MAX(Q31:Q39)</f>
        <v>3.845883426060476</v>
      </c>
      <c r="R44" s="735">
        <f>MAX(R31:R39)</f>
        <v>0.47762707569968538</v>
      </c>
      <c r="S44" s="735">
        <f>MAX(S31:S39)</f>
        <v>19.512570858626308</v>
      </c>
      <c r="T44" s="735">
        <f>MAX(T31:T39)</f>
        <v>13.937053530914309</v>
      </c>
      <c r="U44" s="735">
        <f>MAX(U31:U39)</f>
        <v>49.931101785891315</v>
      </c>
    </row>
    <row r="45" spans="2:22">
      <c r="B45" s="761" t="s">
        <v>4888</v>
      </c>
      <c r="C45" s="727"/>
      <c r="D45" s="727"/>
      <c r="E45" s="727"/>
      <c r="F45" s="727"/>
      <c r="O45" s="729"/>
      <c r="P45" s="736"/>
      <c r="Q45" s="737">
        <f>MIN(Q31:Q39)</f>
        <v>0.53079625718278634</v>
      </c>
      <c r="R45" s="737">
        <f>MIN(R31:R39)</f>
        <v>-0.30516793352606486</v>
      </c>
      <c r="S45" s="737">
        <f>MIN(S31:S39)</f>
        <v>3.5892889476696728</v>
      </c>
      <c r="T45" s="737">
        <f>MIN(T31:T39)</f>
        <v>-4.6234269022860266</v>
      </c>
      <c r="U45" s="737">
        <f>MIN(U31:U39)</f>
        <v>-163.04680433209379</v>
      </c>
    </row>
    <row r="46" spans="2:22" ht="12.75" thickBot="1">
      <c r="B46" s="763" t="s">
        <v>4889</v>
      </c>
      <c r="C46" s="764"/>
      <c r="D46" s="764"/>
      <c r="E46" s="764"/>
      <c r="F46" s="727"/>
    </row>
    <row r="47" spans="2:22" ht="12.75" thickBot="1">
      <c r="B47" s="726"/>
      <c r="G47" s="729"/>
      <c r="H47" s="729"/>
      <c r="I47" s="729"/>
      <c r="J47" s="729"/>
      <c r="K47" s="729"/>
      <c r="L47" s="729"/>
      <c r="M47" s="729"/>
      <c r="N47" s="729"/>
      <c r="O47" s="729"/>
      <c r="Q47" s="606"/>
      <c r="R47" s="754"/>
      <c r="S47" s="754"/>
      <c r="T47" s="754"/>
      <c r="U47" s="754"/>
    </row>
    <row r="48" spans="2:22">
      <c r="B48" s="758" t="s">
        <v>4904</v>
      </c>
      <c r="C48" s="769"/>
      <c r="D48" s="766"/>
      <c r="E48" s="766"/>
      <c r="F48" s="766"/>
      <c r="G48" s="766"/>
      <c r="H48" s="729"/>
      <c r="I48" s="729"/>
      <c r="J48" s="729"/>
      <c r="K48" s="729"/>
      <c r="L48" s="729"/>
      <c r="M48" s="729"/>
      <c r="N48" s="729"/>
      <c r="O48" s="729"/>
    </row>
    <row r="49" spans="2:20">
      <c r="B49" s="761" t="s">
        <v>4895</v>
      </c>
      <c r="C49" s="728"/>
      <c r="D49" s="755"/>
      <c r="E49" s="755"/>
      <c r="F49" s="753"/>
      <c r="G49" s="753"/>
      <c r="H49" s="753"/>
      <c r="I49" s="729"/>
      <c r="J49" s="729"/>
      <c r="K49" s="729"/>
      <c r="L49" s="729"/>
      <c r="M49" s="729"/>
      <c r="N49" s="729"/>
      <c r="O49" s="729"/>
      <c r="Q49" s="678" t="s">
        <v>4918</v>
      </c>
      <c r="R49" s="679"/>
      <c r="S49" s="679"/>
      <c r="T49" s="680"/>
    </row>
    <row r="50" spans="2:20">
      <c r="B50" s="761" t="s">
        <v>4897</v>
      </c>
      <c r="C50" s="727"/>
      <c r="D50" s="727"/>
      <c r="E50" s="727"/>
      <c r="F50" s="727"/>
      <c r="G50" s="727"/>
      <c r="H50" s="727"/>
      <c r="I50" s="729"/>
      <c r="J50" s="729"/>
      <c r="K50" s="729"/>
      <c r="L50" s="729"/>
      <c r="M50" s="729"/>
      <c r="N50" s="729"/>
      <c r="Q50" s="681" t="s">
        <v>4902</v>
      </c>
      <c r="R50" s="682" t="s">
        <v>8</v>
      </c>
      <c r="S50" s="682" t="s">
        <v>4903</v>
      </c>
      <c r="T50" s="683" t="s">
        <v>10</v>
      </c>
    </row>
    <row r="51" spans="2:20" ht="12.75" thickBot="1">
      <c r="B51" s="772" t="s">
        <v>4899</v>
      </c>
      <c r="C51" s="764"/>
      <c r="D51" s="764"/>
      <c r="E51" s="764"/>
      <c r="F51" s="764"/>
      <c r="G51" s="764"/>
      <c r="H51" s="727"/>
      <c r="I51" s="753"/>
      <c r="J51" s="753"/>
      <c r="K51" s="753"/>
      <c r="L51" s="753"/>
      <c r="M51" s="753"/>
      <c r="N51" s="753"/>
      <c r="Q51" s="774" t="s">
        <v>4915</v>
      </c>
      <c r="R51" s="773">
        <f>AVERAGE(R8:R10)</f>
        <v>2.5583607920311713</v>
      </c>
      <c r="S51" s="773">
        <f>AVERAGE(S8:S10)</f>
        <v>12.934582401329443</v>
      </c>
      <c r="T51" s="756">
        <f>AVERAGE(T8:T10)</f>
        <v>9.0183455188291699</v>
      </c>
    </row>
    <row r="52" spans="2:20">
      <c r="Q52" s="775" t="s">
        <v>4917</v>
      </c>
      <c r="R52" s="684">
        <f>AVERAGE(R31:R39)</f>
        <v>0.1740626567754068</v>
      </c>
      <c r="S52" s="684">
        <f>AVERAGE(S31:S39)</f>
        <v>6.7563574568094573</v>
      </c>
      <c r="T52" s="757">
        <f>AVERAGE(T31:T39)</f>
        <v>4.5169174437501667</v>
      </c>
    </row>
    <row r="54" spans="2:20">
      <c r="B54" s="726"/>
    </row>
  </sheetData>
  <phoneticPr fontId="2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</sheetPr>
  <dimension ref="A1:V54"/>
  <sheetViews>
    <sheetView workbookViewId="0">
      <selection activeCell="V31" sqref="V31"/>
    </sheetView>
  </sheetViews>
  <sheetFormatPr defaultColWidth="9.125" defaultRowHeight="12"/>
  <cols>
    <col min="1" max="1" width="0.875" style="68" customWidth="1"/>
    <col min="2" max="2" width="35.75" style="68" customWidth="1"/>
    <col min="3" max="3" width="8.5" style="68" customWidth="1"/>
    <col min="4" max="4" width="11.75" style="68" customWidth="1"/>
    <col min="5" max="5" width="8.5" style="68" customWidth="1"/>
    <col min="6" max="6" width="10.75" style="68" customWidth="1"/>
    <col min="7" max="10" width="8.5" style="68" customWidth="1"/>
    <col min="11" max="13" width="9.25" style="68" customWidth="1"/>
    <col min="14" max="14" width="10.25" style="68" customWidth="1"/>
    <col min="15" max="16" width="9.25" style="68" customWidth="1"/>
    <col min="17" max="17" width="7.625" style="68" customWidth="1"/>
    <col min="18" max="18" width="9.875" style="68" bestFit="1" customWidth="1"/>
    <col min="19" max="19" width="7" style="68" bestFit="1" customWidth="1"/>
    <col min="20" max="20" width="9.125" style="68" bestFit="1" customWidth="1"/>
    <col min="21" max="21" width="6.75" style="68" bestFit="1" customWidth="1"/>
    <col min="22" max="22" width="12.75" style="68" customWidth="1"/>
    <col min="23" max="16384" width="9.125" style="68"/>
  </cols>
  <sheetData>
    <row r="1" spans="1:22" s="505" customFormat="1" ht="16.5" customHeight="1">
      <c r="A1" s="685" t="s">
        <v>690</v>
      </c>
      <c r="B1" s="685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</row>
    <row r="2" spans="1:22" s="505" customFormat="1" ht="12.95" customHeight="1">
      <c r="A2" s="687" t="s">
        <v>4924</v>
      </c>
      <c r="B2" s="687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  <c r="R2" s="688"/>
      <c r="S2" s="688"/>
      <c r="T2" s="688"/>
      <c r="U2" s="688"/>
    </row>
    <row r="3" spans="1:22" s="691" customFormat="1" ht="12.95" customHeight="1">
      <c r="A3" s="689" t="s">
        <v>0</v>
      </c>
      <c r="B3" s="689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</row>
    <row r="5" spans="1:22">
      <c r="B5" s="692" t="s">
        <v>4914</v>
      </c>
      <c r="C5" s="692"/>
      <c r="D5" s="692"/>
      <c r="E5" s="692"/>
      <c r="F5" s="692"/>
      <c r="G5" s="692"/>
      <c r="H5" s="692"/>
      <c r="I5" s="692"/>
      <c r="J5" s="692"/>
      <c r="K5" s="693" t="s">
        <v>4844</v>
      </c>
      <c r="L5" s="694"/>
      <c r="M5" s="694"/>
      <c r="N5" s="694"/>
      <c r="O5" s="694"/>
      <c r="P5" s="694"/>
      <c r="Q5" s="693" t="s">
        <v>1</v>
      </c>
      <c r="R5" s="694"/>
      <c r="S5" s="694"/>
      <c r="T5" s="694"/>
      <c r="U5" s="694"/>
    </row>
    <row r="6" spans="1:22" s="695" customFormat="1" ht="24">
      <c r="B6" s="696" t="s">
        <v>938</v>
      </c>
      <c r="C6" s="697" t="s">
        <v>4912</v>
      </c>
      <c r="D6" s="697" t="s">
        <v>4900</v>
      </c>
      <c r="E6" s="697" t="s">
        <v>940</v>
      </c>
      <c r="F6" s="697" t="s">
        <v>950</v>
      </c>
      <c r="G6" s="697" t="s">
        <v>4913</v>
      </c>
      <c r="H6" s="697" t="s">
        <v>4901</v>
      </c>
      <c r="I6" s="698" t="s">
        <v>4590</v>
      </c>
      <c r="J6" s="699" t="s">
        <v>947</v>
      </c>
      <c r="K6" s="697" t="s">
        <v>946</v>
      </c>
      <c r="L6" s="697" t="s">
        <v>945</v>
      </c>
      <c r="M6" s="697" t="s">
        <v>944</v>
      </c>
      <c r="N6" s="697" t="s">
        <v>943</v>
      </c>
      <c r="O6" s="697" t="s">
        <v>942</v>
      </c>
      <c r="P6" s="699" t="s">
        <v>941</v>
      </c>
      <c r="Q6" s="697" t="s">
        <v>7</v>
      </c>
      <c r="R6" s="697" t="s">
        <v>8</v>
      </c>
      <c r="S6" s="697" t="s">
        <v>9</v>
      </c>
      <c r="T6" s="697" t="s">
        <v>10</v>
      </c>
      <c r="U6" s="697" t="s">
        <v>4</v>
      </c>
      <c r="V6" s="695" t="s">
        <v>7341</v>
      </c>
    </row>
    <row r="7" spans="1:22" s="700" customFormat="1">
      <c r="B7" s="701" t="s">
        <v>689</v>
      </c>
      <c r="C7" s="702" t="s">
        <v>93</v>
      </c>
      <c r="D7" s="702" t="s">
        <v>93</v>
      </c>
      <c r="E7" s="702" t="s">
        <v>93</v>
      </c>
      <c r="F7" s="703">
        <v>0</v>
      </c>
      <c r="G7" s="703">
        <v>0</v>
      </c>
      <c r="H7" s="703">
        <v>0</v>
      </c>
      <c r="I7" s="704">
        <v>0</v>
      </c>
      <c r="J7" s="702" t="s">
        <v>93</v>
      </c>
      <c r="K7" s="705">
        <f>하이엔텍_Dart!E47/10^6</f>
        <v>35747.682177000002</v>
      </c>
      <c r="L7" s="706">
        <f>하이엔텍_Dart!J5/10^6</f>
        <v>155484.44318999999</v>
      </c>
      <c r="M7" s="706">
        <f>하이엔텍_Dart!J9/10^6</f>
        <v>10219.599338</v>
      </c>
      <c r="N7" s="706">
        <f>SUM(하이엔텍_Dart!J37:J38)/10^3</f>
        <v>513.60299999999995</v>
      </c>
      <c r="O7" s="706">
        <f>M7+N7</f>
        <v>10733.202337999999</v>
      </c>
      <c r="P7" s="707">
        <f>하이엔텍_Dart!J16/10^6</f>
        <v>8449.3759150000005</v>
      </c>
      <c r="Q7" s="708"/>
      <c r="R7" s="708"/>
      <c r="S7" s="708"/>
      <c r="T7" s="708"/>
      <c r="U7" s="708"/>
    </row>
    <row r="8" spans="1:22">
      <c r="B8" s="709" t="str">
        <f>'모집단 선정(HiEntech)'!D37</f>
        <v>와이엔텍</v>
      </c>
      <c r="C8" s="710">
        <f>와이엔텍!P3</f>
        <v>3718.7096774193546</v>
      </c>
      <c r="D8" s="710">
        <f>와이엔텍!P7/10^3</f>
        <v>17842.803</v>
      </c>
      <c r="E8" s="710">
        <f>(D8*C8)/1000</f>
        <v>66352.204188387099</v>
      </c>
      <c r="F8" s="710">
        <f>와이엔텍!E$6</f>
        <v>59723.109161</v>
      </c>
      <c r="G8" s="710">
        <f>와이엔텍!E$3</f>
        <v>9839.4259999999995</v>
      </c>
      <c r="H8" s="710">
        <f>와이엔텍!E$10</f>
        <v>3940.4277339999999</v>
      </c>
      <c r="I8" s="711">
        <v>0</v>
      </c>
      <c r="J8" s="712">
        <f>E8+F8-G8-H8+I8</f>
        <v>112295.45961538711</v>
      </c>
      <c r="K8" s="713">
        <f>와이엔텍!E$15</f>
        <v>96964.648939000006</v>
      </c>
      <c r="L8" s="710">
        <f>와이엔텍!J$4</f>
        <v>58062.571964000002</v>
      </c>
      <c r="M8" s="710">
        <f>와이엔텍!J$5</f>
        <v>9353.9504610000004</v>
      </c>
      <c r="N8" s="710">
        <f>와이엔텍!J$6</f>
        <v>5813.8190000000004</v>
      </c>
      <c r="O8" s="710">
        <f>M8+N8</f>
        <v>15167.769461</v>
      </c>
      <c r="P8" s="714">
        <f>와이엔텍!J$8</f>
        <v>5485.0207959999998</v>
      </c>
      <c r="Q8" s="715">
        <f>E8/K8</f>
        <v>0.6842927284780761</v>
      </c>
      <c r="R8" s="716">
        <f>J8/L8</f>
        <v>1.9340421172698417</v>
      </c>
      <c r="S8" s="716">
        <f>J8/M8</f>
        <v>12.005137303601025</v>
      </c>
      <c r="T8" s="716">
        <f>J8/O8</f>
        <v>7.4035579129895055</v>
      </c>
      <c r="U8" s="717">
        <f>E8/P8</f>
        <v>12.096983157616291</v>
      </c>
      <c r="V8" s="931">
        <f>P8/D8*1000000</f>
        <v>307408.02305557037</v>
      </c>
    </row>
    <row r="9" spans="1:22">
      <c r="B9" s="709" t="str">
        <f>'모집단 선정(HiEntech)'!D38</f>
        <v>코엔텍</v>
      </c>
      <c r="C9" s="710">
        <f>코엔텍!P$3</f>
        <v>2886.2903225806454</v>
      </c>
      <c r="D9" s="710">
        <f>코엔텍!P7/10^3</f>
        <v>50000</v>
      </c>
      <c r="E9" s="710">
        <f>(D9*C9)/1000</f>
        <v>144314.51612903224</v>
      </c>
      <c r="F9" s="710">
        <f>코엔텍!E$6</f>
        <v>26877</v>
      </c>
      <c r="G9" s="710">
        <f>코엔텍!E$3</f>
        <v>29156.648469</v>
      </c>
      <c r="H9" s="710">
        <f>코엔텍!E$10</f>
        <v>2809.1902249999998</v>
      </c>
      <c r="I9" s="711">
        <f>코엔텍!E66/10^6</f>
        <v>8.4104100000000006</v>
      </c>
      <c r="J9" s="712">
        <f>E9+F9-G9-H9+I9</f>
        <v>139234.08784503225</v>
      </c>
      <c r="K9" s="713">
        <f>코엔텍!E$15</f>
        <v>110624.034143</v>
      </c>
      <c r="L9" s="710">
        <f>코엔텍!J$4</f>
        <v>55095.779281000003</v>
      </c>
      <c r="M9" s="710">
        <f>코엔텍!J$5</f>
        <v>15475.621639999999</v>
      </c>
      <c r="N9" s="710">
        <f>코엔텍!J$6</f>
        <v>6754.7762540000003</v>
      </c>
      <c r="O9" s="710">
        <f>M9+N9</f>
        <v>22230.397894000002</v>
      </c>
      <c r="P9" s="714">
        <f>코엔텍!J$8</f>
        <v>14719.205859</v>
      </c>
      <c r="Q9" s="715">
        <f>E9/K9</f>
        <v>1.3045493888107687</v>
      </c>
      <c r="R9" s="716">
        <f>J9/L9</f>
        <v>2.5271280243611631</v>
      </c>
      <c r="S9" s="716">
        <f>J9/M9</f>
        <v>8.9969948273452527</v>
      </c>
      <c r="T9" s="716">
        <f>J9/O9</f>
        <v>6.2632296780711973</v>
      </c>
      <c r="U9" s="717">
        <f>E9/P9</f>
        <v>9.8045042315099966</v>
      </c>
      <c r="V9" s="931">
        <f t="shared" ref="V9:V10" si="0">P9/D9*1000000</f>
        <v>294384.11718</v>
      </c>
    </row>
    <row r="10" spans="1:22">
      <c r="B10" s="709" t="str">
        <f>'모집단 선정(HiEntech)'!D39</f>
        <v>인선이엔티</v>
      </c>
      <c r="C10" s="710">
        <f>인선이엔티!Q$3</f>
        <v>6276.1290322580644</v>
      </c>
      <c r="D10" s="710">
        <f>인선이엔티!Q7/10^3</f>
        <v>34694.211000000003</v>
      </c>
      <c r="E10" s="710">
        <f>(D10*C10)/1000</f>
        <v>217745.34490838714</v>
      </c>
      <c r="F10" s="710">
        <f>인선이엔티!E$6</f>
        <v>101838.295981</v>
      </c>
      <c r="G10" s="710">
        <f>인선이엔티!E$3</f>
        <v>6549.2455559999999</v>
      </c>
      <c r="H10" s="710">
        <f>인선이엔티!E$10</f>
        <v>10532.344407999999</v>
      </c>
      <c r="I10" s="711">
        <f>인선이엔티!E46/10^6</f>
        <v>778.07736399999999</v>
      </c>
      <c r="J10" s="712">
        <f>E10+F10-G10-H10+I10</f>
        <v>303280.12828938715</v>
      </c>
      <c r="K10" s="713">
        <f>인선이엔티!E$15</f>
        <v>145681.00632499999</v>
      </c>
      <c r="L10" s="710">
        <f>인선이엔티!J$4</f>
        <v>135518.950239</v>
      </c>
      <c r="M10" s="710">
        <f>인선이엔티!J$5</f>
        <v>18063.942996000002</v>
      </c>
      <c r="N10" s="710">
        <f>인선이엔티!J$6</f>
        <v>5725.4210000000003</v>
      </c>
      <c r="O10" s="710">
        <f>M10+N10</f>
        <v>23789.363996</v>
      </c>
      <c r="P10" s="714">
        <f>인선이엔티!J$8</f>
        <v>7483.3586619999996</v>
      </c>
      <c r="Q10" s="715">
        <f>E10/K10</f>
        <v>1.4946721635256877</v>
      </c>
      <c r="R10" s="716">
        <f>J10/L10</f>
        <v>2.2379167471008672</v>
      </c>
      <c r="S10" s="716">
        <f>J10/M10</f>
        <v>16.789254060231709</v>
      </c>
      <c r="T10" s="716">
        <f>J10/O10</f>
        <v>12.74855974881806</v>
      </c>
      <c r="U10" s="717">
        <f>E10/P10</f>
        <v>29.097274999537788</v>
      </c>
      <c r="V10" s="931">
        <f t="shared" si="0"/>
        <v>215694.73541277531</v>
      </c>
    </row>
    <row r="11" spans="1:22">
      <c r="B11" s="718"/>
      <c r="C11" s="719"/>
      <c r="D11" s="719"/>
      <c r="E11" s="719"/>
      <c r="F11" s="719"/>
      <c r="G11" s="719"/>
      <c r="H11" s="720"/>
      <c r="I11" s="720"/>
      <c r="J11" s="778"/>
      <c r="K11" s="779"/>
      <c r="L11" s="719"/>
      <c r="M11" s="719"/>
      <c r="N11" s="719"/>
      <c r="O11" s="720"/>
      <c r="P11" s="780"/>
      <c r="Q11" s="723"/>
      <c r="R11" s="724"/>
      <c r="S11" s="724"/>
      <c r="T11" s="724"/>
      <c r="U11" s="725"/>
    </row>
    <row r="12" spans="1:22" ht="3.95" customHeight="1" thickBot="1">
      <c r="B12" s="726"/>
      <c r="C12" s="729"/>
      <c r="D12" s="729"/>
      <c r="E12" s="729"/>
      <c r="F12" s="729"/>
      <c r="G12" s="729"/>
      <c r="H12" s="729"/>
      <c r="I12" s="729"/>
      <c r="J12" s="729"/>
      <c r="K12" s="729"/>
      <c r="L12" s="729"/>
      <c r="M12" s="729"/>
      <c r="N12" s="729"/>
      <c r="O12" s="729"/>
      <c r="P12" s="730"/>
      <c r="Q12" s="731"/>
      <c r="R12" s="731"/>
      <c r="S12" s="731"/>
      <c r="T12" s="731"/>
      <c r="U12" s="731"/>
    </row>
    <row r="13" spans="1:22">
      <c r="B13" s="758" t="s">
        <v>4885</v>
      </c>
      <c r="C13" s="759"/>
      <c r="D13" s="759"/>
      <c r="E13" s="759"/>
      <c r="F13" s="727"/>
      <c r="O13" s="606"/>
      <c r="P13" s="781"/>
      <c r="Q13" s="733">
        <f>AVERAGE(Q8:Q10)</f>
        <v>1.1611714269381774</v>
      </c>
      <c r="R13" s="733">
        <f>AVERAGE(R8:R10)</f>
        <v>2.2330289629106237</v>
      </c>
      <c r="S13" s="733">
        <f>AVERAGE(S8:S10)</f>
        <v>12.597128730392663</v>
      </c>
      <c r="T13" s="733">
        <f>AVERAGE(T8:T10)</f>
        <v>8.8051157799595874</v>
      </c>
      <c r="U13" s="733">
        <f>AVERAGE(U8:U10)</f>
        <v>16.999587462888027</v>
      </c>
    </row>
    <row r="14" spans="1:22">
      <c r="B14" s="761" t="s">
        <v>4886</v>
      </c>
      <c r="C14" s="727"/>
      <c r="D14" s="727"/>
      <c r="E14" s="727"/>
      <c r="F14" s="727"/>
      <c r="P14" s="734"/>
      <c r="Q14" s="735">
        <f>MEDIAN(Q8:Q10)</f>
        <v>1.3045493888107687</v>
      </c>
      <c r="R14" s="735">
        <f>MEDIAN(R8:R10)</f>
        <v>2.2379167471008672</v>
      </c>
      <c r="S14" s="735">
        <f>MEDIAN(S8:S10)</f>
        <v>12.005137303601025</v>
      </c>
      <c r="T14" s="735">
        <f>MEDIAN(T8:T10,)</f>
        <v>6.8333937955303519</v>
      </c>
      <c r="U14" s="735">
        <f>MEDIAN(U8:U10)</f>
        <v>12.096983157616291</v>
      </c>
    </row>
    <row r="15" spans="1:22">
      <c r="B15" s="761" t="s">
        <v>4887</v>
      </c>
      <c r="C15" s="727"/>
      <c r="D15" s="727"/>
      <c r="E15" s="727"/>
      <c r="F15" s="727"/>
      <c r="P15" s="734"/>
      <c r="Q15" s="735">
        <f>MAX(Q8:Q10)</f>
        <v>1.4946721635256877</v>
      </c>
      <c r="R15" s="735">
        <f>MAX(R8:R10)</f>
        <v>2.5271280243611631</v>
      </c>
      <c r="S15" s="735">
        <f>MAX(S8:S10)</f>
        <v>16.789254060231709</v>
      </c>
      <c r="T15" s="735">
        <f>MAX(T8:T10)</f>
        <v>12.74855974881806</v>
      </c>
      <c r="U15" s="735">
        <f>MAX(U8:U10)</f>
        <v>29.097274999537788</v>
      </c>
    </row>
    <row r="16" spans="1:22">
      <c r="B16" s="761" t="s">
        <v>4888</v>
      </c>
      <c r="C16" s="727"/>
      <c r="D16" s="727"/>
      <c r="E16" s="727"/>
      <c r="F16" s="727"/>
      <c r="P16" s="736"/>
      <c r="Q16" s="737">
        <f>MIN(Q8:Q10)</f>
        <v>0.6842927284780761</v>
      </c>
      <c r="R16" s="737">
        <f>MIN(R8:R10)</f>
        <v>1.9340421172698417</v>
      </c>
      <c r="S16" s="737">
        <f>MIN(S8:S10)</f>
        <v>8.9969948273452527</v>
      </c>
      <c r="T16" s="737">
        <f>MIN(T8:T10)</f>
        <v>6.2632296780711973</v>
      </c>
      <c r="U16" s="737">
        <f>MIN(U8:U10)</f>
        <v>9.8045042315099966</v>
      </c>
    </row>
    <row r="17" spans="2:22" ht="12.75" thickBot="1">
      <c r="B17" s="763" t="s">
        <v>4889</v>
      </c>
      <c r="C17" s="764"/>
      <c r="D17" s="764"/>
      <c r="E17" s="764"/>
      <c r="F17" s="727"/>
    </row>
    <row r="18" spans="2:22" ht="12.75" thickBot="1"/>
    <row r="19" spans="2:22">
      <c r="B19" s="758" t="s">
        <v>4904</v>
      </c>
      <c r="C19" s="759"/>
      <c r="D19" s="759"/>
      <c r="E19" s="759"/>
      <c r="F19" s="759"/>
      <c r="G19" s="759"/>
      <c r="H19" s="759"/>
      <c r="I19" s="759"/>
      <c r="J19" s="759"/>
      <c r="K19" s="727"/>
    </row>
    <row r="20" spans="2:22">
      <c r="B20" s="771" t="s">
        <v>4909</v>
      </c>
      <c r="C20" s="727"/>
      <c r="D20" s="727"/>
      <c r="E20" s="727"/>
      <c r="F20" s="727"/>
      <c r="G20" s="727"/>
      <c r="H20" s="727"/>
      <c r="I20" s="727"/>
      <c r="J20" s="727"/>
      <c r="K20" s="727"/>
    </row>
    <row r="21" spans="2:22">
      <c r="B21" s="771" t="s">
        <v>4910</v>
      </c>
      <c r="C21" s="727"/>
      <c r="D21" s="727"/>
      <c r="E21" s="727"/>
      <c r="F21" s="727"/>
      <c r="G21" s="727"/>
      <c r="H21" s="727"/>
      <c r="I21" s="727"/>
      <c r="J21" s="727"/>
      <c r="K21" s="727"/>
    </row>
    <row r="22" spans="2:22" ht="12.75" thickBot="1">
      <c r="B22" s="772" t="s">
        <v>4911</v>
      </c>
      <c r="C22" s="764"/>
      <c r="D22" s="764"/>
      <c r="E22" s="764"/>
      <c r="F22" s="764"/>
      <c r="G22" s="764"/>
      <c r="H22" s="764"/>
      <c r="I22" s="764"/>
      <c r="J22" s="764"/>
      <c r="K22" s="727"/>
    </row>
    <row r="28" spans="2:22">
      <c r="B28" s="692" t="s">
        <v>4916</v>
      </c>
      <c r="C28" s="692"/>
      <c r="D28" s="692"/>
      <c r="E28" s="692"/>
      <c r="F28" s="692"/>
      <c r="G28" s="692"/>
      <c r="H28" s="692"/>
      <c r="I28" s="692"/>
      <c r="J28" s="692"/>
      <c r="K28" s="693" t="s">
        <v>4844</v>
      </c>
      <c r="L28" s="694"/>
      <c r="M28" s="694"/>
      <c r="N28" s="694"/>
      <c r="O28" s="694"/>
      <c r="P28" s="694"/>
      <c r="Q28" s="693" t="s">
        <v>1</v>
      </c>
      <c r="R28" s="694"/>
      <c r="S28" s="694"/>
      <c r="T28" s="694"/>
      <c r="U28" s="694"/>
    </row>
    <row r="29" spans="2:22" ht="24">
      <c r="B29" s="696" t="s">
        <v>13</v>
      </c>
      <c r="C29" s="697" t="s">
        <v>4912</v>
      </c>
      <c r="D29" s="697" t="s">
        <v>4900</v>
      </c>
      <c r="E29" s="697" t="s">
        <v>940</v>
      </c>
      <c r="F29" s="697" t="s">
        <v>950</v>
      </c>
      <c r="G29" s="697" t="s">
        <v>4913</v>
      </c>
      <c r="H29" s="697" t="s">
        <v>4901</v>
      </c>
      <c r="I29" s="698" t="s">
        <v>4590</v>
      </c>
      <c r="J29" s="699" t="s">
        <v>947</v>
      </c>
      <c r="K29" s="697" t="s">
        <v>946</v>
      </c>
      <c r="L29" s="697" t="s">
        <v>945</v>
      </c>
      <c r="M29" s="697" t="s">
        <v>944</v>
      </c>
      <c r="N29" s="697" t="s">
        <v>943</v>
      </c>
      <c r="O29" s="697" t="s">
        <v>942</v>
      </c>
      <c r="P29" s="699" t="s">
        <v>941</v>
      </c>
      <c r="Q29" s="697" t="s">
        <v>7</v>
      </c>
      <c r="R29" s="697" t="s">
        <v>8</v>
      </c>
      <c r="S29" s="697" t="s">
        <v>9</v>
      </c>
      <c r="T29" s="697" t="s">
        <v>10</v>
      </c>
      <c r="U29" s="697" t="s">
        <v>4</v>
      </c>
    </row>
    <row r="30" spans="2:22">
      <c r="B30" s="701" t="s">
        <v>7321</v>
      </c>
      <c r="C30" s="702" t="s">
        <v>93</v>
      </c>
      <c r="D30" s="702" t="s">
        <v>93</v>
      </c>
      <c r="E30" s="702" t="s">
        <v>93</v>
      </c>
      <c r="F30" s="703">
        <v>0</v>
      </c>
      <c r="G30" s="703">
        <v>0</v>
      </c>
      <c r="H30" s="703">
        <v>0</v>
      </c>
      <c r="I30" s="703">
        <v>0</v>
      </c>
      <c r="J30" s="702" t="s">
        <v>93</v>
      </c>
      <c r="K30" s="705">
        <f>히타치_Dart!E37/10^6</f>
        <v>64527.186022000002</v>
      </c>
      <c r="L30" s="706">
        <f>히타치_Dart!J5/10^6</f>
        <v>417764.39561200002</v>
      </c>
      <c r="M30" s="706">
        <f>히타치_Dart!J11/10^6</f>
        <v>36889.577446000003</v>
      </c>
      <c r="N30" s="706">
        <f>SUM(히타치_Dart!J61:J62)/10^3</f>
        <v>2568.3130000000001</v>
      </c>
      <c r="O30" s="706">
        <f>M30+N30</f>
        <v>39457.890446000005</v>
      </c>
      <c r="P30" s="707">
        <f>히타치_Dart!J18/10^6</f>
        <v>20158.968080999999</v>
      </c>
      <c r="Q30" s="708"/>
      <c r="R30" s="708"/>
      <c r="S30" s="708"/>
      <c r="T30" s="708"/>
      <c r="U30" s="708"/>
    </row>
    <row r="31" spans="2:22">
      <c r="B31" s="709" t="s">
        <v>2009</v>
      </c>
      <c r="C31" s="710">
        <f>웰크론한텍!V6</f>
        <v>2798.6290322580644</v>
      </c>
      <c r="D31" s="710">
        <f>웰크론한텍!V10/10^3</f>
        <v>18021.293000000001</v>
      </c>
      <c r="E31" s="710">
        <f t="shared" ref="E31:E39" si="1">(D31*C31)/(10^3)</f>
        <v>50434.913788629034</v>
      </c>
      <c r="F31" s="710">
        <f>웰크론한텍!I6/10^6</f>
        <v>19529.136422</v>
      </c>
      <c r="G31" s="710">
        <f>웰크론한텍!I3/10^6</f>
        <v>42605.556057000002</v>
      </c>
      <c r="H31" s="710">
        <f>웰크론한텍!I10/10^6</f>
        <v>21999.670428000001</v>
      </c>
      <c r="I31" s="738">
        <f>웰크론한텍!E73/10^6</f>
        <v>32317.449533999999</v>
      </c>
      <c r="J31" s="712">
        <f t="shared" ref="J31:J39" si="2">E31+F31-G31-H31+I31</f>
        <v>37676.27325962903</v>
      </c>
      <c r="K31" s="713">
        <f>웰크론한텍!I16/10^6</f>
        <v>93800.114342999994</v>
      </c>
      <c r="L31" s="710">
        <f>웰크론한텍!K31/10^6</f>
        <v>132335.96479999999</v>
      </c>
      <c r="M31" s="710">
        <f>웰크론한텍!E5/10^6</f>
        <v>-1292.2451880000001</v>
      </c>
      <c r="N31" s="710">
        <f>웰크론한텍!E6/10^6</f>
        <v>1113.549088</v>
      </c>
      <c r="O31" s="710">
        <f>웰크론한텍!E7/10^6</f>
        <v>-178.6961</v>
      </c>
      <c r="P31" s="714">
        <f>웰크론한텍!E8/10^6</f>
        <v>-700.56041200000004</v>
      </c>
      <c r="Q31" s="715">
        <f>E31/K31</f>
        <v>0.53768499262381586</v>
      </c>
      <c r="R31" s="716">
        <f>J31/L31</f>
        <v>0.28470169327415545</v>
      </c>
      <c r="S31" s="716">
        <f>J31/M31</f>
        <v>-29.155669225544081</v>
      </c>
      <c r="T31" s="716">
        <f>J31/O31</f>
        <v>-210.83993024822047</v>
      </c>
      <c r="U31" s="717">
        <f>E31/P31</f>
        <v>-71.992240675782043</v>
      </c>
      <c r="V31" s="931">
        <f t="shared" ref="V31:V39" si="3">P31/D31*1000000</f>
        <v>-38874.037062712428</v>
      </c>
    </row>
    <row r="32" spans="2:22">
      <c r="B32" s="709" t="s">
        <v>2010</v>
      </c>
      <c r="C32" s="710">
        <f>삼부토건!W3</f>
        <v>5915.1612903225805</v>
      </c>
      <c r="D32" s="710">
        <f>삼부토건!W7/10^3</f>
        <v>9758.3950000000004</v>
      </c>
      <c r="E32" s="710">
        <f t="shared" si="1"/>
        <v>57722.480359677422</v>
      </c>
      <c r="F32" s="710">
        <f>삼부토건!I6/10^6</f>
        <v>98610.070575999998</v>
      </c>
      <c r="G32" s="710">
        <f>삼부토건!I3/10^6</f>
        <v>93629.909832999998</v>
      </c>
      <c r="H32" s="710">
        <f>삼부토건!I10/10^6</f>
        <v>91843.779502000005</v>
      </c>
      <c r="I32" s="738">
        <f>삼부토건!E99/10^6</f>
        <v>-112483.477548</v>
      </c>
      <c r="J32" s="712">
        <f t="shared" si="2"/>
        <v>-141624.61594732257</v>
      </c>
      <c r="K32" s="713">
        <f>삼부토건!I16/10^6</f>
        <v>106601.761109</v>
      </c>
      <c r="L32" s="710">
        <f>삼부토건!L25/10^6</f>
        <v>390337.422991</v>
      </c>
      <c r="M32" s="710">
        <f>삼부토건!E5/10^6</f>
        <v>-35105.925242999998</v>
      </c>
      <c r="N32" s="710">
        <f>삼부토건!E6/10^6</f>
        <v>1482.6469999999999</v>
      </c>
      <c r="O32" s="710">
        <f>-삼부토건!E7/10^6</f>
        <v>33623.278243000001</v>
      </c>
      <c r="P32" s="714">
        <f>삼부토건!E8/10^6</f>
        <v>261442.37096</v>
      </c>
      <c r="Q32" s="715">
        <f t="shared" ref="Q32:Q39" si="4">E32/K32</f>
        <v>0.54147773694523071</v>
      </c>
      <c r="R32" s="716">
        <f t="shared" ref="R32:R39" si="5">J32/L32</f>
        <v>-0.36282612838428258</v>
      </c>
      <c r="S32" s="716">
        <f t="shared" ref="S32:S39" si="6">J32/M32</f>
        <v>4.0342083271416422</v>
      </c>
      <c r="T32" s="716">
        <f t="shared" ref="T32:T39" si="7">J32/O32</f>
        <v>-4.2121001683352297</v>
      </c>
      <c r="U32" s="717">
        <f t="shared" ref="U32:U39" si="8">E32/P32</f>
        <v>0.22078471881862183</v>
      </c>
      <c r="V32" s="931">
        <f t="shared" si="3"/>
        <v>26791533.952048466</v>
      </c>
    </row>
    <row r="33" spans="2:22">
      <c r="B33" s="709" t="s">
        <v>2012</v>
      </c>
      <c r="C33" s="710">
        <f>우원개발!Z3</f>
        <v>4551.2903225806449</v>
      </c>
      <c r="D33" s="710">
        <f>우원개발!Z7/10^3</f>
        <v>14650.592000000001</v>
      </c>
      <c r="E33" s="710">
        <f t="shared" si="1"/>
        <v>66679.097589677418</v>
      </c>
      <c r="F33" s="710">
        <f>우원개발!I6/10^6</f>
        <v>4584.5443370000003</v>
      </c>
      <c r="G33" s="710">
        <f>우원개발!I3/10^6</f>
        <v>21801.827034000002</v>
      </c>
      <c r="H33" s="710">
        <f>우원개발!I10/10^6</f>
        <v>28875.703544</v>
      </c>
      <c r="I33" s="738">
        <v>0</v>
      </c>
      <c r="J33" s="712">
        <f t="shared" si="2"/>
        <v>20586.111348677416</v>
      </c>
      <c r="K33" s="713">
        <f>우원개발!I16/10^6</f>
        <v>59246.040698999997</v>
      </c>
      <c r="L33" s="710">
        <f>우원개발!L26/10^6</f>
        <v>207133.306878</v>
      </c>
      <c r="M33" s="710">
        <f>우원개발!E5/10^6</f>
        <v>4017.2425459999999</v>
      </c>
      <c r="N33" s="710">
        <f>우원개발!E6/10^6</f>
        <v>1549.0923849999999</v>
      </c>
      <c r="O33" s="710">
        <f>우원개발!E7/10^6</f>
        <v>5566.3349310000003</v>
      </c>
      <c r="P33" s="714">
        <f>우원개발!E8/10^6</f>
        <v>6687.1929330000003</v>
      </c>
      <c r="Q33" s="715">
        <f t="shared" si="4"/>
        <v>1.1254608207228753</v>
      </c>
      <c r="R33" s="716">
        <f t="shared" si="5"/>
        <v>9.9385809356109411E-2</v>
      </c>
      <c r="S33" s="716">
        <f t="shared" si="6"/>
        <v>5.1244382466214713</v>
      </c>
      <c r="T33" s="716">
        <f t="shared" si="7"/>
        <v>3.6983242301912815</v>
      </c>
      <c r="U33" s="717">
        <f t="shared" si="8"/>
        <v>9.9711640231926015</v>
      </c>
      <c r="V33" s="931">
        <f t="shared" si="3"/>
        <v>456445.23668395105</v>
      </c>
    </row>
    <row r="34" spans="2:22">
      <c r="B34" s="739" t="s">
        <v>2017</v>
      </c>
      <c r="C34" s="740">
        <f>태영건설!Q10</f>
        <v>5477.4193548387093</v>
      </c>
      <c r="D34" s="740">
        <f>태영건설!Q14/10^3</f>
        <v>76400</v>
      </c>
      <c r="E34" s="740">
        <f t="shared" si="1"/>
        <v>418474.83870967739</v>
      </c>
      <c r="F34" s="740">
        <f>태영건설!I6</f>
        <v>1027276.078</v>
      </c>
      <c r="G34" s="740">
        <f>태영건설!I3</f>
        <v>524391.26174600003</v>
      </c>
      <c r="H34" s="740">
        <f>태영건설!I11</f>
        <v>639810.66442100005</v>
      </c>
      <c r="I34" s="741">
        <f>(태영건설!$C$85)/(10^6)</f>
        <v>467916.58979900001</v>
      </c>
      <c r="J34" s="742">
        <f t="shared" si="2"/>
        <v>749465.58034167718</v>
      </c>
      <c r="K34" s="743">
        <f>태영건설!I19</f>
        <v>1261379.1254690001</v>
      </c>
      <c r="L34" s="740">
        <f>태영건설!E4</f>
        <v>2059304.92423</v>
      </c>
      <c r="M34" s="740">
        <f>태영건설!E5</f>
        <v>97067.250828999997</v>
      </c>
      <c r="N34" s="740">
        <f>태영건설!E6</f>
        <v>68707.517999999996</v>
      </c>
      <c r="O34" s="740">
        <f>태영건설!E7</f>
        <v>165774.76882900001</v>
      </c>
      <c r="P34" s="714">
        <f>태영건설!E8</f>
        <v>1813.338972</v>
      </c>
      <c r="Q34" s="715">
        <f t="shared" si="4"/>
        <v>0.33175976220003012</v>
      </c>
      <c r="R34" s="716">
        <f t="shared" si="5"/>
        <v>0.36394104220476808</v>
      </c>
      <c r="S34" s="716">
        <f t="shared" si="6"/>
        <v>7.7210961878582989</v>
      </c>
      <c r="T34" s="716">
        <f t="shared" si="7"/>
        <v>4.5209870334053424</v>
      </c>
      <c r="U34" s="717">
        <f t="shared" si="8"/>
        <v>230.77584785382166</v>
      </c>
      <c r="V34" s="931">
        <f t="shared" si="3"/>
        <v>23734.803298429317</v>
      </c>
    </row>
    <row r="35" spans="2:22">
      <c r="B35" s="739" t="s">
        <v>1045</v>
      </c>
      <c r="C35" s="740">
        <f>현대건설!Q20</f>
        <v>45703.225806451614</v>
      </c>
      <c r="D35" s="740">
        <f>현대건설!Q24/10^3</f>
        <v>111355.765</v>
      </c>
      <c r="E35" s="740">
        <f t="shared" si="1"/>
        <v>5089317.6726451619</v>
      </c>
      <c r="F35" s="740">
        <f>현대건설!I6</f>
        <v>2510605</v>
      </c>
      <c r="G35" s="740">
        <f>현대건설!I3</f>
        <v>3595219</v>
      </c>
      <c r="H35" s="740">
        <f>현대건설!I11</f>
        <v>1614507</v>
      </c>
      <c r="I35" s="741">
        <f>현대건설!$C$94</f>
        <v>2017762</v>
      </c>
      <c r="J35" s="742">
        <f t="shared" si="2"/>
        <v>4407958.6726451619</v>
      </c>
      <c r="K35" s="743">
        <f>현대건설!I19</f>
        <v>8124645</v>
      </c>
      <c r="L35" s="740">
        <f>현대건설!E4</f>
        <v>18825015</v>
      </c>
      <c r="M35" s="740">
        <f>현대건설!E5</f>
        <v>1158959</v>
      </c>
      <c r="N35" s="740">
        <f>현대건설!E6</f>
        <v>191201</v>
      </c>
      <c r="O35" s="740">
        <f>현대건설!E7</f>
        <v>1350160</v>
      </c>
      <c r="P35" s="714">
        <f>현대건설!E8</f>
        <v>731713</v>
      </c>
      <c r="Q35" s="715">
        <f t="shared" si="4"/>
        <v>0.62640492878706233</v>
      </c>
      <c r="R35" s="716">
        <f t="shared" si="5"/>
        <v>0.23415432458593854</v>
      </c>
      <c r="S35" s="716">
        <f t="shared" si="6"/>
        <v>3.8033775764674695</v>
      </c>
      <c r="T35" s="716">
        <f t="shared" si="7"/>
        <v>3.2647676369061163</v>
      </c>
      <c r="U35" s="717">
        <f t="shared" si="8"/>
        <v>6.9553467994215792</v>
      </c>
      <c r="V35" s="931">
        <f t="shared" si="3"/>
        <v>6570948.5270026205</v>
      </c>
    </row>
    <row r="36" spans="2:22">
      <c r="B36" s="744" t="s">
        <v>1065</v>
      </c>
      <c r="C36" s="745">
        <f>코오롱글로벌!S20</f>
        <v>13125.806451612903</v>
      </c>
      <c r="D36" s="745">
        <f>코오롱글로벌!S24/10^3</f>
        <v>16570.088</v>
      </c>
      <c r="E36" s="745">
        <f t="shared" si="1"/>
        <v>217495.76797419356</v>
      </c>
      <c r="F36" s="745">
        <f>코오롱글로벌!I6</f>
        <v>586679</v>
      </c>
      <c r="G36" s="745">
        <f>코오롱글로벌!I3</f>
        <v>66732.084197999997</v>
      </c>
      <c r="H36" s="745">
        <f>코오롱글로벌!I11</f>
        <v>466652.940459</v>
      </c>
      <c r="I36" s="746">
        <f>(코오롱글로벌!$C$72)/(10^6)</f>
        <v>4097.9329049999997</v>
      </c>
      <c r="J36" s="747">
        <f t="shared" si="2"/>
        <v>274887.67622219352</v>
      </c>
      <c r="K36" s="748">
        <f>코오롱글로벌!I18</f>
        <v>436212.26908400003</v>
      </c>
      <c r="L36" s="745">
        <f>코오롱글로벌!E4</f>
        <v>3185076.0533989999</v>
      </c>
      <c r="M36" s="745">
        <f>코오롱글로벌!E5</f>
        <v>60691.918734999999</v>
      </c>
      <c r="N36" s="745">
        <f>코오롱글로벌!E6</f>
        <v>14320.732408</v>
      </c>
      <c r="O36" s="745">
        <f>코오롱글로벌!E7</f>
        <v>75012.651142999995</v>
      </c>
      <c r="P36" s="749">
        <f>코오롱글로벌!E8</f>
        <v>6137.3202229999997</v>
      </c>
      <c r="Q36" s="715">
        <f t="shared" si="4"/>
        <v>0.49860075790832714</v>
      </c>
      <c r="R36" s="716">
        <f t="shared" si="5"/>
        <v>8.6304901865323802E-2</v>
      </c>
      <c r="S36" s="716">
        <f t="shared" si="6"/>
        <v>4.5292302822462993</v>
      </c>
      <c r="T36" s="716">
        <f t="shared" si="7"/>
        <v>3.6645508728676015</v>
      </c>
      <c r="U36" s="717">
        <f t="shared" si="8"/>
        <v>35.438230379297181</v>
      </c>
      <c r="V36" s="931">
        <f t="shared" si="3"/>
        <v>370385.49360751733</v>
      </c>
    </row>
    <row r="37" spans="2:22">
      <c r="B37" s="744" t="s">
        <v>1080</v>
      </c>
      <c r="C37" s="745">
        <f>진흥기업!S20</f>
        <v>1883.3870967741937</v>
      </c>
      <c r="D37" s="745">
        <f>진흥기업!S24/10^3</f>
        <v>139695.905</v>
      </c>
      <c r="E37" s="745">
        <f t="shared" si="1"/>
        <v>263101.46494919359</v>
      </c>
      <c r="F37" s="745">
        <f>진흥기업!I6</f>
        <v>31095.746999999996</v>
      </c>
      <c r="G37" s="745">
        <f>진흥기업!I3</f>
        <v>24071.320799000001</v>
      </c>
      <c r="H37" s="745">
        <f>진흥기업!I11</f>
        <v>88916.966484000004</v>
      </c>
      <c r="I37" s="746">
        <v>0</v>
      </c>
      <c r="J37" s="747">
        <f t="shared" si="2"/>
        <v>181208.92466619358</v>
      </c>
      <c r="K37" s="748">
        <f>진흥기업!I18</f>
        <v>-10008.708823000001</v>
      </c>
      <c r="L37" s="745">
        <f>진흥기업!E4</f>
        <v>646578.59799100005</v>
      </c>
      <c r="M37" s="745">
        <f>진흥기업!E5</f>
        <v>59522.025709000001</v>
      </c>
      <c r="N37" s="745">
        <f>진흥기업!E6</f>
        <v>316.87799999999999</v>
      </c>
      <c r="O37" s="745">
        <f>진흥기업!E7</f>
        <v>59838.903708999998</v>
      </c>
      <c r="P37" s="749">
        <f>진흥기업!E8</f>
        <v>-75220.395321000004</v>
      </c>
      <c r="Q37" s="715">
        <f t="shared" si="4"/>
        <v>-26.287253391225324</v>
      </c>
      <c r="R37" s="716">
        <f t="shared" si="5"/>
        <v>0.28025815458357606</v>
      </c>
      <c r="S37" s="716">
        <f t="shared" si="6"/>
        <v>3.0444011692766355</v>
      </c>
      <c r="T37" s="716">
        <f t="shared" si="7"/>
        <v>3.0282794876627905</v>
      </c>
      <c r="U37" s="717">
        <f t="shared" si="8"/>
        <v>-3.497741055818953</v>
      </c>
      <c r="V37" s="931">
        <f t="shared" si="3"/>
        <v>-538458.1267503869</v>
      </c>
    </row>
    <row r="38" spans="2:22">
      <c r="B38" s="744" t="s">
        <v>1085</v>
      </c>
      <c r="C38" s="745">
        <f>남광토건!S20</f>
        <v>7410.322580645161</v>
      </c>
      <c r="D38" s="745">
        <f>남광토건!S24/10^3</f>
        <v>9796.4549999999999</v>
      </c>
      <c r="E38" s="745">
        <f t="shared" si="1"/>
        <v>72594.891696774182</v>
      </c>
      <c r="F38" s="745">
        <f>남광토건!I6</f>
        <v>9245.0110000000004</v>
      </c>
      <c r="G38" s="745">
        <f>남광토건!I3</f>
        <v>31786.665422999999</v>
      </c>
      <c r="H38" s="745">
        <f>남광토건!I11</f>
        <v>51079.938603999995</v>
      </c>
      <c r="I38" s="746">
        <v>0</v>
      </c>
      <c r="J38" s="747">
        <f t="shared" si="2"/>
        <v>-1026.7013302258129</v>
      </c>
      <c r="K38" s="748">
        <f>남광토건!I18</f>
        <v>40652.217932</v>
      </c>
      <c r="L38" s="745">
        <f>남광토건!E4</f>
        <v>183598.71137</v>
      </c>
      <c r="M38" s="745">
        <f>남광토건!E5</f>
        <v>-9299.0578010000008</v>
      </c>
      <c r="N38" s="745">
        <f>남광토건!E6</f>
        <v>306.21600000000001</v>
      </c>
      <c r="O38" s="745">
        <f>남광토건!E7</f>
        <v>-8992.8418010000005</v>
      </c>
      <c r="P38" s="749">
        <f>남광토건!E8</f>
        <v>-2149.1728790000002</v>
      </c>
      <c r="Q38" s="715">
        <f t="shared" si="4"/>
        <v>1.7857547604956145</v>
      </c>
      <c r="R38" s="716">
        <f t="shared" si="5"/>
        <v>-5.5920944246538743E-3</v>
      </c>
      <c r="S38" s="716">
        <f t="shared" si="6"/>
        <v>0.11040917824119811</v>
      </c>
      <c r="T38" s="716">
        <f t="shared" si="7"/>
        <v>0.11416873030187677</v>
      </c>
      <c r="U38" s="717">
        <f t="shared" si="8"/>
        <v>-33.778060576751848</v>
      </c>
      <c r="V38" s="931">
        <f t="shared" si="3"/>
        <v>-219382.71333865161</v>
      </c>
    </row>
    <row r="39" spans="2:22">
      <c r="B39" s="709" t="s">
        <v>1197</v>
      </c>
      <c r="C39" s="710">
        <f>세보엠이씨!R69</f>
        <v>7896.6129032258068</v>
      </c>
      <c r="D39" s="710">
        <f>세보엠이씨!R73/10^3</f>
        <v>10530</v>
      </c>
      <c r="E39" s="710">
        <f t="shared" si="1"/>
        <v>83151.333870967748</v>
      </c>
      <c r="F39" s="710">
        <f>세보엠이씨!E21</f>
        <v>2629.0039999999999</v>
      </c>
      <c r="G39" s="710">
        <f>세보엠이씨!E18</f>
        <v>32843.820036999998</v>
      </c>
      <c r="H39" s="710">
        <f>세보엠이씨!E25</f>
        <v>5957.3616030000003</v>
      </c>
      <c r="I39" s="738">
        <f>세보엠이씨!E71/10^6</f>
        <v>529.14651600000002</v>
      </c>
      <c r="J39" s="712">
        <f t="shared" si="2"/>
        <v>47508.302746967755</v>
      </c>
      <c r="K39" s="713">
        <f>세보엠이씨!E30</f>
        <v>117331.80452400001</v>
      </c>
      <c r="L39" s="710">
        <f>세보엠이씨!E9</f>
        <v>387772.56691300002</v>
      </c>
      <c r="M39" s="710">
        <f>세보엠이씨!E10</f>
        <v>19740.812927999999</v>
      </c>
      <c r="N39" s="710">
        <f>세보엠이씨!E11</f>
        <v>1900.586</v>
      </c>
      <c r="O39" s="710">
        <f>M39+N39</f>
        <v>21641.398927999999</v>
      </c>
      <c r="P39" s="714">
        <f>세보엠이씨!E13</f>
        <v>14067.004034</v>
      </c>
      <c r="Q39" s="715">
        <f t="shared" si="4"/>
        <v>0.70868537485042515</v>
      </c>
      <c r="R39" s="716">
        <f t="shared" si="5"/>
        <v>0.12251589411075238</v>
      </c>
      <c r="S39" s="716">
        <f t="shared" si="6"/>
        <v>2.4066031586562917</v>
      </c>
      <c r="T39" s="716">
        <f t="shared" si="7"/>
        <v>2.1952510050309515</v>
      </c>
      <c r="U39" s="717">
        <f t="shared" si="8"/>
        <v>5.9110904973077902</v>
      </c>
      <c r="V39" s="931">
        <f t="shared" si="3"/>
        <v>1335897.8189933524</v>
      </c>
    </row>
    <row r="40" spans="2:22">
      <c r="B40" s="718"/>
      <c r="C40" s="719"/>
      <c r="D40" s="719"/>
      <c r="E40" s="719"/>
      <c r="F40" s="719"/>
      <c r="G40" s="719"/>
      <c r="H40" s="719"/>
      <c r="I40" s="720"/>
      <c r="J40" s="778"/>
      <c r="K40" s="779"/>
      <c r="L40" s="719"/>
      <c r="M40" s="719"/>
      <c r="N40" s="719"/>
      <c r="O40" s="720"/>
      <c r="P40" s="780"/>
      <c r="Q40" s="723"/>
      <c r="R40" s="724"/>
      <c r="S40" s="724"/>
      <c r="T40" s="724"/>
      <c r="U40" s="725"/>
    </row>
    <row r="41" spans="2:22" ht="5.0999999999999996" customHeight="1" thickBot="1">
      <c r="B41" s="726"/>
      <c r="C41" s="729"/>
      <c r="D41" s="729"/>
      <c r="E41" s="729"/>
      <c r="F41" s="729"/>
      <c r="G41" s="729"/>
      <c r="H41" s="729"/>
      <c r="I41" s="729"/>
      <c r="J41" s="729"/>
      <c r="K41" s="729"/>
      <c r="L41" s="729"/>
      <c r="M41" s="729"/>
      <c r="N41" s="729"/>
      <c r="O41" s="729"/>
      <c r="P41" s="730"/>
      <c r="Q41" s="731"/>
      <c r="R41" s="731"/>
      <c r="S41" s="731"/>
      <c r="T41" s="731"/>
      <c r="U41" s="731"/>
    </row>
    <row r="42" spans="2:22">
      <c r="B42" s="758" t="s">
        <v>4885</v>
      </c>
      <c r="C42" s="766"/>
      <c r="D42" s="766"/>
      <c r="E42" s="766"/>
      <c r="F42" s="729"/>
      <c r="G42" s="729"/>
      <c r="H42" s="729"/>
      <c r="I42" s="729"/>
      <c r="J42" s="729"/>
      <c r="O42" s="606"/>
      <c r="P42" s="781"/>
      <c r="Q42" s="733">
        <f>AVERAGE(Q31:Q39)</f>
        <v>-2.2368249174102157</v>
      </c>
      <c r="R42" s="733">
        <f>AVERAGE(R31:R39)</f>
        <v>0.1225381774635208</v>
      </c>
      <c r="S42" s="733">
        <f>AVERAGE(S31:S39)</f>
        <v>0.17978832232946973</v>
      </c>
      <c r="T42" s="733">
        <f>AVERAGE(T31:T39)</f>
        <v>-21.618411268909973</v>
      </c>
      <c r="U42" s="733">
        <f>AVERAGE(U31:U39)</f>
        <v>20.000491329278514</v>
      </c>
    </row>
    <row r="43" spans="2:22">
      <c r="B43" s="761" t="s">
        <v>4886</v>
      </c>
      <c r="C43" s="729"/>
      <c r="D43" s="729"/>
      <c r="E43" s="729"/>
      <c r="F43" s="729"/>
      <c r="G43" s="729"/>
      <c r="H43" s="729"/>
      <c r="I43" s="729"/>
      <c r="J43" s="729"/>
      <c r="O43" s="729"/>
      <c r="P43" s="734"/>
      <c r="Q43" s="735">
        <f>MEDIAN(Q31:Q39)</f>
        <v>0.54147773694523071</v>
      </c>
      <c r="R43" s="735">
        <f>MEDIAN(R31:R39)</f>
        <v>0.12251589411075238</v>
      </c>
      <c r="S43" s="735">
        <f>MEDIAN(S31:S39)</f>
        <v>3.8033775764674695</v>
      </c>
      <c r="T43" s="735">
        <f>MEDIAN(T31:T39)</f>
        <v>3.0282794876627905</v>
      </c>
      <c r="U43" s="735">
        <f>MEDIAN(U31:U39)</f>
        <v>5.9110904973077902</v>
      </c>
    </row>
    <row r="44" spans="2:22">
      <c r="B44" s="761" t="s">
        <v>4887</v>
      </c>
      <c r="C44" s="727"/>
      <c r="D44" s="727"/>
      <c r="E44" s="727"/>
      <c r="F44" s="727"/>
      <c r="O44" s="729"/>
      <c r="P44" s="734"/>
      <c r="Q44" s="735">
        <f>MAX(Q31:Q39)</f>
        <v>1.7857547604956145</v>
      </c>
      <c r="R44" s="735">
        <f>MAX(R31:R39)</f>
        <v>0.36394104220476808</v>
      </c>
      <c r="S44" s="735">
        <f>MAX(S31:S39)</f>
        <v>7.7210961878582989</v>
      </c>
      <c r="T44" s="735">
        <f>MAX(T31:T39)</f>
        <v>4.5209870334053424</v>
      </c>
      <c r="U44" s="735">
        <f>MAX(U31:U39)</f>
        <v>230.77584785382166</v>
      </c>
    </row>
    <row r="45" spans="2:22">
      <c r="B45" s="761" t="s">
        <v>4888</v>
      </c>
      <c r="C45" s="727"/>
      <c r="D45" s="727"/>
      <c r="E45" s="727"/>
      <c r="F45" s="727"/>
      <c r="O45" s="729"/>
      <c r="P45" s="736"/>
      <c r="Q45" s="737">
        <f>MIN(Q31:Q39)</f>
        <v>-26.287253391225324</v>
      </c>
      <c r="R45" s="737">
        <f>MIN(R31:R39)</f>
        <v>-0.36282612838428258</v>
      </c>
      <c r="S45" s="737">
        <f>MIN(S31:S39)</f>
        <v>-29.155669225544081</v>
      </c>
      <c r="T45" s="737">
        <f>MIN(T31:T39)</f>
        <v>-210.83993024822047</v>
      </c>
      <c r="U45" s="737">
        <f>MIN(U31:U39)</f>
        <v>-71.992240675782043</v>
      </c>
    </row>
    <row r="46" spans="2:22" ht="12.75" thickBot="1">
      <c r="B46" s="763" t="s">
        <v>4889</v>
      </c>
      <c r="C46" s="764"/>
      <c r="D46" s="764"/>
      <c r="E46" s="764"/>
      <c r="F46" s="727"/>
    </row>
    <row r="47" spans="2:22" ht="12.75" thickBot="1">
      <c r="B47" s="726"/>
      <c r="G47" s="729"/>
      <c r="H47" s="729"/>
      <c r="I47" s="729"/>
      <c r="J47" s="729"/>
      <c r="K47" s="729"/>
      <c r="L47" s="729"/>
      <c r="M47" s="729"/>
      <c r="N47" s="729"/>
      <c r="O47" s="729"/>
      <c r="Q47" s="606"/>
      <c r="R47" s="754"/>
      <c r="S47" s="754"/>
      <c r="T47" s="754"/>
      <c r="U47" s="754"/>
    </row>
    <row r="48" spans="2:22">
      <c r="B48" s="758" t="s">
        <v>4904</v>
      </c>
      <c r="C48" s="769"/>
      <c r="D48" s="766"/>
      <c r="E48" s="766"/>
      <c r="F48" s="766"/>
      <c r="G48" s="766"/>
      <c r="H48" s="729"/>
      <c r="I48" s="729"/>
      <c r="J48" s="729"/>
      <c r="K48" s="729"/>
      <c r="L48" s="729"/>
      <c r="M48" s="729"/>
      <c r="N48" s="729"/>
      <c r="O48" s="729"/>
    </row>
    <row r="49" spans="2:20">
      <c r="B49" s="761" t="s">
        <v>4895</v>
      </c>
      <c r="C49" s="728"/>
      <c r="D49" s="755"/>
      <c r="E49" s="755"/>
      <c r="F49" s="753"/>
      <c r="G49" s="753"/>
      <c r="H49" s="753"/>
      <c r="I49" s="729"/>
      <c r="J49" s="729"/>
      <c r="K49" s="729"/>
      <c r="L49" s="729"/>
      <c r="M49" s="729"/>
      <c r="N49" s="729"/>
      <c r="O49" s="729"/>
      <c r="Q49" s="678" t="s">
        <v>4918</v>
      </c>
      <c r="R49" s="679"/>
      <c r="S49" s="679"/>
      <c r="T49" s="680"/>
    </row>
    <row r="50" spans="2:20">
      <c r="B50" s="761" t="s">
        <v>4897</v>
      </c>
      <c r="C50" s="727"/>
      <c r="D50" s="727"/>
      <c r="E50" s="727"/>
      <c r="F50" s="727"/>
      <c r="G50" s="727"/>
      <c r="H50" s="727"/>
      <c r="I50" s="729"/>
      <c r="J50" s="729"/>
      <c r="K50" s="729"/>
      <c r="L50" s="729"/>
      <c r="M50" s="729"/>
      <c r="N50" s="729"/>
      <c r="Q50" s="681" t="s">
        <v>4902</v>
      </c>
      <c r="R50" s="682" t="s">
        <v>8</v>
      </c>
      <c r="S50" s="682" t="s">
        <v>4903</v>
      </c>
      <c r="T50" s="683" t="s">
        <v>10</v>
      </c>
    </row>
    <row r="51" spans="2:20" ht="12.75" thickBot="1">
      <c r="B51" s="772" t="s">
        <v>4899</v>
      </c>
      <c r="C51" s="764"/>
      <c r="D51" s="764"/>
      <c r="E51" s="764"/>
      <c r="F51" s="764"/>
      <c r="G51" s="764"/>
      <c r="H51" s="727"/>
      <c r="I51" s="753"/>
      <c r="J51" s="753"/>
      <c r="K51" s="753"/>
      <c r="L51" s="753"/>
      <c r="M51" s="753"/>
      <c r="N51" s="753"/>
      <c r="Q51" s="774" t="s">
        <v>4915</v>
      </c>
      <c r="R51" s="773">
        <f>AVERAGE(R8:R10)</f>
        <v>2.2330289629106237</v>
      </c>
      <c r="S51" s="773">
        <f>AVERAGE(S8:S10)</f>
        <v>12.597128730392663</v>
      </c>
      <c r="T51" s="756">
        <f>AVERAGE(T8:T10)</f>
        <v>8.8051157799595874</v>
      </c>
    </row>
    <row r="52" spans="2:20">
      <c r="Q52" s="775" t="s">
        <v>4917</v>
      </c>
      <c r="R52" s="684">
        <f>AVERAGE(R31:R39)</f>
        <v>0.1225381774635208</v>
      </c>
      <c r="S52" s="684">
        <f>AVERAGE(S31:S39)</f>
        <v>0.17978832232946973</v>
      </c>
      <c r="T52" s="757">
        <f>AVERAGE(T31:T39)</f>
        <v>-21.618411268909973</v>
      </c>
    </row>
    <row r="54" spans="2:20">
      <c r="B54" s="726"/>
    </row>
  </sheetData>
  <phoneticPr fontId="2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1"/>
    <pageSetUpPr autoPageBreaks="0"/>
  </sheetPr>
  <dimension ref="B2:AA636"/>
  <sheetViews>
    <sheetView workbookViewId="0">
      <selection activeCell="C4" sqref="C4"/>
    </sheetView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4" width="17.625" style="49" customWidth="1"/>
    <col min="15" max="15" width="16.375" style="49" bestFit="1" customWidth="1"/>
    <col min="16" max="16" width="11.375" style="49" customWidth="1"/>
    <col min="17" max="17" width="9.125" style="49" bestFit="1" customWidth="1"/>
    <col min="18" max="24" width="9" style="49"/>
    <col min="25" max="25" width="12.5" style="49" customWidth="1"/>
    <col min="26" max="16384" width="9" style="49"/>
  </cols>
  <sheetData>
    <row r="2" spans="2:9" ht="12" customHeight="1">
      <c r="B2" s="115" t="s">
        <v>4005</v>
      </c>
      <c r="C2" s="120">
        <v>2018</v>
      </c>
      <c r="D2" s="120">
        <v>2018</v>
      </c>
      <c r="E2" s="120">
        <v>2018</v>
      </c>
      <c r="F2" s="118" t="s">
        <v>4006</v>
      </c>
      <c r="G2" s="119" t="s">
        <v>2023</v>
      </c>
      <c r="H2" s="119" t="s">
        <v>2023</v>
      </c>
      <c r="I2" s="119" t="s">
        <v>2023</v>
      </c>
    </row>
    <row r="3" spans="2:9" ht="12" customHeight="1">
      <c r="B3" s="116"/>
      <c r="C3" s="117" t="s">
        <v>4007</v>
      </c>
      <c r="D3" s="117" t="s">
        <v>4007</v>
      </c>
      <c r="E3" s="117" t="s">
        <v>4007</v>
      </c>
      <c r="F3" s="101" t="s">
        <v>3967</v>
      </c>
      <c r="G3" s="230">
        <f>G4+G5</f>
        <v>37821.764122</v>
      </c>
      <c r="H3" s="230">
        <f t="shared" ref="H3:I3" si="0">H4+H5</f>
        <v>30360.542656999998</v>
      </c>
      <c r="I3" s="230">
        <f t="shared" si="0"/>
        <v>31786.665422999999</v>
      </c>
    </row>
    <row r="4" spans="2:9" ht="12" customHeight="1">
      <c r="B4" s="100" t="s">
        <v>4008</v>
      </c>
      <c r="C4" s="231">
        <f>K29/10^6</f>
        <v>157172.93050700001</v>
      </c>
      <c r="D4" s="231">
        <f t="shared" ref="D4:E4" si="1">L29/10^6</f>
        <v>115611.172617</v>
      </c>
      <c r="E4" s="231">
        <f t="shared" si="1"/>
        <v>183598.71137</v>
      </c>
      <c r="F4" s="106" t="s">
        <v>4009</v>
      </c>
      <c r="G4" s="231">
        <f>C31/10^6</f>
        <v>37806.043122000003</v>
      </c>
      <c r="H4" s="231">
        <f t="shared" ref="H4:I4" si="2">D31/10^6</f>
        <v>30344.954656999998</v>
      </c>
      <c r="I4" s="231">
        <f t="shared" si="2"/>
        <v>27131.991422999999</v>
      </c>
    </row>
    <row r="5" spans="2:9" ht="12" customHeight="1">
      <c r="B5" s="100" t="s">
        <v>2033</v>
      </c>
      <c r="C5" s="231">
        <f>K33/10^6</f>
        <v>11141.644773</v>
      </c>
      <c r="D5" s="231">
        <f t="shared" ref="D5:E5" si="3">L33/10^6</f>
        <v>1829.2231589999999</v>
      </c>
      <c r="E5" s="231">
        <f t="shared" si="3"/>
        <v>-9299.0578010000008</v>
      </c>
      <c r="F5" s="106" t="s">
        <v>4010</v>
      </c>
      <c r="G5" s="231">
        <f>C79/10^3</f>
        <v>15.721</v>
      </c>
      <c r="H5" s="231">
        <f t="shared" ref="H5:I5" si="4">D79/10^3</f>
        <v>15.587999999999999</v>
      </c>
      <c r="I5" s="231">
        <f t="shared" si="4"/>
        <v>4654.674</v>
      </c>
    </row>
    <row r="6" spans="2:9" ht="12" customHeight="1">
      <c r="B6" s="100" t="s">
        <v>4011</v>
      </c>
      <c r="C6" s="231">
        <f>SUM(K81:K82)/10^3</f>
        <v>460.75900000000001</v>
      </c>
      <c r="D6" s="231">
        <f t="shared" ref="D6:E6" si="5">SUM(L81:L82)/10^3</f>
        <v>387.40800000000002</v>
      </c>
      <c r="E6" s="231">
        <f t="shared" si="5"/>
        <v>306.21600000000001</v>
      </c>
      <c r="F6" s="103" t="s">
        <v>4012</v>
      </c>
      <c r="G6" s="232">
        <f>SUM(G7:G10)</f>
        <v>9245.0110000000004</v>
      </c>
      <c r="H6" s="232">
        <f t="shared" ref="H6:I6" si="6">SUM(H7:H10)</f>
        <v>9245.0110000000004</v>
      </c>
      <c r="I6" s="232">
        <f t="shared" si="6"/>
        <v>9245.0110000000004</v>
      </c>
    </row>
    <row r="7" spans="2:9" ht="12" customHeight="1">
      <c r="B7" s="100" t="s">
        <v>2041</v>
      </c>
      <c r="C7" s="231">
        <f>C5+C6</f>
        <v>11602.403773</v>
      </c>
      <c r="D7" s="231">
        <f t="shared" ref="D7:E7" si="7">D5+D6</f>
        <v>2216.631159</v>
      </c>
      <c r="E7" s="231">
        <f t="shared" si="7"/>
        <v>-8992.8418010000005</v>
      </c>
      <c r="F7" s="108" t="s">
        <v>4013</v>
      </c>
      <c r="G7" s="233">
        <f>F88/10^3</f>
        <v>9245.0110000000004</v>
      </c>
      <c r="H7" s="233">
        <f t="shared" ref="H7" si="8">G88/10^3</f>
        <v>9245.0110000000004</v>
      </c>
      <c r="I7" s="233">
        <f>H7</f>
        <v>9245.0110000000004</v>
      </c>
    </row>
    <row r="8" spans="2:9" ht="12" customHeight="1" thickBot="1">
      <c r="B8" s="110" t="s">
        <v>4014</v>
      </c>
      <c r="C8" s="234">
        <f>K40/10^6</f>
        <v>5715.6745970000002</v>
      </c>
      <c r="D8" s="234">
        <f t="shared" ref="D8:E8" si="9">L40/10^6</f>
        <v>1700.2564359999999</v>
      </c>
      <c r="E8" s="234">
        <f t="shared" si="9"/>
        <v>-2149.1728790000002</v>
      </c>
      <c r="F8" s="108" t="s">
        <v>4015</v>
      </c>
      <c r="G8" s="233">
        <v>0</v>
      </c>
      <c r="H8" s="233">
        <v>0</v>
      </c>
      <c r="I8" s="233">
        <v>0</v>
      </c>
    </row>
    <row r="9" spans="2:9" ht="12" customHeight="1" thickTop="1">
      <c r="C9" s="235"/>
      <c r="F9" s="108" t="s">
        <v>3918</v>
      </c>
      <c r="G9" s="233">
        <v>0</v>
      </c>
      <c r="H9" s="233">
        <v>0</v>
      </c>
      <c r="I9" s="233">
        <v>0</v>
      </c>
    </row>
    <row r="10" spans="2:9" ht="12" customHeight="1">
      <c r="C10" s="235"/>
      <c r="F10" s="108" t="s">
        <v>2051</v>
      </c>
      <c r="G10" s="236">
        <v>0</v>
      </c>
      <c r="H10" s="236">
        <v>0</v>
      </c>
      <c r="I10" s="236">
        <v>0</v>
      </c>
    </row>
    <row r="11" spans="2:9" ht="12" customHeight="1">
      <c r="F11" s="103" t="s">
        <v>2053</v>
      </c>
      <c r="G11" s="232">
        <f>SUM(G12:G17)</f>
        <v>35752.198429999997</v>
      </c>
      <c r="H11" s="232">
        <f>SUM(H12:H17)</f>
        <v>51618.944411999997</v>
      </c>
      <c r="I11" s="232">
        <f t="shared" ref="I11" si="10">SUM(I12:I17)</f>
        <v>51079.938603999995</v>
      </c>
    </row>
    <row r="12" spans="2:9" ht="12" customHeight="1">
      <c r="F12" s="106" t="s">
        <v>2055</v>
      </c>
      <c r="G12" s="233">
        <f>C80/10^3</f>
        <v>1435.9770000000001</v>
      </c>
      <c r="H12" s="233">
        <f t="shared" ref="H12:I12" si="11">D80/10^3</f>
        <v>1446.9780000000001</v>
      </c>
      <c r="I12" s="233">
        <f t="shared" si="11"/>
        <v>0</v>
      </c>
    </row>
    <row r="13" spans="2:9" ht="12" customHeight="1">
      <c r="F13" s="106" t="s">
        <v>4016</v>
      </c>
      <c r="G13" s="233">
        <f>C46/10^6</f>
        <v>15557.675502</v>
      </c>
      <c r="H13" s="233">
        <f t="shared" ref="H13:I13" si="12">D46/10^6</f>
        <v>15801.056321</v>
      </c>
      <c r="I13" s="233">
        <f t="shared" si="12"/>
        <v>16150.912850000001</v>
      </c>
    </row>
    <row r="14" spans="2:9" ht="12" customHeight="1">
      <c r="F14" s="106" t="s">
        <v>3921</v>
      </c>
      <c r="G14" s="233">
        <v>0</v>
      </c>
      <c r="H14" s="233">
        <v>0</v>
      </c>
      <c r="I14" s="233">
        <v>0</v>
      </c>
    </row>
    <row r="15" spans="2:9" ht="12" customHeight="1">
      <c r="F15" s="106" t="s">
        <v>2060</v>
      </c>
      <c r="G15" s="343">
        <f>C41/10^6</f>
        <v>16851.34978</v>
      </c>
      <c r="H15" s="343">
        <f>(D40+D47)/10^6</f>
        <v>29925.921091</v>
      </c>
      <c r="I15" s="343">
        <f t="shared" ref="I15" si="13">(E40+E47)/10^6</f>
        <v>30484.037754000001</v>
      </c>
    </row>
    <row r="16" spans="2:9" ht="12" customHeight="1">
      <c r="F16" s="106" t="s">
        <v>4017</v>
      </c>
      <c r="G16" s="238">
        <f t="shared" ref="G16" si="14">C42/10^6</f>
        <v>174.02214799999999</v>
      </c>
      <c r="H16" s="238"/>
    </row>
    <row r="17" spans="2:27" ht="12" customHeight="1">
      <c r="F17" s="106" t="s">
        <v>2910</v>
      </c>
      <c r="G17" s="61">
        <f>(D104+D105+D107+D108)/10^3</f>
        <v>1733.174</v>
      </c>
      <c r="H17" s="61">
        <f>(E104+E105+E107+E108)/10^3</f>
        <v>4444.9889999999996</v>
      </c>
      <c r="I17" s="61">
        <f>(F104+F105+F107+F108)/10^3</f>
        <v>4444.9880000000003</v>
      </c>
    </row>
    <row r="18" spans="2:27" ht="12" customHeight="1" thickBot="1">
      <c r="F18" s="113" t="s">
        <v>2069</v>
      </c>
      <c r="G18" s="237">
        <f>C72/10^6</f>
        <v>49112.603502999998</v>
      </c>
      <c r="H18" s="237">
        <f>D72/10^6</f>
        <v>43309.989806999998</v>
      </c>
      <c r="I18" s="237">
        <f t="shared" ref="I18" si="15">E72/10^6</f>
        <v>40652.217932</v>
      </c>
      <c r="Q18" s="49" t="s">
        <v>2002</v>
      </c>
      <c r="R18" s="49" t="s">
        <v>2067</v>
      </c>
    </row>
    <row r="19" spans="2:27" ht="12" customHeight="1" thickTop="1">
      <c r="G19" s="235"/>
      <c r="P19" s="63" t="s">
        <v>4743</v>
      </c>
      <c r="Q19" s="79">
        <f>AVERAGE(Q87:Q148)</f>
        <v>15087.096774193549</v>
      </c>
      <c r="R19" s="79">
        <f>AVERAGE(Q331:Q387)</f>
        <v>6327.3684210526317</v>
      </c>
      <c r="S19" s="79">
        <f>AVERAGE(Q574:Q636)</f>
        <v>7863.6507936507933</v>
      </c>
      <c r="T19" s="63" t="s">
        <v>2002</v>
      </c>
      <c r="U19" s="238"/>
      <c r="V19" s="238"/>
      <c r="W19" s="238"/>
      <c r="X19" s="238"/>
    </row>
    <row r="20" spans="2:27" ht="12" customHeight="1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s="63" t="s">
        <v>4661</v>
      </c>
      <c r="Q20" s="79">
        <f>AVERAGE(Q28:Q86)</f>
        <v>15253.389830508475</v>
      </c>
      <c r="R20" s="79">
        <f>AVERAGE(Q270:Q330)</f>
        <v>8639.8360655737706</v>
      </c>
      <c r="S20" s="79">
        <f>AVERAGE(Q512:Q573)</f>
        <v>7410.322580645161</v>
      </c>
      <c r="T20" s="63" t="s">
        <v>2002</v>
      </c>
      <c r="U20" s="238"/>
      <c r="V20" s="238"/>
      <c r="W20" s="238"/>
      <c r="X20" s="238"/>
    </row>
    <row r="21" spans="2:27" ht="12" customHeight="1">
      <c r="B21"/>
      <c r="C21"/>
      <c r="D21"/>
      <c r="E21"/>
      <c r="F21"/>
      <c r="G21"/>
      <c r="I21"/>
      <c r="J21"/>
      <c r="K21"/>
      <c r="L21"/>
      <c r="M21"/>
      <c r="N21"/>
      <c r="O21"/>
      <c r="P21" s="63" t="s">
        <v>2001</v>
      </c>
      <c r="Q21" s="79">
        <f>AVERAGE(Q28:Q148)</f>
        <v>15168.181818181818</v>
      </c>
      <c r="R21" s="79">
        <f>AVERAGE(Q270:Q390)</f>
        <v>7494.6280991735539</v>
      </c>
      <c r="S21" s="79">
        <f>AVERAGE(Q512:Q636)</f>
        <v>7638.8</v>
      </c>
      <c r="T21" s="63" t="s">
        <v>2002</v>
      </c>
      <c r="U21" s="238"/>
      <c r="V21" s="238"/>
      <c r="W21" s="238"/>
      <c r="X21" s="238"/>
    </row>
    <row r="22" spans="2:27" ht="12" customHeight="1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s="63" t="s">
        <v>4741</v>
      </c>
      <c r="Q22" s="219">
        <f>X87</f>
        <v>116946</v>
      </c>
      <c r="R22" s="219">
        <f>X331</f>
        <v>59210</v>
      </c>
      <c r="S22" s="219">
        <f>X574</f>
        <v>71318</v>
      </c>
      <c r="T22" s="63" t="s">
        <v>2003</v>
      </c>
    </row>
    <row r="23" spans="2:27" ht="12" customHeight="1">
      <c r="B23" s="257" t="s">
        <v>120</v>
      </c>
      <c r="C23" s="241"/>
      <c r="D23" s="241"/>
      <c r="E23" s="241"/>
      <c r="F23"/>
      <c r="G23"/>
      <c r="H23"/>
      <c r="I23"/>
      <c r="J23" s="257" t="s">
        <v>125</v>
      </c>
      <c r="K23" s="241"/>
      <c r="L23" s="241"/>
      <c r="M23" s="241"/>
      <c r="N23"/>
      <c r="O23"/>
      <c r="P23" s="63" t="s">
        <v>2004</v>
      </c>
      <c r="Q23" s="219">
        <f>X28</f>
        <v>136601</v>
      </c>
      <c r="R23" s="219">
        <f>X270</f>
        <v>181291</v>
      </c>
      <c r="S23" s="219">
        <f>X512</f>
        <v>67204</v>
      </c>
      <c r="T23" s="63" t="s">
        <v>2003</v>
      </c>
    </row>
    <row r="24" spans="2:27" ht="12" customHeight="1">
      <c r="B24" s="258" t="s">
        <v>1409</v>
      </c>
      <c r="C24" s="241"/>
      <c r="D24" s="241"/>
      <c r="E24" s="241"/>
      <c r="F24"/>
      <c r="G24"/>
      <c r="H24"/>
      <c r="I24"/>
      <c r="J24" s="258" t="s">
        <v>1457</v>
      </c>
      <c r="K24" s="241"/>
      <c r="L24" s="241"/>
      <c r="M24" s="241"/>
      <c r="N24"/>
      <c r="O24"/>
      <c r="P24"/>
      <c r="Q24" s="219">
        <f>Y28</f>
        <v>9827396</v>
      </c>
      <c r="R24" s="219">
        <f>Y270</f>
        <v>9826075</v>
      </c>
      <c r="S24" s="219">
        <f>Y512</f>
        <v>9796455</v>
      </c>
      <c r="T24" s="505" t="s">
        <v>6383</v>
      </c>
    </row>
    <row r="25" spans="2:27" ht="12" customHeight="1">
      <c r="B25" s="258" t="s">
        <v>1410</v>
      </c>
      <c r="C25" s="241"/>
      <c r="D25" s="241"/>
      <c r="E25" s="241"/>
      <c r="F25"/>
      <c r="G25"/>
      <c r="H25"/>
      <c r="I25"/>
      <c r="J25" s="258" t="s">
        <v>1458</v>
      </c>
      <c r="K25" s="241"/>
      <c r="L25" s="241"/>
      <c r="M25" s="241"/>
      <c r="N25"/>
      <c r="O25"/>
      <c r="P25" s="58" t="s">
        <v>3929</v>
      </c>
      <c r="Y25" s="238"/>
      <c r="AA25" s="58" t="s">
        <v>525</v>
      </c>
    </row>
    <row r="26" spans="2:27" ht="12" customHeight="1">
      <c r="B26" s="258" t="s">
        <v>1411</v>
      </c>
      <c r="C26" s="241"/>
      <c r="D26" s="241"/>
      <c r="E26" s="241"/>
      <c r="F26"/>
      <c r="G26"/>
      <c r="H26"/>
      <c r="I26"/>
      <c r="J26" s="258" t="s">
        <v>1459</v>
      </c>
      <c r="K26" s="241"/>
      <c r="L26" s="241"/>
      <c r="M26" s="241"/>
      <c r="N26"/>
      <c r="O26"/>
    </row>
    <row r="27" spans="2:27" ht="12" customHeight="1">
      <c r="B27" s="259" t="s">
        <v>121</v>
      </c>
      <c r="C27" s="241"/>
      <c r="D27" s="241"/>
      <c r="E27" s="241"/>
      <c r="F27"/>
      <c r="G27"/>
      <c r="H27"/>
      <c r="I27"/>
      <c r="J27" s="259" t="s">
        <v>121</v>
      </c>
      <c r="K27" s="241"/>
      <c r="L27" s="241"/>
      <c r="M27" s="241"/>
      <c r="N27"/>
      <c r="O27"/>
      <c r="P27" s="49" t="s">
        <v>127</v>
      </c>
      <c r="Q27" s="59" t="s">
        <v>128</v>
      </c>
      <c r="R27" s="49" t="s">
        <v>129</v>
      </c>
      <c r="S27" s="49" t="s">
        <v>130</v>
      </c>
      <c r="T27" s="49" t="s">
        <v>131</v>
      </c>
      <c r="U27" s="49" t="s">
        <v>132</v>
      </c>
      <c r="V27" s="49" t="s">
        <v>133</v>
      </c>
      <c r="W27" s="49" t="s">
        <v>134</v>
      </c>
      <c r="X27" s="49" t="s">
        <v>135</v>
      </c>
      <c r="Y27" s="49" t="s">
        <v>136</v>
      </c>
    </row>
    <row r="28" spans="2:27" ht="12" customHeight="1">
      <c r="B28" s="260"/>
      <c r="C28" s="261" t="s">
        <v>1412</v>
      </c>
      <c r="D28" s="261" t="s">
        <v>1413</v>
      </c>
      <c r="E28" s="262" t="s">
        <v>1414</v>
      </c>
      <c r="F28"/>
      <c r="G28"/>
      <c r="H28"/>
      <c r="I28"/>
      <c r="J28" s="260"/>
      <c r="K28" s="261" t="s">
        <v>1412</v>
      </c>
      <c r="L28" s="261" t="s">
        <v>1413</v>
      </c>
      <c r="M28" s="262" t="s">
        <v>1414</v>
      </c>
      <c r="N28"/>
      <c r="O28"/>
      <c r="P28" s="49" t="s">
        <v>2082</v>
      </c>
      <c r="Q28" s="243">
        <v>13900</v>
      </c>
      <c r="R28" s="843">
        <v>950</v>
      </c>
      <c r="S28" s="245">
        <v>70318</v>
      </c>
      <c r="T28" s="245">
        <v>957954950</v>
      </c>
      <c r="U28" s="245">
        <v>13000</v>
      </c>
      <c r="V28" s="245">
        <v>13950</v>
      </c>
      <c r="W28" s="245">
        <v>12950</v>
      </c>
      <c r="X28" s="245">
        <v>136601</v>
      </c>
      <c r="Y28" s="243">
        <v>9827396</v>
      </c>
    </row>
    <row r="29" spans="2:27" ht="12" customHeight="1">
      <c r="B29" s="88" t="s">
        <v>14</v>
      </c>
      <c r="C29" s="263"/>
      <c r="D29" s="263"/>
      <c r="E29" s="264"/>
      <c r="F29"/>
      <c r="G29"/>
      <c r="H29"/>
      <c r="I29"/>
      <c r="J29" s="88" t="s">
        <v>86</v>
      </c>
      <c r="K29" s="89">
        <v>157172930507</v>
      </c>
      <c r="L29" s="89">
        <v>115611172617</v>
      </c>
      <c r="M29" s="90">
        <v>183598711370</v>
      </c>
      <c r="N29"/>
      <c r="O29"/>
      <c r="P29" s="49" t="s">
        <v>2083</v>
      </c>
      <c r="Q29" s="243">
        <v>12950</v>
      </c>
      <c r="R29" s="843">
        <v>-200</v>
      </c>
      <c r="S29" s="245">
        <v>23280</v>
      </c>
      <c r="T29" s="245">
        <v>304047100</v>
      </c>
      <c r="U29" s="245">
        <v>13150</v>
      </c>
      <c r="V29" s="245">
        <v>13300</v>
      </c>
      <c r="W29" s="245">
        <v>12850</v>
      </c>
      <c r="X29" s="245">
        <v>127265</v>
      </c>
      <c r="Y29" s="243">
        <v>9827396</v>
      </c>
    </row>
    <row r="30" spans="2:27" ht="12" customHeight="1">
      <c r="B30" s="88" t="s">
        <v>15</v>
      </c>
      <c r="C30" s="89">
        <v>99013197944</v>
      </c>
      <c r="D30" s="89">
        <v>104022537155</v>
      </c>
      <c r="E30" s="90">
        <v>112638386256</v>
      </c>
      <c r="F30"/>
      <c r="G30"/>
      <c r="H30"/>
      <c r="I30"/>
      <c r="J30" s="88" t="s">
        <v>53</v>
      </c>
      <c r="K30" s="89">
        <v>132367835963</v>
      </c>
      <c r="L30" s="89">
        <v>105448288385</v>
      </c>
      <c r="M30" s="90">
        <v>184706804845</v>
      </c>
      <c r="N30"/>
      <c r="O30"/>
      <c r="P30" s="49" t="s">
        <v>2087</v>
      </c>
      <c r="Q30" s="243">
        <v>13150</v>
      </c>
      <c r="R30" s="843">
        <v>-150</v>
      </c>
      <c r="S30" s="245">
        <v>22173</v>
      </c>
      <c r="T30" s="245">
        <v>293672050</v>
      </c>
      <c r="U30" s="245">
        <v>13550</v>
      </c>
      <c r="V30" s="245">
        <v>13550</v>
      </c>
      <c r="W30" s="245">
        <v>12950</v>
      </c>
      <c r="X30" s="245">
        <v>129230</v>
      </c>
      <c r="Y30" s="243">
        <v>9827396</v>
      </c>
    </row>
    <row r="31" spans="2:27" ht="12" customHeight="1">
      <c r="B31" s="88" t="s">
        <v>16</v>
      </c>
      <c r="C31" s="89">
        <v>37806043122</v>
      </c>
      <c r="D31" s="89">
        <v>30344954657</v>
      </c>
      <c r="E31" s="90">
        <v>27131991423</v>
      </c>
      <c r="F31"/>
      <c r="G31"/>
      <c r="H31"/>
      <c r="I31"/>
      <c r="J31" s="88" t="s">
        <v>54</v>
      </c>
      <c r="K31" s="89">
        <v>24805094544</v>
      </c>
      <c r="L31" s="89">
        <v>10162884232</v>
      </c>
      <c r="M31" s="90">
        <v>-1108093475</v>
      </c>
      <c r="N31"/>
      <c r="O31"/>
      <c r="P31" s="49" t="s">
        <v>2088</v>
      </c>
      <c r="Q31" s="243">
        <v>13300</v>
      </c>
      <c r="R31" s="843">
        <v>150</v>
      </c>
      <c r="S31" s="245">
        <v>24713</v>
      </c>
      <c r="T31" s="245">
        <v>328972350</v>
      </c>
      <c r="U31" s="245">
        <v>13150</v>
      </c>
      <c r="V31" s="245">
        <v>13550</v>
      </c>
      <c r="W31" s="245">
        <v>13050</v>
      </c>
      <c r="X31" s="245">
        <v>130704</v>
      </c>
      <c r="Y31" s="243">
        <v>9827396</v>
      </c>
    </row>
    <row r="32" spans="2:27" ht="12" customHeight="1">
      <c r="B32" s="88" t="s">
        <v>17</v>
      </c>
      <c r="C32" s="89">
        <v>15721539</v>
      </c>
      <c r="D32" s="89">
        <v>15587504</v>
      </c>
      <c r="E32" s="90">
        <v>4654674199</v>
      </c>
      <c r="F32"/>
      <c r="G32"/>
      <c r="H32"/>
      <c r="I32"/>
      <c r="J32" s="88" t="s">
        <v>55</v>
      </c>
      <c r="K32" s="89">
        <v>13663449771</v>
      </c>
      <c r="L32" s="89">
        <v>8333661073</v>
      </c>
      <c r="M32" s="90">
        <v>8190964326</v>
      </c>
      <c r="N32"/>
      <c r="O32"/>
      <c r="P32" s="49" t="s">
        <v>2089</v>
      </c>
      <c r="Q32" s="243">
        <v>13150</v>
      </c>
      <c r="R32" s="843">
        <v>200</v>
      </c>
      <c r="S32" s="245">
        <v>32443</v>
      </c>
      <c r="T32" s="245">
        <v>423958700</v>
      </c>
      <c r="U32" s="245">
        <v>12800</v>
      </c>
      <c r="V32" s="245">
        <v>13350</v>
      </c>
      <c r="W32" s="245">
        <v>12700</v>
      </c>
      <c r="X32" s="245">
        <v>129230</v>
      </c>
      <c r="Y32" s="243">
        <v>9827396</v>
      </c>
    </row>
    <row r="33" spans="2:25" ht="12" customHeight="1">
      <c r="B33" s="88" t="s">
        <v>1345</v>
      </c>
      <c r="C33" s="89">
        <v>19227353428</v>
      </c>
      <c r="D33" s="89">
        <v>35735385707</v>
      </c>
      <c r="E33" s="90">
        <v>41402800010</v>
      </c>
      <c r="F33"/>
      <c r="G33"/>
      <c r="H33"/>
      <c r="I33"/>
      <c r="J33" s="88" t="s">
        <v>56</v>
      </c>
      <c r="K33" s="89">
        <v>11141644773</v>
      </c>
      <c r="L33" s="89">
        <v>1829223159</v>
      </c>
      <c r="M33" s="90">
        <v>-9299057801</v>
      </c>
      <c r="N33"/>
      <c r="O33"/>
      <c r="P33" s="49" t="s">
        <v>2090</v>
      </c>
      <c r="Q33" s="243">
        <v>12950</v>
      </c>
      <c r="R33" s="843">
        <v>-300</v>
      </c>
      <c r="S33" s="245">
        <v>46864</v>
      </c>
      <c r="T33" s="245">
        <v>608967850</v>
      </c>
      <c r="U33" s="245">
        <v>13250</v>
      </c>
      <c r="V33" s="245">
        <v>13500</v>
      </c>
      <c r="W33" s="245">
        <v>12900</v>
      </c>
      <c r="X33" s="245">
        <v>127265</v>
      </c>
      <c r="Y33" s="243">
        <v>9827396</v>
      </c>
    </row>
    <row r="34" spans="2:25" ht="12" customHeight="1">
      <c r="B34" s="88" t="s">
        <v>4018</v>
      </c>
      <c r="C34" s="89">
        <v>21886157074</v>
      </c>
      <c r="D34" s="89">
        <v>7957925475</v>
      </c>
      <c r="E34" s="90">
        <v>9744829701</v>
      </c>
      <c r="F34"/>
      <c r="G34"/>
      <c r="H34"/>
      <c r="I34"/>
      <c r="J34" s="88" t="s">
        <v>57</v>
      </c>
      <c r="K34" s="89">
        <v>3608077592</v>
      </c>
      <c r="L34" s="89">
        <v>4886416049</v>
      </c>
      <c r="M34" s="90">
        <v>7346166330</v>
      </c>
      <c r="N34"/>
      <c r="O34"/>
      <c r="P34" s="49" t="s">
        <v>2091</v>
      </c>
      <c r="Q34" s="243">
        <v>13250</v>
      </c>
      <c r="R34" s="843">
        <v>-200</v>
      </c>
      <c r="S34" s="245">
        <v>30700</v>
      </c>
      <c r="T34" s="245">
        <v>409886250</v>
      </c>
      <c r="U34" s="245">
        <v>13450</v>
      </c>
      <c r="V34" s="245">
        <v>13550</v>
      </c>
      <c r="W34" s="245">
        <v>13200</v>
      </c>
      <c r="X34" s="245">
        <v>130213</v>
      </c>
      <c r="Y34" s="243">
        <v>9827396</v>
      </c>
    </row>
    <row r="35" spans="2:25" ht="12" customHeight="1">
      <c r="B35" s="88" t="s">
        <v>1346</v>
      </c>
      <c r="C35" s="89">
        <v>16364759499</v>
      </c>
      <c r="D35" s="89">
        <v>26525678029</v>
      </c>
      <c r="E35" s="90">
        <v>24974130552</v>
      </c>
      <c r="F35"/>
      <c r="G35"/>
      <c r="H35"/>
      <c r="I35"/>
      <c r="J35" s="88" t="s">
        <v>58</v>
      </c>
      <c r="K35" s="89">
        <v>3958581417</v>
      </c>
      <c r="L35" s="89">
        <v>4192073514</v>
      </c>
      <c r="M35" s="90">
        <v>976819707</v>
      </c>
      <c r="N35"/>
      <c r="O35"/>
      <c r="P35" s="49" t="s">
        <v>2093</v>
      </c>
      <c r="Q35" s="243">
        <v>13450</v>
      </c>
      <c r="R35" s="843">
        <v>-100</v>
      </c>
      <c r="S35" s="245">
        <v>63589</v>
      </c>
      <c r="T35" s="245">
        <v>850338100</v>
      </c>
      <c r="U35" s="245">
        <v>13550</v>
      </c>
      <c r="V35" s="245">
        <v>13800</v>
      </c>
      <c r="W35" s="245">
        <v>13000</v>
      </c>
      <c r="X35" s="245">
        <v>132178</v>
      </c>
      <c r="Y35" s="243">
        <v>9827396</v>
      </c>
    </row>
    <row r="36" spans="2:25" ht="12" customHeight="1">
      <c r="B36" s="88" t="s">
        <v>19</v>
      </c>
      <c r="C36" s="89">
        <v>127224000</v>
      </c>
      <c r="D36" s="89">
        <v>127224000</v>
      </c>
      <c r="E36" s="90">
        <v>718195224</v>
      </c>
      <c r="F36"/>
      <c r="G36"/>
      <c r="H36"/>
      <c r="I36"/>
      <c r="J36" s="88" t="s">
        <v>59</v>
      </c>
      <c r="K36" s="89">
        <v>653474251</v>
      </c>
      <c r="L36" s="89">
        <v>731611935</v>
      </c>
      <c r="M36" s="90">
        <v>1252759755</v>
      </c>
      <c r="N36"/>
      <c r="O36"/>
      <c r="P36" s="49" t="s">
        <v>2096</v>
      </c>
      <c r="Q36" s="243">
        <v>13550</v>
      </c>
      <c r="R36" s="843">
        <v>250</v>
      </c>
      <c r="S36" s="245">
        <v>32224</v>
      </c>
      <c r="T36" s="245">
        <v>437627900</v>
      </c>
      <c r="U36" s="245">
        <v>13300</v>
      </c>
      <c r="V36" s="245">
        <v>13800</v>
      </c>
      <c r="W36" s="245">
        <v>13300</v>
      </c>
      <c r="X36" s="245">
        <v>133161</v>
      </c>
      <c r="Y36" s="243">
        <v>9827396</v>
      </c>
    </row>
    <row r="37" spans="2:25" ht="12" customHeight="1">
      <c r="B37" s="88" t="s">
        <v>22</v>
      </c>
      <c r="C37" s="89">
        <v>3585939282</v>
      </c>
      <c r="D37" s="89">
        <v>3315781783</v>
      </c>
      <c r="E37" s="90">
        <v>4011765147</v>
      </c>
      <c r="F37"/>
      <c r="G37"/>
      <c r="H37"/>
      <c r="I37"/>
      <c r="J37" s="88" t="s">
        <v>60</v>
      </c>
      <c r="K37" s="89">
        <v>5706345494</v>
      </c>
      <c r="L37" s="89">
        <v>1679205523</v>
      </c>
      <c r="M37" s="90">
        <v>824659038</v>
      </c>
      <c r="N37"/>
      <c r="O37"/>
      <c r="P37" s="49" t="s">
        <v>2098</v>
      </c>
      <c r="Q37" s="243">
        <v>13300</v>
      </c>
      <c r="R37" s="843">
        <v>350</v>
      </c>
      <c r="S37" s="245">
        <v>30186</v>
      </c>
      <c r="T37" s="245">
        <v>400442150</v>
      </c>
      <c r="U37" s="245">
        <v>13000</v>
      </c>
      <c r="V37" s="245">
        <v>13450</v>
      </c>
      <c r="W37" s="245">
        <v>13000</v>
      </c>
      <c r="X37" s="245">
        <v>130704</v>
      </c>
      <c r="Y37" s="243">
        <v>9827396</v>
      </c>
    </row>
    <row r="38" spans="2:25" ht="12" customHeight="1">
      <c r="B38" s="88" t="s">
        <v>23</v>
      </c>
      <c r="C38" s="89">
        <v>49893449019</v>
      </c>
      <c r="D38" s="89">
        <v>62393529500</v>
      </c>
      <c r="E38" s="90">
        <v>63255492262</v>
      </c>
      <c r="F38"/>
      <c r="G38"/>
      <c r="H38"/>
      <c r="I38"/>
      <c r="J38" s="88" t="s">
        <v>61</v>
      </c>
      <c r="K38" s="89">
        <v>5738269705</v>
      </c>
      <c r="L38" s="89">
        <v>1575972106</v>
      </c>
      <c r="M38" s="90">
        <v>-2501610461</v>
      </c>
      <c r="N38"/>
      <c r="O38"/>
      <c r="P38" s="49" t="s">
        <v>2100</v>
      </c>
      <c r="Q38" s="243">
        <v>12950</v>
      </c>
      <c r="R38" s="843">
        <v>-750</v>
      </c>
      <c r="S38" s="245">
        <v>88685</v>
      </c>
      <c r="T38" s="245">
        <v>1176017100</v>
      </c>
      <c r="U38" s="245">
        <v>13850</v>
      </c>
      <c r="V38" s="245">
        <v>13900</v>
      </c>
      <c r="W38" s="245">
        <v>12800</v>
      </c>
      <c r="X38" s="245">
        <v>127265</v>
      </c>
      <c r="Y38" s="243">
        <v>9827396</v>
      </c>
    </row>
    <row r="39" spans="2:25" ht="12" customHeight="1">
      <c r="B39" s="88" t="s">
        <v>4019</v>
      </c>
      <c r="C39" s="89">
        <v>9981533137</v>
      </c>
      <c r="D39" s="89">
        <v>8700403860</v>
      </c>
      <c r="E39" s="90">
        <v>10350954288</v>
      </c>
      <c r="F39"/>
      <c r="G39"/>
      <c r="H39"/>
      <c r="I39"/>
      <c r="J39" s="88" t="s">
        <v>62</v>
      </c>
      <c r="K39" s="89">
        <v>-22595108</v>
      </c>
      <c r="L39" s="89">
        <v>124284330</v>
      </c>
      <c r="M39" s="90">
        <v>352437582</v>
      </c>
      <c r="N39"/>
      <c r="O39"/>
      <c r="P39" s="49" t="s">
        <v>2102</v>
      </c>
      <c r="Q39" s="243">
        <v>13700</v>
      </c>
      <c r="R39" s="843">
        <v>450</v>
      </c>
      <c r="S39" s="245">
        <v>34801</v>
      </c>
      <c r="T39" s="245">
        <v>473637300</v>
      </c>
      <c r="U39" s="245">
        <v>13250</v>
      </c>
      <c r="V39" s="245">
        <v>13750</v>
      </c>
      <c r="W39" s="245">
        <v>13250</v>
      </c>
      <c r="X39" s="245">
        <v>134635</v>
      </c>
      <c r="Y39" s="243">
        <v>9827396</v>
      </c>
    </row>
    <row r="40" spans="2:25" ht="12" customHeight="1">
      <c r="B40" s="88" t="s">
        <v>1248</v>
      </c>
      <c r="C40" s="263"/>
      <c r="D40" s="89">
        <v>21664262393</v>
      </c>
      <c r="E40" s="90">
        <v>22250250967</v>
      </c>
      <c r="F40"/>
      <c r="G40"/>
      <c r="H40"/>
      <c r="I40"/>
      <c r="J40" s="88" t="s">
        <v>63</v>
      </c>
      <c r="K40" s="89">
        <v>5715674597</v>
      </c>
      <c r="L40" s="89">
        <v>1700256436</v>
      </c>
      <c r="M40" s="90">
        <v>-2149172879</v>
      </c>
      <c r="N40"/>
      <c r="O40"/>
      <c r="P40" s="49" t="s">
        <v>2105</v>
      </c>
      <c r="Q40" s="243">
        <v>13250</v>
      </c>
      <c r="R40" s="843">
        <v>-150</v>
      </c>
      <c r="S40" s="245">
        <v>24099</v>
      </c>
      <c r="T40" s="245">
        <v>318451400</v>
      </c>
      <c r="U40" s="245">
        <v>13350</v>
      </c>
      <c r="V40" s="245">
        <v>13550</v>
      </c>
      <c r="W40" s="245">
        <v>13050</v>
      </c>
      <c r="X40" s="245">
        <v>130213</v>
      </c>
      <c r="Y40" s="243">
        <v>9827396</v>
      </c>
    </row>
    <row r="41" spans="2:25" ht="12" customHeight="1">
      <c r="B41" s="88" t="s">
        <v>2717</v>
      </c>
      <c r="C41" s="89">
        <v>16851349780</v>
      </c>
      <c r="D41" s="263"/>
      <c r="E41" s="264"/>
      <c r="F41"/>
      <c r="G41"/>
      <c r="H41"/>
      <c r="I41"/>
      <c r="J41" s="88" t="s">
        <v>64</v>
      </c>
      <c r="K41" s="89">
        <v>80909099</v>
      </c>
      <c r="L41" s="89">
        <v>856803819</v>
      </c>
      <c r="M41" s="90">
        <v>2963769830</v>
      </c>
      <c r="N41"/>
      <c r="O41"/>
      <c r="P41" s="49" t="s">
        <v>2108</v>
      </c>
      <c r="Q41" s="243">
        <v>13400</v>
      </c>
      <c r="R41" s="843">
        <v>300</v>
      </c>
      <c r="S41" s="245">
        <v>51920</v>
      </c>
      <c r="T41" s="245">
        <v>698159800</v>
      </c>
      <c r="U41" s="245">
        <v>13100</v>
      </c>
      <c r="V41" s="245">
        <v>13700</v>
      </c>
      <c r="W41" s="245">
        <v>13100</v>
      </c>
      <c r="X41" s="245">
        <v>131687</v>
      </c>
      <c r="Y41" s="243">
        <v>9827396</v>
      </c>
    </row>
    <row r="42" spans="2:25" ht="12" customHeight="1">
      <c r="B42" s="88" t="s">
        <v>2716</v>
      </c>
      <c r="C42" s="89">
        <v>174022148</v>
      </c>
      <c r="D42" s="263"/>
      <c r="E42" s="264"/>
      <c r="F42"/>
      <c r="G42"/>
      <c r="H42"/>
      <c r="I42"/>
      <c r="J42" s="88" t="s">
        <v>80</v>
      </c>
      <c r="K42" s="89">
        <v>-80109930</v>
      </c>
      <c r="L42" s="89">
        <v>262849416</v>
      </c>
      <c r="M42" s="90">
        <v>637083617</v>
      </c>
      <c r="N42"/>
      <c r="O42"/>
      <c r="P42" s="49" t="s">
        <v>2109</v>
      </c>
      <c r="Q42" s="243">
        <v>13100</v>
      </c>
      <c r="R42" s="843">
        <v>-300</v>
      </c>
      <c r="S42" s="245">
        <v>48997</v>
      </c>
      <c r="T42" s="245">
        <v>638289600</v>
      </c>
      <c r="U42" s="245">
        <v>13400</v>
      </c>
      <c r="V42" s="245">
        <v>13550</v>
      </c>
      <c r="W42" s="245">
        <v>12700</v>
      </c>
      <c r="X42" s="245">
        <v>128739</v>
      </c>
      <c r="Y42" s="243">
        <v>9827396</v>
      </c>
    </row>
    <row r="43" spans="2:25" ht="12" customHeight="1">
      <c r="B43" s="88" t="s">
        <v>24</v>
      </c>
      <c r="C43" s="89">
        <v>1435977639</v>
      </c>
      <c r="D43" s="89">
        <v>1446977639</v>
      </c>
      <c r="E43" s="264"/>
      <c r="F43"/>
      <c r="G43"/>
      <c r="H43"/>
      <c r="I43"/>
      <c r="J43" s="88" t="s">
        <v>81</v>
      </c>
      <c r="K43" s="89">
        <v>-40366590</v>
      </c>
      <c r="L43" s="89">
        <v>262849416</v>
      </c>
      <c r="M43" s="90">
        <v>637083617</v>
      </c>
      <c r="N43"/>
      <c r="O43"/>
      <c r="P43" s="49" t="s">
        <v>2112</v>
      </c>
      <c r="Q43" s="243">
        <v>13400</v>
      </c>
      <c r="R43" s="843">
        <v>-400</v>
      </c>
      <c r="S43" s="245">
        <v>84329</v>
      </c>
      <c r="T43" s="245">
        <v>1127943800</v>
      </c>
      <c r="U43" s="245">
        <v>13400</v>
      </c>
      <c r="V43" s="245">
        <v>13800</v>
      </c>
      <c r="W43" s="245">
        <v>13200</v>
      </c>
      <c r="X43" s="245">
        <v>131687</v>
      </c>
      <c r="Y43" s="243">
        <v>9827396</v>
      </c>
    </row>
    <row r="44" spans="2:25" ht="12" customHeight="1">
      <c r="B44" s="88" t="s">
        <v>28</v>
      </c>
      <c r="C44" s="89">
        <v>3470289578</v>
      </c>
      <c r="D44" s="89">
        <v>3490661613</v>
      </c>
      <c r="E44" s="90">
        <v>2523620840</v>
      </c>
      <c r="F44"/>
      <c r="G44"/>
      <c r="H44"/>
      <c r="I44"/>
      <c r="J44" s="88" t="s">
        <v>1477</v>
      </c>
      <c r="K44" s="89">
        <v>-39743340</v>
      </c>
      <c r="L44" s="263"/>
      <c r="M44" s="264"/>
      <c r="N44"/>
      <c r="O44"/>
      <c r="P44" s="49" t="s">
        <v>2113</v>
      </c>
      <c r="Q44" s="243">
        <v>13800</v>
      </c>
      <c r="R44" s="843">
        <v>-650</v>
      </c>
      <c r="S44" s="245">
        <v>77971</v>
      </c>
      <c r="T44" s="245">
        <v>1097291000</v>
      </c>
      <c r="U44" s="245">
        <v>14300</v>
      </c>
      <c r="V44" s="245">
        <v>14450</v>
      </c>
      <c r="W44" s="245">
        <v>13700</v>
      </c>
      <c r="X44" s="245">
        <v>135618</v>
      </c>
      <c r="Y44" s="243">
        <v>9827396</v>
      </c>
    </row>
    <row r="45" spans="2:25" ht="12" customHeight="1">
      <c r="B45" s="88" t="s">
        <v>82</v>
      </c>
      <c r="C45" s="89">
        <v>1618482249</v>
      </c>
      <c r="D45" s="89">
        <v>1789729812</v>
      </c>
      <c r="E45" s="90">
        <v>1996176552</v>
      </c>
      <c r="F45"/>
      <c r="G45"/>
      <c r="H45"/>
      <c r="I45"/>
      <c r="J45" s="88" t="s">
        <v>2143</v>
      </c>
      <c r="K45" s="89">
        <v>161019029</v>
      </c>
      <c r="L45" s="89">
        <v>593954403</v>
      </c>
      <c r="M45" s="90">
        <v>2326686213</v>
      </c>
      <c r="N45"/>
      <c r="O45"/>
      <c r="P45" s="49" t="s">
        <v>2114</v>
      </c>
      <c r="Q45" s="243">
        <v>14450</v>
      </c>
      <c r="R45" s="843">
        <v>-800</v>
      </c>
      <c r="S45" s="245">
        <v>81412</v>
      </c>
      <c r="T45" s="245">
        <v>1209560200</v>
      </c>
      <c r="U45" s="245">
        <v>15150</v>
      </c>
      <c r="V45" s="245">
        <v>15300</v>
      </c>
      <c r="W45" s="245">
        <v>14450</v>
      </c>
      <c r="X45" s="245">
        <v>142006</v>
      </c>
      <c r="Y45" s="243">
        <v>9827396</v>
      </c>
    </row>
    <row r="46" spans="2:25" ht="12" customHeight="1">
      <c r="B46" s="88" t="s">
        <v>29</v>
      </c>
      <c r="C46" s="89">
        <v>15557675502</v>
      </c>
      <c r="D46" s="89">
        <v>15801056321</v>
      </c>
      <c r="E46" s="90">
        <v>16150912850</v>
      </c>
      <c r="F46"/>
      <c r="G46"/>
      <c r="H46"/>
      <c r="I46"/>
      <c r="J46" s="88" t="s">
        <v>66</v>
      </c>
      <c r="K46" s="89">
        <v>161019029</v>
      </c>
      <c r="L46" s="89">
        <v>177795025</v>
      </c>
      <c r="M46" s="90">
        <v>612467810</v>
      </c>
      <c r="N46"/>
      <c r="O46"/>
      <c r="P46" s="49" t="s">
        <v>2115</v>
      </c>
      <c r="Q46" s="243">
        <v>15250</v>
      </c>
      <c r="R46" s="843">
        <v>900</v>
      </c>
      <c r="S46" s="245">
        <v>542004</v>
      </c>
      <c r="T46" s="245">
        <v>8486133800</v>
      </c>
      <c r="U46" s="245">
        <v>14550</v>
      </c>
      <c r="V46" s="245">
        <v>17000</v>
      </c>
      <c r="W46" s="245">
        <v>13900</v>
      </c>
      <c r="X46" s="245">
        <v>149868</v>
      </c>
      <c r="Y46" s="243">
        <v>9827396</v>
      </c>
    </row>
    <row r="47" spans="2:25" ht="12" customHeight="1">
      <c r="B47" s="88" t="s">
        <v>119</v>
      </c>
      <c r="C47" s="263"/>
      <c r="D47" s="89">
        <v>8261658698</v>
      </c>
      <c r="E47" s="90">
        <v>8233786787</v>
      </c>
      <c r="F47"/>
      <c r="G47"/>
      <c r="H47"/>
      <c r="I47"/>
      <c r="J47" s="88" t="s">
        <v>1476</v>
      </c>
      <c r="K47" s="263"/>
      <c r="L47" s="89">
        <v>416159378</v>
      </c>
      <c r="M47" s="90">
        <v>1714218403</v>
      </c>
      <c r="N47"/>
      <c r="O47"/>
      <c r="P47" s="49" t="s">
        <v>2117</v>
      </c>
      <c r="Q47" s="243">
        <v>14350</v>
      </c>
      <c r="R47" s="245">
        <v>-1150</v>
      </c>
      <c r="S47" s="245">
        <v>173673</v>
      </c>
      <c r="T47" s="245">
        <v>2507409800</v>
      </c>
      <c r="U47" s="245">
        <v>14000</v>
      </c>
      <c r="V47" s="245">
        <v>15100</v>
      </c>
      <c r="W47" s="245">
        <v>13850</v>
      </c>
      <c r="X47" s="245">
        <v>141023</v>
      </c>
      <c r="Y47" s="243">
        <v>9827396</v>
      </c>
    </row>
    <row r="48" spans="2:25" ht="12" customHeight="1">
      <c r="B48" s="88" t="s">
        <v>31</v>
      </c>
      <c r="C48" s="89">
        <v>804118986</v>
      </c>
      <c r="D48" s="89">
        <v>1238779164</v>
      </c>
      <c r="E48" s="90">
        <v>1749789978</v>
      </c>
      <c r="F48"/>
      <c r="G48"/>
      <c r="H48"/>
      <c r="I48"/>
      <c r="J48" s="88" t="s">
        <v>4020</v>
      </c>
      <c r="K48" s="89">
        <v>5796583696</v>
      </c>
      <c r="L48" s="89">
        <v>2557060255</v>
      </c>
      <c r="M48" s="90">
        <v>814596951</v>
      </c>
      <c r="N48"/>
      <c r="O48"/>
      <c r="P48" s="49" t="s">
        <v>2119</v>
      </c>
      <c r="Q48" s="243">
        <v>15500</v>
      </c>
      <c r="R48" s="245">
        <v>-2200</v>
      </c>
      <c r="S48" s="245">
        <v>219418</v>
      </c>
      <c r="T48" s="245">
        <v>3694722650</v>
      </c>
      <c r="U48" s="245">
        <v>18400</v>
      </c>
      <c r="V48" s="245">
        <v>18400</v>
      </c>
      <c r="W48" s="245">
        <v>15400</v>
      </c>
      <c r="X48" s="245">
        <v>152325</v>
      </c>
      <c r="Y48" s="243">
        <v>9827396</v>
      </c>
    </row>
    <row r="49" spans="2:25" ht="12" customHeight="1">
      <c r="B49" s="88" t="s">
        <v>32</v>
      </c>
      <c r="C49" s="89">
        <v>148906646963</v>
      </c>
      <c r="D49" s="89">
        <v>166416066655</v>
      </c>
      <c r="E49" s="90">
        <v>175893878518</v>
      </c>
      <c r="F49"/>
      <c r="G49"/>
      <c r="H49"/>
      <c r="I49"/>
      <c r="J49" s="88" t="s">
        <v>69</v>
      </c>
      <c r="K49" s="263"/>
      <c r="L49" s="263"/>
      <c r="M49" s="264"/>
      <c r="N49"/>
      <c r="O49"/>
      <c r="P49" s="49" t="s">
        <v>2121</v>
      </c>
      <c r="Q49" s="243">
        <v>17700</v>
      </c>
      <c r="R49" s="843">
        <v>700</v>
      </c>
      <c r="S49" s="245">
        <v>95062</v>
      </c>
      <c r="T49" s="245">
        <v>1667485750</v>
      </c>
      <c r="U49" s="245">
        <v>17300</v>
      </c>
      <c r="V49" s="245">
        <v>17950</v>
      </c>
      <c r="W49" s="245">
        <v>17000</v>
      </c>
      <c r="X49" s="245">
        <v>173945</v>
      </c>
      <c r="Y49" s="243">
        <v>9827396</v>
      </c>
    </row>
    <row r="50" spans="2:25" ht="12" customHeight="1">
      <c r="B50" s="88" t="s">
        <v>33</v>
      </c>
      <c r="C50" s="263"/>
      <c r="D50" s="263"/>
      <c r="E50" s="264"/>
      <c r="F50"/>
      <c r="G50"/>
      <c r="H50"/>
      <c r="I50"/>
      <c r="J50" s="88" t="s">
        <v>70</v>
      </c>
      <c r="K50" s="89">
        <v>5796583696</v>
      </c>
      <c r="L50" s="89">
        <v>2557060255</v>
      </c>
      <c r="M50" s="264"/>
      <c r="N50"/>
      <c r="O50"/>
      <c r="P50" s="49" t="s">
        <v>2122</v>
      </c>
      <c r="Q50" s="243">
        <v>17000</v>
      </c>
      <c r="R50" s="843">
        <v>300</v>
      </c>
      <c r="S50" s="245">
        <v>53013</v>
      </c>
      <c r="T50" s="245">
        <v>905899800</v>
      </c>
      <c r="U50" s="245">
        <v>16850</v>
      </c>
      <c r="V50" s="245">
        <v>17300</v>
      </c>
      <c r="W50" s="245">
        <v>16700</v>
      </c>
      <c r="X50" s="245">
        <v>167066</v>
      </c>
      <c r="Y50" s="243">
        <v>9827396</v>
      </c>
    </row>
    <row r="51" spans="2:25" ht="12" customHeight="1">
      <c r="B51" s="88" t="s">
        <v>34</v>
      </c>
      <c r="C51" s="89">
        <v>91946318090</v>
      </c>
      <c r="D51" s="89">
        <v>106398832617</v>
      </c>
      <c r="E51" s="90">
        <v>116417686536</v>
      </c>
      <c r="F51"/>
      <c r="G51"/>
      <c r="H51"/>
      <c r="I51"/>
      <c r="J51" s="88" t="s">
        <v>4021</v>
      </c>
      <c r="K51" s="263"/>
      <c r="L51" s="263"/>
      <c r="M51" s="264"/>
      <c r="N51"/>
      <c r="O51"/>
      <c r="P51" s="49" t="s">
        <v>2124</v>
      </c>
      <c r="Q51" s="243">
        <v>16700</v>
      </c>
      <c r="R51" s="843">
        <v>-300</v>
      </c>
      <c r="S51" s="245">
        <v>71040</v>
      </c>
      <c r="T51" s="245">
        <v>1178559250</v>
      </c>
      <c r="U51" s="245">
        <v>17250</v>
      </c>
      <c r="V51" s="245">
        <v>17250</v>
      </c>
      <c r="W51" s="245">
        <v>16100</v>
      </c>
      <c r="X51" s="245">
        <v>164118</v>
      </c>
      <c r="Y51" s="243">
        <v>9827396</v>
      </c>
    </row>
    <row r="52" spans="2:25" ht="12" customHeight="1">
      <c r="B52" s="88" t="s">
        <v>1349</v>
      </c>
      <c r="C52" s="89">
        <v>20325907367</v>
      </c>
      <c r="D52" s="89">
        <v>11976068049</v>
      </c>
      <c r="E52" s="90">
        <v>15037128417</v>
      </c>
      <c r="F52"/>
      <c r="G52"/>
      <c r="H52"/>
      <c r="I52"/>
      <c r="J52" s="88" t="s">
        <v>4022</v>
      </c>
      <c r="K52" s="263">
        <v>582</v>
      </c>
      <c r="L52" s="263">
        <v>174</v>
      </c>
      <c r="M52" s="264">
        <v>-219</v>
      </c>
      <c r="N52"/>
      <c r="O52"/>
      <c r="P52" s="49" t="s">
        <v>2126</v>
      </c>
      <c r="Q52" s="243">
        <v>17000</v>
      </c>
      <c r="R52" s="843">
        <v>350</v>
      </c>
      <c r="S52" s="245">
        <v>41889</v>
      </c>
      <c r="T52" s="245">
        <v>704231400</v>
      </c>
      <c r="U52" s="245">
        <v>16300</v>
      </c>
      <c r="V52" s="245">
        <v>17150</v>
      </c>
      <c r="W52" s="245">
        <v>16300</v>
      </c>
      <c r="X52" s="245">
        <v>167066</v>
      </c>
      <c r="Y52" s="243">
        <v>9827396</v>
      </c>
    </row>
    <row r="53" spans="2:25" ht="12" customHeight="1">
      <c r="B53" s="88" t="s">
        <v>2726</v>
      </c>
      <c r="C53" s="89">
        <v>38704936264</v>
      </c>
      <c r="D53" s="89">
        <v>51472016059</v>
      </c>
      <c r="E53" s="90">
        <v>64693260067</v>
      </c>
      <c r="F53"/>
      <c r="G53"/>
      <c r="H53"/>
      <c r="I53"/>
      <c r="J53" s="55" t="s">
        <v>4023</v>
      </c>
      <c r="K53" s="91">
        <v>582</v>
      </c>
      <c r="L53" s="91">
        <v>174</v>
      </c>
      <c r="M53" s="92">
        <v>-219</v>
      </c>
      <c r="N53"/>
      <c r="O53"/>
      <c r="P53" s="49" t="s">
        <v>2128</v>
      </c>
      <c r="Q53" s="243">
        <v>16650</v>
      </c>
      <c r="R53" s="843">
        <v>-650</v>
      </c>
      <c r="S53" s="245">
        <v>76308</v>
      </c>
      <c r="T53" s="245">
        <v>1276963350</v>
      </c>
      <c r="U53" s="245">
        <v>17300</v>
      </c>
      <c r="V53" s="245">
        <v>17450</v>
      </c>
      <c r="W53" s="245">
        <v>16300</v>
      </c>
      <c r="X53" s="245">
        <v>163626</v>
      </c>
      <c r="Y53" s="243">
        <v>9827396</v>
      </c>
    </row>
    <row r="54" spans="2:25" ht="12" customHeight="1">
      <c r="B54" s="88" t="s">
        <v>3633</v>
      </c>
      <c r="C54" s="89">
        <v>221005014</v>
      </c>
      <c r="D54" s="89">
        <v>221509244</v>
      </c>
      <c r="E54" s="90">
        <v>221509244</v>
      </c>
      <c r="F54"/>
      <c r="G54"/>
      <c r="H54"/>
      <c r="I54"/>
      <c r="J54"/>
      <c r="K54"/>
      <c r="L54"/>
      <c r="M54"/>
      <c r="N54"/>
      <c r="O54"/>
      <c r="P54" s="49" t="s">
        <v>2130</v>
      </c>
      <c r="Q54" s="243">
        <v>17300</v>
      </c>
      <c r="R54" s="843">
        <v>-500</v>
      </c>
      <c r="S54" s="245">
        <v>63840</v>
      </c>
      <c r="T54" s="245">
        <v>1121498500</v>
      </c>
      <c r="U54" s="245">
        <v>18250</v>
      </c>
      <c r="V54" s="245">
        <v>18250</v>
      </c>
      <c r="W54" s="245">
        <v>17200</v>
      </c>
      <c r="X54" s="245">
        <v>170014</v>
      </c>
      <c r="Y54" s="243">
        <v>9827396</v>
      </c>
    </row>
    <row r="55" spans="2:25" ht="12" customHeight="1">
      <c r="B55" s="88" t="s">
        <v>4024</v>
      </c>
      <c r="C55" s="89">
        <v>5380810239</v>
      </c>
      <c r="D55" s="89">
        <v>7413286329</v>
      </c>
      <c r="E55" s="90">
        <v>6242460247</v>
      </c>
      <c r="F55"/>
      <c r="G55"/>
      <c r="H55"/>
      <c r="I55"/>
      <c r="J55"/>
      <c r="K55"/>
      <c r="L55"/>
      <c r="M55"/>
      <c r="N55"/>
      <c r="O55"/>
      <c r="P55" s="49" t="s">
        <v>2131</v>
      </c>
      <c r="Q55" s="243">
        <v>17800</v>
      </c>
      <c r="R55" s="843">
        <v>0</v>
      </c>
      <c r="S55" s="245">
        <v>56498</v>
      </c>
      <c r="T55" s="245">
        <v>1010468150</v>
      </c>
      <c r="U55" s="245">
        <v>17750</v>
      </c>
      <c r="V55" s="245">
        <v>18200</v>
      </c>
      <c r="W55" s="245">
        <v>17450</v>
      </c>
      <c r="X55" s="245">
        <v>174928</v>
      </c>
      <c r="Y55" s="243">
        <v>9827396</v>
      </c>
    </row>
    <row r="56" spans="2:25" ht="12" customHeight="1">
      <c r="B56" s="88" t="s">
        <v>2427</v>
      </c>
      <c r="C56" s="89">
        <v>14000500099</v>
      </c>
      <c r="D56" s="89">
        <v>21393328393</v>
      </c>
      <c r="E56" s="90">
        <v>17272200191</v>
      </c>
      <c r="F56"/>
      <c r="G56"/>
      <c r="H56"/>
      <c r="I56"/>
      <c r="J56"/>
      <c r="K56"/>
      <c r="L56"/>
      <c r="M56"/>
      <c r="N56"/>
      <c r="O56"/>
      <c r="P56" s="49" t="s">
        <v>2132</v>
      </c>
      <c r="Q56" s="243">
        <v>17800</v>
      </c>
      <c r="R56" s="843">
        <v>150</v>
      </c>
      <c r="S56" s="245">
        <v>46042</v>
      </c>
      <c r="T56" s="245">
        <v>814350250</v>
      </c>
      <c r="U56" s="245">
        <v>18000</v>
      </c>
      <c r="V56" s="245">
        <v>18150</v>
      </c>
      <c r="W56" s="245">
        <v>17350</v>
      </c>
      <c r="X56" s="245">
        <v>174928</v>
      </c>
      <c r="Y56" s="243">
        <v>9827396</v>
      </c>
    </row>
    <row r="57" spans="2:25" ht="12" customHeight="1">
      <c r="B57" s="88" t="s">
        <v>36</v>
      </c>
      <c r="C57" s="89">
        <v>9245011352</v>
      </c>
      <c r="D57" s="89">
        <v>9245011352</v>
      </c>
      <c r="E57" s="90">
        <v>9245011352</v>
      </c>
      <c r="F57"/>
      <c r="G57"/>
      <c r="H57"/>
      <c r="I57"/>
      <c r="J57" s="283" t="s">
        <v>4025</v>
      </c>
      <c r="K57" s="241"/>
      <c r="L57" s="241"/>
      <c r="M57" s="241"/>
      <c r="N57"/>
      <c r="O57"/>
      <c r="P57" s="49" t="s">
        <v>2133</v>
      </c>
      <c r="Q57" s="243">
        <v>17650</v>
      </c>
      <c r="R57" s="843">
        <v>150</v>
      </c>
      <c r="S57" s="245">
        <v>78810</v>
      </c>
      <c r="T57" s="245">
        <v>1371029250</v>
      </c>
      <c r="U57" s="245">
        <v>17000</v>
      </c>
      <c r="V57" s="245">
        <v>17800</v>
      </c>
      <c r="W57" s="245">
        <v>16950</v>
      </c>
      <c r="X57" s="245">
        <v>173454</v>
      </c>
      <c r="Y57" s="243">
        <v>9827396</v>
      </c>
    </row>
    <row r="58" spans="2:25" ht="12" customHeight="1">
      <c r="B58" s="88" t="s">
        <v>3942</v>
      </c>
      <c r="C58" s="89">
        <v>4068147755</v>
      </c>
      <c r="D58" s="89">
        <v>4677613191</v>
      </c>
      <c r="E58" s="90">
        <v>3706117018</v>
      </c>
      <c r="F58"/>
      <c r="G58"/>
      <c r="H58"/>
      <c r="I58"/>
      <c r="J58" s="316" t="s">
        <v>1296</v>
      </c>
      <c r="K58" s="241"/>
      <c r="L58" s="241"/>
      <c r="M58" s="241"/>
      <c r="N58"/>
      <c r="O58"/>
      <c r="P58" s="49" t="s">
        <v>2134</v>
      </c>
      <c r="Q58" s="243">
        <v>17500</v>
      </c>
      <c r="R58" s="843">
        <v>-700</v>
      </c>
      <c r="S58" s="245">
        <v>108857</v>
      </c>
      <c r="T58" s="245">
        <v>1912109500</v>
      </c>
      <c r="U58" s="245">
        <v>18300</v>
      </c>
      <c r="V58" s="245">
        <v>18300</v>
      </c>
      <c r="W58" s="245">
        <v>17200</v>
      </c>
      <c r="X58" s="245">
        <v>171979</v>
      </c>
      <c r="Y58" s="243">
        <v>9827396</v>
      </c>
    </row>
    <row r="59" spans="2:25" ht="12" customHeight="1">
      <c r="B59" s="88" t="s">
        <v>39</v>
      </c>
      <c r="C59" s="89">
        <v>7847725370</v>
      </c>
      <c r="D59" s="89">
        <v>16707244231</v>
      </c>
      <c r="E59" s="90">
        <v>18823974050</v>
      </c>
      <c r="F59"/>
      <c r="G59"/>
      <c r="H59"/>
      <c r="I59"/>
      <c r="J59" s="260" t="s">
        <v>716</v>
      </c>
      <c r="K59" s="261">
        <v>2018</v>
      </c>
      <c r="L59" s="262">
        <v>2017</v>
      </c>
      <c r="M59" s="241"/>
      <c r="N59"/>
      <c r="O59"/>
      <c r="P59" s="49" t="s">
        <v>2135</v>
      </c>
      <c r="Q59" s="243">
        <v>18200</v>
      </c>
      <c r="R59" s="843">
        <v>-300</v>
      </c>
      <c r="S59" s="245">
        <v>67985</v>
      </c>
      <c r="T59" s="245">
        <v>1231897350</v>
      </c>
      <c r="U59" s="245">
        <v>18350</v>
      </c>
      <c r="V59" s="245">
        <v>18650</v>
      </c>
      <c r="W59" s="245">
        <v>17800</v>
      </c>
      <c r="X59" s="245">
        <v>178859</v>
      </c>
      <c r="Y59" s="243">
        <v>9827396</v>
      </c>
    </row>
    <row r="60" spans="2:25" ht="12" customHeight="1">
      <c r="B60" s="88" t="s">
        <v>105</v>
      </c>
      <c r="C60" s="89">
        <v>130136877</v>
      </c>
      <c r="D60" s="89">
        <v>2445616715</v>
      </c>
      <c r="E60" s="90">
        <v>3204237148</v>
      </c>
      <c r="F60"/>
      <c r="G60"/>
      <c r="H60"/>
      <c r="I60"/>
      <c r="J60" s="88" t="s">
        <v>4026</v>
      </c>
      <c r="K60" s="286">
        <v>15237877</v>
      </c>
      <c r="L60" s="288">
        <v>13925699</v>
      </c>
      <c r="M60" s="241"/>
      <c r="N60"/>
      <c r="O60"/>
      <c r="P60" s="49" t="s">
        <v>2136</v>
      </c>
      <c r="Q60" s="243">
        <v>18500</v>
      </c>
      <c r="R60" s="843">
        <v>-300</v>
      </c>
      <c r="S60" s="245">
        <v>81572</v>
      </c>
      <c r="T60" s="245">
        <v>1513374500</v>
      </c>
      <c r="U60" s="245">
        <v>18350</v>
      </c>
      <c r="V60" s="245">
        <v>18900</v>
      </c>
      <c r="W60" s="245">
        <v>18300</v>
      </c>
      <c r="X60" s="245">
        <v>181807</v>
      </c>
      <c r="Y60" s="243">
        <v>9827396</v>
      </c>
    </row>
    <row r="61" spans="2:25" ht="12" customHeight="1">
      <c r="B61" s="88" t="s">
        <v>3942</v>
      </c>
      <c r="C61" s="89">
        <v>7394294996</v>
      </c>
      <c r="D61" s="89">
        <v>5761718471</v>
      </c>
      <c r="E61" s="90">
        <v>7119827857</v>
      </c>
      <c r="F61"/>
      <c r="G61"/>
      <c r="H61"/>
      <c r="I61"/>
      <c r="J61" s="88" t="s">
        <v>4027</v>
      </c>
      <c r="K61" s="286">
        <v>23765115</v>
      </c>
      <c r="L61" s="288">
        <v>16115521</v>
      </c>
      <c r="M61" s="241"/>
      <c r="N61"/>
      <c r="O61"/>
      <c r="P61" s="49" t="s">
        <v>2137</v>
      </c>
      <c r="Q61" s="243">
        <v>18800</v>
      </c>
      <c r="R61" s="843">
        <v>450</v>
      </c>
      <c r="S61" s="245">
        <v>179973</v>
      </c>
      <c r="T61" s="245">
        <v>3441236400</v>
      </c>
      <c r="U61" s="245">
        <v>19350</v>
      </c>
      <c r="V61" s="245">
        <v>20100</v>
      </c>
      <c r="W61" s="245">
        <v>18750</v>
      </c>
      <c r="X61" s="245">
        <v>184755</v>
      </c>
      <c r="Y61" s="243">
        <v>9827396</v>
      </c>
    </row>
    <row r="62" spans="2:25" ht="12" customHeight="1">
      <c r="B62" s="88" t="s">
        <v>41</v>
      </c>
      <c r="C62" s="89">
        <v>323293497</v>
      </c>
      <c r="D62" s="89">
        <v>8499909045</v>
      </c>
      <c r="E62" s="90">
        <v>8499909045</v>
      </c>
      <c r="F62"/>
      <c r="G62"/>
      <c r="H62"/>
      <c r="I62"/>
      <c r="J62" s="88" t="s">
        <v>4028</v>
      </c>
      <c r="K62" s="286">
        <v>441689</v>
      </c>
      <c r="L62" s="288">
        <v>343402</v>
      </c>
      <c r="M62" s="241"/>
      <c r="N62"/>
      <c r="O62"/>
      <c r="P62" s="49" t="s">
        <v>2138</v>
      </c>
      <c r="Q62" s="243">
        <v>18350</v>
      </c>
      <c r="R62" s="843">
        <v>-250</v>
      </c>
      <c r="S62" s="245">
        <v>103141</v>
      </c>
      <c r="T62" s="245">
        <v>1891664150</v>
      </c>
      <c r="U62" s="245">
        <v>18500</v>
      </c>
      <c r="V62" s="245">
        <v>18800</v>
      </c>
      <c r="W62" s="245">
        <v>18000</v>
      </c>
      <c r="X62" s="245">
        <v>180333</v>
      </c>
      <c r="Y62" s="243">
        <v>9827396</v>
      </c>
    </row>
    <row r="63" spans="2:25" ht="12" customHeight="1">
      <c r="B63" s="88" t="s">
        <v>42</v>
      </c>
      <c r="C63" s="89">
        <v>99794043460</v>
      </c>
      <c r="D63" s="89">
        <v>123106076848</v>
      </c>
      <c r="E63" s="90">
        <v>135241660586</v>
      </c>
      <c r="F63"/>
      <c r="G63"/>
      <c r="H63"/>
      <c r="I63"/>
      <c r="J63" s="88" t="s">
        <v>74</v>
      </c>
      <c r="K63" s="286">
        <v>19070</v>
      </c>
      <c r="L63" s="288">
        <v>44006</v>
      </c>
      <c r="M63" s="241"/>
      <c r="N63"/>
      <c r="O63"/>
      <c r="P63" s="49" t="s">
        <v>2139</v>
      </c>
      <c r="Q63" s="243">
        <v>18600</v>
      </c>
      <c r="R63" s="843">
        <v>500</v>
      </c>
      <c r="S63" s="245">
        <v>174810</v>
      </c>
      <c r="T63" s="245">
        <v>3253833400</v>
      </c>
      <c r="U63" s="245">
        <v>19500</v>
      </c>
      <c r="V63" s="245">
        <v>19700</v>
      </c>
      <c r="W63" s="245">
        <v>18000</v>
      </c>
      <c r="X63" s="245">
        <v>182790</v>
      </c>
      <c r="Y63" s="243">
        <v>9827396</v>
      </c>
    </row>
    <row r="64" spans="2:25" ht="12" customHeight="1">
      <c r="B64" s="88" t="s">
        <v>43</v>
      </c>
      <c r="C64" s="263"/>
      <c r="D64" s="263"/>
      <c r="E64" s="264"/>
      <c r="F64"/>
      <c r="G64"/>
      <c r="H64"/>
      <c r="I64"/>
      <c r="J64" s="88" t="s">
        <v>790</v>
      </c>
      <c r="K64" s="286">
        <v>22928643</v>
      </c>
      <c r="L64" s="288">
        <v>13833361</v>
      </c>
      <c r="M64" s="241"/>
      <c r="N64"/>
      <c r="O64"/>
      <c r="P64" s="49" t="s">
        <v>2140</v>
      </c>
      <c r="Q64" s="243">
        <v>18100</v>
      </c>
      <c r="R64" s="843">
        <v>950</v>
      </c>
      <c r="S64" s="245">
        <v>224584</v>
      </c>
      <c r="T64" s="245">
        <v>3991313700</v>
      </c>
      <c r="U64" s="245">
        <v>17500</v>
      </c>
      <c r="V64" s="245">
        <v>18350</v>
      </c>
      <c r="W64" s="245">
        <v>17000</v>
      </c>
      <c r="X64" s="245">
        <v>177876</v>
      </c>
      <c r="Y64" s="243">
        <v>9827396</v>
      </c>
    </row>
    <row r="65" spans="2:25" ht="12" customHeight="1">
      <c r="B65" s="88" t="s">
        <v>44</v>
      </c>
      <c r="C65" s="89">
        <v>49112603503</v>
      </c>
      <c r="D65" s="89">
        <v>43309989807</v>
      </c>
      <c r="E65" s="90">
        <v>40652217932</v>
      </c>
      <c r="F65"/>
      <c r="G65"/>
      <c r="H65"/>
      <c r="I65"/>
      <c r="J65" s="88" t="s">
        <v>1337</v>
      </c>
      <c r="K65" s="286">
        <v>49789823</v>
      </c>
      <c r="L65" s="288">
        <v>56662571</v>
      </c>
      <c r="M65" s="241"/>
      <c r="N65"/>
      <c r="O65"/>
      <c r="P65" s="49" t="s">
        <v>2144</v>
      </c>
      <c r="Q65" s="243">
        <v>17150</v>
      </c>
      <c r="R65" s="843">
        <v>150</v>
      </c>
      <c r="S65" s="245">
        <v>173567</v>
      </c>
      <c r="T65" s="245">
        <v>2987703050</v>
      </c>
      <c r="U65" s="245">
        <v>17550</v>
      </c>
      <c r="V65" s="245">
        <v>18000</v>
      </c>
      <c r="W65" s="245">
        <v>16550</v>
      </c>
      <c r="X65" s="245">
        <v>168540</v>
      </c>
      <c r="Y65" s="243">
        <v>9827396</v>
      </c>
    </row>
    <row r="66" spans="2:25" ht="12" customHeight="1">
      <c r="B66" s="88" t="s">
        <v>45</v>
      </c>
      <c r="C66" s="89">
        <v>49136980000</v>
      </c>
      <c r="D66" s="89">
        <v>49095925000</v>
      </c>
      <c r="E66" s="90">
        <v>48982275000</v>
      </c>
      <c r="F66"/>
      <c r="G66"/>
      <c r="H66"/>
      <c r="I66"/>
      <c r="J66" s="88" t="s">
        <v>722</v>
      </c>
      <c r="K66" s="286">
        <v>33849068</v>
      </c>
      <c r="L66" s="288">
        <v>12857389</v>
      </c>
      <c r="M66" s="241"/>
      <c r="N66"/>
      <c r="O66"/>
      <c r="P66" s="49" t="s">
        <v>2146</v>
      </c>
      <c r="Q66" s="243">
        <v>17000</v>
      </c>
      <c r="R66" s="245">
        <v>1500</v>
      </c>
      <c r="S66" s="245">
        <v>446097</v>
      </c>
      <c r="T66" s="245">
        <v>7576315050</v>
      </c>
      <c r="U66" s="245">
        <v>16000</v>
      </c>
      <c r="V66" s="245">
        <v>17850</v>
      </c>
      <c r="W66" s="245">
        <v>15750</v>
      </c>
      <c r="X66" s="245">
        <v>167066</v>
      </c>
      <c r="Y66" s="243">
        <v>9827396</v>
      </c>
    </row>
    <row r="67" spans="2:25" ht="12" customHeight="1">
      <c r="B67" s="88" t="s">
        <v>4029</v>
      </c>
      <c r="C67" s="89">
        <v>-32378109910</v>
      </c>
      <c r="D67" s="89">
        <v>-32387706460</v>
      </c>
      <c r="E67" s="90">
        <v>-32463319410</v>
      </c>
      <c r="F67"/>
      <c r="G67"/>
      <c r="H67"/>
      <c r="I67"/>
      <c r="J67" s="347" t="s">
        <v>811</v>
      </c>
      <c r="K67" s="290">
        <v>146031285</v>
      </c>
      <c r="L67" s="291">
        <v>113781949</v>
      </c>
      <c r="M67" s="241"/>
      <c r="N67"/>
      <c r="O67"/>
      <c r="P67" s="49" t="s">
        <v>2148</v>
      </c>
      <c r="Q67" s="243">
        <v>15500</v>
      </c>
      <c r="R67" s="843">
        <v>-500</v>
      </c>
      <c r="S67" s="245">
        <v>92217</v>
      </c>
      <c r="T67" s="245">
        <v>1443875400</v>
      </c>
      <c r="U67" s="245">
        <v>16150</v>
      </c>
      <c r="V67" s="245">
        <v>16150</v>
      </c>
      <c r="W67" s="245">
        <v>15200</v>
      </c>
      <c r="X67" s="245">
        <v>152325</v>
      </c>
      <c r="Y67" s="243">
        <v>9827396</v>
      </c>
    </row>
    <row r="68" spans="2:25" ht="12" customHeight="1">
      <c r="B68" s="88" t="s">
        <v>78</v>
      </c>
      <c r="C68" s="89">
        <v>-1702882778</v>
      </c>
      <c r="D68" s="89">
        <v>-190313850</v>
      </c>
      <c r="E68" s="90">
        <v>-784268253</v>
      </c>
      <c r="F68"/>
      <c r="G68"/>
      <c r="H68"/>
      <c r="I68"/>
      <c r="J68" s="283" t="s">
        <v>4030</v>
      </c>
      <c r="K68" s="241"/>
      <c r="L68" s="241"/>
      <c r="M68" s="241"/>
      <c r="N68"/>
      <c r="O68"/>
      <c r="P68" s="49" t="s">
        <v>2150</v>
      </c>
      <c r="Q68" s="243">
        <v>16000</v>
      </c>
      <c r="R68" s="843">
        <v>300</v>
      </c>
      <c r="S68" s="245">
        <v>80772</v>
      </c>
      <c r="T68" s="245">
        <v>1289915250</v>
      </c>
      <c r="U68" s="245">
        <v>15700</v>
      </c>
      <c r="V68" s="245">
        <v>16300</v>
      </c>
      <c r="W68" s="245">
        <v>15700</v>
      </c>
      <c r="X68" s="245">
        <v>157238</v>
      </c>
      <c r="Y68" s="243">
        <v>9827396</v>
      </c>
    </row>
    <row r="69" spans="2:25" ht="12" customHeight="1">
      <c r="B69" s="88" t="s">
        <v>47</v>
      </c>
      <c r="C69" s="89">
        <v>18316896373</v>
      </c>
      <c r="D69" s="89">
        <v>18361517923</v>
      </c>
      <c r="E69" s="90">
        <v>885981158078</v>
      </c>
      <c r="F69"/>
      <c r="G69"/>
      <c r="H69"/>
      <c r="I69"/>
      <c r="J69"/>
      <c r="K69"/>
      <c r="L69"/>
      <c r="M69"/>
      <c r="N69"/>
      <c r="O69"/>
      <c r="P69" s="49" t="s">
        <v>2152</v>
      </c>
      <c r="Q69" s="243">
        <v>15700</v>
      </c>
      <c r="R69" s="843">
        <v>250</v>
      </c>
      <c r="S69" s="245">
        <v>49784</v>
      </c>
      <c r="T69" s="245">
        <v>780439700</v>
      </c>
      <c r="U69" s="245">
        <v>15800</v>
      </c>
      <c r="V69" s="245">
        <v>15800</v>
      </c>
      <c r="W69" s="245">
        <v>15500</v>
      </c>
      <c r="X69" s="245">
        <v>154290</v>
      </c>
      <c r="Y69" s="243">
        <v>9827396</v>
      </c>
    </row>
    <row r="70" spans="2:25" ht="12" customHeight="1">
      <c r="B70" s="88" t="s">
        <v>48</v>
      </c>
      <c r="C70" s="89">
        <v>15739719818</v>
      </c>
      <c r="D70" s="89">
        <v>8430567194</v>
      </c>
      <c r="E70" s="90">
        <v>-861063627483</v>
      </c>
      <c r="F70"/>
      <c r="G70"/>
      <c r="H70"/>
      <c r="I70"/>
      <c r="J70"/>
      <c r="K70"/>
      <c r="L70"/>
      <c r="M70"/>
      <c r="N70"/>
      <c r="O70"/>
      <c r="P70" s="49" t="s">
        <v>2153</v>
      </c>
      <c r="Q70" s="243">
        <v>15450</v>
      </c>
      <c r="R70" s="843">
        <v>-250</v>
      </c>
      <c r="S70" s="245">
        <v>47390</v>
      </c>
      <c r="T70" s="245">
        <v>737209050</v>
      </c>
      <c r="U70" s="245">
        <v>15800</v>
      </c>
      <c r="V70" s="245">
        <v>15900</v>
      </c>
      <c r="W70" s="245">
        <v>15400</v>
      </c>
      <c r="X70" s="245">
        <v>151833</v>
      </c>
      <c r="Y70" s="243">
        <v>9827396</v>
      </c>
    </row>
    <row r="71" spans="2:25" ht="12" customHeight="1">
      <c r="B71" s="88" t="s">
        <v>49</v>
      </c>
      <c r="C71" s="263"/>
      <c r="D71" s="263"/>
      <c r="E71" s="264"/>
      <c r="F71"/>
      <c r="G71"/>
      <c r="H71"/>
      <c r="I71"/>
      <c r="J71"/>
      <c r="K71"/>
      <c r="L71"/>
      <c r="M71"/>
      <c r="N71"/>
      <c r="O71"/>
      <c r="P71" s="49" t="s">
        <v>2156</v>
      </c>
      <c r="Q71" s="243">
        <v>15700</v>
      </c>
      <c r="R71" s="843">
        <v>-100</v>
      </c>
      <c r="S71" s="245">
        <v>63564</v>
      </c>
      <c r="T71" s="245">
        <v>995482150</v>
      </c>
      <c r="U71" s="245">
        <v>15550</v>
      </c>
      <c r="V71" s="245">
        <v>15900</v>
      </c>
      <c r="W71" s="245">
        <v>15350</v>
      </c>
      <c r="X71" s="245">
        <v>154290</v>
      </c>
      <c r="Y71" s="243">
        <v>9827396</v>
      </c>
    </row>
    <row r="72" spans="2:25" ht="12" customHeight="1">
      <c r="B72" s="88" t="s">
        <v>50</v>
      </c>
      <c r="C72" s="89">
        <v>49112603503</v>
      </c>
      <c r="D72" s="89">
        <v>43309989807</v>
      </c>
      <c r="E72" s="90">
        <v>40652217932</v>
      </c>
      <c r="F72"/>
      <c r="G72"/>
      <c r="H72"/>
      <c r="I72"/>
      <c r="J72"/>
      <c r="K72"/>
      <c r="L72"/>
      <c r="M72"/>
      <c r="N72"/>
      <c r="O72"/>
      <c r="P72" s="49" t="s">
        <v>2158</v>
      </c>
      <c r="Q72" s="243">
        <v>15800</v>
      </c>
      <c r="R72" s="843">
        <v>200</v>
      </c>
      <c r="S72" s="245">
        <v>74286</v>
      </c>
      <c r="T72" s="245">
        <v>1175862400</v>
      </c>
      <c r="U72" s="245">
        <v>15750</v>
      </c>
      <c r="V72" s="245">
        <v>16300</v>
      </c>
      <c r="W72" s="245">
        <v>15500</v>
      </c>
      <c r="X72" s="245">
        <v>155273</v>
      </c>
      <c r="Y72" s="243">
        <v>9827396</v>
      </c>
    </row>
    <row r="73" spans="2:25" ht="12" customHeight="1">
      <c r="B73" s="55" t="s">
        <v>51</v>
      </c>
      <c r="C73" s="56">
        <v>148906646963</v>
      </c>
      <c r="D73" s="56">
        <v>166416066655</v>
      </c>
      <c r="E73" s="57">
        <v>175893878518</v>
      </c>
      <c r="F73"/>
      <c r="G73"/>
      <c r="H73"/>
      <c r="I73"/>
      <c r="J73"/>
      <c r="K73"/>
      <c r="L73"/>
      <c r="M73"/>
      <c r="N73"/>
      <c r="O73"/>
      <c r="P73" s="49" t="s">
        <v>2160</v>
      </c>
      <c r="Q73" s="243">
        <v>15600</v>
      </c>
      <c r="R73" s="843">
        <v>-200</v>
      </c>
      <c r="S73" s="245">
        <v>68023</v>
      </c>
      <c r="T73" s="245">
        <v>1069233300</v>
      </c>
      <c r="U73" s="245">
        <v>16250</v>
      </c>
      <c r="V73" s="245">
        <v>16300</v>
      </c>
      <c r="W73" s="245">
        <v>15450</v>
      </c>
      <c r="X73" s="245">
        <v>153307</v>
      </c>
      <c r="Y73" s="243">
        <v>9827396</v>
      </c>
    </row>
    <row r="74" spans="2:25" ht="12" customHeight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49" t="s">
        <v>2161</v>
      </c>
      <c r="Q74" s="243">
        <v>15800</v>
      </c>
      <c r="R74" s="843">
        <v>-350</v>
      </c>
      <c r="S74" s="245">
        <v>100005</v>
      </c>
      <c r="T74" s="245">
        <v>1587540000</v>
      </c>
      <c r="U74" s="245">
        <v>16100</v>
      </c>
      <c r="V74" s="245">
        <v>16350</v>
      </c>
      <c r="W74" s="245">
        <v>15450</v>
      </c>
      <c r="X74" s="245">
        <v>155273</v>
      </c>
      <c r="Y74" s="243">
        <v>9827396</v>
      </c>
    </row>
    <row r="75" spans="2:25" ht="12" customHeight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49" t="s">
        <v>2162</v>
      </c>
      <c r="Q75" s="243">
        <v>16150</v>
      </c>
      <c r="R75" s="843">
        <v>200</v>
      </c>
      <c r="S75" s="245">
        <v>141981</v>
      </c>
      <c r="T75" s="245">
        <v>2303053150</v>
      </c>
      <c r="U75" s="245">
        <v>17000</v>
      </c>
      <c r="V75" s="245">
        <v>17000</v>
      </c>
      <c r="W75" s="245">
        <v>15550</v>
      </c>
      <c r="X75" s="245">
        <v>158712</v>
      </c>
      <c r="Y75" s="243">
        <v>9827396</v>
      </c>
    </row>
    <row r="76" spans="2:25" ht="12" customHeight="1">
      <c r="B76" s="283" t="s">
        <v>4031</v>
      </c>
      <c r="C76" s="241"/>
      <c r="D76" s="241"/>
      <c r="E76" s="241"/>
      <c r="F76" s="241"/>
      <c r="G76" s="241"/>
      <c r="H76" s="241"/>
      <c r="I76" s="241"/>
      <c r="J76"/>
      <c r="K76"/>
      <c r="L76"/>
      <c r="M76"/>
      <c r="N76"/>
      <c r="O76"/>
      <c r="P76" s="49" t="s">
        <v>2163</v>
      </c>
      <c r="Q76" s="243">
        <v>15950</v>
      </c>
      <c r="R76" s="843">
        <v>900</v>
      </c>
      <c r="S76" s="245">
        <v>273842</v>
      </c>
      <c r="T76" s="245">
        <v>4348559900</v>
      </c>
      <c r="U76" s="245">
        <v>15250</v>
      </c>
      <c r="V76" s="245">
        <v>16500</v>
      </c>
      <c r="W76" s="245">
        <v>15050</v>
      </c>
      <c r="X76" s="245">
        <v>156747</v>
      </c>
      <c r="Y76" s="243">
        <v>9827396</v>
      </c>
    </row>
    <row r="77" spans="2:25" ht="12" customHeight="1">
      <c r="B77" s="316" t="s">
        <v>1296</v>
      </c>
      <c r="C77" s="241"/>
      <c r="D77" s="241"/>
      <c r="E77" s="241"/>
      <c r="G77" s="787" t="s">
        <v>1296</v>
      </c>
      <c r="H77"/>
      <c r="I77" s="241"/>
      <c r="J77" s="389" t="s">
        <v>1296</v>
      </c>
      <c r="K77"/>
      <c r="L77"/>
      <c r="M77"/>
      <c r="N77"/>
      <c r="O77"/>
      <c r="P77" s="49" t="s">
        <v>2165</v>
      </c>
      <c r="Q77" s="243">
        <v>15050</v>
      </c>
      <c r="R77" s="843">
        <v>50</v>
      </c>
      <c r="S77" s="245">
        <v>69279</v>
      </c>
      <c r="T77" s="245">
        <v>1040636550</v>
      </c>
      <c r="U77" s="245">
        <v>15300</v>
      </c>
      <c r="V77" s="245">
        <v>15300</v>
      </c>
      <c r="W77" s="245">
        <v>14800</v>
      </c>
      <c r="X77" s="245">
        <v>147902</v>
      </c>
      <c r="Y77" s="243">
        <v>9827396</v>
      </c>
    </row>
    <row r="78" spans="2:25" ht="12" customHeight="1">
      <c r="B78" s="260" t="s">
        <v>716</v>
      </c>
      <c r="C78" s="261">
        <v>2018</v>
      </c>
      <c r="D78" s="262">
        <v>2017</v>
      </c>
      <c r="E78" s="392">
        <v>2016</v>
      </c>
      <c r="G78" s="390" t="s">
        <v>716</v>
      </c>
      <c r="H78" s="391">
        <v>2017</v>
      </c>
      <c r="I78" s="241"/>
      <c r="J78" s="900" t="s">
        <v>716</v>
      </c>
      <c r="K78" s="901">
        <v>2018</v>
      </c>
      <c r="L78" s="902">
        <v>2017</v>
      </c>
      <c r="M78"/>
      <c r="N78"/>
      <c r="O78"/>
      <c r="P78" s="49" t="s">
        <v>2166</v>
      </c>
      <c r="Q78" s="243">
        <v>15000</v>
      </c>
      <c r="R78" s="843">
        <v>250</v>
      </c>
      <c r="S78" s="245">
        <v>78747</v>
      </c>
      <c r="T78" s="245">
        <v>1184060550</v>
      </c>
      <c r="U78" s="245">
        <v>15300</v>
      </c>
      <c r="V78" s="245">
        <v>15300</v>
      </c>
      <c r="W78" s="245">
        <v>14850</v>
      </c>
      <c r="X78" s="245">
        <v>147411</v>
      </c>
      <c r="Y78" s="243">
        <v>9827396</v>
      </c>
    </row>
    <row r="79" spans="2:25" ht="13.5" customHeight="1">
      <c r="B79" s="88" t="s">
        <v>1290</v>
      </c>
      <c r="C79" s="89">
        <v>15721</v>
      </c>
      <c r="D79" s="90">
        <v>15588</v>
      </c>
      <c r="E79" s="398">
        <v>4654674</v>
      </c>
      <c r="G79" s="394" t="s">
        <v>1290</v>
      </c>
      <c r="H79" s="397">
        <v>15588</v>
      </c>
      <c r="I79" s="241"/>
      <c r="J79" s="1078" t="s">
        <v>7306</v>
      </c>
      <c r="K79" s="1079"/>
      <c r="L79" s="1080"/>
      <c r="M79"/>
      <c r="N79"/>
      <c r="O79"/>
      <c r="P79" s="49" t="s">
        <v>2167</v>
      </c>
      <c r="Q79" s="243">
        <v>14750</v>
      </c>
      <c r="R79" s="843">
        <v>500</v>
      </c>
      <c r="S79" s="245">
        <v>90477</v>
      </c>
      <c r="T79" s="245">
        <v>1331584600</v>
      </c>
      <c r="U79" s="245">
        <v>14500</v>
      </c>
      <c r="V79" s="245">
        <v>14950</v>
      </c>
      <c r="W79" s="245">
        <v>14300</v>
      </c>
      <c r="X79" s="245">
        <v>144954</v>
      </c>
      <c r="Y79" s="243">
        <v>9827396</v>
      </c>
    </row>
    <row r="80" spans="2:25" ht="12" customHeight="1">
      <c r="B80" s="55" t="s">
        <v>4032</v>
      </c>
      <c r="C80" s="56">
        <v>1435977</v>
      </c>
      <c r="D80" s="57">
        <v>1446978</v>
      </c>
      <c r="E80" s="424"/>
      <c r="G80" s="420" t="s">
        <v>4032</v>
      </c>
      <c r="H80" s="416">
        <v>1446978</v>
      </c>
      <c r="I80" s="241"/>
      <c r="J80" s="810" t="s">
        <v>773</v>
      </c>
      <c r="K80" s="397">
        <v>923059</v>
      </c>
      <c r="L80" s="398">
        <v>810901</v>
      </c>
      <c r="M80"/>
      <c r="N80"/>
      <c r="O80"/>
      <c r="P80" s="49" t="s">
        <v>2168</v>
      </c>
      <c r="Q80" s="243">
        <v>14250</v>
      </c>
      <c r="R80" s="843">
        <v>-400</v>
      </c>
      <c r="S80" s="245">
        <v>74446</v>
      </c>
      <c r="T80" s="245">
        <v>1070995500</v>
      </c>
      <c r="U80" s="245">
        <v>14950</v>
      </c>
      <c r="V80" s="245">
        <v>14950</v>
      </c>
      <c r="W80" s="245">
        <v>14150</v>
      </c>
      <c r="X80" s="245">
        <v>140040</v>
      </c>
      <c r="Y80" s="243">
        <v>9827396</v>
      </c>
    </row>
    <row r="81" spans="2:25" ht="12" customHeight="1">
      <c r="B81" s="283" t="s">
        <v>4033</v>
      </c>
      <c r="C81" s="241"/>
      <c r="D81" s="241"/>
      <c r="E81" s="241"/>
      <c r="G81" s="241"/>
      <c r="H81" s="241"/>
      <c r="I81" s="241"/>
      <c r="J81" s="810" t="s">
        <v>73</v>
      </c>
      <c r="K81" s="397">
        <v>441689</v>
      </c>
      <c r="L81" s="398">
        <v>343402</v>
      </c>
      <c r="M81" s="398">
        <v>252647</v>
      </c>
      <c r="N81"/>
      <c r="O81"/>
      <c r="P81" s="49" t="s">
        <v>2170</v>
      </c>
      <c r="Q81" s="243">
        <v>14650</v>
      </c>
      <c r="R81" s="843">
        <v>300</v>
      </c>
      <c r="S81" s="245">
        <v>175923</v>
      </c>
      <c r="T81" s="245">
        <v>2624843250</v>
      </c>
      <c r="U81" s="245">
        <v>14650</v>
      </c>
      <c r="V81" s="245">
        <v>15500</v>
      </c>
      <c r="W81" s="245">
        <v>14350</v>
      </c>
      <c r="X81" s="245">
        <v>143971</v>
      </c>
      <c r="Y81" s="243">
        <v>9827396</v>
      </c>
    </row>
    <row r="82" spans="2:25" ht="12" customHeight="1">
      <c r="B82" s="241"/>
      <c r="C82" s="241"/>
      <c r="D82" s="241"/>
      <c r="E82" s="241"/>
      <c r="F82" s="241"/>
      <c r="G82" s="241"/>
      <c r="H82" s="241"/>
      <c r="I82" s="241"/>
      <c r="J82" s="810" t="s">
        <v>74</v>
      </c>
      <c r="K82" s="397">
        <v>19070</v>
      </c>
      <c r="L82" s="398">
        <v>44006</v>
      </c>
      <c r="M82" s="398">
        <v>53569</v>
      </c>
      <c r="N82"/>
      <c r="O82"/>
      <c r="P82" s="49" t="s">
        <v>2171</v>
      </c>
      <c r="Q82" s="243">
        <v>14350</v>
      </c>
      <c r="R82" s="245">
        <v>1300</v>
      </c>
      <c r="S82" s="245">
        <v>671704</v>
      </c>
      <c r="T82" s="245">
        <v>9915541550</v>
      </c>
      <c r="U82" s="245">
        <v>13250</v>
      </c>
      <c r="V82" s="245">
        <v>15850</v>
      </c>
      <c r="W82" s="245">
        <v>13050</v>
      </c>
      <c r="X82" s="245">
        <v>141023</v>
      </c>
      <c r="Y82" s="243">
        <v>9827396</v>
      </c>
    </row>
    <row r="83" spans="2:25" ht="12" customHeight="1">
      <c r="B83" s="241"/>
      <c r="C83" s="241"/>
      <c r="D83" s="241"/>
      <c r="E83" s="241"/>
      <c r="F83" s="241"/>
      <c r="G83" s="241"/>
      <c r="H83" s="241"/>
      <c r="I83" s="241"/>
      <c r="J83" s="810" t="s">
        <v>792</v>
      </c>
      <c r="K83" s="397">
        <v>-150672</v>
      </c>
      <c r="L83" s="398">
        <v>166434</v>
      </c>
      <c r="M83"/>
      <c r="N83"/>
      <c r="O83"/>
      <c r="P83" s="49" t="s">
        <v>2173</v>
      </c>
      <c r="Q83" s="243">
        <v>13050</v>
      </c>
      <c r="R83" s="843">
        <v>450</v>
      </c>
      <c r="S83" s="245">
        <v>72374</v>
      </c>
      <c r="T83" s="245">
        <v>936925600</v>
      </c>
      <c r="U83" s="245">
        <v>13200</v>
      </c>
      <c r="V83" s="245">
        <v>13250</v>
      </c>
      <c r="W83" s="245">
        <v>12700</v>
      </c>
      <c r="X83" s="245">
        <v>128248</v>
      </c>
      <c r="Y83" s="243">
        <v>9827396</v>
      </c>
    </row>
    <row r="84" spans="2:25" ht="12" customHeight="1">
      <c r="B84" s="241"/>
      <c r="C84" s="241"/>
      <c r="D84" s="241"/>
      <c r="E84" s="241"/>
      <c r="F84" s="241"/>
      <c r="G84" s="241"/>
      <c r="H84" s="241"/>
      <c r="I84" s="241"/>
      <c r="J84" s="810" t="s">
        <v>1259</v>
      </c>
      <c r="K84" s="395" t="s">
        <v>115</v>
      </c>
      <c r="L84" s="398">
        <v>789760</v>
      </c>
      <c r="M84"/>
      <c r="N84"/>
      <c r="O84"/>
      <c r="P84" s="49" t="s">
        <v>2174</v>
      </c>
      <c r="Q84" s="243">
        <v>12600</v>
      </c>
      <c r="R84" s="843">
        <v>-100</v>
      </c>
      <c r="S84" s="245">
        <v>61216</v>
      </c>
      <c r="T84" s="245">
        <v>759832300</v>
      </c>
      <c r="U84" s="245">
        <v>12650</v>
      </c>
      <c r="V84" s="245">
        <v>12700</v>
      </c>
      <c r="W84" s="245">
        <v>12100</v>
      </c>
      <c r="X84" s="245">
        <v>123825</v>
      </c>
      <c r="Y84" s="243">
        <v>9827396</v>
      </c>
    </row>
    <row r="85" spans="2:25" ht="12" customHeight="1">
      <c r="B85" s="283" t="s">
        <v>4034</v>
      </c>
      <c r="C85" s="241"/>
      <c r="D85" s="241"/>
      <c r="E85" s="241"/>
      <c r="F85" s="241"/>
      <c r="G85" s="241"/>
      <c r="H85" s="241"/>
      <c r="I85" s="241"/>
      <c r="J85" s="810" t="s">
        <v>6421</v>
      </c>
      <c r="K85" s="395" t="s">
        <v>115</v>
      </c>
      <c r="L85" s="398">
        <v>213354</v>
      </c>
      <c r="M85"/>
      <c r="N85"/>
      <c r="O85"/>
      <c r="P85" s="49" t="s">
        <v>2176</v>
      </c>
      <c r="Q85" s="243">
        <v>12700</v>
      </c>
      <c r="R85" s="843">
        <v>700</v>
      </c>
      <c r="S85" s="245">
        <v>143163</v>
      </c>
      <c r="T85" s="245">
        <v>1802169950</v>
      </c>
      <c r="U85" s="245">
        <v>12000</v>
      </c>
      <c r="V85" s="245">
        <v>13050</v>
      </c>
      <c r="W85" s="245">
        <v>11750</v>
      </c>
      <c r="X85" s="245">
        <v>124808</v>
      </c>
      <c r="Y85" s="243">
        <v>9827396</v>
      </c>
    </row>
    <row r="86" spans="2:25" ht="12" customHeight="1">
      <c r="B86" s="316" t="s">
        <v>1296</v>
      </c>
      <c r="C86" s="241"/>
      <c r="D86" s="241"/>
      <c r="E86" s="241"/>
      <c r="F86" s="241"/>
      <c r="G86" s="241"/>
      <c r="H86" s="241"/>
      <c r="I86" s="241"/>
      <c r="J86" s="810" t="s">
        <v>2769</v>
      </c>
      <c r="K86" s="395" t="s">
        <v>115</v>
      </c>
      <c r="L86" s="398">
        <v>31078</v>
      </c>
      <c r="M86"/>
      <c r="N86"/>
      <c r="O86"/>
      <c r="P86" s="49" t="s">
        <v>2177</v>
      </c>
      <c r="Q86" s="243">
        <v>12000</v>
      </c>
      <c r="R86" s="843">
        <v>100</v>
      </c>
      <c r="S86" s="245">
        <v>48034</v>
      </c>
      <c r="T86" s="245">
        <v>584359650</v>
      </c>
      <c r="U86" s="245">
        <v>12550</v>
      </c>
      <c r="V86" s="245">
        <v>12600</v>
      </c>
      <c r="W86" s="245">
        <v>11800</v>
      </c>
      <c r="X86" s="245">
        <v>117929</v>
      </c>
      <c r="Y86" s="243">
        <v>9827396</v>
      </c>
    </row>
    <row r="87" spans="2:25" ht="12" customHeight="1">
      <c r="B87" s="348" t="s">
        <v>1333</v>
      </c>
      <c r="C87" s="349" t="s">
        <v>4035</v>
      </c>
      <c r="D87" s="349" t="s">
        <v>4036</v>
      </c>
      <c r="E87" s="349" t="s">
        <v>2536</v>
      </c>
      <c r="F87" s="349">
        <v>2018</v>
      </c>
      <c r="G87" s="350">
        <v>2017</v>
      </c>
      <c r="H87" s="241"/>
      <c r="I87" s="241"/>
      <c r="J87" s="810" t="s">
        <v>7307</v>
      </c>
      <c r="K87" s="397">
        <v>341197</v>
      </c>
      <c r="L87" s="396" t="s">
        <v>115</v>
      </c>
      <c r="M87"/>
      <c r="N87"/>
      <c r="O87"/>
      <c r="P87" s="49" t="s">
        <v>2179</v>
      </c>
      <c r="Q87" s="243">
        <v>11900</v>
      </c>
      <c r="R87" s="843">
        <v>50</v>
      </c>
      <c r="S87" s="245">
        <v>37853</v>
      </c>
      <c r="T87" s="245">
        <v>451251400</v>
      </c>
      <c r="U87" s="245">
        <v>11850</v>
      </c>
      <c r="V87" s="245">
        <v>12100</v>
      </c>
      <c r="W87" s="245">
        <v>11750</v>
      </c>
      <c r="X87" s="245">
        <v>116946</v>
      </c>
      <c r="Y87" s="243">
        <v>9827396</v>
      </c>
    </row>
    <row r="88" spans="2:25" ht="12" customHeight="1">
      <c r="B88" s="347" t="s">
        <v>4037</v>
      </c>
      <c r="C88" s="351">
        <v>43159</v>
      </c>
      <c r="D88" s="351">
        <v>43523</v>
      </c>
      <c r="E88" s="352">
        <v>1.43E-2</v>
      </c>
      <c r="F88" s="290">
        <v>9245011</v>
      </c>
      <c r="G88" s="291">
        <v>9245011</v>
      </c>
      <c r="H88" s="241"/>
      <c r="I88" s="241"/>
      <c r="J88" s="810" t="s">
        <v>6470</v>
      </c>
      <c r="K88" s="397">
        <v>5251988</v>
      </c>
      <c r="L88" s="396" t="s">
        <v>115</v>
      </c>
      <c r="M88"/>
      <c r="N88"/>
      <c r="O88"/>
      <c r="P88" s="49" t="s">
        <v>2180</v>
      </c>
      <c r="Q88" s="243">
        <v>11850</v>
      </c>
      <c r="R88" s="843">
        <v>350</v>
      </c>
      <c r="S88" s="245">
        <v>36239</v>
      </c>
      <c r="T88" s="245">
        <v>427380000</v>
      </c>
      <c r="U88" s="245">
        <v>11550</v>
      </c>
      <c r="V88" s="245">
        <v>12050</v>
      </c>
      <c r="W88" s="245">
        <v>11500</v>
      </c>
      <c r="X88" s="245">
        <v>116455</v>
      </c>
      <c r="Y88" s="243">
        <v>9827396</v>
      </c>
    </row>
    <row r="89" spans="2:25" ht="12" customHeight="1">
      <c r="B89" s="283" t="s">
        <v>4038</v>
      </c>
      <c r="C89" s="241"/>
      <c r="D89" s="241"/>
      <c r="E89" s="241"/>
      <c r="F89" s="241"/>
      <c r="G89" s="241"/>
      <c r="H89" s="241"/>
      <c r="I89" s="241"/>
      <c r="J89" s="810" t="s">
        <v>6471</v>
      </c>
      <c r="K89" s="397">
        <v>16667</v>
      </c>
      <c r="L89" s="396" t="s">
        <v>115</v>
      </c>
      <c r="M89"/>
      <c r="N89"/>
      <c r="O89"/>
      <c r="P89" s="49" t="s">
        <v>2183</v>
      </c>
      <c r="Q89" s="243">
        <v>11500</v>
      </c>
      <c r="R89" s="843">
        <v>-650</v>
      </c>
      <c r="S89" s="245">
        <v>46360</v>
      </c>
      <c r="T89" s="245">
        <v>538367800</v>
      </c>
      <c r="U89" s="245">
        <v>11550</v>
      </c>
      <c r="V89" s="245">
        <v>11900</v>
      </c>
      <c r="W89" s="245">
        <v>11450</v>
      </c>
      <c r="X89" s="245">
        <v>113015</v>
      </c>
      <c r="Y89" s="243">
        <v>9827396</v>
      </c>
    </row>
    <row r="90" spans="2:25" ht="12" customHeight="1">
      <c r="B90" s="241"/>
      <c r="C90" s="241"/>
      <c r="D90" s="241"/>
      <c r="E90" s="241"/>
      <c r="F90" s="241"/>
      <c r="G90" s="241"/>
      <c r="H90" s="241"/>
      <c r="I90" s="241"/>
      <c r="J90" s="810" t="s">
        <v>7308</v>
      </c>
      <c r="K90" s="397">
        <v>85043</v>
      </c>
      <c r="L90" s="396" t="s">
        <v>115</v>
      </c>
      <c r="M90"/>
      <c r="N90"/>
      <c r="O90"/>
      <c r="P90" s="49" t="s">
        <v>2185</v>
      </c>
      <c r="Q90" s="243">
        <v>12150</v>
      </c>
      <c r="R90" s="843">
        <v>-50</v>
      </c>
      <c r="S90" s="245">
        <v>32933</v>
      </c>
      <c r="T90" s="245">
        <v>397556850</v>
      </c>
      <c r="U90" s="245">
        <v>12300</v>
      </c>
      <c r="V90" s="245">
        <v>12350</v>
      </c>
      <c r="W90" s="245">
        <v>11900</v>
      </c>
      <c r="X90" s="245">
        <v>119387</v>
      </c>
      <c r="Y90" s="243">
        <v>9826075</v>
      </c>
    </row>
    <row r="91" spans="2:25" ht="12" customHeight="1">
      <c r="B91" s="283" t="s">
        <v>4039</v>
      </c>
      <c r="C91" s="241"/>
      <c r="D91" s="241"/>
      <c r="E91" s="241"/>
      <c r="F91" s="241"/>
      <c r="G91" s="241"/>
      <c r="H91" s="241"/>
      <c r="I91" s="241"/>
      <c r="J91" s="810" t="s">
        <v>2771</v>
      </c>
      <c r="K91" s="395" t="s">
        <v>115</v>
      </c>
      <c r="L91" s="398">
        <v>1011075</v>
      </c>
      <c r="M91"/>
      <c r="N91"/>
      <c r="O91"/>
      <c r="P91" s="49" t="s">
        <v>2187</v>
      </c>
      <c r="Q91" s="243">
        <v>12200</v>
      </c>
      <c r="R91" s="843">
        <v>-50</v>
      </c>
      <c r="S91" s="245">
        <v>49450</v>
      </c>
      <c r="T91" s="245">
        <v>600779700</v>
      </c>
      <c r="U91" s="245">
        <v>12350</v>
      </c>
      <c r="V91" s="245">
        <v>12350</v>
      </c>
      <c r="W91" s="245">
        <v>11950</v>
      </c>
      <c r="X91" s="245">
        <v>119878</v>
      </c>
      <c r="Y91" s="243">
        <v>9826075</v>
      </c>
    </row>
    <row r="92" spans="2:25" ht="12" customHeight="1">
      <c r="B92" s="316" t="s">
        <v>1296</v>
      </c>
      <c r="C92" s="241"/>
      <c r="D92" s="241"/>
      <c r="E92" s="241"/>
      <c r="F92" s="241"/>
      <c r="G92" s="241"/>
      <c r="H92" s="241"/>
      <c r="I92" s="241"/>
      <c r="J92" s="394" t="s">
        <v>2781</v>
      </c>
      <c r="K92" s="397">
        <v>132204</v>
      </c>
      <c r="L92" s="398">
        <v>132204</v>
      </c>
      <c r="M92"/>
      <c r="N92"/>
      <c r="O92"/>
      <c r="P92" s="49" t="s">
        <v>2188</v>
      </c>
      <c r="Q92" s="243">
        <v>12250</v>
      </c>
      <c r="R92" s="843">
        <v>300</v>
      </c>
      <c r="S92" s="245">
        <v>71017</v>
      </c>
      <c r="T92" s="245">
        <v>860311650</v>
      </c>
      <c r="U92" s="245">
        <v>11900</v>
      </c>
      <c r="V92" s="245">
        <v>12450</v>
      </c>
      <c r="W92" s="245">
        <v>11800</v>
      </c>
      <c r="X92" s="245">
        <v>120369</v>
      </c>
      <c r="Y92" s="243">
        <v>9826075</v>
      </c>
    </row>
    <row r="93" spans="2:25" ht="12" customHeight="1">
      <c r="B93" s="260" t="s">
        <v>716</v>
      </c>
      <c r="C93" s="261" t="s">
        <v>4040</v>
      </c>
      <c r="D93" s="261">
        <v>2018</v>
      </c>
      <c r="E93" s="262">
        <v>2017</v>
      </c>
      <c r="F93" s="241"/>
      <c r="G93" s="241"/>
      <c r="H93" s="241"/>
      <c r="I93" s="241"/>
      <c r="J93" s="394" t="s">
        <v>62</v>
      </c>
      <c r="K93" s="397">
        <v>22595</v>
      </c>
      <c r="L93" s="396" t="s">
        <v>115</v>
      </c>
      <c r="M93"/>
      <c r="N93"/>
      <c r="O93"/>
      <c r="P93" s="49" t="s">
        <v>2193</v>
      </c>
      <c r="Q93" s="243">
        <v>11950</v>
      </c>
      <c r="R93" s="843">
        <v>-50</v>
      </c>
      <c r="S93" s="245">
        <v>67422</v>
      </c>
      <c r="T93" s="245">
        <v>804575450</v>
      </c>
      <c r="U93" s="245">
        <v>12350</v>
      </c>
      <c r="V93" s="245">
        <v>12350</v>
      </c>
      <c r="W93" s="245">
        <v>11750</v>
      </c>
      <c r="X93" s="245">
        <v>117422</v>
      </c>
      <c r="Y93" s="243">
        <v>9826075</v>
      </c>
    </row>
    <row r="94" spans="2:25" ht="12" customHeight="1">
      <c r="B94" s="1082" t="s">
        <v>1391</v>
      </c>
      <c r="C94" s="289" t="s">
        <v>4041</v>
      </c>
      <c r="D94" s="286">
        <v>324538816</v>
      </c>
      <c r="E94" s="288">
        <v>373886617</v>
      </c>
      <c r="F94" s="241"/>
      <c r="G94" s="241"/>
      <c r="H94" s="241"/>
      <c r="I94" s="241"/>
      <c r="J94" s="394" t="s">
        <v>2788</v>
      </c>
      <c r="K94" s="397">
        <v>6030</v>
      </c>
      <c r="L94" s="398">
        <v>2324764</v>
      </c>
      <c r="M94"/>
      <c r="N94"/>
      <c r="O94"/>
      <c r="P94" s="49" t="s">
        <v>2196</v>
      </c>
      <c r="Q94" s="243">
        <v>12000</v>
      </c>
      <c r="R94" s="843">
        <v>-700</v>
      </c>
      <c r="S94" s="245">
        <v>101769</v>
      </c>
      <c r="T94" s="245">
        <v>1242891900</v>
      </c>
      <c r="U94" s="245">
        <v>12550</v>
      </c>
      <c r="V94" s="245">
        <v>12600</v>
      </c>
      <c r="W94" s="245">
        <v>12000</v>
      </c>
      <c r="X94" s="245">
        <v>117913</v>
      </c>
      <c r="Y94" s="243">
        <v>9826075</v>
      </c>
    </row>
    <row r="95" spans="2:25" ht="12" customHeight="1">
      <c r="B95" s="1083"/>
      <c r="C95" s="289" t="s">
        <v>4042</v>
      </c>
      <c r="D95" s="286">
        <v>-305311462</v>
      </c>
      <c r="E95" s="288">
        <v>-338151231</v>
      </c>
      <c r="F95" s="241"/>
      <c r="G95" s="241"/>
      <c r="H95" s="241"/>
      <c r="I95" s="241"/>
      <c r="J95" s="394" t="s">
        <v>2764</v>
      </c>
      <c r="K95" s="397">
        <v>152177</v>
      </c>
      <c r="L95" s="398">
        <v>162441</v>
      </c>
      <c r="M95"/>
      <c r="N95"/>
      <c r="O95"/>
      <c r="P95" s="49" t="s">
        <v>2197</v>
      </c>
      <c r="Q95" s="243">
        <v>12700</v>
      </c>
      <c r="R95" s="843">
        <v>300</v>
      </c>
      <c r="S95" s="245">
        <v>76885</v>
      </c>
      <c r="T95" s="245">
        <v>954319350</v>
      </c>
      <c r="U95" s="245">
        <v>12050</v>
      </c>
      <c r="V95" s="245">
        <v>12750</v>
      </c>
      <c r="W95" s="245">
        <v>12000</v>
      </c>
      <c r="X95" s="245">
        <v>124791</v>
      </c>
      <c r="Y95" s="243">
        <v>9826075</v>
      </c>
    </row>
    <row r="96" spans="2:25" ht="12" customHeight="1">
      <c r="B96" s="1084"/>
      <c r="C96" s="326" t="s">
        <v>811</v>
      </c>
      <c r="D96" s="286">
        <v>19227354</v>
      </c>
      <c r="E96" s="288">
        <v>35735386</v>
      </c>
      <c r="F96" s="241"/>
      <c r="G96" s="241"/>
      <c r="H96" s="241"/>
      <c r="I96" s="241"/>
      <c r="J96" s="814" t="s">
        <v>811</v>
      </c>
      <c r="K96" s="397">
        <v>7241047</v>
      </c>
      <c r="L96" s="398">
        <v>6029419</v>
      </c>
      <c r="M96"/>
      <c r="N96"/>
      <c r="O96"/>
      <c r="P96" s="49" t="s">
        <v>2200</v>
      </c>
      <c r="Q96" s="243">
        <v>12400</v>
      </c>
      <c r="R96" s="245">
        <v>-1050</v>
      </c>
      <c r="S96" s="245">
        <v>176275</v>
      </c>
      <c r="T96" s="245">
        <v>2226461500</v>
      </c>
      <c r="U96" s="245">
        <v>13400</v>
      </c>
      <c r="V96" s="245">
        <v>13400</v>
      </c>
      <c r="W96" s="245">
        <v>12300</v>
      </c>
      <c r="X96" s="245">
        <v>121843</v>
      </c>
      <c r="Y96" s="243">
        <v>9826075</v>
      </c>
    </row>
    <row r="97" spans="2:25" ht="13.5" customHeight="1">
      <c r="B97" s="1082" t="s">
        <v>4043</v>
      </c>
      <c r="C97" s="289" t="s">
        <v>4043</v>
      </c>
      <c r="D97" s="286">
        <v>23668126</v>
      </c>
      <c r="E97" s="288">
        <v>9878329</v>
      </c>
      <c r="F97" s="241"/>
      <c r="G97" s="241"/>
      <c r="H97" s="241"/>
      <c r="I97" s="241"/>
      <c r="J97" s="1078" t="s">
        <v>7309</v>
      </c>
      <c r="K97" s="1079"/>
      <c r="L97" s="1080"/>
      <c r="M97"/>
      <c r="N97"/>
      <c r="O97"/>
      <c r="P97" s="49" t="s">
        <v>2201</v>
      </c>
      <c r="Q97" s="243">
        <v>13450</v>
      </c>
      <c r="R97" s="245">
        <v>-1000</v>
      </c>
      <c r="S97" s="245">
        <v>477540</v>
      </c>
      <c r="T97" s="245">
        <v>6223739250</v>
      </c>
      <c r="U97" s="245">
        <v>14050</v>
      </c>
      <c r="V97" s="245">
        <v>14050</v>
      </c>
      <c r="W97" s="245">
        <v>12200</v>
      </c>
      <c r="X97" s="245">
        <v>132161</v>
      </c>
      <c r="Y97" s="243">
        <v>9826075</v>
      </c>
    </row>
    <row r="98" spans="2:25" ht="12" customHeight="1">
      <c r="B98" s="1083"/>
      <c r="C98" s="289" t="s">
        <v>4042</v>
      </c>
      <c r="D98" s="286">
        <v>-1781969</v>
      </c>
      <c r="E98" s="288">
        <v>-1920404</v>
      </c>
      <c r="F98" s="241"/>
      <c r="G98" s="241"/>
      <c r="H98" s="241"/>
      <c r="I98" s="241"/>
      <c r="J98" s="810" t="s">
        <v>6422</v>
      </c>
      <c r="K98" s="397">
        <v>77592</v>
      </c>
      <c r="L98" s="396" t="s">
        <v>115</v>
      </c>
      <c r="M98"/>
      <c r="N98"/>
      <c r="O98"/>
      <c r="P98" s="49" t="s">
        <v>2204</v>
      </c>
      <c r="Q98" s="243">
        <v>14450</v>
      </c>
      <c r="R98" s="843">
        <v>-400</v>
      </c>
      <c r="S98" s="245">
        <v>50624</v>
      </c>
      <c r="T98" s="245">
        <v>737245700</v>
      </c>
      <c r="U98" s="245">
        <v>14500</v>
      </c>
      <c r="V98" s="245">
        <v>15250</v>
      </c>
      <c r="W98" s="245">
        <v>14300</v>
      </c>
      <c r="X98" s="245">
        <v>141987</v>
      </c>
      <c r="Y98" s="243">
        <v>9826075</v>
      </c>
    </row>
    <row r="99" spans="2:25" ht="12" customHeight="1">
      <c r="B99" s="1084"/>
      <c r="C99" s="326" t="s">
        <v>811</v>
      </c>
      <c r="D99" s="286">
        <v>21886157</v>
      </c>
      <c r="E99" s="288">
        <v>7957925</v>
      </c>
      <c r="F99" s="241"/>
      <c r="G99" s="241"/>
      <c r="H99" s="241"/>
      <c r="I99" s="241"/>
      <c r="J99" s="810" t="s">
        <v>3326</v>
      </c>
      <c r="K99" s="395" t="s">
        <v>115</v>
      </c>
      <c r="L99" s="398">
        <v>1034786</v>
      </c>
      <c r="M99"/>
      <c r="N99"/>
      <c r="O99"/>
      <c r="P99" s="49" t="s">
        <v>2206</v>
      </c>
      <c r="Q99" s="243">
        <v>14850</v>
      </c>
      <c r="R99" s="843">
        <v>-650</v>
      </c>
      <c r="S99" s="245">
        <v>37356</v>
      </c>
      <c r="T99" s="245">
        <v>559352050</v>
      </c>
      <c r="U99" s="245">
        <v>15200</v>
      </c>
      <c r="V99" s="245">
        <v>15800</v>
      </c>
      <c r="W99" s="245">
        <v>14750</v>
      </c>
      <c r="X99" s="245">
        <v>145917</v>
      </c>
      <c r="Y99" s="243">
        <v>9826075</v>
      </c>
    </row>
    <row r="100" spans="2:25" ht="12" customHeight="1">
      <c r="B100" s="1082" t="s">
        <v>2858</v>
      </c>
      <c r="C100" s="289" t="s">
        <v>1288</v>
      </c>
      <c r="D100" s="286">
        <v>64898760</v>
      </c>
      <c r="E100" s="288">
        <v>74144138</v>
      </c>
      <c r="F100" s="241"/>
      <c r="G100" s="241"/>
      <c r="H100" s="241"/>
      <c r="I100" s="241"/>
      <c r="J100" s="810" t="s">
        <v>7310</v>
      </c>
      <c r="K100" s="397">
        <v>2730510</v>
      </c>
      <c r="L100" s="398">
        <v>1893843</v>
      </c>
      <c r="M100"/>
      <c r="N100"/>
      <c r="O100"/>
      <c r="P100" s="49" t="s">
        <v>2207</v>
      </c>
      <c r="Q100" s="243">
        <v>15500</v>
      </c>
      <c r="R100" s="245">
        <v>-1000</v>
      </c>
      <c r="S100" s="245">
        <v>62477</v>
      </c>
      <c r="T100" s="245">
        <v>984365600</v>
      </c>
      <c r="U100" s="245">
        <v>15800</v>
      </c>
      <c r="V100" s="245">
        <v>16150</v>
      </c>
      <c r="W100" s="245">
        <v>15300</v>
      </c>
      <c r="X100" s="245">
        <v>152304</v>
      </c>
      <c r="Y100" s="243">
        <v>9826075</v>
      </c>
    </row>
    <row r="101" spans="2:25" ht="12" customHeight="1">
      <c r="B101" s="1083"/>
      <c r="C101" s="289" t="s">
        <v>4042</v>
      </c>
      <c r="D101" s="286">
        <v>-49770154</v>
      </c>
      <c r="E101" s="288">
        <v>-52072782</v>
      </c>
      <c r="F101" s="241"/>
      <c r="G101" s="241"/>
      <c r="H101" s="241"/>
      <c r="I101" s="241"/>
      <c r="J101" s="810" t="s">
        <v>7311</v>
      </c>
      <c r="K101" s="395" t="s">
        <v>115</v>
      </c>
      <c r="L101" s="398">
        <v>9340</v>
      </c>
      <c r="M101"/>
      <c r="N101"/>
      <c r="O101"/>
      <c r="P101" s="49" t="s">
        <v>2209</v>
      </c>
      <c r="Q101" s="243">
        <v>16500</v>
      </c>
      <c r="R101" s="245">
        <v>1050</v>
      </c>
      <c r="S101" s="245">
        <v>89492</v>
      </c>
      <c r="T101" s="245">
        <v>1449187150</v>
      </c>
      <c r="U101" s="245">
        <v>15500</v>
      </c>
      <c r="V101" s="245">
        <v>16600</v>
      </c>
      <c r="W101" s="245">
        <v>15500</v>
      </c>
      <c r="X101" s="245">
        <v>162130</v>
      </c>
      <c r="Y101" s="243">
        <v>9826075</v>
      </c>
    </row>
    <row r="102" spans="2:25" ht="12" customHeight="1">
      <c r="B102" s="1083"/>
      <c r="C102" s="289" t="s">
        <v>2502</v>
      </c>
      <c r="D102" s="286">
        <v>125168</v>
      </c>
      <c r="E102" s="288">
        <v>119275</v>
      </c>
      <c r="F102" s="241"/>
      <c r="G102" s="241"/>
      <c r="H102" s="241"/>
      <c r="I102" s="241"/>
      <c r="J102" s="810" t="s">
        <v>7312</v>
      </c>
      <c r="K102" s="395" t="s">
        <v>115</v>
      </c>
      <c r="L102" s="398">
        <v>27872</v>
      </c>
      <c r="M102"/>
      <c r="N102"/>
      <c r="O102"/>
      <c r="P102" s="49" t="s">
        <v>2211</v>
      </c>
      <c r="Q102" s="243">
        <v>15450</v>
      </c>
      <c r="R102" s="843">
        <v>-850</v>
      </c>
      <c r="S102" s="245">
        <v>48556</v>
      </c>
      <c r="T102" s="245">
        <v>763571100</v>
      </c>
      <c r="U102" s="245">
        <v>16050</v>
      </c>
      <c r="V102" s="245">
        <v>16500</v>
      </c>
      <c r="W102" s="245">
        <v>15250</v>
      </c>
      <c r="X102" s="245">
        <v>151813</v>
      </c>
      <c r="Y102" s="243">
        <v>9826075</v>
      </c>
    </row>
    <row r="103" spans="2:25" ht="12" customHeight="1">
      <c r="B103" s="1083"/>
      <c r="C103" s="289" t="s">
        <v>4042</v>
      </c>
      <c r="D103" s="286">
        <v>-109942</v>
      </c>
      <c r="E103" s="288">
        <v>-109942</v>
      </c>
      <c r="F103" s="241"/>
      <c r="G103" s="241"/>
      <c r="H103" s="241"/>
      <c r="I103" s="241"/>
      <c r="J103" s="810" t="s">
        <v>7313</v>
      </c>
      <c r="K103" s="397">
        <v>449081</v>
      </c>
      <c r="L103" s="396" t="s">
        <v>115</v>
      </c>
      <c r="M103"/>
      <c r="N103"/>
      <c r="O103"/>
      <c r="P103" s="49" t="s">
        <v>2212</v>
      </c>
      <c r="Q103" s="243">
        <v>16300</v>
      </c>
      <c r="R103" s="843">
        <v>-50</v>
      </c>
      <c r="S103" s="245">
        <v>66986</v>
      </c>
      <c r="T103" s="245">
        <v>1092763350</v>
      </c>
      <c r="U103" s="245">
        <v>15900</v>
      </c>
      <c r="V103" s="245">
        <v>16650</v>
      </c>
      <c r="W103" s="245">
        <v>15650</v>
      </c>
      <c r="X103" s="245">
        <v>160165</v>
      </c>
      <c r="Y103" s="243">
        <v>9826075</v>
      </c>
    </row>
    <row r="104" spans="2:25" ht="12" customHeight="1">
      <c r="B104" s="1083"/>
      <c r="C104" s="289" t="s">
        <v>1289</v>
      </c>
      <c r="D104" s="286">
        <v>116809006</v>
      </c>
      <c r="E104" s="288">
        <v>128162868</v>
      </c>
      <c r="F104" s="811">
        <v>129708375</v>
      </c>
      <c r="G104" s="241"/>
      <c r="H104" s="241"/>
      <c r="I104" s="241"/>
      <c r="J104" s="810" t="s">
        <v>2813</v>
      </c>
      <c r="K104" s="397">
        <v>7964</v>
      </c>
      <c r="L104" s="398">
        <v>3914</v>
      </c>
      <c r="M104"/>
      <c r="N104"/>
      <c r="O104"/>
      <c r="P104" s="49" t="s">
        <v>2215</v>
      </c>
      <c r="Q104" s="243">
        <v>16350</v>
      </c>
      <c r="R104" s="843">
        <v>500</v>
      </c>
      <c r="S104" s="245">
        <v>96044</v>
      </c>
      <c r="T104" s="245">
        <v>1563425000</v>
      </c>
      <c r="U104" s="245">
        <v>15850</v>
      </c>
      <c r="V104" s="245">
        <v>16650</v>
      </c>
      <c r="W104" s="245">
        <v>15800</v>
      </c>
      <c r="X104" s="245">
        <v>160656</v>
      </c>
      <c r="Y104" s="243">
        <v>9826075</v>
      </c>
    </row>
    <row r="105" spans="2:25" ht="12" customHeight="1">
      <c r="B105" s="1083"/>
      <c r="C105" s="289" t="s">
        <v>4042</v>
      </c>
      <c r="D105" s="286">
        <v>-115588078</v>
      </c>
      <c r="E105" s="288">
        <v>-123717879</v>
      </c>
      <c r="F105" s="811">
        <v>-125263387</v>
      </c>
      <c r="G105" s="241"/>
      <c r="H105" s="241"/>
      <c r="I105" s="241"/>
      <c r="J105" s="394" t="s">
        <v>7314</v>
      </c>
      <c r="K105" s="397">
        <v>199155</v>
      </c>
      <c r="L105" s="398">
        <v>43899</v>
      </c>
      <c r="M105"/>
      <c r="N105"/>
      <c r="O105"/>
      <c r="P105" s="49" t="s">
        <v>2216</v>
      </c>
      <c r="Q105" s="243">
        <v>15850</v>
      </c>
      <c r="R105" s="843">
        <v>350</v>
      </c>
      <c r="S105" s="245">
        <v>73947</v>
      </c>
      <c r="T105" s="245">
        <v>1165256300</v>
      </c>
      <c r="U105" s="245">
        <v>15700</v>
      </c>
      <c r="V105" s="245">
        <v>15950</v>
      </c>
      <c r="W105" s="245">
        <v>15500</v>
      </c>
      <c r="X105" s="245">
        <v>155743</v>
      </c>
      <c r="Y105" s="243">
        <v>9826075</v>
      </c>
    </row>
    <row r="106" spans="2:25" ht="12" customHeight="1">
      <c r="B106" s="1084"/>
      <c r="C106" s="324" t="s">
        <v>811</v>
      </c>
      <c r="D106" s="286">
        <v>16364760</v>
      </c>
      <c r="E106" s="288">
        <v>26525678</v>
      </c>
      <c r="F106" s="241"/>
      <c r="G106" s="241"/>
      <c r="H106" s="241"/>
      <c r="I106" s="241"/>
      <c r="J106" s="394" t="s">
        <v>2838</v>
      </c>
      <c r="K106" s="397">
        <v>232388</v>
      </c>
      <c r="L106" s="398">
        <v>363552</v>
      </c>
      <c r="M106"/>
      <c r="N106"/>
      <c r="O106"/>
      <c r="P106" s="49" t="s">
        <v>2217</v>
      </c>
      <c r="Q106" s="243">
        <v>15500</v>
      </c>
      <c r="R106" s="843">
        <v>-200</v>
      </c>
      <c r="S106" s="245">
        <v>45629</v>
      </c>
      <c r="T106" s="245">
        <v>703383650</v>
      </c>
      <c r="U106" s="245">
        <v>15800</v>
      </c>
      <c r="V106" s="245">
        <v>15950</v>
      </c>
      <c r="W106" s="245">
        <v>15150</v>
      </c>
      <c r="X106" s="245">
        <v>152304</v>
      </c>
      <c r="Y106" s="243">
        <v>9826075</v>
      </c>
    </row>
    <row r="107" spans="2:25" ht="12" customHeight="1">
      <c r="B107" s="1082" t="s">
        <v>4044</v>
      </c>
      <c r="C107" s="289" t="s">
        <v>2892</v>
      </c>
      <c r="D107" s="286">
        <v>41502653</v>
      </c>
      <c r="E107" s="288">
        <v>40990407</v>
      </c>
      <c r="F107" s="811">
        <v>40990407</v>
      </c>
      <c r="G107" s="241"/>
      <c r="H107" s="241"/>
      <c r="I107" s="241"/>
      <c r="J107" s="394" t="s">
        <v>2845</v>
      </c>
      <c r="K107" s="397">
        <v>343495</v>
      </c>
      <c r="L107" s="398">
        <v>279269</v>
      </c>
      <c r="M107"/>
      <c r="N107"/>
      <c r="O107"/>
      <c r="P107" s="49" t="s">
        <v>2218</v>
      </c>
      <c r="Q107" s="243">
        <v>15700</v>
      </c>
      <c r="R107" s="843">
        <v>800</v>
      </c>
      <c r="S107" s="245">
        <v>146695</v>
      </c>
      <c r="T107" s="245">
        <v>2306311400</v>
      </c>
      <c r="U107" s="245">
        <v>15450</v>
      </c>
      <c r="V107" s="245">
        <v>16200</v>
      </c>
      <c r="W107" s="245">
        <v>14900</v>
      </c>
      <c r="X107" s="245">
        <v>154269</v>
      </c>
      <c r="Y107" s="243">
        <v>9826075</v>
      </c>
    </row>
    <row r="108" spans="2:25" ht="12" customHeight="1">
      <c r="B108" s="1083"/>
      <c r="C108" s="289" t="s">
        <v>4042</v>
      </c>
      <c r="D108" s="286">
        <v>-40990407</v>
      </c>
      <c r="E108" s="288">
        <v>-40990407</v>
      </c>
      <c r="F108" s="811">
        <v>-40990407</v>
      </c>
      <c r="G108" s="241"/>
      <c r="H108" s="241"/>
      <c r="I108" s="241"/>
      <c r="J108" s="394" t="s">
        <v>7315</v>
      </c>
      <c r="K108" s="395" t="s">
        <v>115</v>
      </c>
      <c r="L108" s="398">
        <v>124284</v>
      </c>
      <c r="M108"/>
      <c r="N108"/>
      <c r="O108"/>
      <c r="P108" s="49" t="s">
        <v>2219</v>
      </c>
      <c r="Q108" s="243">
        <v>14900</v>
      </c>
      <c r="R108" s="843">
        <v>-200</v>
      </c>
      <c r="S108" s="245">
        <v>28014</v>
      </c>
      <c r="T108" s="245">
        <v>417831400</v>
      </c>
      <c r="U108" s="245">
        <v>15400</v>
      </c>
      <c r="V108" s="245">
        <v>15400</v>
      </c>
      <c r="W108" s="245">
        <v>14800</v>
      </c>
      <c r="X108" s="245">
        <v>146409</v>
      </c>
      <c r="Y108" s="243">
        <v>9826075</v>
      </c>
    </row>
    <row r="109" spans="2:25" ht="12" customHeight="1">
      <c r="B109" s="1083"/>
      <c r="C109" s="289" t="s">
        <v>2891</v>
      </c>
      <c r="D109" s="286">
        <v>33791673</v>
      </c>
      <c r="E109" s="288">
        <v>33791673</v>
      </c>
      <c r="F109" s="241"/>
      <c r="G109" s="241"/>
      <c r="H109" s="241"/>
      <c r="I109" s="241"/>
      <c r="J109" s="394" t="s">
        <v>7316</v>
      </c>
      <c r="K109" s="395" t="s">
        <v>115</v>
      </c>
      <c r="L109" s="398">
        <v>1692808</v>
      </c>
      <c r="M109"/>
      <c r="N109"/>
      <c r="O109"/>
      <c r="P109" s="49" t="s">
        <v>2221</v>
      </c>
      <c r="Q109" s="243">
        <v>15100</v>
      </c>
      <c r="R109" s="843">
        <v>50</v>
      </c>
      <c r="S109" s="245">
        <v>61417</v>
      </c>
      <c r="T109" s="245">
        <v>931545700</v>
      </c>
      <c r="U109" s="245">
        <v>14800</v>
      </c>
      <c r="V109" s="245">
        <v>15750</v>
      </c>
      <c r="W109" s="245">
        <v>14650</v>
      </c>
      <c r="X109" s="245">
        <v>148374</v>
      </c>
      <c r="Y109" s="243">
        <v>9826075</v>
      </c>
    </row>
    <row r="110" spans="2:25" ht="12" customHeight="1">
      <c r="B110" s="1083"/>
      <c r="C110" s="289" t="s">
        <v>4042</v>
      </c>
      <c r="D110" s="286">
        <v>-33791673</v>
      </c>
      <c r="E110" s="288">
        <v>-33791673</v>
      </c>
      <c r="F110" s="241"/>
      <c r="G110" s="241"/>
      <c r="H110" s="241"/>
      <c r="I110" s="241"/>
      <c r="J110" s="793" t="s">
        <v>811</v>
      </c>
      <c r="K110" s="416">
        <v>4040185</v>
      </c>
      <c r="L110" s="417">
        <v>5473567</v>
      </c>
      <c r="M110"/>
      <c r="N110"/>
      <c r="O110"/>
      <c r="P110" s="49" t="s">
        <v>2222</v>
      </c>
      <c r="Q110" s="243">
        <v>15050</v>
      </c>
      <c r="R110" s="843">
        <v>450</v>
      </c>
      <c r="S110" s="245">
        <v>120229</v>
      </c>
      <c r="T110" s="245">
        <v>1866361100</v>
      </c>
      <c r="U110" s="245">
        <v>15550</v>
      </c>
      <c r="V110" s="245">
        <v>16300</v>
      </c>
      <c r="W110" s="245">
        <v>14850</v>
      </c>
      <c r="X110" s="245">
        <v>147882</v>
      </c>
      <c r="Y110" s="243">
        <v>9826075</v>
      </c>
    </row>
    <row r="111" spans="2:25" ht="12" customHeight="1">
      <c r="B111" s="1083"/>
      <c r="C111" s="289" t="s">
        <v>2893</v>
      </c>
      <c r="D111" s="286">
        <v>8054814</v>
      </c>
      <c r="E111" s="288">
        <v>7240655</v>
      </c>
      <c r="F111" s="241"/>
      <c r="G111" s="241"/>
      <c r="H111" s="241"/>
      <c r="I111" s="241"/>
      <c r="J111"/>
      <c r="K111"/>
      <c r="L111"/>
      <c r="M111"/>
      <c r="N111"/>
      <c r="O111"/>
      <c r="P111" s="49" t="s">
        <v>2223</v>
      </c>
      <c r="Q111" s="243">
        <v>14600</v>
      </c>
      <c r="R111" s="843">
        <v>150</v>
      </c>
      <c r="S111" s="245">
        <v>53612</v>
      </c>
      <c r="T111" s="245">
        <v>798155000</v>
      </c>
      <c r="U111" s="245">
        <v>14600</v>
      </c>
      <c r="V111" s="245">
        <v>15300</v>
      </c>
      <c r="W111" s="245">
        <v>14450</v>
      </c>
      <c r="X111" s="245">
        <v>143461</v>
      </c>
      <c r="Y111" s="243">
        <v>9826075</v>
      </c>
    </row>
    <row r="112" spans="2:25" ht="12" customHeight="1">
      <c r="B112" s="1083"/>
      <c r="C112" s="325" t="s">
        <v>4042</v>
      </c>
      <c r="D112" s="286">
        <v>-147503</v>
      </c>
      <c r="E112" s="288">
        <v>-147503</v>
      </c>
      <c r="F112" s="241"/>
      <c r="G112" s="241"/>
      <c r="H112" s="241"/>
      <c r="I112" s="241"/>
      <c r="J112"/>
      <c r="K112"/>
      <c r="L112"/>
      <c r="M112"/>
      <c r="N112"/>
      <c r="O112"/>
      <c r="P112" s="49" t="s">
        <v>2224</v>
      </c>
      <c r="Q112" s="243">
        <v>14450</v>
      </c>
      <c r="R112" s="843">
        <v>-200</v>
      </c>
      <c r="S112" s="245">
        <v>37177</v>
      </c>
      <c r="T112" s="245">
        <v>544172300</v>
      </c>
      <c r="U112" s="245">
        <v>15200</v>
      </c>
      <c r="V112" s="245">
        <v>15200</v>
      </c>
      <c r="W112" s="245">
        <v>14150</v>
      </c>
      <c r="X112" s="245">
        <v>141987</v>
      </c>
      <c r="Y112" s="243">
        <v>9826075</v>
      </c>
    </row>
    <row r="113" spans="2:25" ht="12" customHeight="1">
      <c r="B113" s="1083"/>
      <c r="C113" s="325" t="s">
        <v>4045</v>
      </c>
      <c r="D113" s="286">
        <v>10278085</v>
      </c>
      <c r="E113" s="288">
        <v>10278085</v>
      </c>
      <c r="F113" s="241"/>
      <c r="G113" s="241"/>
      <c r="H113" s="241"/>
      <c r="I113" s="241"/>
      <c r="J113"/>
      <c r="K113"/>
      <c r="L113"/>
      <c r="M113"/>
      <c r="N113"/>
      <c r="O113"/>
      <c r="P113" s="49" t="s">
        <v>2226</v>
      </c>
      <c r="Q113" s="243">
        <v>14650</v>
      </c>
      <c r="R113" s="843">
        <v>-150</v>
      </c>
      <c r="S113" s="245">
        <v>56571</v>
      </c>
      <c r="T113" s="245">
        <v>839609150</v>
      </c>
      <c r="U113" s="245">
        <v>15100</v>
      </c>
      <c r="V113" s="245">
        <v>15150</v>
      </c>
      <c r="W113" s="245">
        <v>14400</v>
      </c>
      <c r="X113" s="245">
        <v>143952</v>
      </c>
      <c r="Y113" s="243">
        <v>9826075</v>
      </c>
    </row>
    <row r="114" spans="2:25" ht="12" customHeight="1">
      <c r="B114" s="1083"/>
      <c r="C114" s="325" t="s">
        <v>4042</v>
      </c>
      <c r="D114" s="286">
        <v>-10278085</v>
      </c>
      <c r="E114" s="288">
        <v>-10278085</v>
      </c>
      <c r="F114" s="241"/>
      <c r="G114" s="241"/>
      <c r="H114" s="241"/>
      <c r="I114" s="241"/>
      <c r="J114"/>
      <c r="K114"/>
      <c r="L114"/>
      <c r="M114"/>
      <c r="N114"/>
      <c r="O114"/>
      <c r="P114" s="49" t="s">
        <v>2227</v>
      </c>
      <c r="Q114" s="243">
        <v>14800</v>
      </c>
      <c r="R114" s="843">
        <v>0</v>
      </c>
      <c r="S114" s="245">
        <v>46327</v>
      </c>
      <c r="T114" s="245">
        <v>685084950</v>
      </c>
      <c r="U114" s="245">
        <v>14250</v>
      </c>
      <c r="V114" s="245">
        <v>15100</v>
      </c>
      <c r="W114" s="245">
        <v>14250</v>
      </c>
      <c r="X114" s="245">
        <v>145426</v>
      </c>
      <c r="Y114" s="243">
        <v>9826075</v>
      </c>
    </row>
    <row r="115" spans="2:25" ht="12" customHeight="1">
      <c r="B115" s="1083"/>
      <c r="C115" s="325" t="s">
        <v>2858</v>
      </c>
      <c r="D115" s="286">
        <v>1561977</v>
      </c>
      <c r="E115" s="288">
        <v>1607252</v>
      </c>
      <c r="F115" s="241"/>
      <c r="G115" s="241"/>
      <c r="H115" s="241"/>
      <c r="I115" s="241"/>
      <c r="J115" s="389" t="s">
        <v>1296</v>
      </c>
      <c r="K115"/>
      <c r="L115"/>
      <c r="M115"/>
      <c r="N115"/>
      <c r="O115"/>
      <c r="P115" s="49" t="s">
        <v>2228</v>
      </c>
      <c r="Q115" s="243">
        <v>14800</v>
      </c>
      <c r="R115" s="843">
        <v>700</v>
      </c>
      <c r="S115" s="245">
        <v>46813</v>
      </c>
      <c r="T115" s="245">
        <v>682635350</v>
      </c>
      <c r="U115" s="245">
        <v>14500</v>
      </c>
      <c r="V115" s="245">
        <v>14800</v>
      </c>
      <c r="W115" s="245">
        <v>14200</v>
      </c>
      <c r="X115" s="245">
        <v>145426</v>
      </c>
      <c r="Y115" s="243">
        <v>9826075</v>
      </c>
    </row>
    <row r="116" spans="2:25" ht="12" customHeight="1">
      <c r="B116" s="1085"/>
      <c r="C116" s="328" t="s">
        <v>811</v>
      </c>
      <c r="D116" s="290">
        <v>9981534</v>
      </c>
      <c r="E116" s="291">
        <v>8700404</v>
      </c>
      <c r="F116" s="241"/>
      <c r="G116" s="241"/>
      <c r="H116" s="241"/>
      <c r="I116" s="241"/>
      <c r="J116" s="900" t="s">
        <v>716</v>
      </c>
      <c r="K116" s="901">
        <v>2017</v>
      </c>
      <c r="L116" s="902">
        <v>2016</v>
      </c>
      <c r="M116"/>
      <c r="N116"/>
      <c r="O116"/>
      <c r="P116" s="49" t="s">
        <v>2229</v>
      </c>
      <c r="Q116" s="243">
        <v>14100</v>
      </c>
      <c r="R116" s="843">
        <v>100</v>
      </c>
      <c r="S116" s="245">
        <v>32029</v>
      </c>
      <c r="T116" s="245">
        <v>448378150</v>
      </c>
      <c r="U116" s="245">
        <v>13800</v>
      </c>
      <c r="V116" s="245">
        <v>14300</v>
      </c>
      <c r="W116" s="245">
        <v>13750</v>
      </c>
      <c r="X116" s="245">
        <v>138548</v>
      </c>
      <c r="Y116" s="243">
        <v>9826075</v>
      </c>
    </row>
    <row r="117" spans="2:25" ht="13.5" customHeight="1">
      <c r="B117"/>
      <c r="C117"/>
      <c r="D117"/>
      <c r="E117"/>
      <c r="F117"/>
      <c r="G117"/>
      <c r="H117"/>
      <c r="I117"/>
      <c r="J117" s="1078" t="s">
        <v>7306</v>
      </c>
      <c r="K117" s="1079"/>
      <c r="L117" s="1080"/>
      <c r="M117"/>
      <c r="N117"/>
      <c r="O117"/>
      <c r="P117" s="49" t="s">
        <v>2230</v>
      </c>
      <c r="Q117" s="243">
        <v>14000</v>
      </c>
      <c r="R117" s="843">
        <v>350</v>
      </c>
      <c r="S117" s="245">
        <v>52725</v>
      </c>
      <c r="T117" s="245">
        <v>737368200</v>
      </c>
      <c r="U117" s="245">
        <v>13550</v>
      </c>
      <c r="V117" s="245">
        <v>14700</v>
      </c>
      <c r="W117" s="245">
        <v>13400</v>
      </c>
      <c r="X117" s="245">
        <v>137565</v>
      </c>
      <c r="Y117" s="243">
        <v>9826075</v>
      </c>
    </row>
    <row r="118" spans="2:25" ht="12" customHeight="1">
      <c r="B118"/>
      <c r="C118"/>
      <c r="D118"/>
      <c r="E118"/>
      <c r="F118"/>
      <c r="G118"/>
      <c r="H118"/>
      <c r="I118"/>
      <c r="J118" s="810" t="s">
        <v>773</v>
      </c>
      <c r="K118" s="397">
        <v>810901</v>
      </c>
      <c r="L118" s="398">
        <v>1368501</v>
      </c>
      <c r="M118"/>
      <c r="N118"/>
      <c r="O118"/>
      <c r="P118" s="49" t="s">
        <v>2232</v>
      </c>
      <c r="Q118" s="243">
        <v>13650</v>
      </c>
      <c r="R118" s="843">
        <v>-400</v>
      </c>
      <c r="S118" s="245">
        <v>40605</v>
      </c>
      <c r="T118" s="245">
        <v>560803700</v>
      </c>
      <c r="U118" s="245">
        <v>14250</v>
      </c>
      <c r="V118" s="245">
        <v>14450</v>
      </c>
      <c r="W118" s="245">
        <v>13500</v>
      </c>
      <c r="X118" s="245">
        <v>134126</v>
      </c>
      <c r="Y118" s="243">
        <v>9826075</v>
      </c>
    </row>
    <row r="119" spans="2:25" ht="12" customHeight="1">
      <c r="B119"/>
      <c r="C119"/>
      <c r="D119"/>
      <c r="E119"/>
      <c r="F119"/>
      <c r="G119"/>
      <c r="H119"/>
      <c r="I119"/>
      <c r="J119" s="810" t="s">
        <v>73</v>
      </c>
      <c r="K119" s="397">
        <v>343402</v>
      </c>
      <c r="M119"/>
      <c r="N119"/>
      <c r="O119"/>
      <c r="P119" s="49" t="s">
        <v>2233</v>
      </c>
      <c r="Q119" s="243">
        <v>14050</v>
      </c>
      <c r="R119" s="843">
        <v>150</v>
      </c>
      <c r="S119" s="245">
        <v>24402</v>
      </c>
      <c r="T119" s="245">
        <v>330443850</v>
      </c>
      <c r="U119" s="245">
        <v>13550</v>
      </c>
      <c r="V119" s="245">
        <v>14050</v>
      </c>
      <c r="W119" s="245">
        <v>13250</v>
      </c>
      <c r="X119" s="245">
        <v>138056</v>
      </c>
      <c r="Y119" s="243">
        <v>9826075</v>
      </c>
    </row>
    <row r="120" spans="2:25" ht="12" customHeight="1">
      <c r="B120"/>
      <c r="C120"/>
      <c r="D120"/>
      <c r="E120"/>
      <c r="F120"/>
      <c r="G120"/>
      <c r="H120"/>
      <c r="I120"/>
      <c r="J120" s="810" t="s">
        <v>74</v>
      </c>
      <c r="K120" s="397">
        <v>44006</v>
      </c>
      <c r="M120"/>
      <c r="N120"/>
      <c r="O120"/>
      <c r="P120" s="49" t="s">
        <v>2235</v>
      </c>
      <c r="Q120" s="243">
        <v>13900</v>
      </c>
      <c r="R120" s="843">
        <v>-400</v>
      </c>
      <c r="S120" s="245">
        <v>23270</v>
      </c>
      <c r="T120" s="245">
        <v>327668600</v>
      </c>
      <c r="U120" s="245">
        <v>13850</v>
      </c>
      <c r="V120" s="245">
        <v>14450</v>
      </c>
      <c r="W120" s="245">
        <v>13850</v>
      </c>
      <c r="X120" s="245">
        <v>136582</v>
      </c>
      <c r="Y120" s="243">
        <v>9826075</v>
      </c>
    </row>
    <row r="121" spans="2:25" ht="12" customHeight="1">
      <c r="B121"/>
      <c r="C121"/>
      <c r="D121"/>
      <c r="E121"/>
      <c r="F121"/>
      <c r="G121"/>
      <c r="H121"/>
      <c r="I121"/>
      <c r="J121" s="810" t="s">
        <v>792</v>
      </c>
      <c r="K121" s="397">
        <v>166434</v>
      </c>
      <c r="L121" s="398">
        <v>-238050</v>
      </c>
      <c r="M121"/>
      <c r="N121"/>
      <c r="O121"/>
      <c r="P121" s="49" t="s">
        <v>2236</v>
      </c>
      <c r="Q121" s="243">
        <v>14300</v>
      </c>
      <c r="R121" s="843">
        <v>-250</v>
      </c>
      <c r="S121" s="245">
        <v>40350</v>
      </c>
      <c r="T121" s="245">
        <v>570367750</v>
      </c>
      <c r="U121" s="245">
        <v>14900</v>
      </c>
      <c r="V121" s="245">
        <v>14900</v>
      </c>
      <c r="W121" s="245">
        <v>13850</v>
      </c>
      <c r="X121" s="245">
        <v>140513</v>
      </c>
      <c r="Y121" s="243">
        <v>9826075</v>
      </c>
    </row>
    <row r="122" spans="2:25" ht="12" customHeight="1">
      <c r="B122" s="787" t="s">
        <v>1296</v>
      </c>
      <c r="C122"/>
      <c r="D122"/>
      <c r="E122"/>
      <c r="F122"/>
      <c r="G122"/>
      <c r="H122"/>
      <c r="I122"/>
      <c r="J122" s="810" t="s">
        <v>1259</v>
      </c>
      <c r="K122" s="397">
        <v>789760</v>
      </c>
      <c r="L122" s="396" t="s">
        <v>115</v>
      </c>
      <c r="M122"/>
      <c r="N122"/>
      <c r="O122"/>
      <c r="P122" s="49" t="s">
        <v>2237</v>
      </c>
      <c r="Q122" s="243">
        <v>14550</v>
      </c>
      <c r="R122" s="843">
        <v>650</v>
      </c>
      <c r="S122" s="245">
        <v>82043</v>
      </c>
      <c r="T122" s="245">
        <v>1211405050</v>
      </c>
      <c r="U122" s="245">
        <v>14250</v>
      </c>
      <c r="V122" s="245">
        <v>15400</v>
      </c>
      <c r="W122" s="245">
        <v>14200</v>
      </c>
      <c r="X122" s="245">
        <v>142969</v>
      </c>
      <c r="Y122" s="243">
        <v>9826075</v>
      </c>
    </row>
    <row r="123" spans="2:25" ht="12" customHeight="1">
      <c r="B123" s="390" t="s">
        <v>716</v>
      </c>
      <c r="C123" s="391" t="s">
        <v>4040</v>
      </c>
      <c r="D123" s="391">
        <v>2017</v>
      </c>
      <c r="E123" s="392">
        <v>2016</v>
      </c>
      <c r="F123"/>
      <c r="G123"/>
      <c r="H123"/>
      <c r="I123"/>
      <c r="J123" s="810" t="s">
        <v>6421</v>
      </c>
      <c r="K123" s="397">
        <v>213354</v>
      </c>
      <c r="L123" s="396" t="s">
        <v>115</v>
      </c>
      <c r="M123"/>
      <c r="N123"/>
      <c r="O123"/>
      <c r="P123" s="49" t="s">
        <v>2238</v>
      </c>
      <c r="Q123" s="243">
        <v>13900</v>
      </c>
      <c r="R123" s="843">
        <v>-850</v>
      </c>
      <c r="S123" s="245">
        <v>99946</v>
      </c>
      <c r="T123" s="245">
        <v>1427436800</v>
      </c>
      <c r="U123" s="245">
        <v>14850</v>
      </c>
      <c r="V123" s="245">
        <v>15650</v>
      </c>
      <c r="W123" s="245">
        <v>12550</v>
      </c>
      <c r="X123" s="245">
        <v>136582</v>
      </c>
      <c r="Y123" s="243">
        <v>9826075</v>
      </c>
    </row>
    <row r="124" spans="2:25" ht="12" customHeight="1">
      <c r="B124" s="1075" t="s">
        <v>1391</v>
      </c>
      <c r="C124" s="805" t="s">
        <v>4041</v>
      </c>
      <c r="D124" s="783">
        <v>373886617</v>
      </c>
      <c r="E124" s="811">
        <v>379554031</v>
      </c>
      <c r="F124"/>
      <c r="G124"/>
      <c r="H124"/>
      <c r="I124"/>
      <c r="J124" s="810" t="s">
        <v>2769</v>
      </c>
      <c r="K124" s="397">
        <v>31078</v>
      </c>
      <c r="L124" s="398">
        <v>6431</v>
      </c>
      <c r="M124"/>
      <c r="N124"/>
      <c r="O124"/>
      <c r="P124" s="49" t="s">
        <v>2239</v>
      </c>
      <c r="Q124" s="243">
        <v>14750</v>
      </c>
      <c r="R124" s="843">
        <v>-150</v>
      </c>
      <c r="S124" s="245">
        <v>26656</v>
      </c>
      <c r="T124" s="245">
        <v>396474750</v>
      </c>
      <c r="U124" s="245">
        <v>15200</v>
      </c>
      <c r="V124" s="245">
        <v>15200</v>
      </c>
      <c r="W124" s="245">
        <v>14600</v>
      </c>
      <c r="X124" s="245">
        <v>144935</v>
      </c>
      <c r="Y124" s="243">
        <v>9826075</v>
      </c>
    </row>
    <row r="125" spans="2:25" ht="12" customHeight="1">
      <c r="B125" s="1076"/>
      <c r="C125" s="805" t="s">
        <v>4042</v>
      </c>
      <c r="D125" s="783">
        <v>-338151231</v>
      </c>
      <c r="E125" s="811">
        <v>-338151231</v>
      </c>
      <c r="F125"/>
      <c r="G125"/>
      <c r="H125"/>
      <c r="I125"/>
      <c r="J125" s="810" t="s">
        <v>7307</v>
      </c>
      <c r="K125" s="395" t="s">
        <v>115</v>
      </c>
      <c r="L125" s="398">
        <v>177818</v>
      </c>
      <c r="M125"/>
      <c r="N125"/>
      <c r="O125"/>
      <c r="P125" s="49" t="s">
        <v>2240</v>
      </c>
      <c r="Q125" s="243">
        <v>14900</v>
      </c>
      <c r="R125" s="843">
        <v>-50</v>
      </c>
      <c r="S125" s="245">
        <v>37258</v>
      </c>
      <c r="T125" s="245">
        <v>551329850</v>
      </c>
      <c r="U125" s="245">
        <v>15000</v>
      </c>
      <c r="V125" s="245">
        <v>15250</v>
      </c>
      <c r="W125" s="245">
        <v>14250</v>
      </c>
      <c r="X125" s="245">
        <v>146409</v>
      </c>
      <c r="Y125" s="243">
        <v>9826075</v>
      </c>
    </row>
    <row r="126" spans="2:25" ht="12" customHeight="1">
      <c r="B126" s="1081"/>
      <c r="C126" s="791" t="s">
        <v>811</v>
      </c>
      <c r="D126" s="783">
        <v>35735386</v>
      </c>
      <c r="E126" s="811">
        <v>41402800</v>
      </c>
      <c r="F126"/>
      <c r="G126"/>
      <c r="H126"/>
      <c r="I126"/>
      <c r="J126" s="810" t="s">
        <v>2771</v>
      </c>
      <c r="K126" s="397">
        <v>1011075</v>
      </c>
      <c r="L126" s="398">
        <v>437176</v>
      </c>
      <c r="M126"/>
      <c r="N126"/>
      <c r="O126"/>
      <c r="P126" s="49" t="s">
        <v>2243</v>
      </c>
      <c r="Q126" s="243">
        <v>14950</v>
      </c>
      <c r="R126" s="843">
        <v>950</v>
      </c>
      <c r="S126" s="245">
        <v>62184</v>
      </c>
      <c r="T126" s="245">
        <v>912354900</v>
      </c>
      <c r="U126" s="245">
        <v>14300</v>
      </c>
      <c r="V126" s="245">
        <v>15000</v>
      </c>
      <c r="W126" s="245">
        <v>14200</v>
      </c>
      <c r="X126" s="245">
        <v>146900</v>
      </c>
      <c r="Y126" s="243">
        <v>9826075</v>
      </c>
    </row>
    <row r="127" spans="2:25" ht="12" customHeight="1">
      <c r="B127" s="1075" t="s">
        <v>4043</v>
      </c>
      <c r="C127" s="805" t="s">
        <v>4043</v>
      </c>
      <c r="D127" s="783">
        <v>9878329</v>
      </c>
      <c r="E127" s="811">
        <v>11498799</v>
      </c>
      <c r="F127"/>
      <c r="G127"/>
      <c r="H127"/>
      <c r="I127"/>
      <c r="J127" s="810" t="s">
        <v>2781</v>
      </c>
      <c r="K127" s="397">
        <v>132204</v>
      </c>
      <c r="L127" s="398">
        <v>134500</v>
      </c>
      <c r="M127"/>
      <c r="N127"/>
      <c r="O127"/>
      <c r="P127" s="49" t="s">
        <v>2245</v>
      </c>
      <c r="Q127" s="243">
        <v>14000</v>
      </c>
      <c r="R127" s="843">
        <v>300</v>
      </c>
      <c r="S127" s="245">
        <v>48788</v>
      </c>
      <c r="T127" s="245">
        <v>695206850</v>
      </c>
      <c r="U127" s="245">
        <v>13900</v>
      </c>
      <c r="V127" s="245">
        <v>14800</v>
      </c>
      <c r="W127" s="245">
        <v>13850</v>
      </c>
      <c r="X127" s="245">
        <v>137565</v>
      </c>
      <c r="Y127" s="243">
        <v>9826075</v>
      </c>
    </row>
    <row r="128" spans="2:25" ht="12" customHeight="1">
      <c r="B128" s="1076"/>
      <c r="C128" s="805" t="s">
        <v>4042</v>
      </c>
      <c r="D128" s="783">
        <v>-1920404</v>
      </c>
      <c r="E128" s="811">
        <v>-1753969</v>
      </c>
      <c r="F128"/>
      <c r="G128"/>
      <c r="H128"/>
      <c r="I128"/>
      <c r="J128" s="810" t="s">
        <v>2788</v>
      </c>
      <c r="K128" s="397">
        <v>2324764</v>
      </c>
      <c r="L128" s="396" t="s">
        <v>115</v>
      </c>
      <c r="M128"/>
      <c r="N128"/>
      <c r="O128"/>
      <c r="P128" s="49" t="s">
        <v>2247</v>
      </c>
      <c r="Q128" s="243">
        <v>13700</v>
      </c>
      <c r="R128" s="843">
        <v>350</v>
      </c>
      <c r="S128" s="245">
        <v>62016</v>
      </c>
      <c r="T128" s="245">
        <v>847111950</v>
      </c>
      <c r="U128" s="245">
        <v>13250</v>
      </c>
      <c r="V128" s="245">
        <v>14200</v>
      </c>
      <c r="W128" s="245">
        <v>13150</v>
      </c>
      <c r="X128" s="245">
        <v>134617</v>
      </c>
      <c r="Y128" s="243">
        <v>9826075</v>
      </c>
    </row>
    <row r="129" spans="2:25" ht="12" customHeight="1">
      <c r="B129" s="1081"/>
      <c r="C129" s="821" t="s">
        <v>811</v>
      </c>
      <c r="D129" s="783">
        <v>7957925</v>
      </c>
      <c r="E129" s="811">
        <v>9744830</v>
      </c>
      <c r="F129"/>
      <c r="G129"/>
      <c r="H129"/>
      <c r="I129"/>
      <c r="J129" s="810" t="s">
        <v>722</v>
      </c>
      <c r="K129" s="397">
        <v>162441</v>
      </c>
      <c r="L129" s="398">
        <v>19460</v>
      </c>
      <c r="M129"/>
      <c r="N129"/>
      <c r="O129"/>
      <c r="P129" s="49" t="s">
        <v>2248</v>
      </c>
      <c r="Q129" s="243">
        <v>13350</v>
      </c>
      <c r="R129" s="843">
        <v>800</v>
      </c>
      <c r="S129" s="245">
        <v>92396</v>
      </c>
      <c r="T129" s="245">
        <v>1173991350</v>
      </c>
      <c r="U129" s="245">
        <v>12050</v>
      </c>
      <c r="V129" s="245">
        <v>13600</v>
      </c>
      <c r="W129" s="245">
        <v>11900</v>
      </c>
      <c r="X129" s="245">
        <v>131178</v>
      </c>
      <c r="Y129" s="243">
        <v>9826075</v>
      </c>
    </row>
    <row r="130" spans="2:25" ht="12" customHeight="1">
      <c r="B130" s="1075" t="s">
        <v>2858</v>
      </c>
      <c r="C130" s="805" t="s">
        <v>1288</v>
      </c>
      <c r="D130" s="783">
        <v>74144138</v>
      </c>
      <c r="E130" s="811">
        <v>71857387</v>
      </c>
      <c r="F130"/>
      <c r="G130"/>
      <c r="H130"/>
      <c r="I130"/>
      <c r="J130" s="814" t="s">
        <v>811</v>
      </c>
      <c r="K130" s="397">
        <v>6029419</v>
      </c>
      <c r="L130" s="398">
        <v>2212052</v>
      </c>
      <c r="M130"/>
      <c r="N130"/>
      <c r="O130"/>
      <c r="P130" s="49" t="s">
        <v>2249</v>
      </c>
      <c r="Q130" s="243">
        <v>12550</v>
      </c>
      <c r="R130" s="245">
        <v>-1750</v>
      </c>
      <c r="S130" s="245">
        <v>93078</v>
      </c>
      <c r="T130" s="245">
        <v>1230415900</v>
      </c>
      <c r="U130" s="245">
        <v>14000</v>
      </c>
      <c r="V130" s="245">
        <v>14300</v>
      </c>
      <c r="W130" s="245">
        <v>12500</v>
      </c>
      <c r="X130" s="245">
        <v>123317</v>
      </c>
      <c r="Y130" s="243">
        <v>9826075</v>
      </c>
    </row>
    <row r="131" spans="2:25" ht="13.5" customHeight="1">
      <c r="B131" s="1076"/>
      <c r="C131" s="805" t="s">
        <v>4042</v>
      </c>
      <c r="D131" s="783">
        <v>-52072782</v>
      </c>
      <c r="E131" s="811">
        <v>-51374080</v>
      </c>
      <c r="F131"/>
      <c r="G131"/>
      <c r="H131"/>
      <c r="I131"/>
      <c r="J131" s="1078" t="s">
        <v>7309</v>
      </c>
      <c r="K131" s="1079"/>
      <c r="L131" s="1080"/>
      <c r="M131"/>
      <c r="N131"/>
      <c r="O131"/>
      <c r="P131" s="49" t="s">
        <v>2250</v>
      </c>
      <c r="Q131" s="243">
        <v>14300</v>
      </c>
      <c r="R131" s="843">
        <v>-600</v>
      </c>
      <c r="S131" s="245">
        <v>71823</v>
      </c>
      <c r="T131" s="245">
        <v>1023913650</v>
      </c>
      <c r="U131" s="245">
        <v>15800</v>
      </c>
      <c r="V131" s="245">
        <v>15800</v>
      </c>
      <c r="W131" s="245">
        <v>13450</v>
      </c>
      <c r="X131" s="245">
        <v>140513</v>
      </c>
      <c r="Y131" s="243">
        <v>9826075</v>
      </c>
    </row>
    <row r="132" spans="2:25" ht="12" customHeight="1">
      <c r="B132" s="1076"/>
      <c r="C132" s="805" t="s">
        <v>2502</v>
      </c>
      <c r="D132" s="783">
        <v>119275</v>
      </c>
      <c r="E132" s="811">
        <v>155778</v>
      </c>
      <c r="F132"/>
      <c r="G132"/>
      <c r="H132"/>
      <c r="I132"/>
      <c r="J132" s="810" t="s">
        <v>6422</v>
      </c>
      <c r="K132" s="395" t="s">
        <v>115</v>
      </c>
      <c r="L132" s="398">
        <v>82244</v>
      </c>
      <c r="M132"/>
      <c r="N132"/>
      <c r="O132"/>
      <c r="P132" s="49" t="s">
        <v>2251</v>
      </c>
      <c r="Q132" s="243">
        <v>14900</v>
      </c>
      <c r="R132" s="843">
        <v>-150</v>
      </c>
      <c r="S132" s="245">
        <v>103077</v>
      </c>
      <c r="T132" s="245">
        <v>1479746500</v>
      </c>
      <c r="U132" s="245">
        <v>14100</v>
      </c>
      <c r="V132" s="245">
        <v>15350</v>
      </c>
      <c r="W132" s="245">
        <v>13100</v>
      </c>
      <c r="X132" s="245">
        <v>146409</v>
      </c>
      <c r="Y132" s="243">
        <v>9826075</v>
      </c>
    </row>
    <row r="133" spans="2:25" ht="12" customHeight="1">
      <c r="B133" s="1076"/>
      <c r="C133" s="805" t="s">
        <v>4042</v>
      </c>
      <c r="D133" s="783">
        <v>-109942</v>
      </c>
      <c r="E133" s="811">
        <v>-109942</v>
      </c>
      <c r="F133"/>
      <c r="G133"/>
      <c r="H133"/>
      <c r="I133"/>
      <c r="J133" s="810" t="s">
        <v>2817</v>
      </c>
      <c r="K133" s="395" t="s">
        <v>115</v>
      </c>
      <c r="L133" s="398">
        <v>199673</v>
      </c>
      <c r="M133"/>
      <c r="N133"/>
      <c r="O133"/>
      <c r="P133" s="49" t="s">
        <v>2252</v>
      </c>
      <c r="Q133" s="243">
        <v>15050</v>
      </c>
      <c r="R133" s="245">
        <v>-1200</v>
      </c>
      <c r="S133" s="245">
        <v>81876</v>
      </c>
      <c r="T133" s="245">
        <v>1259216000</v>
      </c>
      <c r="U133" s="245">
        <v>16250</v>
      </c>
      <c r="V133" s="245">
        <v>16550</v>
      </c>
      <c r="W133" s="245">
        <v>14950</v>
      </c>
      <c r="X133" s="245">
        <v>147882</v>
      </c>
      <c r="Y133" s="243">
        <v>9826075</v>
      </c>
    </row>
    <row r="134" spans="2:25" ht="12" customHeight="1">
      <c r="B134" s="1076"/>
      <c r="C134" s="805" t="s">
        <v>1289</v>
      </c>
      <c r="D134" s="783">
        <v>128162868</v>
      </c>
      <c r="F134"/>
      <c r="G134"/>
      <c r="H134"/>
      <c r="I134"/>
      <c r="J134" s="810" t="s">
        <v>3326</v>
      </c>
      <c r="K134" s="397">
        <v>1034786</v>
      </c>
      <c r="L134" s="398">
        <v>1330866</v>
      </c>
      <c r="M134"/>
      <c r="N134"/>
      <c r="O134"/>
      <c r="P134" s="49" t="s">
        <v>2253</v>
      </c>
      <c r="Q134" s="243">
        <v>16250</v>
      </c>
      <c r="R134" s="843">
        <v>-650</v>
      </c>
      <c r="S134" s="245">
        <v>49192</v>
      </c>
      <c r="T134" s="245">
        <v>818931700</v>
      </c>
      <c r="U134" s="245">
        <v>16850</v>
      </c>
      <c r="V134" s="245">
        <v>17500</v>
      </c>
      <c r="W134" s="245">
        <v>16150</v>
      </c>
      <c r="X134" s="245">
        <v>159674</v>
      </c>
      <c r="Y134" s="243">
        <v>9826075</v>
      </c>
    </row>
    <row r="135" spans="2:25" ht="12" customHeight="1">
      <c r="B135" s="1076"/>
      <c r="C135" s="805" t="s">
        <v>4042</v>
      </c>
      <c r="D135" s="783">
        <v>-123717879</v>
      </c>
      <c r="F135"/>
      <c r="G135"/>
      <c r="H135"/>
      <c r="I135"/>
      <c r="J135" s="810" t="s">
        <v>7310</v>
      </c>
      <c r="K135" s="397">
        <v>1893843</v>
      </c>
      <c r="L135" s="398">
        <v>1029892</v>
      </c>
      <c r="M135"/>
      <c r="N135"/>
      <c r="O135"/>
      <c r="P135" s="49" t="s">
        <v>2254</v>
      </c>
      <c r="Q135" s="243">
        <v>16900</v>
      </c>
      <c r="R135" s="245">
        <v>-1050</v>
      </c>
      <c r="S135" s="245">
        <v>62323</v>
      </c>
      <c r="T135" s="245">
        <v>1050474900</v>
      </c>
      <c r="U135" s="245">
        <v>17550</v>
      </c>
      <c r="V135" s="245">
        <v>17550</v>
      </c>
      <c r="W135" s="245">
        <v>16650</v>
      </c>
      <c r="X135" s="245">
        <v>166061</v>
      </c>
      <c r="Y135" s="243">
        <v>9826075</v>
      </c>
    </row>
    <row r="136" spans="2:25" ht="12" customHeight="1">
      <c r="B136" s="1081"/>
      <c r="C136" s="821" t="s">
        <v>811</v>
      </c>
      <c r="D136" s="783">
        <v>26525678</v>
      </c>
      <c r="E136" s="811">
        <v>24974131</v>
      </c>
      <c r="F136"/>
      <c r="G136"/>
      <c r="H136"/>
      <c r="I136"/>
      <c r="J136" s="810" t="s">
        <v>7311</v>
      </c>
      <c r="K136" s="397">
        <v>9340</v>
      </c>
      <c r="L136" s="396" t="s">
        <v>115</v>
      </c>
      <c r="M136"/>
      <c r="N136"/>
      <c r="O136"/>
      <c r="P136" s="49" t="s">
        <v>2255</v>
      </c>
      <c r="Q136" s="243">
        <v>17950</v>
      </c>
      <c r="R136" s="843">
        <v>0</v>
      </c>
      <c r="S136" s="245">
        <v>32915</v>
      </c>
      <c r="T136" s="245">
        <v>584994800</v>
      </c>
      <c r="U136" s="245">
        <v>17850</v>
      </c>
      <c r="V136" s="245">
        <v>18100</v>
      </c>
      <c r="W136" s="245">
        <v>17250</v>
      </c>
      <c r="X136" s="245">
        <v>176378</v>
      </c>
      <c r="Y136" s="243">
        <v>9826075</v>
      </c>
    </row>
    <row r="137" spans="2:25" ht="12" customHeight="1">
      <c r="B137" s="1075" t="s">
        <v>4044</v>
      </c>
      <c r="C137" s="805" t="s">
        <v>2892</v>
      </c>
      <c r="D137" s="783">
        <v>40990407</v>
      </c>
      <c r="F137"/>
      <c r="G137"/>
      <c r="H137"/>
      <c r="I137"/>
      <c r="J137" s="810" t="s">
        <v>7312</v>
      </c>
      <c r="K137" s="397">
        <v>27872</v>
      </c>
      <c r="L137" s="398">
        <v>118740</v>
      </c>
      <c r="M137"/>
      <c r="N137"/>
      <c r="O137"/>
      <c r="P137" s="49" t="s">
        <v>2256</v>
      </c>
      <c r="Q137" s="243">
        <v>17950</v>
      </c>
      <c r="R137" s="843">
        <v>550</v>
      </c>
      <c r="S137" s="245">
        <v>84266</v>
      </c>
      <c r="T137" s="245">
        <v>1516011650</v>
      </c>
      <c r="U137" s="245">
        <v>17450</v>
      </c>
      <c r="V137" s="245">
        <v>18700</v>
      </c>
      <c r="W137" s="245">
        <v>17450</v>
      </c>
      <c r="X137" s="245">
        <v>176378</v>
      </c>
      <c r="Y137" s="243">
        <v>9826075</v>
      </c>
    </row>
    <row r="138" spans="2:25" ht="12" customHeight="1">
      <c r="B138" s="1076"/>
      <c r="C138" s="805" t="s">
        <v>4042</v>
      </c>
      <c r="D138" s="783">
        <v>-40990407</v>
      </c>
      <c r="F138"/>
      <c r="G138"/>
      <c r="H138"/>
      <c r="I138"/>
      <c r="J138" s="810" t="s">
        <v>2827</v>
      </c>
      <c r="K138" s="395" t="s">
        <v>115</v>
      </c>
      <c r="L138" s="396">
        <v>32</v>
      </c>
      <c r="M138"/>
      <c r="N138"/>
      <c r="O138"/>
      <c r="P138" s="49" t="s">
        <v>2257</v>
      </c>
      <c r="Q138" s="243">
        <v>17400</v>
      </c>
      <c r="R138" s="843">
        <v>450</v>
      </c>
      <c r="S138" s="245">
        <v>71371</v>
      </c>
      <c r="T138" s="245">
        <v>1249539200</v>
      </c>
      <c r="U138" s="245">
        <v>17450</v>
      </c>
      <c r="V138" s="245">
        <v>18250</v>
      </c>
      <c r="W138" s="245">
        <v>16950</v>
      </c>
      <c r="X138" s="245">
        <v>170974</v>
      </c>
      <c r="Y138" s="243">
        <v>9826075</v>
      </c>
    </row>
    <row r="139" spans="2:25" ht="12" customHeight="1">
      <c r="B139" s="1076"/>
      <c r="C139" s="805" t="s">
        <v>2891</v>
      </c>
      <c r="D139" s="783">
        <v>33791673</v>
      </c>
      <c r="E139" s="811">
        <v>33791673</v>
      </c>
      <c r="F139"/>
      <c r="G139"/>
      <c r="H139"/>
      <c r="I139"/>
      <c r="J139" s="810" t="s">
        <v>2813</v>
      </c>
      <c r="K139" s="397">
        <v>3914</v>
      </c>
      <c r="L139" s="396" t="s">
        <v>115</v>
      </c>
      <c r="M139"/>
      <c r="N139"/>
      <c r="O139"/>
      <c r="P139" s="49" t="s">
        <v>2258</v>
      </c>
      <c r="Q139" s="243">
        <v>16950</v>
      </c>
      <c r="R139" s="843">
        <v>500</v>
      </c>
      <c r="S139" s="245">
        <v>39335</v>
      </c>
      <c r="T139" s="245">
        <v>665828450</v>
      </c>
      <c r="U139" s="245">
        <v>16500</v>
      </c>
      <c r="V139" s="245">
        <v>17300</v>
      </c>
      <c r="W139" s="245">
        <v>16500</v>
      </c>
      <c r="X139" s="245">
        <v>166552</v>
      </c>
      <c r="Y139" s="243">
        <v>9826075</v>
      </c>
    </row>
    <row r="140" spans="2:25" ht="12" customHeight="1">
      <c r="B140" s="1076"/>
      <c r="C140" s="805" t="s">
        <v>4042</v>
      </c>
      <c r="D140" s="783">
        <v>-33791673</v>
      </c>
      <c r="E140" s="811">
        <v>-33791673</v>
      </c>
      <c r="F140"/>
      <c r="G140"/>
      <c r="H140"/>
      <c r="I140"/>
      <c r="J140" s="810" t="s">
        <v>7317</v>
      </c>
      <c r="K140" s="395" t="s">
        <v>115</v>
      </c>
      <c r="L140" s="398">
        <v>1047458</v>
      </c>
      <c r="M140"/>
      <c r="N140"/>
      <c r="O140"/>
      <c r="P140" s="49" t="s">
        <v>2259</v>
      </c>
      <c r="Q140" s="243">
        <v>16450</v>
      </c>
      <c r="R140" s="843">
        <v>-450</v>
      </c>
      <c r="S140" s="245">
        <v>58677</v>
      </c>
      <c r="T140" s="245">
        <v>995495150</v>
      </c>
      <c r="U140" s="245">
        <v>16600</v>
      </c>
      <c r="V140" s="245">
        <v>17400</v>
      </c>
      <c r="W140" s="245">
        <v>16450</v>
      </c>
      <c r="X140" s="245">
        <v>161639</v>
      </c>
      <c r="Y140" s="243">
        <v>9826075</v>
      </c>
    </row>
    <row r="141" spans="2:25" ht="12" customHeight="1">
      <c r="B141" s="1076"/>
      <c r="C141" s="805" t="s">
        <v>2893</v>
      </c>
      <c r="D141" s="783">
        <v>7240655</v>
      </c>
      <c r="E141" s="811">
        <v>8697552</v>
      </c>
      <c r="F141"/>
      <c r="G141"/>
      <c r="H141"/>
      <c r="I141"/>
      <c r="J141" s="810" t="s">
        <v>7314</v>
      </c>
      <c r="K141" s="397">
        <v>43899</v>
      </c>
      <c r="L141" s="398">
        <v>3260833</v>
      </c>
      <c r="M141"/>
      <c r="N141"/>
      <c r="O141"/>
      <c r="P141" s="49" t="s">
        <v>2260</v>
      </c>
      <c r="Q141" s="243">
        <v>16900</v>
      </c>
      <c r="R141" s="843">
        <v>500</v>
      </c>
      <c r="S141" s="245">
        <v>83864</v>
      </c>
      <c r="T141" s="245">
        <v>1394301500</v>
      </c>
      <c r="U141" s="245">
        <v>16100</v>
      </c>
      <c r="V141" s="245">
        <v>17100</v>
      </c>
      <c r="W141" s="245">
        <v>16000</v>
      </c>
      <c r="X141" s="245">
        <v>166061</v>
      </c>
      <c r="Y141" s="243">
        <v>9826075</v>
      </c>
    </row>
    <row r="142" spans="2:25" ht="12" customHeight="1">
      <c r="B142" s="1076"/>
      <c r="C142" s="790" t="s">
        <v>4042</v>
      </c>
      <c r="D142" s="783">
        <v>-147503</v>
      </c>
      <c r="E142" s="811">
        <v>-147503</v>
      </c>
      <c r="F142"/>
      <c r="G142"/>
      <c r="H142"/>
      <c r="I142"/>
      <c r="J142" s="810" t="s">
        <v>2838</v>
      </c>
      <c r="K142" s="397">
        <v>363552</v>
      </c>
      <c r="L142" s="398">
        <v>557609</v>
      </c>
      <c r="M142"/>
      <c r="N142"/>
      <c r="O142"/>
      <c r="P142" s="49" t="s">
        <v>2261</v>
      </c>
      <c r="Q142" s="243">
        <v>16400</v>
      </c>
      <c r="R142" s="245">
        <v>-1000</v>
      </c>
      <c r="S142" s="245">
        <v>98198</v>
      </c>
      <c r="T142" s="245">
        <v>1593981000</v>
      </c>
      <c r="U142" s="245">
        <v>15800</v>
      </c>
      <c r="V142" s="245">
        <v>16900</v>
      </c>
      <c r="W142" s="245">
        <v>15300</v>
      </c>
      <c r="X142" s="245">
        <v>161148</v>
      </c>
      <c r="Y142" s="243">
        <v>9826075</v>
      </c>
    </row>
    <row r="143" spans="2:25" ht="12" customHeight="1">
      <c r="B143" s="1076"/>
      <c r="C143" s="790" t="s">
        <v>4045</v>
      </c>
      <c r="D143" s="783">
        <v>10278085</v>
      </c>
      <c r="E143" s="811">
        <v>10278085</v>
      </c>
      <c r="F143"/>
      <c r="G143"/>
      <c r="H143"/>
      <c r="I143"/>
      <c r="J143" s="810" t="s">
        <v>2845</v>
      </c>
      <c r="K143" s="397">
        <v>279269</v>
      </c>
      <c r="L143" s="398">
        <v>111875</v>
      </c>
      <c r="M143"/>
      <c r="N143"/>
      <c r="O143"/>
      <c r="P143" s="49" t="s">
        <v>2262</v>
      </c>
      <c r="Q143" s="243">
        <v>17400</v>
      </c>
      <c r="R143" s="245">
        <v>-2600</v>
      </c>
      <c r="S143" s="245">
        <v>125083</v>
      </c>
      <c r="T143" s="245">
        <v>2264572650</v>
      </c>
      <c r="U143" s="245">
        <v>19400</v>
      </c>
      <c r="V143" s="245">
        <v>19650</v>
      </c>
      <c r="W143" s="245">
        <v>17250</v>
      </c>
      <c r="X143" s="245">
        <v>170974</v>
      </c>
      <c r="Y143" s="243">
        <v>9826075</v>
      </c>
    </row>
    <row r="144" spans="2:25" ht="12" customHeight="1">
      <c r="B144" s="1076"/>
      <c r="C144" s="790" t="s">
        <v>4042</v>
      </c>
      <c r="D144" s="783">
        <v>-10278085</v>
      </c>
      <c r="E144" s="811">
        <v>-10278085</v>
      </c>
      <c r="F144"/>
      <c r="G144"/>
      <c r="H144"/>
      <c r="I144"/>
      <c r="J144" s="810" t="s">
        <v>7315</v>
      </c>
      <c r="K144" s="397">
        <v>124284</v>
      </c>
      <c r="L144" s="398">
        <v>352438</v>
      </c>
      <c r="M144"/>
      <c r="N144"/>
      <c r="O144"/>
      <c r="P144" s="49" t="s">
        <v>2263</v>
      </c>
      <c r="Q144" s="243">
        <v>20000</v>
      </c>
      <c r="R144" s="843">
        <v>100</v>
      </c>
      <c r="S144" s="245">
        <v>56123</v>
      </c>
      <c r="T144" s="245">
        <v>1134981850</v>
      </c>
      <c r="U144" s="245">
        <v>20050</v>
      </c>
      <c r="V144" s="245">
        <v>21000</v>
      </c>
      <c r="W144" s="245">
        <v>19700</v>
      </c>
      <c r="X144" s="245">
        <v>196522</v>
      </c>
      <c r="Y144" s="243">
        <v>9826075</v>
      </c>
    </row>
    <row r="145" spans="2:25" ht="12" customHeight="1">
      <c r="B145" s="1076"/>
      <c r="C145" s="790" t="s">
        <v>2858</v>
      </c>
      <c r="D145" s="783">
        <v>1607252</v>
      </c>
      <c r="E145" s="811">
        <v>1800905</v>
      </c>
      <c r="F145"/>
      <c r="G145"/>
      <c r="H145"/>
      <c r="I145"/>
      <c r="J145" s="810" t="s">
        <v>7316</v>
      </c>
      <c r="K145" s="397">
        <v>1692808</v>
      </c>
      <c r="L145" s="396" t="s">
        <v>115</v>
      </c>
      <c r="M145"/>
      <c r="N145"/>
      <c r="O145"/>
      <c r="P145" s="49" t="s">
        <v>2264</v>
      </c>
      <c r="Q145" s="243">
        <v>19900</v>
      </c>
      <c r="R145" s="843">
        <v>-600</v>
      </c>
      <c r="S145" s="245">
        <v>66355</v>
      </c>
      <c r="T145" s="245">
        <v>1325432000</v>
      </c>
      <c r="U145" s="245">
        <v>20050</v>
      </c>
      <c r="V145" s="245">
        <v>20650</v>
      </c>
      <c r="W145" s="245">
        <v>19700</v>
      </c>
      <c r="X145" s="245">
        <v>195539</v>
      </c>
      <c r="Y145" s="243">
        <v>9826075</v>
      </c>
    </row>
    <row r="146" spans="2:25" ht="12" customHeight="1">
      <c r="B146" s="1077"/>
      <c r="C146" s="862" t="s">
        <v>811</v>
      </c>
      <c r="D146" s="815">
        <v>8700404</v>
      </c>
      <c r="E146" s="816">
        <v>10350954</v>
      </c>
      <c r="F146"/>
      <c r="G146"/>
      <c r="H146"/>
      <c r="I146"/>
      <c r="J146" s="810" t="s">
        <v>722</v>
      </c>
      <c r="K146" s="395" t="s">
        <v>115</v>
      </c>
      <c r="L146" s="398">
        <v>102199</v>
      </c>
      <c r="M146"/>
      <c r="N146"/>
      <c r="O146"/>
      <c r="P146" s="49" t="s">
        <v>2265</v>
      </c>
      <c r="Q146" s="243">
        <v>20500</v>
      </c>
      <c r="R146" s="843">
        <v>300</v>
      </c>
      <c r="S146" s="245">
        <v>83510</v>
      </c>
      <c r="T146" s="245">
        <v>1733325750</v>
      </c>
      <c r="U146" s="245">
        <v>21700</v>
      </c>
      <c r="V146" s="245">
        <v>21700</v>
      </c>
      <c r="W146" s="245">
        <v>20250</v>
      </c>
      <c r="X146" s="245">
        <v>201435</v>
      </c>
      <c r="Y146" s="243">
        <v>9826075</v>
      </c>
    </row>
    <row r="147" spans="2:25" ht="12" customHeight="1">
      <c r="B147" s="903" t="s">
        <v>7318</v>
      </c>
      <c r="C147"/>
      <c r="D147"/>
      <c r="E147"/>
      <c r="F147"/>
      <c r="G147"/>
      <c r="H147"/>
      <c r="I147"/>
      <c r="J147" s="793" t="s">
        <v>811</v>
      </c>
      <c r="K147" s="416">
        <v>5473567</v>
      </c>
      <c r="L147" s="417">
        <v>8193859</v>
      </c>
      <c r="M147"/>
      <c r="N147"/>
      <c r="O147"/>
      <c r="P147" s="49" t="s">
        <v>2266</v>
      </c>
      <c r="Q147" s="243">
        <v>20200</v>
      </c>
      <c r="R147" s="843">
        <v>0</v>
      </c>
      <c r="S147" s="245">
        <v>83567</v>
      </c>
      <c r="T147" s="245">
        <v>1691741850</v>
      </c>
      <c r="U147" s="245">
        <v>19700</v>
      </c>
      <c r="V147" s="245">
        <v>21050</v>
      </c>
      <c r="W147" s="245">
        <v>19600</v>
      </c>
      <c r="X147" s="245">
        <v>198487</v>
      </c>
      <c r="Y147" s="243">
        <v>9826075</v>
      </c>
    </row>
    <row r="148" spans="2:25" ht="12" customHeigh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49" t="s">
        <v>2267</v>
      </c>
      <c r="Q148" s="243">
        <v>20200</v>
      </c>
      <c r="R148" s="843">
        <v>100</v>
      </c>
      <c r="S148" s="245">
        <v>44730</v>
      </c>
      <c r="T148" s="245">
        <v>916494900</v>
      </c>
      <c r="U148" s="245">
        <v>20100</v>
      </c>
      <c r="V148" s="245">
        <v>21050</v>
      </c>
      <c r="W148" s="245">
        <v>19900</v>
      </c>
      <c r="X148" s="245">
        <v>198487</v>
      </c>
      <c r="Y148" s="243">
        <v>9826075</v>
      </c>
    </row>
    <row r="149" spans="2:25" ht="12" customHeight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s="49" t="s">
        <v>4452</v>
      </c>
      <c r="Q149" s="61">
        <v>20100</v>
      </c>
      <c r="R149" s="844">
        <v>-950</v>
      </c>
      <c r="S149" s="61">
        <v>75511</v>
      </c>
      <c r="T149" s="61">
        <v>1527372900</v>
      </c>
      <c r="U149" s="61">
        <v>20900</v>
      </c>
      <c r="V149" s="61">
        <v>20950</v>
      </c>
      <c r="W149" s="61">
        <v>20050</v>
      </c>
      <c r="X149" s="61">
        <v>197504</v>
      </c>
      <c r="Y149" s="61">
        <v>9826075</v>
      </c>
    </row>
    <row r="150" spans="2:25" ht="12" customHeight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 s="49" t="s">
        <v>4453</v>
      </c>
      <c r="Q150" s="61">
        <v>21050</v>
      </c>
      <c r="R150" s="844">
        <v>-550</v>
      </c>
      <c r="S150" s="61">
        <v>80318</v>
      </c>
      <c r="T150" s="61">
        <v>1719768900</v>
      </c>
      <c r="U150" s="61">
        <v>21950</v>
      </c>
      <c r="V150" s="61">
        <v>22250</v>
      </c>
      <c r="W150" s="61">
        <v>20900</v>
      </c>
      <c r="X150" s="61">
        <v>206839</v>
      </c>
      <c r="Y150" s="61">
        <v>9826075</v>
      </c>
    </row>
    <row r="151" spans="2:25" ht="12" customHeight="1">
      <c r="B151" s="787" t="s">
        <v>1296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49" t="s">
        <v>4454</v>
      </c>
      <c r="Q151" s="61">
        <v>21600</v>
      </c>
      <c r="R151" s="61">
        <v>1000</v>
      </c>
      <c r="S151" s="61">
        <v>232920</v>
      </c>
      <c r="T151" s="61">
        <v>5023831900</v>
      </c>
      <c r="U151" s="61">
        <v>20100</v>
      </c>
      <c r="V151" s="61">
        <v>22550</v>
      </c>
      <c r="W151" s="61">
        <v>20100</v>
      </c>
      <c r="X151" s="61">
        <v>212243</v>
      </c>
      <c r="Y151" s="61">
        <v>9826075</v>
      </c>
    </row>
    <row r="152" spans="2:25" ht="12" customHeight="1">
      <c r="B152" s="390">
        <v>2017</v>
      </c>
      <c r="C152" s="391" t="s">
        <v>7319</v>
      </c>
      <c r="D152" s="391" t="s">
        <v>7320</v>
      </c>
      <c r="E152" s="392" t="s">
        <v>1287</v>
      </c>
      <c r="F152"/>
      <c r="G152"/>
      <c r="H152"/>
      <c r="I152"/>
      <c r="J152"/>
      <c r="K152"/>
      <c r="L152"/>
      <c r="M152"/>
      <c r="N152"/>
      <c r="O152"/>
      <c r="P152" s="49" t="s">
        <v>4455</v>
      </c>
      <c r="Q152" s="61">
        <v>20600</v>
      </c>
      <c r="R152" s="844">
        <v>50</v>
      </c>
      <c r="S152" s="61">
        <v>162560</v>
      </c>
      <c r="T152" s="61">
        <v>3333836950</v>
      </c>
      <c r="U152" s="61">
        <v>21500</v>
      </c>
      <c r="V152" s="61">
        <v>21600</v>
      </c>
      <c r="W152" s="61">
        <v>19550</v>
      </c>
      <c r="X152" s="61">
        <v>202417</v>
      </c>
      <c r="Y152" s="61">
        <v>9826075</v>
      </c>
    </row>
    <row r="153" spans="2:25" ht="12" customHeight="1">
      <c r="B153" s="394" t="s">
        <v>7300</v>
      </c>
      <c r="C153" s="783">
        <v>8261659</v>
      </c>
      <c r="D153" s="807" t="s">
        <v>115</v>
      </c>
      <c r="E153" s="811">
        <v>8261659</v>
      </c>
      <c r="F153"/>
      <c r="G153"/>
      <c r="H153"/>
      <c r="I153"/>
      <c r="J153"/>
      <c r="K153"/>
      <c r="L153"/>
      <c r="M153"/>
      <c r="N153"/>
      <c r="O153"/>
      <c r="P153" s="49" t="s">
        <v>4456</v>
      </c>
      <c r="Q153" s="61">
        <v>20550</v>
      </c>
      <c r="R153" s="61">
        <v>-1450</v>
      </c>
      <c r="S153" s="61">
        <v>250168</v>
      </c>
      <c r="T153" s="61">
        <v>5339415750</v>
      </c>
      <c r="U153" s="61">
        <v>22300</v>
      </c>
      <c r="V153" s="61">
        <v>22500</v>
      </c>
      <c r="W153" s="61">
        <v>20500</v>
      </c>
      <c r="X153" s="61">
        <v>201926</v>
      </c>
      <c r="Y153" s="61">
        <v>9826075</v>
      </c>
    </row>
    <row r="154" spans="2:25" ht="12" customHeight="1">
      <c r="B154" s="420" t="s">
        <v>3996</v>
      </c>
      <c r="C154" s="815">
        <v>63377</v>
      </c>
      <c r="D154" s="815">
        <v>16307824</v>
      </c>
      <c r="E154" s="816">
        <v>16371201</v>
      </c>
      <c r="F154"/>
      <c r="G154"/>
      <c r="H154"/>
      <c r="I154"/>
      <c r="J154"/>
      <c r="K154"/>
      <c r="L154"/>
      <c r="M154"/>
      <c r="N154"/>
      <c r="O154"/>
      <c r="P154" s="49" t="s">
        <v>4457</v>
      </c>
      <c r="Q154" s="61">
        <v>22000</v>
      </c>
      <c r="R154" s="844">
        <v>-950</v>
      </c>
      <c r="S154" s="61">
        <v>165299</v>
      </c>
      <c r="T154" s="61">
        <v>3725272600</v>
      </c>
      <c r="U154" s="61">
        <v>22850</v>
      </c>
      <c r="V154" s="61">
        <v>23100</v>
      </c>
      <c r="W154" s="61">
        <v>22000</v>
      </c>
      <c r="X154" s="61">
        <v>216174</v>
      </c>
      <c r="Y154" s="61">
        <v>9826075</v>
      </c>
    </row>
    <row r="155" spans="2:25" ht="12" customHeight="1">
      <c r="B155" s="904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49" t="s">
        <v>4458</v>
      </c>
      <c r="Q155" s="61">
        <v>22950</v>
      </c>
      <c r="R155" s="844">
        <v>650</v>
      </c>
      <c r="S155" s="61">
        <v>240063</v>
      </c>
      <c r="T155" s="61">
        <v>5401328750</v>
      </c>
      <c r="U155" s="61">
        <v>22750</v>
      </c>
      <c r="V155" s="61">
        <v>23000</v>
      </c>
      <c r="W155" s="61">
        <v>21450</v>
      </c>
      <c r="X155" s="61">
        <v>225508</v>
      </c>
      <c r="Y155" s="61">
        <v>9826075</v>
      </c>
    </row>
    <row r="156" spans="2:25" ht="12" customHeight="1">
      <c r="B156" s="390">
        <v>2016</v>
      </c>
      <c r="C156" s="391" t="s">
        <v>7319</v>
      </c>
      <c r="D156" s="391" t="s">
        <v>7320</v>
      </c>
      <c r="E156" s="392" t="s">
        <v>1287</v>
      </c>
      <c r="F156"/>
      <c r="G156"/>
      <c r="H156"/>
      <c r="I156"/>
      <c r="J156"/>
      <c r="K156"/>
      <c r="L156"/>
      <c r="M156"/>
      <c r="N156"/>
      <c r="O156"/>
      <c r="P156" s="49" t="s">
        <v>4459</v>
      </c>
      <c r="Q156" s="61">
        <v>22300</v>
      </c>
      <c r="R156" s="844">
        <v>-100</v>
      </c>
      <c r="S156" s="61">
        <v>130109</v>
      </c>
      <c r="T156" s="61">
        <v>2886982900</v>
      </c>
      <c r="U156" s="61">
        <v>22400</v>
      </c>
      <c r="V156" s="61">
        <v>22850</v>
      </c>
      <c r="W156" s="61">
        <v>21650</v>
      </c>
      <c r="X156" s="61">
        <v>219121</v>
      </c>
      <c r="Y156" s="61">
        <v>9826075</v>
      </c>
    </row>
    <row r="157" spans="2:25" ht="12" customHeight="1">
      <c r="B157" s="394" t="s">
        <v>7300</v>
      </c>
      <c r="C157" s="783">
        <v>8233787</v>
      </c>
      <c r="D157" s="807" t="s">
        <v>115</v>
      </c>
      <c r="E157" s="811">
        <v>8233787</v>
      </c>
      <c r="F157"/>
      <c r="G157"/>
      <c r="H157"/>
      <c r="I157"/>
      <c r="J157"/>
      <c r="K157"/>
      <c r="L157"/>
      <c r="M157"/>
      <c r="N157"/>
      <c r="O157"/>
      <c r="P157" s="49" t="s">
        <v>4460</v>
      </c>
      <c r="Q157" s="61">
        <v>22400</v>
      </c>
      <c r="R157" s="844">
        <v>-200</v>
      </c>
      <c r="S157" s="61">
        <v>104036</v>
      </c>
      <c r="T157" s="61">
        <v>2313492750</v>
      </c>
      <c r="U157" s="61">
        <v>22600</v>
      </c>
      <c r="V157" s="61">
        <v>22700</v>
      </c>
      <c r="W157" s="61">
        <v>21750</v>
      </c>
      <c r="X157" s="61">
        <v>220104</v>
      </c>
      <c r="Y157" s="61">
        <v>9826075</v>
      </c>
    </row>
    <row r="158" spans="2:25" ht="12" customHeight="1">
      <c r="B158" s="420" t="s">
        <v>3996</v>
      </c>
      <c r="C158" s="865" t="s">
        <v>115</v>
      </c>
      <c r="D158" s="815">
        <v>16032324</v>
      </c>
      <c r="E158" s="816">
        <v>16032324</v>
      </c>
      <c r="F158"/>
      <c r="G158"/>
      <c r="H158"/>
      <c r="I158"/>
      <c r="J158"/>
      <c r="K158"/>
      <c r="L158"/>
      <c r="M158"/>
      <c r="N158"/>
      <c r="O158"/>
      <c r="P158" s="49" t="s">
        <v>4461</v>
      </c>
      <c r="Q158" s="61">
        <v>22600</v>
      </c>
      <c r="R158" s="844">
        <v>-300</v>
      </c>
      <c r="S158" s="61">
        <v>211630</v>
      </c>
      <c r="T158" s="61">
        <v>4706111300</v>
      </c>
      <c r="U158" s="61">
        <v>22900</v>
      </c>
      <c r="V158" s="61">
        <v>22900</v>
      </c>
      <c r="W158" s="61">
        <v>21800</v>
      </c>
      <c r="X158" s="61">
        <v>222069</v>
      </c>
      <c r="Y158" s="61">
        <v>9826075</v>
      </c>
    </row>
    <row r="159" spans="2:25" ht="12" customHeight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49" t="s">
        <v>4462</v>
      </c>
      <c r="Q159" s="61">
        <v>22900</v>
      </c>
      <c r="R159" s="844">
        <v>-400</v>
      </c>
      <c r="S159" s="61">
        <v>267705</v>
      </c>
      <c r="T159" s="61">
        <v>6141418700</v>
      </c>
      <c r="U159" s="61">
        <v>23750</v>
      </c>
      <c r="V159" s="61">
        <v>23950</v>
      </c>
      <c r="W159" s="61">
        <v>22400</v>
      </c>
      <c r="X159" s="61">
        <v>225017</v>
      </c>
      <c r="Y159" s="61">
        <v>9826075</v>
      </c>
    </row>
    <row r="160" spans="2:25" ht="12" customHeight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49" t="s">
        <v>4463</v>
      </c>
      <c r="Q160" s="61">
        <v>23300</v>
      </c>
      <c r="R160" s="61">
        <v>3100</v>
      </c>
      <c r="S160" s="61">
        <v>737382</v>
      </c>
      <c r="T160" s="61">
        <v>16482397700</v>
      </c>
      <c r="U160" s="61">
        <v>20500</v>
      </c>
      <c r="V160" s="61">
        <v>23800</v>
      </c>
      <c r="W160" s="61">
        <v>20500</v>
      </c>
      <c r="X160" s="61">
        <v>228948</v>
      </c>
      <c r="Y160" s="61">
        <v>9826075</v>
      </c>
    </row>
    <row r="161" spans="2:25" ht="12" customHeight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49" t="s">
        <v>4464</v>
      </c>
      <c r="Q161" s="61">
        <v>20200</v>
      </c>
      <c r="R161" s="844">
        <v>850</v>
      </c>
      <c r="S161" s="61">
        <v>116439</v>
      </c>
      <c r="T161" s="61">
        <v>2311197450</v>
      </c>
      <c r="U161" s="61">
        <v>19550</v>
      </c>
      <c r="V161" s="61">
        <v>20300</v>
      </c>
      <c r="W161" s="61">
        <v>19050</v>
      </c>
      <c r="X161" s="61">
        <v>198487</v>
      </c>
      <c r="Y161" s="61">
        <v>9826075</v>
      </c>
    </row>
    <row r="162" spans="2:25" ht="12" customHeight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49" t="s">
        <v>4465</v>
      </c>
      <c r="Q162" s="61">
        <v>19350</v>
      </c>
      <c r="R162" s="844">
        <v>-650</v>
      </c>
      <c r="S162" s="61">
        <v>274016</v>
      </c>
      <c r="T162" s="61">
        <v>5522796600</v>
      </c>
      <c r="U162" s="61">
        <v>20450</v>
      </c>
      <c r="V162" s="61">
        <v>21200</v>
      </c>
      <c r="W162" s="61">
        <v>19000</v>
      </c>
      <c r="X162" s="61">
        <v>190135</v>
      </c>
      <c r="Y162" s="61">
        <v>9826075</v>
      </c>
    </row>
    <row r="163" spans="2:25" ht="12" customHeigh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49" t="s">
        <v>4466</v>
      </c>
      <c r="Q163" s="61">
        <v>20000</v>
      </c>
      <c r="R163" s="844">
        <v>-250</v>
      </c>
      <c r="S163" s="61">
        <v>152223</v>
      </c>
      <c r="T163" s="61">
        <v>3079023800</v>
      </c>
      <c r="U163" s="61">
        <v>20700</v>
      </c>
      <c r="V163" s="61">
        <v>20900</v>
      </c>
      <c r="W163" s="61">
        <v>19650</v>
      </c>
      <c r="X163" s="61">
        <v>196522</v>
      </c>
      <c r="Y163" s="61">
        <v>9826075</v>
      </c>
    </row>
    <row r="164" spans="2:25" ht="12" customHeight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49" t="s">
        <v>4467</v>
      </c>
      <c r="Q164" s="61">
        <v>20250</v>
      </c>
      <c r="R164" s="844">
        <v>550</v>
      </c>
      <c r="S164" s="61">
        <v>272085</v>
      </c>
      <c r="T164" s="61">
        <v>5455221350</v>
      </c>
      <c r="U164" s="61">
        <v>19600</v>
      </c>
      <c r="V164" s="61">
        <v>20550</v>
      </c>
      <c r="W164" s="61">
        <v>19250</v>
      </c>
      <c r="X164" s="61">
        <v>198978</v>
      </c>
      <c r="Y164" s="61">
        <v>9826075</v>
      </c>
    </row>
    <row r="165" spans="2:25" ht="12" customHeight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49" t="s">
        <v>4468</v>
      </c>
      <c r="Q165" s="61">
        <v>19700</v>
      </c>
      <c r="R165" s="844">
        <v>800</v>
      </c>
      <c r="S165" s="61">
        <v>97693</v>
      </c>
      <c r="T165" s="61">
        <v>1894154000</v>
      </c>
      <c r="U165" s="61">
        <v>19800</v>
      </c>
      <c r="V165" s="61">
        <v>19800</v>
      </c>
      <c r="W165" s="61">
        <v>19150</v>
      </c>
      <c r="X165" s="61">
        <v>193574</v>
      </c>
      <c r="Y165" s="61">
        <v>9826075</v>
      </c>
    </row>
    <row r="166" spans="2:25" ht="12" customHeight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49" t="s">
        <v>4469</v>
      </c>
      <c r="Q166" s="61">
        <v>18900</v>
      </c>
      <c r="R166" s="844">
        <v>50</v>
      </c>
      <c r="S166" s="61">
        <v>76094</v>
      </c>
      <c r="T166" s="61">
        <v>1418891850</v>
      </c>
      <c r="U166" s="61">
        <v>18400</v>
      </c>
      <c r="V166" s="61">
        <v>18950</v>
      </c>
      <c r="W166" s="61">
        <v>18300</v>
      </c>
      <c r="X166" s="61">
        <v>185713</v>
      </c>
      <c r="Y166" s="61">
        <v>9826075</v>
      </c>
    </row>
    <row r="167" spans="2:25" ht="12" customHeight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49" t="s">
        <v>4470</v>
      </c>
      <c r="Q167" s="61">
        <v>18850</v>
      </c>
      <c r="R167" s="844">
        <v>450</v>
      </c>
      <c r="S167" s="61">
        <v>114230</v>
      </c>
      <c r="T167" s="61">
        <v>2151302850</v>
      </c>
      <c r="U167" s="61">
        <v>18400</v>
      </c>
      <c r="V167" s="61">
        <v>19200</v>
      </c>
      <c r="W167" s="61">
        <v>18400</v>
      </c>
      <c r="X167" s="61">
        <v>185222</v>
      </c>
      <c r="Y167" s="61">
        <v>9826075</v>
      </c>
    </row>
    <row r="168" spans="2:25" ht="12" customHeight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49" t="s">
        <v>4471</v>
      </c>
      <c r="Q168" s="61">
        <v>18400</v>
      </c>
      <c r="R168" s="844">
        <v>-550</v>
      </c>
      <c r="S168" s="61">
        <v>95551</v>
      </c>
      <c r="T168" s="61">
        <v>1760682100</v>
      </c>
      <c r="U168" s="61">
        <v>18400</v>
      </c>
      <c r="V168" s="61">
        <v>18700</v>
      </c>
      <c r="W168" s="61">
        <v>18050</v>
      </c>
      <c r="X168" s="61">
        <v>180800</v>
      </c>
      <c r="Y168" s="61">
        <v>9826075</v>
      </c>
    </row>
    <row r="169" spans="2:25" ht="12" customHeight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49" t="s">
        <v>4472</v>
      </c>
      <c r="Q169" s="61">
        <v>18950</v>
      </c>
      <c r="R169" s="844">
        <v>-550</v>
      </c>
      <c r="S169" s="61">
        <v>163246</v>
      </c>
      <c r="T169" s="61">
        <v>3113062400</v>
      </c>
      <c r="U169" s="61">
        <v>19450</v>
      </c>
      <c r="V169" s="61">
        <v>19700</v>
      </c>
      <c r="W169" s="61">
        <v>18500</v>
      </c>
      <c r="X169" s="61">
        <v>186204</v>
      </c>
      <c r="Y169" s="61">
        <v>9826075</v>
      </c>
    </row>
    <row r="170" spans="2:25" ht="12" customHeight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 s="49" t="s">
        <v>4473</v>
      </c>
      <c r="Q170" s="61">
        <v>19500</v>
      </c>
      <c r="R170" s="61">
        <v>-2350</v>
      </c>
      <c r="S170" s="61">
        <v>244372</v>
      </c>
      <c r="T170" s="61">
        <v>4818269100</v>
      </c>
      <c r="U170" s="61">
        <v>19500</v>
      </c>
      <c r="V170" s="61">
        <v>20250</v>
      </c>
      <c r="W170" s="61">
        <v>19450</v>
      </c>
      <c r="X170" s="61">
        <v>191608</v>
      </c>
      <c r="Y170" s="61">
        <v>9826075</v>
      </c>
    </row>
    <row r="171" spans="2:25" ht="12" customHeight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 s="49" t="s">
        <v>4474</v>
      </c>
      <c r="Q171" s="61">
        <v>21850</v>
      </c>
      <c r="R171" s="844">
        <v>150</v>
      </c>
      <c r="S171" s="61">
        <v>97161</v>
      </c>
      <c r="T171" s="61">
        <v>2100399350</v>
      </c>
      <c r="U171" s="61">
        <v>21950</v>
      </c>
      <c r="V171" s="61">
        <v>21950</v>
      </c>
      <c r="W171" s="61">
        <v>21100</v>
      </c>
      <c r="X171" s="61">
        <v>214700</v>
      </c>
      <c r="Y171" s="61">
        <v>9826075</v>
      </c>
    </row>
    <row r="172" spans="2:25" ht="12" customHeight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 s="49" t="s">
        <v>4475</v>
      </c>
      <c r="Q172" s="61">
        <v>21700</v>
      </c>
      <c r="R172" s="844">
        <v>-50</v>
      </c>
      <c r="S172" s="61">
        <v>160128</v>
      </c>
      <c r="T172" s="61">
        <v>3505879300</v>
      </c>
      <c r="U172" s="61">
        <v>21800</v>
      </c>
      <c r="V172" s="61">
        <v>22350</v>
      </c>
      <c r="W172" s="61">
        <v>21450</v>
      </c>
      <c r="X172" s="61">
        <v>213226</v>
      </c>
      <c r="Y172" s="61">
        <v>9826075</v>
      </c>
    </row>
    <row r="173" spans="2:25" ht="12" customHeight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 s="49" t="s">
        <v>4476</v>
      </c>
      <c r="Q173" s="61">
        <v>21750</v>
      </c>
      <c r="R173" s="844">
        <v>-100</v>
      </c>
      <c r="S173" s="61">
        <v>150831</v>
      </c>
      <c r="T173" s="61">
        <v>3257972100</v>
      </c>
      <c r="U173" s="61">
        <v>21900</v>
      </c>
      <c r="V173" s="61">
        <v>22150</v>
      </c>
      <c r="W173" s="61">
        <v>20800</v>
      </c>
      <c r="X173" s="61">
        <v>213717</v>
      </c>
      <c r="Y173" s="61">
        <v>9826075</v>
      </c>
    </row>
    <row r="174" spans="2:25" ht="12" customHeight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 s="49" t="s">
        <v>4477</v>
      </c>
      <c r="Q174" s="61">
        <v>21850</v>
      </c>
      <c r="R174" s="844">
        <v>50</v>
      </c>
      <c r="S174" s="61">
        <v>152019</v>
      </c>
      <c r="T174" s="61">
        <v>3297109000</v>
      </c>
      <c r="U174" s="61">
        <v>21850</v>
      </c>
      <c r="V174" s="61">
        <v>22200</v>
      </c>
      <c r="W174" s="61">
        <v>21150</v>
      </c>
      <c r="X174" s="61">
        <v>214700</v>
      </c>
      <c r="Y174" s="61">
        <v>9826075</v>
      </c>
    </row>
    <row r="175" spans="2:25" ht="12" customHeight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 s="49" t="s">
        <v>4478</v>
      </c>
      <c r="Q175" s="61">
        <v>21800</v>
      </c>
      <c r="R175" s="844">
        <v>400</v>
      </c>
      <c r="S175" s="61">
        <v>218679</v>
      </c>
      <c r="T175" s="61">
        <v>4754906750</v>
      </c>
      <c r="U175" s="61">
        <v>22050</v>
      </c>
      <c r="V175" s="61">
        <v>22350</v>
      </c>
      <c r="W175" s="61">
        <v>21350</v>
      </c>
      <c r="X175" s="61">
        <v>214208</v>
      </c>
      <c r="Y175" s="61">
        <v>9826075</v>
      </c>
    </row>
    <row r="176" spans="2:25" ht="12" customHeight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 s="49" t="s">
        <v>4479</v>
      </c>
      <c r="Q176" s="61">
        <v>21400</v>
      </c>
      <c r="R176" s="844">
        <v>900</v>
      </c>
      <c r="S176" s="61">
        <v>254125</v>
      </c>
      <c r="T176" s="61">
        <v>5318227950</v>
      </c>
      <c r="U176" s="61">
        <v>20500</v>
      </c>
      <c r="V176" s="61">
        <v>21450</v>
      </c>
      <c r="W176" s="61">
        <v>20100</v>
      </c>
      <c r="X176" s="61">
        <v>210278</v>
      </c>
      <c r="Y176" s="61">
        <v>9826075</v>
      </c>
    </row>
    <row r="177" spans="2:25" ht="12" customHeight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 s="49" t="s">
        <v>4480</v>
      </c>
      <c r="Q177" s="61">
        <v>20500</v>
      </c>
      <c r="R177" s="61">
        <v>1100</v>
      </c>
      <c r="S177" s="61">
        <v>444053</v>
      </c>
      <c r="T177" s="61">
        <v>9063492450</v>
      </c>
      <c r="U177" s="61">
        <v>21000</v>
      </c>
      <c r="V177" s="61">
        <v>21300</v>
      </c>
      <c r="W177" s="61">
        <v>19400</v>
      </c>
      <c r="X177" s="61">
        <v>201435</v>
      </c>
      <c r="Y177" s="61">
        <v>9826075</v>
      </c>
    </row>
    <row r="178" spans="2:25" ht="12" customHeigh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 s="49" t="s">
        <v>4481</v>
      </c>
      <c r="Q178" s="61">
        <v>19400</v>
      </c>
      <c r="R178" s="844">
        <v>950</v>
      </c>
      <c r="S178" s="61">
        <v>250195</v>
      </c>
      <c r="T178" s="61">
        <v>4762461350</v>
      </c>
      <c r="U178" s="61">
        <v>18650</v>
      </c>
      <c r="V178" s="61">
        <v>19500</v>
      </c>
      <c r="W178" s="61">
        <v>18100</v>
      </c>
      <c r="X178" s="61">
        <v>190626</v>
      </c>
      <c r="Y178" s="61">
        <v>9826075</v>
      </c>
    </row>
    <row r="179" spans="2:25" ht="12" customHeigh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 s="49" t="s">
        <v>4482</v>
      </c>
      <c r="Q179" s="61">
        <v>18450</v>
      </c>
      <c r="R179" s="61">
        <v>-2000</v>
      </c>
      <c r="S179" s="61">
        <v>600372</v>
      </c>
      <c r="T179" s="61">
        <v>12479370250</v>
      </c>
      <c r="U179" s="61">
        <v>21050</v>
      </c>
      <c r="V179" s="61">
        <v>22250</v>
      </c>
      <c r="W179" s="61">
        <v>18100</v>
      </c>
      <c r="X179" s="61">
        <v>181291</v>
      </c>
      <c r="Y179" s="61">
        <v>9826075</v>
      </c>
    </row>
    <row r="180" spans="2:25" ht="12" customHeight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 s="49" t="s">
        <v>4483</v>
      </c>
      <c r="Q180" s="61">
        <v>20450</v>
      </c>
      <c r="R180" s="61">
        <v>1400</v>
      </c>
      <c r="S180" s="61">
        <v>767074</v>
      </c>
      <c r="T180" s="61">
        <v>15620467500</v>
      </c>
      <c r="U180" s="61">
        <v>19950</v>
      </c>
      <c r="V180" s="61">
        <v>21300</v>
      </c>
      <c r="W180" s="61">
        <v>19300</v>
      </c>
      <c r="X180" s="61">
        <v>200943</v>
      </c>
      <c r="Y180" s="61">
        <v>9826075</v>
      </c>
    </row>
    <row r="181" spans="2:25" ht="12" customHeight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 s="49" t="s">
        <v>4484</v>
      </c>
      <c r="Q181" s="61">
        <v>19050</v>
      </c>
      <c r="R181" s="844">
        <v>-250</v>
      </c>
      <c r="S181" s="61">
        <v>140576</v>
      </c>
      <c r="T181" s="61">
        <v>2678296300</v>
      </c>
      <c r="U181" s="61">
        <v>19300</v>
      </c>
      <c r="V181" s="61">
        <v>19500</v>
      </c>
      <c r="W181" s="61">
        <v>18700</v>
      </c>
      <c r="X181" s="61">
        <v>187187</v>
      </c>
      <c r="Y181" s="61">
        <v>9826075</v>
      </c>
    </row>
    <row r="182" spans="2:25" ht="12" customHeight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 s="49" t="s">
        <v>4485</v>
      </c>
      <c r="Q182" s="61">
        <v>19300</v>
      </c>
      <c r="R182" s="844">
        <v>250</v>
      </c>
      <c r="S182" s="61">
        <v>551130</v>
      </c>
      <c r="T182" s="61">
        <v>10900110650</v>
      </c>
      <c r="U182" s="61">
        <v>19000</v>
      </c>
      <c r="V182" s="61">
        <v>20800</v>
      </c>
      <c r="W182" s="61">
        <v>18700</v>
      </c>
      <c r="X182" s="61">
        <v>189643</v>
      </c>
      <c r="Y182" s="61">
        <v>9826075</v>
      </c>
    </row>
    <row r="183" spans="2:25" ht="12" customHeight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 s="49" t="s">
        <v>4486</v>
      </c>
      <c r="Q183" s="61">
        <v>19050</v>
      </c>
      <c r="R183" s="844">
        <v>150</v>
      </c>
      <c r="S183" s="61">
        <v>64403</v>
      </c>
      <c r="T183" s="61">
        <v>1215084900</v>
      </c>
      <c r="U183" s="61">
        <v>19000</v>
      </c>
      <c r="V183" s="61">
        <v>19300</v>
      </c>
      <c r="W183" s="61">
        <v>18550</v>
      </c>
      <c r="X183" s="61">
        <v>187187</v>
      </c>
      <c r="Y183" s="61">
        <v>9826075</v>
      </c>
    </row>
    <row r="184" spans="2:25" ht="12" customHeight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 s="49" t="s">
        <v>4487</v>
      </c>
      <c r="Q184" s="61">
        <v>18900</v>
      </c>
      <c r="R184" s="844">
        <v>-450</v>
      </c>
      <c r="S184" s="61">
        <v>137455</v>
      </c>
      <c r="T184" s="61">
        <v>2602502250</v>
      </c>
      <c r="U184" s="61">
        <v>18600</v>
      </c>
      <c r="V184" s="61">
        <v>19400</v>
      </c>
      <c r="W184" s="61">
        <v>18500</v>
      </c>
      <c r="X184" s="61">
        <v>185713</v>
      </c>
      <c r="Y184" s="61">
        <v>9826075</v>
      </c>
    </row>
    <row r="185" spans="2:25" ht="12" customHeight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 s="49" t="s">
        <v>4488</v>
      </c>
      <c r="Q185" s="61">
        <v>19350</v>
      </c>
      <c r="R185" s="844">
        <v>150</v>
      </c>
      <c r="S185" s="61">
        <v>221760</v>
      </c>
      <c r="T185" s="61">
        <v>4293018000</v>
      </c>
      <c r="U185" s="61">
        <v>19350</v>
      </c>
      <c r="V185" s="61">
        <v>19700</v>
      </c>
      <c r="W185" s="61">
        <v>18950</v>
      </c>
      <c r="X185" s="61">
        <v>190135</v>
      </c>
      <c r="Y185" s="61">
        <v>9826075</v>
      </c>
    </row>
    <row r="186" spans="2:25" ht="12" customHeight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 s="49" t="s">
        <v>4489</v>
      </c>
      <c r="Q186" s="61">
        <v>19200</v>
      </c>
      <c r="R186" s="844">
        <v>0</v>
      </c>
      <c r="S186" s="61">
        <v>225656</v>
      </c>
      <c r="T186" s="61">
        <v>4301244350</v>
      </c>
      <c r="U186" s="61">
        <v>19250</v>
      </c>
      <c r="V186" s="61">
        <v>19650</v>
      </c>
      <c r="W186" s="61">
        <v>18400</v>
      </c>
      <c r="X186" s="61">
        <v>188661</v>
      </c>
      <c r="Y186" s="61">
        <v>9826075</v>
      </c>
    </row>
    <row r="187" spans="2:25" ht="12" customHeight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 s="49" t="s">
        <v>4490</v>
      </c>
      <c r="Q187" s="61">
        <v>19200</v>
      </c>
      <c r="R187" s="844">
        <v>450</v>
      </c>
      <c r="S187" s="61">
        <v>240207</v>
      </c>
      <c r="T187" s="61">
        <v>4568188700</v>
      </c>
      <c r="U187" s="61">
        <v>19000</v>
      </c>
      <c r="V187" s="61">
        <v>19500</v>
      </c>
      <c r="W187" s="61">
        <v>18350</v>
      </c>
      <c r="X187" s="61">
        <v>188661</v>
      </c>
      <c r="Y187" s="61">
        <v>9826075</v>
      </c>
    </row>
    <row r="188" spans="2:25" ht="12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 s="49" t="s">
        <v>4491</v>
      </c>
      <c r="Q188" s="61">
        <v>18750</v>
      </c>
      <c r="R188" s="61">
        <v>-1150</v>
      </c>
      <c r="S188" s="61">
        <v>344532</v>
      </c>
      <c r="T188" s="61">
        <v>6522911400</v>
      </c>
      <c r="U188" s="61">
        <v>19700</v>
      </c>
      <c r="V188" s="61">
        <v>19750</v>
      </c>
      <c r="W188" s="61">
        <v>18300</v>
      </c>
      <c r="X188" s="61">
        <v>184239</v>
      </c>
      <c r="Y188" s="61">
        <v>9826075</v>
      </c>
    </row>
    <row r="189" spans="2:25" ht="12" customHeight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 s="49" t="s">
        <v>4492</v>
      </c>
      <c r="Q189" s="61">
        <v>19900</v>
      </c>
      <c r="R189" s="61">
        <v>1350</v>
      </c>
      <c r="S189" s="61">
        <v>511286</v>
      </c>
      <c r="T189" s="61">
        <v>9785504300</v>
      </c>
      <c r="U189" s="61">
        <v>18600</v>
      </c>
      <c r="V189" s="61">
        <v>19900</v>
      </c>
      <c r="W189" s="61">
        <v>18200</v>
      </c>
      <c r="X189" s="61">
        <v>195539</v>
      </c>
      <c r="Y189" s="61">
        <v>9826075</v>
      </c>
    </row>
    <row r="190" spans="2:25" ht="12" customHeight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 s="49" t="s">
        <v>4493</v>
      </c>
      <c r="Q190" s="61">
        <v>18550</v>
      </c>
      <c r="R190" s="844">
        <v>-450</v>
      </c>
      <c r="S190" s="61">
        <v>1544040</v>
      </c>
      <c r="T190" s="61">
        <v>29591621900</v>
      </c>
      <c r="U190" s="61">
        <v>19200</v>
      </c>
      <c r="V190" s="61">
        <v>20250</v>
      </c>
      <c r="W190" s="61">
        <v>18350</v>
      </c>
      <c r="X190" s="61">
        <v>182274</v>
      </c>
      <c r="Y190" s="61">
        <v>9826075</v>
      </c>
    </row>
    <row r="191" spans="2:25" ht="12" customHeight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 s="49" t="s">
        <v>4494</v>
      </c>
      <c r="Q191" s="61">
        <v>19000</v>
      </c>
      <c r="R191" s="61">
        <v>4350</v>
      </c>
      <c r="S191" s="61">
        <v>1147827</v>
      </c>
      <c r="T191" s="61">
        <v>21031727750</v>
      </c>
      <c r="U191" s="61">
        <v>14950</v>
      </c>
      <c r="V191" s="61">
        <v>19000</v>
      </c>
      <c r="W191" s="61">
        <v>14700</v>
      </c>
      <c r="X191" s="61">
        <v>186695</v>
      </c>
      <c r="Y191" s="61">
        <v>9826075</v>
      </c>
    </row>
    <row r="192" spans="2:25" ht="12" customHeight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 s="49" t="s">
        <v>4495</v>
      </c>
      <c r="Q192" s="61">
        <v>14650</v>
      </c>
      <c r="R192" s="844">
        <v>-50</v>
      </c>
      <c r="S192" s="61">
        <v>138817</v>
      </c>
      <c r="T192" s="61">
        <v>2033532700</v>
      </c>
      <c r="U192" s="61">
        <v>14900</v>
      </c>
      <c r="V192" s="61">
        <v>15200</v>
      </c>
      <c r="W192" s="61">
        <v>14000</v>
      </c>
      <c r="X192" s="61">
        <v>143952</v>
      </c>
      <c r="Y192" s="61">
        <v>9826075</v>
      </c>
    </row>
    <row r="193" spans="2:25" ht="12" customHeight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 s="49" t="s">
        <v>4496</v>
      </c>
      <c r="Q193" s="61">
        <v>14700</v>
      </c>
      <c r="R193" s="61">
        <v>1650</v>
      </c>
      <c r="S193" s="61">
        <v>305902</v>
      </c>
      <c r="T193" s="61">
        <v>4431189750</v>
      </c>
      <c r="U193" s="61">
        <v>13500</v>
      </c>
      <c r="V193" s="61">
        <v>15300</v>
      </c>
      <c r="W193" s="61">
        <v>13350</v>
      </c>
      <c r="X193" s="61">
        <v>144443</v>
      </c>
      <c r="Y193" s="61">
        <v>9826075</v>
      </c>
    </row>
    <row r="194" spans="2:25" ht="12" customHeight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 s="49" t="s">
        <v>4497</v>
      </c>
      <c r="Q194" s="61">
        <v>13050</v>
      </c>
      <c r="R194" s="61">
        <v>-1550</v>
      </c>
      <c r="S194" s="61">
        <v>158575</v>
      </c>
      <c r="T194" s="61">
        <v>2118678700</v>
      </c>
      <c r="U194" s="61">
        <v>14050</v>
      </c>
      <c r="V194" s="61">
        <v>14400</v>
      </c>
      <c r="W194" s="61">
        <v>12850</v>
      </c>
      <c r="X194" s="61">
        <v>128230</v>
      </c>
      <c r="Y194" s="61">
        <v>9826075</v>
      </c>
    </row>
    <row r="195" spans="2:25" ht="12" customHeigh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s="49" t="s">
        <v>4498</v>
      </c>
      <c r="Q195" s="61">
        <v>14600</v>
      </c>
      <c r="R195" s="844">
        <v>-350</v>
      </c>
      <c r="S195" s="61">
        <v>74881</v>
      </c>
      <c r="T195" s="61">
        <v>1100053350</v>
      </c>
      <c r="U195" s="61">
        <v>15100</v>
      </c>
      <c r="V195" s="61">
        <v>15300</v>
      </c>
      <c r="W195" s="61">
        <v>14150</v>
      </c>
      <c r="X195" s="61">
        <v>143461</v>
      </c>
      <c r="Y195" s="61">
        <v>9826075</v>
      </c>
    </row>
    <row r="196" spans="2:25" ht="12" customHeight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 s="49" t="s">
        <v>673</v>
      </c>
      <c r="Q196" s="61">
        <v>14950</v>
      </c>
      <c r="R196" s="844">
        <v>-700</v>
      </c>
      <c r="S196" s="61">
        <v>136879</v>
      </c>
      <c r="T196" s="61">
        <v>2061917600</v>
      </c>
      <c r="U196" s="61">
        <v>15700</v>
      </c>
      <c r="V196" s="61">
        <v>15800</v>
      </c>
      <c r="W196" s="61">
        <v>14500</v>
      </c>
      <c r="X196" s="61">
        <v>146900</v>
      </c>
      <c r="Y196" s="61">
        <v>9826075</v>
      </c>
    </row>
    <row r="197" spans="2:25" ht="12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 s="49" t="s">
        <v>674</v>
      </c>
      <c r="Q197" s="61">
        <v>15650</v>
      </c>
      <c r="R197" s="61">
        <v>-1500</v>
      </c>
      <c r="S197" s="61">
        <v>130818</v>
      </c>
      <c r="T197" s="61">
        <v>2091439500</v>
      </c>
      <c r="U197" s="61">
        <v>17050</v>
      </c>
      <c r="V197" s="61">
        <v>17050</v>
      </c>
      <c r="W197" s="61">
        <v>15450</v>
      </c>
      <c r="X197" s="61">
        <v>153778</v>
      </c>
      <c r="Y197" s="61">
        <v>9826075</v>
      </c>
    </row>
    <row r="198" spans="2:25" ht="12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 s="49" t="s">
        <v>675</v>
      </c>
      <c r="Q198" s="61">
        <v>17150</v>
      </c>
      <c r="R198" s="844">
        <v>-50</v>
      </c>
      <c r="S198" s="61">
        <v>38617</v>
      </c>
      <c r="T198" s="61">
        <v>657874450</v>
      </c>
      <c r="U198" s="61">
        <v>17400</v>
      </c>
      <c r="V198" s="61">
        <v>17400</v>
      </c>
      <c r="W198" s="61">
        <v>16900</v>
      </c>
      <c r="X198" s="61">
        <v>168517</v>
      </c>
      <c r="Y198" s="61">
        <v>9826075</v>
      </c>
    </row>
    <row r="199" spans="2:25" ht="12" customHeight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 s="49" t="s">
        <v>676</v>
      </c>
      <c r="Q199" s="61">
        <v>17200</v>
      </c>
      <c r="R199" s="844">
        <v>-350</v>
      </c>
      <c r="S199" s="61">
        <v>49066</v>
      </c>
      <c r="T199" s="61">
        <v>847501200</v>
      </c>
      <c r="U199" s="61">
        <v>17800</v>
      </c>
      <c r="V199" s="61">
        <v>17800</v>
      </c>
      <c r="W199" s="61">
        <v>16950</v>
      </c>
      <c r="X199" s="61">
        <v>169008</v>
      </c>
      <c r="Y199" s="61">
        <v>9826075</v>
      </c>
    </row>
    <row r="200" spans="2:25" ht="12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 s="49" t="s">
        <v>677</v>
      </c>
      <c r="Q200" s="61">
        <v>17550</v>
      </c>
      <c r="R200" s="844">
        <v>600</v>
      </c>
      <c r="S200" s="61">
        <v>88288</v>
      </c>
      <c r="T200" s="61">
        <v>1530701500</v>
      </c>
      <c r="U200" s="61">
        <v>17550</v>
      </c>
      <c r="V200" s="61">
        <v>17700</v>
      </c>
      <c r="W200" s="61">
        <v>16950</v>
      </c>
      <c r="X200" s="61">
        <v>172448</v>
      </c>
      <c r="Y200" s="61">
        <v>9826075</v>
      </c>
    </row>
    <row r="201" spans="2:25" ht="12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 s="49" t="s">
        <v>678</v>
      </c>
      <c r="Q201" s="61">
        <v>16950</v>
      </c>
      <c r="R201" s="844">
        <v>-300</v>
      </c>
      <c r="S201" s="61">
        <v>92258</v>
      </c>
      <c r="T201" s="61">
        <v>1596738900</v>
      </c>
      <c r="U201" s="61">
        <v>17200</v>
      </c>
      <c r="V201" s="61">
        <v>17800</v>
      </c>
      <c r="W201" s="61">
        <v>16800</v>
      </c>
      <c r="X201" s="61">
        <v>166552</v>
      </c>
      <c r="Y201" s="61">
        <v>9826075</v>
      </c>
    </row>
    <row r="202" spans="2:25" ht="12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 s="49" t="s">
        <v>137</v>
      </c>
      <c r="Q202" s="61">
        <v>17250</v>
      </c>
      <c r="R202" s="844">
        <v>500</v>
      </c>
      <c r="S202" s="61">
        <v>162489</v>
      </c>
      <c r="T202" s="61">
        <v>2800953400</v>
      </c>
      <c r="U202" s="61">
        <v>16950</v>
      </c>
      <c r="V202" s="61">
        <v>17750</v>
      </c>
      <c r="W202" s="61">
        <v>16200</v>
      </c>
      <c r="X202" s="61">
        <v>169500</v>
      </c>
      <c r="Y202" s="61">
        <v>9826075</v>
      </c>
    </row>
    <row r="203" spans="2:25" ht="12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 s="49" t="s">
        <v>142</v>
      </c>
      <c r="Q203" s="61">
        <v>16750</v>
      </c>
      <c r="R203" s="844">
        <v>400</v>
      </c>
      <c r="S203" s="61">
        <v>67403</v>
      </c>
      <c r="T203" s="61">
        <v>1129865950</v>
      </c>
      <c r="U203" s="61">
        <v>16600</v>
      </c>
      <c r="V203" s="61">
        <v>17050</v>
      </c>
      <c r="W203" s="61">
        <v>16500</v>
      </c>
      <c r="X203" s="61">
        <v>164587</v>
      </c>
      <c r="Y203" s="61">
        <v>9826075</v>
      </c>
    </row>
    <row r="204" spans="2:25" ht="12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 s="49" t="s">
        <v>145</v>
      </c>
      <c r="Q204" s="61">
        <v>16350</v>
      </c>
      <c r="R204" s="61">
        <v>-2850</v>
      </c>
      <c r="S204" s="61">
        <v>188517</v>
      </c>
      <c r="T204" s="61">
        <v>3174768750</v>
      </c>
      <c r="U204" s="61">
        <v>17600</v>
      </c>
      <c r="V204" s="61">
        <v>17900</v>
      </c>
      <c r="W204" s="61">
        <v>16000</v>
      </c>
      <c r="X204" s="61">
        <v>160656</v>
      </c>
      <c r="Y204" s="61">
        <v>9826075</v>
      </c>
    </row>
    <row r="205" spans="2:25" ht="12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 s="49" t="s">
        <v>150</v>
      </c>
      <c r="Q205" s="61">
        <v>19200</v>
      </c>
      <c r="R205" s="844">
        <v>200</v>
      </c>
      <c r="S205" s="61">
        <v>114463</v>
      </c>
      <c r="T205" s="61">
        <v>2162347650</v>
      </c>
      <c r="U205" s="61">
        <v>19100</v>
      </c>
      <c r="V205" s="61">
        <v>19450</v>
      </c>
      <c r="W205" s="61">
        <v>18200</v>
      </c>
      <c r="X205" s="61">
        <v>188661</v>
      </c>
      <c r="Y205" s="61">
        <v>9826075</v>
      </c>
    </row>
    <row r="206" spans="2:25" ht="12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 s="49" t="s">
        <v>155</v>
      </c>
      <c r="Q206" s="61">
        <v>19000</v>
      </c>
      <c r="R206" s="844">
        <v>-500</v>
      </c>
      <c r="S206" s="61">
        <v>104890</v>
      </c>
      <c r="T206" s="61">
        <v>1964485850</v>
      </c>
      <c r="U206" s="61">
        <v>19500</v>
      </c>
      <c r="V206" s="61">
        <v>19500</v>
      </c>
      <c r="W206" s="61">
        <v>18400</v>
      </c>
      <c r="X206" s="61">
        <v>186695</v>
      </c>
      <c r="Y206" s="61">
        <v>9826075</v>
      </c>
    </row>
    <row r="207" spans="2:25" ht="12" customHeight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 s="49" t="s">
        <v>159</v>
      </c>
      <c r="Q207" s="61">
        <v>19500</v>
      </c>
      <c r="R207" s="844">
        <v>-150</v>
      </c>
      <c r="S207" s="61">
        <v>72933</v>
      </c>
      <c r="T207" s="61">
        <v>1410377450</v>
      </c>
      <c r="U207" s="61">
        <v>19200</v>
      </c>
      <c r="V207" s="61">
        <v>19750</v>
      </c>
      <c r="W207" s="61">
        <v>19000</v>
      </c>
      <c r="X207" s="61">
        <v>191608</v>
      </c>
      <c r="Y207" s="61">
        <v>9826075</v>
      </c>
    </row>
    <row r="208" spans="2:25" ht="12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 s="49" t="s">
        <v>164</v>
      </c>
      <c r="Q208" s="61">
        <v>19650</v>
      </c>
      <c r="R208" s="844">
        <v>600</v>
      </c>
      <c r="S208" s="61">
        <v>133506</v>
      </c>
      <c r="T208" s="61">
        <v>2560591300</v>
      </c>
      <c r="U208" s="61">
        <v>19450</v>
      </c>
      <c r="V208" s="61">
        <v>19800</v>
      </c>
      <c r="W208" s="61">
        <v>18500</v>
      </c>
      <c r="X208" s="61">
        <v>193082</v>
      </c>
      <c r="Y208" s="61">
        <v>9826075</v>
      </c>
    </row>
    <row r="209" spans="2:25" ht="12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 s="49" t="s">
        <v>169</v>
      </c>
      <c r="Q209" s="61">
        <v>19050</v>
      </c>
      <c r="R209" s="61">
        <v>-2050</v>
      </c>
      <c r="S209" s="61">
        <v>248155</v>
      </c>
      <c r="T209" s="61">
        <v>4810121700</v>
      </c>
      <c r="U209" s="61">
        <v>20600</v>
      </c>
      <c r="V209" s="61">
        <v>20600</v>
      </c>
      <c r="W209" s="61">
        <v>18750</v>
      </c>
      <c r="X209" s="61">
        <v>187187</v>
      </c>
      <c r="Y209" s="61">
        <v>9826075</v>
      </c>
    </row>
    <row r="210" spans="2:25" ht="12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 s="49" t="s">
        <v>172</v>
      </c>
      <c r="Q210" s="61">
        <v>21100</v>
      </c>
      <c r="R210" s="61">
        <v>2850</v>
      </c>
      <c r="S210" s="61">
        <v>895764</v>
      </c>
      <c r="T210" s="61">
        <v>19081856750</v>
      </c>
      <c r="U210" s="61">
        <v>19700</v>
      </c>
      <c r="V210" s="61">
        <v>23100</v>
      </c>
      <c r="W210" s="61">
        <v>19650</v>
      </c>
      <c r="X210" s="61">
        <v>207330</v>
      </c>
      <c r="Y210" s="61">
        <v>9826075</v>
      </c>
    </row>
    <row r="211" spans="2:25" ht="12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 s="49" t="s">
        <v>176</v>
      </c>
      <c r="Q211" s="61">
        <v>18250</v>
      </c>
      <c r="R211" s="844">
        <v>-600</v>
      </c>
      <c r="S211" s="61">
        <v>95421</v>
      </c>
      <c r="T211" s="61">
        <v>1789139850</v>
      </c>
      <c r="U211" s="61">
        <v>18850</v>
      </c>
      <c r="V211" s="61">
        <v>19400</v>
      </c>
      <c r="W211" s="61">
        <v>18000</v>
      </c>
      <c r="X211" s="61">
        <v>179326</v>
      </c>
      <c r="Y211" s="61">
        <v>9826075</v>
      </c>
    </row>
    <row r="212" spans="2:25" ht="12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 s="49" t="s">
        <v>180</v>
      </c>
      <c r="Q212" s="61">
        <v>18850</v>
      </c>
      <c r="R212" s="61">
        <v>-1150</v>
      </c>
      <c r="S212" s="61">
        <v>165840</v>
      </c>
      <c r="T212" s="61">
        <v>3174145650</v>
      </c>
      <c r="U212" s="61">
        <v>20000</v>
      </c>
      <c r="V212" s="61">
        <v>20850</v>
      </c>
      <c r="W212" s="61">
        <v>18400</v>
      </c>
      <c r="X212" s="61">
        <v>185222</v>
      </c>
      <c r="Y212" s="61">
        <v>9826075</v>
      </c>
    </row>
    <row r="213" spans="2:25" ht="12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 s="49" t="s">
        <v>184</v>
      </c>
      <c r="Q213" s="61">
        <v>20000</v>
      </c>
      <c r="R213" s="61">
        <v>-2200</v>
      </c>
      <c r="S213" s="61">
        <v>244404</v>
      </c>
      <c r="T213" s="61">
        <v>5046836400</v>
      </c>
      <c r="U213" s="61">
        <v>21100</v>
      </c>
      <c r="V213" s="61">
        <v>21900</v>
      </c>
      <c r="W213" s="61">
        <v>19700</v>
      </c>
      <c r="X213" s="61">
        <v>196522</v>
      </c>
      <c r="Y213" s="61">
        <v>9826075</v>
      </c>
    </row>
    <row r="214" spans="2:25" ht="12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 s="49" t="s">
        <v>187</v>
      </c>
      <c r="Q214" s="61">
        <v>22200</v>
      </c>
      <c r="R214" s="61">
        <v>3450</v>
      </c>
      <c r="S214" s="61">
        <v>695814</v>
      </c>
      <c r="T214" s="61">
        <v>15254457050</v>
      </c>
      <c r="U214" s="61">
        <v>18500</v>
      </c>
      <c r="V214" s="61">
        <v>23850</v>
      </c>
      <c r="W214" s="61">
        <v>18200</v>
      </c>
      <c r="X214" s="61">
        <v>218139</v>
      </c>
      <c r="Y214" s="61">
        <v>9826075</v>
      </c>
    </row>
    <row r="215" spans="2:25" ht="12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 s="49" t="s">
        <v>190</v>
      </c>
      <c r="Q215" s="61">
        <v>18750</v>
      </c>
      <c r="R215" s="844">
        <v>-300</v>
      </c>
      <c r="S215" s="61">
        <v>81254</v>
      </c>
      <c r="T215" s="61">
        <v>1531415800</v>
      </c>
      <c r="U215" s="61">
        <v>19300</v>
      </c>
      <c r="V215" s="61">
        <v>19450</v>
      </c>
      <c r="W215" s="61">
        <v>18250</v>
      </c>
      <c r="X215" s="61">
        <v>184239</v>
      </c>
      <c r="Y215" s="61">
        <v>9826075</v>
      </c>
    </row>
    <row r="216" spans="2:25" ht="12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 s="49" t="s">
        <v>192</v>
      </c>
      <c r="Q216" s="61">
        <v>19050</v>
      </c>
      <c r="R216" s="844">
        <v>-950</v>
      </c>
      <c r="S216" s="61">
        <v>101511</v>
      </c>
      <c r="T216" s="61">
        <v>2012527550</v>
      </c>
      <c r="U216" s="61">
        <v>20000</v>
      </c>
      <c r="V216" s="61">
        <v>20500</v>
      </c>
      <c r="W216" s="61">
        <v>18900</v>
      </c>
      <c r="X216" s="61">
        <v>187187</v>
      </c>
      <c r="Y216" s="61">
        <v>9826075</v>
      </c>
    </row>
    <row r="217" spans="2:25" ht="12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 s="49" t="s">
        <v>194</v>
      </c>
      <c r="Q217" s="61">
        <v>20000</v>
      </c>
      <c r="R217" s="61">
        <v>1400</v>
      </c>
      <c r="S217" s="61">
        <v>282309</v>
      </c>
      <c r="T217" s="61">
        <v>5714755350</v>
      </c>
      <c r="U217" s="61">
        <v>18600</v>
      </c>
      <c r="V217" s="61">
        <v>22000</v>
      </c>
      <c r="W217" s="61">
        <v>18550</v>
      </c>
      <c r="X217" s="61">
        <v>196522</v>
      </c>
      <c r="Y217" s="61">
        <v>9826075</v>
      </c>
    </row>
    <row r="218" spans="2:25" ht="12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 s="49" t="s">
        <v>196</v>
      </c>
      <c r="Q218" s="61">
        <v>18600</v>
      </c>
      <c r="R218" s="61">
        <v>-1200</v>
      </c>
      <c r="S218" s="61">
        <v>102262</v>
      </c>
      <c r="T218" s="61">
        <v>1983634100</v>
      </c>
      <c r="U218" s="61">
        <v>20350</v>
      </c>
      <c r="V218" s="61">
        <v>20700</v>
      </c>
      <c r="W218" s="61">
        <v>18600</v>
      </c>
      <c r="X218" s="61">
        <v>182765</v>
      </c>
      <c r="Y218" s="61">
        <v>9826075</v>
      </c>
    </row>
    <row r="219" spans="2:25" ht="12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 s="49" t="s">
        <v>198</v>
      </c>
      <c r="Q219" s="61">
        <v>19800</v>
      </c>
      <c r="R219" s="844">
        <v>-750</v>
      </c>
      <c r="S219" s="61">
        <v>96240</v>
      </c>
      <c r="T219" s="61">
        <v>1959556950</v>
      </c>
      <c r="U219" s="61">
        <v>20550</v>
      </c>
      <c r="V219" s="61">
        <v>21050</v>
      </c>
      <c r="W219" s="61">
        <v>19550</v>
      </c>
      <c r="X219" s="61">
        <v>194556</v>
      </c>
      <c r="Y219" s="61">
        <v>9826075</v>
      </c>
    </row>
    <row r="220" spans="2:25" ht="12" customHeight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 s="49" t="s">
        <v>200</v>
      </c>
      <c r="Q220" s="61">
        <v>20550</v>
      </c>
      <c r="R220" s="844">
        <v>550</v>
      </c>
      <c r="S220" s="61">
        <v>129812</v>
      </c>
      <c r="T220" s="61">
        <v>2630552500</v>
      </c>
      <c r="U220" s="61">
        <v>20150</v>
      </c>
      <c r="V220" s="61">
        <v>20750</v>
      </c>
      <c r="W220" s="61">
        <v>19750</v>
      </c>
      <c r="X220" s="61">
        <v>201926</v>
      </c>
      <c r="Y220" s="61">
        <v>9826075</v>
      </c>
    </row>
    <row r="221" spans="2:25" ht="12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 s="49" t="s">
        <v>201</v>
      </c>
      <c r="Q221" s="61">
        <v>20000</v>
      </c>
      <c r="R221" s="61">
        <v>-3950</v>
      </c>
      <c r="S221" s="61">
        <v>291014</v>
      </c>
      <c r="T221" s="61">
        <v>6109284500</v>
      </c>
      <c r="U221" s="61">
        <v>22100</v>
      </c>
      <c r="V221" s="61">
        <v>22250</v>
      </c>
      <c r="W221" s="61">
        <v>20000</v>
      </c>
      <c r="X221" s="61">
        <v>196522</v>
      </c>
      <c r="Y221" s="61">
        <v>9826075</v>
      </c>
    </row>
    <row r="222" spans="2:25" ht="12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 s="49" t="s">
        <v>202</v>
      </c>
      <c r="Q222" s="61">
        <v>23950</v>
      </c>
      <c r="R222" s="61">
        <v>-1200</v>
      </c>
      <c r="S222" s="61">
        <v>368785</v>
      </c>
      <c r="T222" s="61">
        <v>9277880150</v>
      </c>
      <c r="U222" s="61">
        <v>26000</v>
      </c>
      <c r="V222" s="61">
        <v>26400</v>
      </c>
      <c r="W222" s="61">
        <v>23400</v>
      </c>
      <c r="X222" s="61">
        <v>235334</v>
      </c>
      <c r="Y222" s="61">
        <v>9826075</v>
      </c>
    </row>
    <row r="223" spans="2:25" ht="12" customHeight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 s="49" t="s">
        <v>204</v>
      </c>
      <c r="Q223" s="61">
        <v>25150</v>
      </c>
      <c r="R223" s="61">
        <v>1700</v>
      </c>
      <c r="S223" s="61">
        <v>185262</v>
      </c>
      <c r="T223" s="61">
        <v>4503316950</v>
      </c>
      <c r="U223" s="61">
        <v>23600</v>
      </c>
      <c r="V223" s="61">
        <v>25150</v>
      </c>
      <c r="W223" s="61">
        <v>23450</v>
      </c>
      <c r="X223" s="61">
        <v>247126</v>
      </c>
      <c r="Y223" s="61">
        <v>9826075</v>
      </c>
    </row>
    <row r="224" spans="2:25" ht="12" customHeight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 s="49" t="s">
        <v>206</v>
      </c>
      <c r="Q224" s="61">
        <v>23450</v>
      </c>
      <c r="R224" s="844">
        <v>-750</v>
      </c>
      <c r="S224" s="61">
        <v>132553</v>
      </c>
      <c r="T224" s="61">
        <v>3143395300</v>
      </c>
      <c r="U224" s="61">
        <v>24200</v>
      </c>
      <c r="V224" s="61">
        <v>24600</v>
      </c>
      <c r="W224" s="61">
        <v>23200</v>
      </c>
      <c r="X224" s="61">
        <v>230421</v>
      </c>
      <c r="Y224" s="61">
        <v>9826075</v>
      </c>
    </row>
    <row r="225" spans="2:25" ht="12" customHeight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 s="49" t="s">
        <v>208</v>
      </c>
      <c r="Q225" s="61">
        <v>24200</v>
      </c>
      <c r="R225" s="844">
        <v>-800</v>
      </c>
      <c r="S225" s="61">
        <v>140594</v>
      </c>
      <c r="T225" s="61">
        <v>3443804600</v>
      </c>
      <c r="U225" s="61">
        <v>25450</v>
      </c>
      <c r="V225" s="61">
        <v>25450</v>
      </c>
      <c r="W225" s="61">
        <v>24000</v>
      </c>
      <c r="X225" s="61">
        <v>237791</v>
      </c>
      <c r="Y225" s="61">
        <v>9826075</v>
      </c>
    </row>
    <row r="226" spans="2:25" ht="12" customHeight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 s="49" t="s">
        <v>210</v>
      </c>
      <c r="Q226" s="61">
        <v>25000</v>
      </c>
      <c r="R226" s="844">
        <v>-400</v>
      </c>
      <c r="S226" s="61">
        <v>261666</v>
      </c>
      <c r="T226" s="61">
        <v>6361391250</v>
      </c>
      <c r="U226" s="61">
        <v>25000</v>
      </c>
      <c r="V226" s="61">
        <v>25350</v>
      </c>
      <c r="W226" s="61">
        <v>23300</v>
      </c>
      <c r="X226" s="61">
        <v>245652</v>
      </c>
      <c r="Y226" s="61">
        <v>9826075</v>
      </c>
    </row>
    <row r="227" spans="2:25" ht="12" customHeight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 s="49" t="s">
        <v>211</v>
      </c>
      <c r="Q227" s="61">
        <v>25400</v>
      </c>
      <c r="R227" s="844">
        <v>-900</v>
      </c>
      <c r="S227" s="61">
        <v>186212</v>
      </c>
      <c r="T227" s="61">
        <v>4786953600</v>
      </c>
      <c r="U227" s="61">
        <v>27500</v>
      </c>
      <c r="V227" s="61">
        <v>27500</v>
      </c>
      <c r="W227" s="61">
        <v>24800</v>
      </c>
      <c r="X227" s="61">
        <v>249582</v>
      </c>
      <c r="Y227" s="61">
        <v>9826075</v>
      </c>
    </row>
    <row r="228" spans="2:25" ht="12" customHeight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 s="49" t="s">
        <v>213</v>
      </c>
      <c r="Q228" s="61">
        <v>26300</v>
      </c>
      <c r="R228" s="61">
        <v>-1700</v>
      </c>
      <c r="S228" s="61">
        <v>370521</v>
      </c>
      <c r="T228" s="61">
        <v>9964027500</v>
      </c>
      <c r="U228" s="61">
        <v>28500</v>
      </c>
      <c r="V228" s="61">
        <v>28900</v>
      </c>
      <c r="W228" s="61">
        <v>25800</v>
      </c>
      <c r="X228" s="61">
        <v>258426</v>
      </c>
      <c r="Y228" s="61">
        <v>9826075</v>
      </c>
    </row>
    <row r="229" spans="2:25" ht="12" customHeight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 s="49" t="s">
        <v>217</v>
      </c>
      <c r="Q229" s="61">
        <v>28000</v>
      </c>
      <c r="R229" s="61">
        <v>1300</v>
      </c>
      <c r="S229" s="61">
        <v>1010129</v>
      </c>
      <c r="T229" s="61">
        <v>28812064900</v>
      </c>
      <c r="U229" s="61">
        <v>27250</v>
      </c>
      <c r="V229" s="61">
        <v>31150</v>
      </c>
      <c r="W229" s="61">
        <v>26650</v>
      </c>
      <c r="X229" s="61">
        <v>275130</v>
      </c>
      <c r="Y229" s="61">
        <v>9826075</v>
      </c>
    </row>
    <row r="230" spans="2:25" ht="12" customHeight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 s="49" t="s">
        <v>220</v>
      </c>
      <c r="Q230" s="61">
        <v>26700</v>
      </c>
      <c r="R230" s="844">
        <v>400</v>
      </c>
      <c r="S230" s="61">
        <v>278732</v>
      </c>
      <c r="T230" s="61">
        <v>7297835300</v>
      </c>
      <c r="U230" s="61">
        <v>26800</v>
      </c>
      <c r="V230" s="61">
        <v>26900</v>
      </c>
      <c r="W230" s="61">
        <v>25350</v>
      </c>
      <c r="X230" s="61">
        <v>262356</v>
      </c>
      <c r="Y230" s="61">
        <v>9826075</v>
      </c>
    </row>
    <row r="231" spans="2:25" ht="12" customHeight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 s="49" t="s">
        <v>223</v>
      </c>
      <c r="Q231" s="61">
        <v>26300</v>
      </c>
      <c r="R231" s="844">
        <v>400</v>
      </c>
      <c r="S231" s="61">
        <v>539290</v>
      </c>
      <c r="T231" s="61">
        <v>14472091850</v>
      </c>
      <c r="U231" s="61">
        <v>28050</v>
      </c>
      <c r="V231" s="61">
        <v>28100</v>
      </c>
      <c r="W231" s="61">
        <v>25900</v>
      </c>
      <c r="X231" s="61">
        <v>258426</v>
      </c>
      <c r="Y231" s="61">
        <v>9826075</v>
      </c>
    </row>
    <row r="232" spans="2:25" ht="12" customHeight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 s="49" t="s">
        <v>224</v>
      </c>
      <c r="Q232" s="61">
        <v>25900</v>
      </c>
      <c r="R232" s="61">
        <v>5950</v>
      </c>
      <c r="S232" s="61">
        <v>384184</v>
      </c>
      <c r="T232" s="61">
        <v>9811706100</v>
      </c>
      <c r="U232" s="61">
        <v>25800</v>
      </c>
      <c r="V232" s="61">
        <v>25900</v>
      </c>
      <c r="W232" s="61">
        <v>24200</v>
      </c>
      <c r="X232" s="61">
        <v>254495</v>
      </c>
      <c r="Y232" s="61">
        <v>9826075</v>
      </c>
    </row>
    <row r="233" spans="2:25" ht="12" customHeight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s="49" t="s">
        <v>225</v>
      </c>
      <c r="Q233" s="61">
        <v>19950</v>
      </c>
      <c r="R233" s="61">
        <v>-4500</v>
      </c>
      <c r="S233" s="61">
        <v>687763</v>
      </c>
      <c r="T233" s="61">
        <v>13415617950</v>
      </c>
      <c r="U233" s="61">
        <v>17300</v>
      </c>
      <c r="V233" s="61">
        <v>21000</v>
      </c>
      <c r="W233" s="61">
        <v>17250</v>
      </c>
      <c r="X233" s="61">
        <v>196030</v>
      </c>
      <c r="Y233" s="61">
        <v>9826075</v>
      </c>
    </row>
    <row r="234" spans="2:25" ht="12" customHeight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 s="49" t="s">
        <v>227</v>
      </c>
      <c r="Q234" s="61">
        <v>24450</v>
      </c>
      <c r="R234" s="61">
        <v>-1000</v>
      </c>
      <c r="S234" s="61">
        <v>248671</v>
      </c>
      <c r="T234" s="61">
        <v>6215374700</v>
      </c>
      <c r="U234" s="61">
        <v>25850</v>
      </c>
      <c r="V234" s="61">
        <v>26550</v>
      </c>
      <c r="W234" s="61">
        <v>23650</v>
      </c>
      <c r="X234" s="61">
        <v>240248</v>
      </c>
      <c r="Y234" s="61">
        <v>9826075</v>
      </c>
    </row>
    <row r="235" spans="2:25" ht="12" customHeight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 s="49" t="s">
        <v>228</v>
      </c>
      <c r="Q235" s="61">
        <v>25450</v>
      </c>
      <c r="R235" s="61">
        <v>-1250</v>
      </c>
      <c r="S235" s="61">
        <v>385798</v>
      </c>
      <c r="T235" s="61">
        <v>9886616150</v>
      </c>
      <c r="U235" s="61">
        <v>25850</v>
      </c>
      <c r="V235" s="61">
        <v>26750</v>
      </c>
      <c r="W235" s="61">
        <v>24200</v>
      </c>
      <c r="X235" s="61">
        <v>250074</v>
      </c>
      <c r="Y235" s="61">
        <v>9826075</v>
      </c>
    </row>
    <row r="236" spans="2:25" ht="12" customHeight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 s="49" t="s">
        <v>229</v>
      </c>
      <c r="Q236" s="61">
        <v>26700</v>
      </c>
      <c r="R236" s="844">
        <v>-800</v>
      </c>
      <c r="S236" s="61">
        <v>179433</v>
      </c>
      <c r="T236" s="61">
        <v>4794994600</v>
      </c>
      <c r="U236" s="61">
        <v>27000</v>
      </c>
      <c r="V236" s="61">
        <v>27200</v>
      </c>
      <c r="W236" s="61">
        <v>26350</v>
      </c>
      <c r="X236" s="61">
        <v>262356</v>
      </c>
      <c r="Y236" s="61">
        <v>9826075</v>
      </c>
    </row>
    <row r="237" spans="2:25" ht="12" customHeight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 s="49" t="s">
        <v>231</v>
      </c>
      <c r="Q237" s="61">
        <v>27500</v>
      </c>
      <c r="R237" s="844">
        <v>400</v>
      </c>
      <c r="S237" s="61">
        <v>233866</v>
      </c>
      <c r="T237" s="61">
        <v>6316780700</v>
      </c>
      <c r="U237" s="61">
        <v>27200</v>
      </c>
      <c r="V237" s="61">
        <v>27700</v>
      </c>
      <c r="W237" s="61">
        <v>26300</v>
      </c>
      <c r="X237" s="61">
        <v>270217</v>
      </c>
      <c r="Y237" s="61">
        <v>9826075</v>
      </c>
    </row>
    <row r="238" spans="2:25" ht="12" customHeight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 s="49" t="s">
        <v>233</v>
      </c>
      <c r="Q238" s="61">
        <v>27100</v>
      </c>
      <c r="R238" s="844">
        <v>950</v>
      </c>
      <c r="S238" s="61">
        <v>520256</v>
      </c>
      <c r="T238" s="61">
        <v>14174695200</v>
      </c>
      <c r="U238" s="61">
        <v>26150</v>
      </c>
      <c r="V238" s="61">
        <v>28650</v>
      </c>
      <c r="W238" s="61">
        <v>25600</v>
      </c>
      <c r="X238" s="61">
        <v>266287</v>
      </c>
      <c r="Y238" s="61">
        <v>9826075</v>
      </c>
    </row>
    <row r="239" spans="2:25" ht="12" customHeight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 s="49" t="s">
        <v>235</v>
      </c>
      <c r="Q239" s="61">
        <v>26150</v>
      </c>
      <c r="R239" s="61">
        <v>-3850</v>
      </c>
      <c r="S239" s="61">
        <v>710011</v>
      </c>
      <c r="T239" s="61">
        <v>19263650850</v>
      </c>
      <c r="U239" s="61">
        <v>26900</v>
      </c>
      <c r="V239" s="61">
        <v>28600</v>
      </c>
      <c r="W239" s="61">
        <v>25750</v>
      </c>
      <c r="X239" s="61">
        <v>256952</v>
      </c>
      <c r="Y239" s="61">
        <v>9826075</v>
      </c>
    </row>
    <row r="240" spans="2:25" ht="12" customHeight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s="49" t="s">
        <v>237</v>
      </c>
      <c r="Q240" s="61">
        <v>30000</v>
      </c>
      <c r="R240" s="61">
        <v>2150</v>
      </c>
      <c r="S240" s="61">
        <v>1564817</v>
      </c>
      <c r="T240" s="61">
        <v>46886667000</v>
      </c>
      <c r="U240" s="61">
        <v>29450</v>
      </c>
      <c r="V240" s="61">
        <v>31800</v>
      </c>
      <c r="W240" s="61">
        <v>28250</v>
      </c>
      <c r="X240" s="61">
        <v>294782</v>
      </c>
      <c r="Y240" s="61">
        <v>9826075</v>
      </c>
    </row>
    <row r="241" spans="2:25" ht="12" customHeight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 s="49" t="s">
        <v>238</v>
      </c>
      <c r="Q241" s="61">
        <v>27850</v>
      </c>
      <c r="R241" s="61">
        <v>1300</v>
      </c>
      <c r="S241" s="61">
        <v>687646</v>
      </c>
      <c r="T241" s="61">
        <v>18984363550</v>
      </c>
      <c r="U241" s="61">
        <v>26550</v>
      </c>
      <c r="V241" s="61">
        <v>29000</v>
      </c>
      <c r="W241" s="61">
        <v>26050</v>
      </c>
      <c r="X241" s="61">
        <v>273656</v>
      </c>
      <c r="Y241" s="61">
        <v>9826075</v>
      </c>
    </row>
    <row r="242" spans="2:25" ht="12" customHeight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 s="49" t="s">
        <v>241</v>
      </c>
      <c r="Q242" s="61">
        <v>26550</v>
      </c>
      <c r="R242" s="844">
        <v>450</v>
      </c>
      <c r="S242" s="61">
        <v>369810</v>
      </c>
      <c r="T242" s="61">
        <v>9770570550</v>
      </c>
      <c r="U242" s="61">
        <v>26800</v>
      </c>
      <c r="V242" s="61">
        <v>27500</v>
      </c>
      <c r="W242" s="61">
        <v>25400</v>
      </c>
      <c r="X242" s="61">
        <v>260882</v>
      </c>
      <c r="Y242" s="61">
        <v>9826075</v>
      </c>
    </row>
    <row r="243" spans="2:25" ht="12" customHeight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 s="49" t="s">
        <v>243</v>
      </c>
      <c r="Q243" s="61">
        <v>26100</v>
      </c>
      <c r="R243" s="844">
        <v>-650</v>
      </c>
      <c r="S243" s="61">
        <v>383582</v>
      </c>
      <c r="T243" s="61">
        <v>10181253000</v>
      </c>
      <c r="U243" s="61">
        <v>27150</v>
      </c>
      <c r="V243" s="61">
        <v>27600</v>
      </c>
      <c r="W243" s="61">
        <v>25900</v>
      </c>
      <c r="X243" s="61">
        <v>256461</v>
      </c>
      <c r="Y243" s="61">
        <v>9826075</v>
      </c>
    </row>
    <row r="244" spans="2:25" ht="12" customHeight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 s="49" t="s">
        <v>245</v>
      </c>
      <c r="Q244" s="61">
        <v>26750</v>
      </c>
      <c r="R244" s="61">
        <v>3200</v>
      </c>
      <c r="S244" s="61">
        <v>1242891</v>
      </c>
      <c r="T244" s="61">
        <v>32815668750</v>
      </c>
      <c r="U244" s="61">
        <v>24050</v>
      </c>
      <c r="V244" s="61">
        <v>28900</v>
      </c>
      <c r="W244" s="61">
        <v>22100</v>
      </c>
      <c r="X244" s="61">
        <v>262848</v>
      </c>
      <c r="Y244" s="61">
        <v>9826075</v>
      </c>
    </row>
    <row r="245" spans="2:25" ht="12" customHeight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 s="49" t="s">
        <v>246</v>
      </c>
      <c r="Q245" s="61">
        <v>23550</v>
      </c>
      <c r="R245" s="61">
        <v>-2550</v>
      </c>
      <c r="S245" s="61">
        <v>357200</v>
      </c>
      <c r="T245" s="61">
        <v>8687620300</v>
      </c>
      <c r="U245" s="61">
        <v>24400</v>
      </c>
      <c r="V245" s="61">
        <v>25400</v>
      </c>
      <c r="W245" s="61">
        <v>23500</v>
      </c>
      <c r="X245" s="61">
        <v>231404</v>
      </c>
      <c r="Y245" s="61">
        <v>9826075</v>
      </c>
    </row>
    <row r="246" spans="2:25" ht="12" customHeight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 s="49" t="s">
        <v>247</v>
      </c>
      <c r="Q246" s="61">
        <v>26100</v>
      </c>
      <c r="R246" s="61">
        <v>1100</v>
      </c>
      <c r="S246" s="61">
        <v>366318</v>
      </c>
      <c r="T246" s="61">
        <v>9433194300</v>
      </c>
      <c r="U246" s="61">
        <v>25100</v>
      </c>
      <c r="V246" s="61">
        <v>26600</v>
      </c>
      <c r="W246" s="61">
        <v>25050</v>
      </c>
      <c r="X246" s="61">
        <v>256461</v>
      </c>
      <c r="Y246" s="61">
        <v>9826075</v>
      </c>
    </row>
    <row r="247" spans="2:25" ht="12" customHeight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 s="49" t="s">
        <v>249</v>
      </c>
      <c r="Q247" s="61">
        <v>25000</v>
      </c>
      <c r="R247" s="61">
        <v>-2600</v>
      </c>
      <c r="S247" s="61">
        <v>602113</v>
      </c>
      <c r="T247" s="61">
        <v>15403785400</v>
      </c>
      <c r="U247" s="61">
        <v>26200</v>
      </c>
      <c r="V247" s="61">
        <v>26700</v>
      </c>
      <c r="W247" s="61">
        <v>24150</v>
      </c>
      <c r="X247" s="61">
        <v>245652</v>
      </c>
      <c r="Y247" s="61">
        <v>9826075</v>
      </c>
    </row>
    <row r="248" spans="2:25" ht="12" customHeight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 s="49" t="s">
        <v>251</v>
      </c>
      <c r="Q248" s="61">
        <v>27600</v>
      </c>
      <c r="R248" s="61">
        <v>-2350</v>
      </c>
      <c r="S248" s="61">
        <v>1046036</v>
      </c>
      <c r="T248" s="61">
        <v>30150405350</v>
      </c>
      <c r="U248" s="61">
        <v>30200</v>
      </c>
      <c r="V248" s="61">
        <v>30800</v>
      </c>
      <c r="W248" s="61">
        <v>27500</v>
      </c>
      <c r="X248" s="61">
        <v>271200</v>
      </c>
      <c r="Y248" s="61">
        <v>9826075</v>
      </c>
    </row>
    <row r="249" spans="2:25" ht="12" customHeight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 s="49" t="s">
        <v>5491</v>
      </c>
      <c r="Q249" s="61">
        <v>29950</v>
      </c>
      <c r="R249" s="61">
        <v>3900</v>
      </c>
      <c r="S249" s="61">
        <v>1790641</v>
      </c>
      <c r="T249" s="61">
        <v>54165813650</v>
      </c>
      <c r="U249" s="61">
        <v>27500</v>
      </c>
      <c r="V249" s="61">
        <v>32150</v>
      </c>
      <c r="W249" s="61">
        <v>27300</v>
      </c>
      <c r="X249" s="61">
        <v>294291</v>
      </c>
      <c r="Y249" s="61">
        <v>9826075</v>
      </c>
    </row>
    <row r="250" spans="2:25" ht="12" customHeight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 s="49" t="s">
        <v>5496</v>
      </c>
      <c r="Q250" s="61">
        <v>26050</v>
      </c>
      <c r="R250" s="61">
        <v>-1000</v>
      </c>
      <c r="S250" s="61">
        <v>989284</v>
      </c>
      <c r="T250" s="61">
        <v>26007888050</v>
      </c>
      <c r="U250" s="61">
        <v>26700</v>
      </c>
      <c r="V250" s="61">
        <v>27800</v>
      </c>
      <c r="W250" s="61">
        <v>24800</v>
      </c>
      <c r="X250" s="61">
        <v>255969</v>
      </c>
      <c r="Y250" s="61">
        <v>9826075</v>
      </c>
    </row>
    <row r="251" spans="2:25" ht="12" customHeight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 s="49" t="s">
        <v>5499</v>
      </c>
      <c r="Q251" s="61">
        <v>27050</v>
      </c>
      <c r="R251" s="844">
        <v>200</v>
      </c>
      <c r="S251" s="61">
        <v>1220399</v>
      </c>
      <c r="T251" s="61">
        <v>32875020900</v>
      </c>
      <c r="U251" s="61">
        <v>26400</v>
      </c>
      <c r="V251" s="61">
        <v>28550</v>
      </c>
      <c r="W251" s="61">
        <v>25150</v>
      </c>
      <c r="X251" s="61">
        <v>265795</v>
      </c>
      <c r="Y251" s="61">
        <v>9826075</v>
      </c>
    </row>
    <row r="252" spans="2:25" ht="12" customHeight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 s="49" t="s">
        <v>5502</v>
      </c>
      <c r="Q252" s="61">
        <v>26850</v>
      </c>
      <c r="R252" s="61">
        <v>-2250</v>
      </c>
      <c r="S252" s="61">
        <v>1005940</v>
      </c>
      <c r="T252" s="61">
        <v>28260510250</v>
      </c>
      <c r="U252" s="61">
        <v>28000</v>
      </c>
      <c r="V252" s="61">
        <v>29800</v>
      </c>
      <c r="W252" s="61">
        <v>26700</v>
      </c>
      <c r="X252" s="61">
        <v>263830</v>
      </c>
      <c r="Y252" s="61">
        <v>9826075</v>
      </c>
    </row>
    <row r="253" spans="2:25" ht="12" customHeight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 s="49" t="s">
        <v>5505</v>
      </c>
      <c r="Q253" s="61">
        <v>29100</v>
      </c>
      <c r="R253" s="61">
        <v>-2250</v>
      </c>
      <c r="S253" s="61">
        <v>1524315</v>
      </c>
      <c r="T253" s="61">
        <v>45025294000</v>
      </c>
      <c r="U253" s="61">
        <v>33450</v>
      </c>
      <c r="V253" s="61">
        <v>33500</v>
      </c>
      <c r="W253" s="61">
        <v>27650</v>
      </c>
      <c r="X253" s="61">
        <v>285939</v>
      </c>
      <c r="Y253" s="61">
        <v>9826075</v>
      </c>
    </row>
    <row r="254" spans="2:25" ht="12" customHeight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 s="49" t="s">
        <v>5510</v>
      </c>
      <c r="Q254" s="61">
        <v>31350</v>
      </c>
      <c r="R254" s="844">
        <v>-100</v>
      </c>
      <c r="S254" s="61">
        <v>2632914</v>
      </c>
      <c r="T254" s="61">
        <v>87763156300</v>
      </c>
      <c r="U254" s="61">
        <v>31600</v>
      </c>
      <c r="V254" s="61">
        <v>38500</v>
      </c>
      <c r="W254" s="61">
        <v>27950</v>
      </c>
      <c r="X254" s="61">
        <v>308047</v>
      </c>
      <c r="Y254" s="61">
        <v>9826075</v>
      </c>
    </row>
    <row r="255" spans="2:25" ht="12" customHeight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 s="49" t="s">
        <v>5514</v>
      </c>
      <c r="Q255" s="61">
        <v>31450</v>
      </c>
      <c r="R255" s="61">
        <v>5400</v>
      </c>
      <c r="S255" s="61">
        <v>2935680</v>
      </c>
      <c r="T255" s="61">
        <v>90165608550</v>
      </c>
      <c r="U255" s="61">
        <v>30200</v>
      </c>
      <c r="V255" s="61">
        <v>33500</v>
      </c>
      <c r="W255" s="61">
        <v>27200</v>
      </c>
      <c r="X255" s="61">
        <v>309030</v>
      </c>
      <c r="Y255" s="61">
        <v>9826075</v>
      </c>
    </row>
    <row r="256" spans="2:25" ht="12" customHeight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 s="49" t="s">
        <v>5518</v>
      </c>
      <c r="Q256" s="61">
        <v>26050</v>
      </c>
      <c r="R256" s="61">
        <v>6000</v>
      </c>
      <c r="S256" s="61">
        <v>475768</v>
      </c>
      <c r="T256" s="61">
        <v>12265917900</v>
      </c>
      <c r="U256" s="61">
        <v>24800</v>
      </c>
      <c r="V256" s="61">
        <v>26050</v>
      </c>
      <c r="W256" s="61">
        <v>24700</v>
      </c>
      <c r="X256" s="61">
        <v>255969</v>
      </c>
      <c r="Y256" s="61">
        <v>9826075</v>
      </c>
    </row>
    <row r="257" spans="2:25" ht="12" customHeight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 s="49" t="s">
        <v>5521</v>
      </c>
      <c r="Q257" s="61">
        <v>20050</v>
      </c>
      <c r="R257" s="61">
        <v>1600</v>
      </c>
      <c r="S257" s="61">
        <v>789998</v>
      </c>
      <c r="T257" s="61">
        <v>15082294150</v>
      </c>
      <c r="U257" s="61">
        <v>18900</v>
      </c>
      <c r="V257" s="61">
        <v>20050</v>
      </c>
      <c r="W257" s="61">
        <v>17700</v>
      </c>
      <c r="X257" s="61">
        <v>197013</v>
      </c>
      <c r="Y257" s="61">
        <v>9826075</v>
      </c>
    </row>
    <row r="258" spans="2:25" ht="12" customHeight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 s="49" t="s">
        <v>5526</v>
      </c>
      <c r="Q258" s="61">
        <v>18450</v>
      </c>
      <c r="R258" s="844">
        <v>-500</v>
      </c>
      <c r="S258" s="61">
        <v>578838</v>
      </c>
      <c r="T258" s="61">
        <v>11279889400</v>
      </c>
      <c r="U258" s="61">
        <v>19100</v>
      </c>
      <c r="V258" s="61">
        <v>20950</v>
      </c>
      <c r="W258" s="61">
        <v>18000</v>
      </c>
      <c r="X258" s="61">
        <v>181291</v>
      </c>
      <c r="Y258" s="61">
        <v>9826075</v>
      </c>
    </row>
    <row r="259" spans="2:25" ht="12" customHeight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 s="49" t="s">
        <v>5530</v>
      </c>
      <c r="Q259" s="61">
        <v>18950</v>
      </c>
      <c r="R259" s="61">
        <v>1150</v>
      </c>
      <c r="S259" s="61">
        <v>345103</v>
      </c>
      <c r="T259" s="61">
        <v>6421245300</v>
      </c>
      <c r="U259" s="61">
        <v>18650</v>
      </c>
      <c r="V259" s="61">
        <v>19250</v>
      </c>
      <c r="W259" s="61">
        <v>18000</v>
      </c>
      <c r="X259" s="61">
        <v>186204</v>
      </c>
      <c r="Y259" s="61">
        <v>9826075</v>
      </c>
    </row>
    <row r="260" spans="2:25" ht="12" customHeight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 s="49" t="s">
        <v>5536</v>
      </c>
      <c r="Q260" s="61">
        <v>17800</v>
      </c>
      <c r="R260" s="61">
        <v>1050</v>
      </c>
      <c r="S260" s="61">
        <v>653214</v>
      </c>
      <c r="T260" s="61">
        <v>11531608050</v>
      </c>
      <c r="U260" s="61">
        <v>17000</v>
      </c>
      <c r="V260" s="61">
        <v>18500</v>
      </c>
      <c r="W260" s="61">
        <v>16550</v>
      </c>
      <c r="X260" s="61">
        <v>174904</v>
      </c>
      <c r="Y260" s="61">
        <v>9826075</v>
      </c>
    </row>
    <row r="261" spans="2:25" ht="12" customHeight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 s="49" t="s">
        <v>5541</v>
      </c>
      <c r="Q261" s="61">
        <v>16750</v>
      </c>
      <c r="R261" s="844">
        <v>-650</v>
      </c>
      <c r="S261" s="61">
        <v>206562</v>
      </c>
      <c r="T261" s="61">
        <v>3481284250</v>
      </c>
      <c r="U261" s="61">
        <v>17450</v>
      </c>
      <c r="V261" s="61">
        <v>17650</v>
      </c>
      <c r="W261" s="61">
        <v>16400</v>
      </c>
      <c r="X261" s="61">
        <v>164587</v>
      </c>
      <c r="Y261" s="61">
        <v>9826075</v>
      </c>
    </row>
    <row r="262" spans="2:25" ht="12" customHeight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 s="49" t="s">
        <v>5547</v>
      </c>
      <c r="Q262" s="61">
        <v>17400</v>
      </c>
      <c r="R262" s="844">
        <v>-100</v>
      </c>
      <c r="S262" s="61">
        <v>254808</v>
      </c>
      <c r="T262" s="61">
        <v>4417625250</v>
      </c>
      <c r="U262" s="61">
        <v>17700</v>
      </c>
      <c r="V262" s="61">
        <v>17850</v>
      </c>
      <c r="W262" s="61">
        <v>16800</v>
      </c>
      <c r="X262" s="61">
        <v>170974</v>
      </c>
      <c r="Y262" s="61">
        <v>9826075</v>
      </c>
    </row>
    <row r="263" spans="2:25" ht="12" customHeight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 s="49" t="s">
        <v>5551</v>
      </c>
      <c r="Q263" s="61">
        <v>17500</v>
      </c>
      <c r="R263" s="844">
        <v>500</v>
      </c>
      <c r="S263" s="61">
        <v>412731</v>
      </c>
      <c r="T263" s="61">
        <v>7141259300</v>
      </c>
      <c r="U263" s="61">
        <v>17100</v>
      </c>
      <c r="V263" s="61">
        <v>17950</v>
      </c>
      <c r="W263" s="61">
        <v>16400</v>
      </c>
      <c r="X263" s="61">
        <v>171956</v>
      </c>
      <c r="Y263" s="61">
        <v>9826075</v>
      </c>
    </row>
    <row r="264" spans="2:25" ht="12" customHeight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 s="49" t="s">
        <v>5555</v>
      </c>
      <c r="Q264" s="61">
        <v>17000</v>
      </c>
      <c r="R264" s="844">
        <v>-150</v>
      </c>
      <c r="S264" s="61">
        <v>298358</v>
      </c>
      <c r="T264" s="61">
        <v>5083968350</v>
      </c>
      <c r="U264" s="61">
        <v>17700</v>
      </c>
      <c r="V264" s="61">
        <v>17750</v>
      </c>
      <c r="W264" s="61">
        <v>16550</v>
      </c>
      <c r="X264" s="61">
        <v>167043</v>
      </c>
      <c r="Y264" s="61">
        <v>9826075</v>
      </c>
    </row>
    <row r="265" spans="2:25" ht="12" customHeight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 s="49" t="s">
        <v>5561</v>
      </c>
      <c r="Q265" s="61">
        <v>17150</v>
      </c>
      <c r="R265" s="844">
        <v>-850</v>
      </c>
      <c r="S265" s="61">
        <v>404686</v>
      </c>
      <c r="T265" s="61">
        <v>7008723700</v>
      </c>
      <c r="U265" s="61">
        <v>17350</v>
      </c>
      <c r="V265" s="61">
        <v>18100</v>
      </c>
      <c r="W265" s="61">
        <v>16900</v>
      </c>
      <c r="X265" s="61">
        <v>168517</v>
      </c>
      <c r="Y265" s="61">
        <v>9826075</v>
      </c>
    </row>
    <row r="266" spans="2:25" ht="12" customHeight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 s="49" t="s">
        <v>5567</v>
      </c>
      <c r="Q266" s="61">
        <v>18000</v>
      </c>
      <c r="R266" s="61">
        <v>-1400</v>
      </c>
      <c r="S266" s="61">
        <v>365358</v>
      </c>
      <c r="T266" s="61">
        <v>6813518100</v>
      </c>
      <c r="U266" s="61">
        <v>19600</v>
      </c>
      <c r="V266" s="61">
        <v>19750</v>
      </c>
      <c r="W266" s="61">
        <v>17650</v>
      </c>
      <c r="X266" s="61">
        <v>176869</v>
      </c>
      <c r="Y266" s="61">
        <v>9826075</v>
      </c>
    </row>
    <row r="267" spans="2:25" ht="12" customHeight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 s="49" t="s">
        <v>5572</v>
      </c>
      <c r="Q267" s="61">
        <v>19400</v>
      </c>
      <c r="R267" s="844">
        <v>150</v>
      </c>
      <c r="S267" s="61">
        <v>301179</v>
      </c>
      <c r="T267" s="61">
        <v>5772489050</v>
      </c>
      <c r="U267" s="61">
        <v>19600</v>
      </c>
      <c r="V267" s="61">
        <v>19750</v>
      </c>
      <c r="W267" s="61">
        <v>18650</v>
      </c>
      <c r="X267" s="61">
        <v>190626</v>
      </c>
      <c r="Y267" s="61">
        <v>9826075</v>
      </c>
    </row>
    <row r="268" spans="2:25" ht="12" customHeight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 s="49" t="s">
        <v>5577</v>
      </c>
      <c r="Q268" s="61">
        <v>19250</v>
      </c>
      <c r="R268" s="844">
        <v>150</v>
      </c>
      <c r="S268" s="61">
        <v>556490</v>
      </c>
      <c r="T268" s="61">
        <v>10750008550</v>
      </c>
      <c r="U268" s="61">
        <v>18600</v>
      </c>
      <c r="V268" s="61">
        <v>19950</v>
      </c>
      <c r="W268" s="61">
        <v>18300</v>
      </c>
      <c r="X268" s="61">
        <v>189152</v>
      </c>
      <c r="Y268" s="61">
        <v>9826075</v>
      </c>
    </row>
    <row r="269" spans="2:25" ht="12" customHeight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 s="49" t="s">
        <v>5583</v>
      </c>
      <c r="Q269" s="61">
        <v>19100</v>
      </c>
      <c r="R269" s="844">
        <v>650</v>
      </c>
      <c r="S269" s="61">
        <v>456032</v>
      </c>
      <c r="T269" s="61">
        <v>8434943600</v>
      </c>
      <c r="U269" s="61">
        <v>18750</v>
      </c>
      <c r="V269" s="61">
        <v>19700</v>
      </c>
      <c r="W269" s="61">
        <v>17500</v>
      </c>
      <c r="X269" s="61">
        <v>187678</v>
      </c>
      <c r="Y269" s="61">
        <v>9826075</v>
      </c>
    </row>
    <row r="270" spans="2:25" ht="12" customHeight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 s="49" t="s">
        <v>5587</v>
      </c>
      <c r="Q270" s="61">
        <v>18450</v>
      </c>
      <c r="R270" s="844">
        <v>-150</v>
      </c>
      <c r="S270" s="61">
        <v>1068506</v>
      </c>
      <c r="T270" s="61">
        <v>20320850250</v>
      </c>
      <c r="U270" s="61">
        <v>18600</v>
      </c>
      <c r="V270" s="61">
        <v>21350</v>
      </c>
      <c r="W270" s="61">
        <v>17750</v>
      </c>
      <c r="X270" s="61">
        <v>181291</v>
      </c>
      <c r="Y270" s="61">
        <v>9826075</v>
      </c>
    </row>
    <row r="271" spans="2:25" ht="12" customHeight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 s="49" t="s">
        <v>5590</v>
      </c>
      <c r="Q271" s="61">
        <v>18600</v>
      </c>
      <c r="R271" s="61">
        <v>-1600</v>
      </c>
      <c r="S271" s="61">
        <v>563898</v>
      </c>
      <c r="T271" s="61">
        <v>10792889350</v>
      </c>
      <c r="U271" s="61">
        <v>20600</v>
      </c>
      <c r="V271" s="61">
        <v>20650</v>
      </c>
      <c r="W271" s="61">
        <v>18500</v>
      </c>
      <c r="X271" s="61">
        <v>182765</v>
      </c>
      <c r="Y271" s="61">
        <v>9826075</v>
      </c>
    </row>
    <row r="272" spans="2:25" ht="12" customHeight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 s="49" t="s">
        <v>5596</v>
      </c>
      <c r="Q272" s="61">
        <v>20200</v>
      </c>
      <c r="R272" s="61">
        <v>2200</v>
      </c>
      <c r="S272" s="61">
        <v>1448220</v>
      </c>
      <c r="T272" s="61">
        <v>29480605200</v>
      </c>
      <c r="U272" s="61">
        <v>17100</v>
      </c>
      <c r="V272" s="61">
        <v>22550</v>
      </c>
      <c r="W272" s="61">
        <v>16800</v>
      </c>
      <c r="X272" s="61">
        <v>198487</v>
      </c>
      <c r="Y272" s="61">
        <v>9826075</v>
      </c>
    </row>
    <row r="273" spans="2:25" ht="12" customHeight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 s="49" t="s">
        <v>5601</v>
      </c>
      <c r="Q273" s="61">
        <v>18000</v>
      </c>
      <c r="R273" s="61">
        <v>-1550</v>
      </c>
      <c r="S273" s="61">
        <v>236542</v>
      </c>
      <c r="T273" s="61">
        <v>4435985300</v>
      </c>
      <c r="U273" s="61">
        <v>19950</v>
      </c>
      <c r="V273" s="61">
        <v>19950</v>
      </c>
      <c r="W273" s="61">
        <v>18000</v>
      </c>
      <c r="X273" s="61">
        <v>176869</v>
      </c>
      <c r="Y273" s="61">
        <v>9826075</v>
      </c>
    </row>
    <row r="274" spans="2:25" ht="12" customHeight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 s="49" t="s">
        <v>5605</v>
      </c>
      <c r="Q274" s="61">
        <v>19550</v>
      </c>
      <c r="R274" s="844">
        <v>400</v>
      </c>
      <c r="S274" s="61">
        <v>225216</v>
      </c>
      <c r="T274" s="61">
        <v>4304919600</v>
      </c>
      <c r="U274" s="61">
        <v>19500</v>
      </c>
      <c r="V274" s="61">
        <v>19900</v>
      </c>
      <c r="W274" s="61">
        <v>18250</v>
      </c>
      <c r="X274" s="61">
        <v>192100</v>
      </c>
      <c r="Y274" s="61">
        <v>9826075</v>
      </c>
    </row>
    <row r="275" spans="2:25" ht="12" customHeight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 s="49" t="s">
        <v>5609</v>
      </c>
      <c r="Q275" s="61">
        <v>19150</v>
      </c>
      <c r="R275" s="844">
        <v>-850</v>
      </c>
      <c r="S275" s="61">
        <v>501394</v>
      </c>
      <c r="T275" s="61">
        <v>10153703950</v>
      </c>
      <c r="U275" s="61">
        <v>19000</v>
      </c>
      <c r="V275" s="61">
        <v>21650</v>
      </c>
      <c r="W275" s="61">
        <v>19000</v>
      </c>
      <c r="X275" s="61">
        <v>188169</v>
      </c>
      <c r="Y275" s="61">
        <v>9826075</v>
      </c>
    </row>
    <row r="276" spans="2:25" ht="12" customHeight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 s="49" t="s">
        <v>5613</v>
      </c>
      <c r="Q276" s="61">
        <v>20000</v>
      </c>
      <c r="R276" s="61">
        <v>4450</v>
      </c>
      <c r="S276" s="61">
        <v>445748</v>
      </c>
      <c r="T276" s="61">
        <v>7991527900</v>
      </c>
      <c r="U276" s="61">
        <v>16400</v>
      </c>
      <c r="V276" s="61">
        <v>20000</v>
      </c>
      <c r="W276" s="61">
        <v>16400</v>
      </c>
      <c r="X276" s="61">
        <v>196522</v>
      </c>
      <c r="Y276" s="61">
        <v>9826075</v>
      </c>
    </row>
    <row r="277" spans="2:25" ht="12" customHeight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s="49" t="s">
        <v>5618</v>
      </c>
      <c r="Q277" s="61">
        <v>15550</v>
      </c>
      <c r="R277" s="844">
        <v>900</v>
      </c>
      <c r="S277" s="61">
        <v>442702</v>
      </c>
      <c r="T277" s="61">
        <v>6835443550</v>
      </c>
      <c r="U277" s="61">
        <v>14400</v>
      </c>
      <c r="V277" s="61">
        <v>17000</v>
      </c>
      <c r="W277" s="61">
        <v>13950</v>
      </c>
      <c r="X277" s="61">
        <v>152795</v>
      </c>
      <c r="Y277" s="61">
        <v>9826075</v>
      </c>
    </row>
    <row r="278" spans="2:25" ht="12" customHeight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 s="49" t="s">
        <v>5622</v>
      </c>
      <c r="Q278" s="61">
        <v>14650</v>
      </c>
      <c r="R278" s="844">
        <v>450</v>
      </c>
      <c r="S278" s="61">
        <v>571101</v>
      </c>
      <c r="T278" s="61">
        <v>7967903400</v>
      </c>
      <c r="U278" s="61">
        <v>13600</v>
      </c>
      <c r="V278" s="61">
        <v>14650</v>
      </c>
      <c r="W278" s="61">
        <v>13400</v>
      </c>
      <c r="X278" s="61">
        <v>143952</v>
      </c>
      <c r="Y278" s="61">
        <v>9826075</v>
      </c>
    </row>
    <row r="279" spans="2:25" ht="12" customHeight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 s="49" t="s">
        <v>5627</v>
      </c>
      <c r="Q279" s="61">
        <v>14200</v>
      </c>
      <c r="R279" s="61">
        <v>3250</v>
      </c>
      <c r="S279" s="61">
        <v>1959827</v>
      </c>
      <c r="T279" s="61">
        <v>26845692700</v>
      </c>
      <c r="U279" s="61">
        <v>12300</v>
      </c>
      <c r="V279" s="61">
        <v>14200</v>
      </c>
      <c r="W279" s="61">
        <v>11700</v>
      </c>
      <c r="X279" s="61">
        <v>139530</v>
      </c>
      <c r="Y279" s="61">
        <v>9826075</v>
      </c>
    </row>
    <row r="280" spans="2:25" ht="12" customHeight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 s="49" t="s">
        <v>5631</v>
      </c>
      <c r="Q280" s="61">
        <v>10950</v>
      </c>
      <c r="R280" s="844">
        <v>800</v>
      </c>
      <c r="S280" s="61">
        <v>1198154</v>
      </c>
      <c r="T280" s="61">
        <v>13280258200</v>
      </c>
      <c r="U280" s="61">
        <v>10200</v>
      </c>
      <c r="V280" s="61">
        <v>11950</v>
      </c>
      <c r="W280" s="61">
        <v>9940</v>
      </c>
      <c r="X280" s="61">
        <v>107596</v>
      </c>
      <c r="Y280" s="61">
        <v>9826075</v>
      </c>
    </row>
    <row r="281" spans="2:25" ht="12" customHeight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 s="49" t="s">
        <v>5637</v>
      </c>
      <c r="Q281" s="61">
        <v>10150</v>
      </c>
      <c r="R281" s="844">
        <v>-650</v>
      </c>
      <c r="S281" s="61">
        <v>441869</v>
      </c>
      <c r="T281" s="61">
        <v>4496248900</v>
      </c>
      <c r="U281" s="61">
        <v>10500</v>
      </c>
      <c r="V281" s="61">
        <v>10700</v>
      </c>
      <c r="W281" s="61">
        <v>9900</v>
      </c>
      <c r="X281" s="61">
        <v>99735</v>
      </c>
      <c r="Y281" s="61">
        <v>9826075</v>
      </c>
    </row>
    <row r="282" spans="2:25" ht="12" customHeight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 s="49" t="s">
        <v>5641</v>
      </c>
      <c r="Q282" s="61">
        <v>10800</v>
      </c>
      <c r="R282" s="844">
        <v>100</v>
      </c>
      <c r="S282" s="61">
        <v>589341</v>
      </c>
      <c r="T282" s="61">
        <v>6405226550</v>
      </c>
      <c r="U282" s="61">
        <v>10700</v>
      </c>
      <c r="V282" s="61">
        <v>11450</v>
      </c>
      <c r="W282" s="61">
        <v>10400</v>
      </c>
      <c r="X282" s="61">
        <v>106122</v>
      </c>
      <c r="Y282" s="61">
        <v>9826075</v>
      </c>
    </row>
    <row r="283" spans="2:25" ht="12" customHeight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 s="49" t="s">
        <v>5647</v>
      </c>
      <c r="Q283" s="61">
        <v>10700</v>
      </c>
      <c r="R283" s="844">
        <v>0</v>
      </c>
      <c r="S283" s="61">
        <v>1726230</v>
      </c>
      <c r="T283" s="61">
        <v>19180405500</v>
      </c>
      <c r="U283" s="61">
        <v>12000</v>
      </c>
      <c r="V283" s="61">
        <v>12150</v>
      </c>
      <c r="W283" s="61">
        <v>10350</v>
      </c>
      <c r="X283" s="61">
        <v>105139</v>
      </c>
      <c r="Y283" s="61">
        <v>9826075</v>
      </c>
    </row>
    <row r="284" spans="2:25" ht="12" customHeight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 s="49" t="s">
        <v>5650</v>
      </c>
      <c r="Q284" s="61">
        <v>10700</v>
      </c>
      <c r="R284" s="61">
        <v>2450</v>
      </c>
      <c r="S284" s="61">
        <v>687804</v>
      </c>
      <c r="T284" s="61">
        <v>7003060320</v>
      </c>
      <c r="U284" s="61">
        <v>8400</v>
      </c>
      <c r="V284" s="61">
        <v>10700</v>
      </c>
      <c r="W284" s="61">
        <v>8360</v>
      </c>
      <c r="X284" s="61">
        <v>105139</v>
      </c>
      <c r="Y284" s="61">
        <v>9826075</v>
      </c>
    </row>
    <row r="285" spans="2:25" ht="12" customHeight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 s="49" t="s">
        <v>5655</v>
      </c>
      <c r="Q285" s="61">
        <v>8250</v>
      </c>
      <c r="R285" s="61">
        <v>1440</v>
      </c>
      <c r="S285" s="61">
        <v>1030502</v>
      </c>
      <c r="T285" s="61">
        <v>8136419910</v>
      </c>
      <c r="U285" s="61">
        <v>6820</v>
      </c>
      <c r="V285" s="61">
        <v>8800</v>
      </c>
      <c r="W285" s="61">
        <v>6790</v>
      </c>
      <c r="X285" s="61">
        <v>81065</v>
      </c>
      <c r="Y285" s="61">
        <v>9826075</v>
      </c>
    </row>
    <row r="286" spans="2:25" ht="12" customHeight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 s="49" t="s">
        <v>5659</v>
      </c>
      <c r="Q286" s="61">
        <v>6810</v>
      </c>
      <c r="R286" s="844">
        <v>-130</v>
      </c>
      <c r="S286" s="61">
        <v>68319</v>
      </c>
      <c r="T286" s="61">
        <v>465178280</v>
      </c>
      <c r="U286" s="61">
        <v>7040</v>
      </c>
      <c r="V286" s="61">
        <v>7040</v>
      </c>
      <c r="W286" s="61">
        <v>6750</v>
      </c>
      <c r="X286" s="61">
        <v>66916</v>
      </c>
      <c r="Y286" s="61">
        <v>9826075</v>
      </c>
    </row>
    <row r="287" spans="2:25" ht="12" customHeight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 s="49" t="s">
        <v>5663</v>
      </c>
      <c r="Q287" s="61">
        <v>6940</v>
      </c>
      <c r="R287" s="844">
        <v>140</v>
      </c>
      <c r="S287" s="61">
        <v>191879</v>
      </c>
      <c r="T287" s="61">
        <v>1354065220</v>
      </c>
      <c r="U287" s="61">
        <v>6980</v>
      </c>
      <c r="V287" s="61">
        <v>7280</v>
      </c>
      <c r="W287" s="61">
        <v>6830</v>
      </c>
      <c r="X287" s="61">
        <v>68193</v>
      </c>
      <c r="Y287" s="61">
        <v>9826075</v>
      </c>
    </row>
    <row r="288" spans="2:25" ht="12" customHeight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 s="49" t="s">
        <v>5668</v>
      </c>
      <c r="Q288" s="61">
        <v>6800</v>
      </c>
      <c r="R288" s="844">
        <v>210</v>
      </c>
      <c r="S288" s="61">
        <v>118958</v>
      </c>
      <c r="T288" s="61">
        <v>810742560</v>
      </c>
      <c r="U288" s="61">
        <v>6600</v>
      </c>
      <c r="V288" s="61">
        <v>6960</v>
      </c>
      <c r="W288" s="61">
        <v>6600</v>
      </c>
      <c r="X288" s="61">
        <v>66817</v>
      </c>
      <c r="Y288" s="61">
        <v>9826075</v>
      </c>
    </row>
    <row r="289" spans="2:25" ht="12" customHeight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 s="49" t="s">
        <v>5672</v>
      </c>
      <c r="Q289" s="61">
        <v>6590</v>
      </c>
      <c r="R289" s="844">
        <v>180</v>
      </c>
      <c r="S289" s="61">
        <v>61812</v>
      </c>
      <c r="T289" s="61">
        <v>403800110</v>
      </c>
      <c r="U289" s="61">
        <v>6400</v>
      </c>
      <c r="V289" s="61">
        <v>6660</v>
      </c>
      <c r="W289" s="61">
        <v>6360</v>
      </c>
      <c r="X289" s="61">
        <v>64754</v>
      </c>
      <c r="Y289" s="61">
        <v>9826075</v>
      </c>
    </row>
    <row r="290" spans="2:25" ht="12" customHeight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 s="49" t="s">
        <v>5676</v>
      </c>
      <c r="Q290" s="61">
        <v>6410</v>
      </c>
      <c r="R290" s="844">
        <v>30</v>
      </c>
      <c r="S290" s="61">
        <v>14901</v>
      </c>
      <c r="T290" s="61">
        <v>95314040</v>
      </c>
      <c r="U290" s="61">
        <v>6330</v>
      </c>
      <c r="V290" s="61">
        <v>6460</v>
      </c>
      <c r="W290" s="61">
        <v>6320</v>
      </c>
      <c r="X290" s="61">
        <v>62985</v>
      </c>
      <c r="Y290" s="61">
        <v>9826075</v>
      </c>
    </row>
    <row r="291" spans="2:25" ht="12" customHeight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 s="49" t="s">
        <v>5680</v>
      </c>
      <c r="Q291" s="61">
        <v>6380</v>
      </c>
      <c r="R291" s="844">
        <v>-50</v>
      </c>
      <c r="S291" s="61">
        <v>7838</v>
      </c>
      <c r="T291" s="61">
        <v>49955260</v>
      </c>
      <c r="U291" s="61">
        <v>6430</v>
      </c>
      <c r="V291" s="61">
        <v>6430</v>
      </c>
      <c r="W291" s="61">
        <v>6350</v>
      </c>
      <c r="X291" s="61">
        <v>62690</v>
      </c>
      <c r="Y291" s="61">
        <v>9826075</v>
      </c>
    </row>
    <row r="292" spans="2:25" ht="12" customHeight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 s="49" t="s">
        <v>5683</v>
      </c>
      <c r="Q292" s="61">
        <v>6430</v>
      </c>
      <c r="R292" s="844">
        <v>-90</v>
      </c>
      <c r="S292" s="61">
        <v>12807</v>
      </c>
      <c r="T292" s="61">
        <v>83151580</v>
      </c>
      <c r="U292" s="61">
        <v>6560</v>
      </c>
      <c r="V292" s="61">
        <v>6580</v>
      </c>
      <c r="W292" s="61">
        <v>6430</v>
      </c>
      <c r="X292" s="61">
        <v>63182</v>
      </c>
      <c r="Y292" s="61">
        <v>9826075</v>
      </c>
    </row>
    <row r="293" spans="2:25" ht="12" customHeight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 s="49" t="s">
        <v>5687</v>
      </c>
      <c r="Q293" s="61">
        <v>6520</v>
      </c>
      <c r="R293" s="844">
        <v>30</v>
      </c>
      <c r="S293" s="61">
        <v>11515</v>
      </c>
      <c r="T293" s="61">
        <v>75433060</v>
      </c>
      <c r="U293" s="61">
        <v>6680</v>
      </c>
      <c r="V293" s="61">
        <v>6680</v>
      </c>
      <c r="W293" s="61">
        <v>6450</v>
      </c>
      <c r="X293" s="61">
        <v>64066</v>
      </c>
      <c r="Y293" s="61">
        <v>9826075</v>
      </c>
    </row>
    <row r="294" spans="2:25" ht="12" customHeight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s="49" t="s">
        <v>5692</v>
      </c>
      <c r="Q294" s="61">
        <v>6490</v>
      </c>
      <c r="R294" s="844">
        <v>120</v>
      </c>
      <c r="S294" s="61">
        <v>12142</v>
      </c>
      <c r="T294" s="61">
        <v>78258880</v>
      </c>
      <c r="U294" s="61">
        <v>6400</v>
      </c>
      <c r="V294" s="61">
        <v>6510</v>
      </c>
      <c r="W294" s="61">
        <v>6370</v>
      </c>
      <c r="X294" s="61">
        <v>63771</v>
      </c>
      <c r="Y294" s="61">
        <v>9826075</v>
      </c>
    </row>
    <row r="295" spans="2:25" ht="12" customHeight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s="49" t="s">
        <v>5696</v>
      </c>
      <c r="Q295" s="61">
        <v>6370</v>
      </c>
      <c r="R295" s="844">
        <v>-90</v>
      </c>
      <c r="S295" s="61">
        <v>13164</v>
      </c>
      <c r="T295" s="61">
        <v>84376190</v>
      </c>
      <c r="U295" s="61">
        <v>6490</v>
      </c>
      <c r="V295" s="61">
        <v>6500</v>
      </c>
      <c r="W295" s="61">
        <v>6340</v>
      </c>
      <c r="X295" s="61">
        <v>62592</v>
      </c>
      <c r="Y295" s="61">
        <v>9826075</v>
      </c>
    </row>
    <row r="296" spans="2:25" ht="12" customHeight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s="49" t="s">
        <v>5700</v>
      </c>
      <c r="Q296" s="61">
        <v>6460</v>
      </c>
      <c r="R296" s="844">
        <v>-40</v>
      </c>
      <c r="S296" s="61">
        <v>7564</v>
      </c>
      <c r="T296" s="61">
        <v>48887130</v>
      </c>
      <c r="U296" s="61">
        <v>6580</v>
      </c>
      <c r="V296" s="61">
        <v>6580</v>
      </c>
      <c r="W296" s="61">
        <v>6400</v>
      </c>
      <c r="X296" s="61">
        <v>63476</v>
      </c>
      <c r="Y296" s="61">
        <v>9826075</v>
      </c>
    </row>
    <row r="297" spans="2:25" ht="12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 s="49" t="s">
        <v>5704</v>
      </c>
      <c r="Q297" s="61">
        <v>6500</v>
      </c>
      <c r="R297" s="844">
        <v>30</v>
      </c>
      <c r="S297" s="61">
        <v>15825</v>
      </c>
      <c r="T297" s="61">
        <v>101962940</v>
      </c>
      <c r="U297" s="61">
        <v>6420</v>
      </c>
      <c r="V297" s="61">
        <v>6500</v>
      </c>
      <c r="W297" s="61">
        <v>6350</v>
      </c>
      <c r="X297" s="61">
        <v>63869</v>
      </c>
      <c r="Y297" s="61">
        <v>9826075</v>
      </c>
    </row>
    <row r="298" spans="2:25" ht="12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 s="49" t="s">
        <v>5708</v>
      </c>
      <c r="Q298" s="61">
        <v>6470</v>
      </c>
      <c r="R298" s="844">
        <v>80</v>
      </c>
      <c r="S298" s="61">
        <v>25204</v>
      </c>
      <c r="T298" s="61">
        <v>161932540</v>
      </c>
      <c r="U298" s="61">
        <v>6390</v>
      </c>
      <c r="V298" s="61">
        <v>6490</v>
      </c>
      <c r="W298" s="61">
        <v>6350</v>
      </c>
      <c r="X298" s="61">
        <v>63575</v>
      </c>
      <c r="Y298" s="61">
        <v>9826075</v>
      </c>
    </row>
    <row r="299" spans="2:25" ht="12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 s="49" t="s">
        <v>5711</v>
      </c>
      <c r="Q299" s="61">
        <v>6390</v>
      </c>
      <c r="R299" s="844">
        <v>30</v>
      </c>
      <c r="S299" s="61">
        <v>22057</v>
      </c>
      <c r="T299" s="61">
        <v>139423290</v>
      </c>
      <c r="U299" s="61">
        <v>6400</v>
      </c>
      <c r="V299" s="61">
        <v>6400</v>
      </c>
      <c r="W299" s="61">
        <v>6270</v>
      </c>
      <c r="X299" s="61">
        <v>62789</v>
      </c>
      <c r="Y299" s="61">
        <v>9826075</v>
      </c>
    </row>
    <row r="300" spans="2:25" ht="12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s="49" t="s">
        <v>5715</v>
      </c>
      <c r="Q300" s="61">
        <v>6360</v>
      </c>
      <c r="R300" s="844">
        <v>190</v>
      </c>
      <c r="S300" s="61">
        <v>47644</v>
      </c>
      <c r="T300" s="61">
        <v>301881650</v>
      </c>
      <c r="U300" s="61">
        <v>6210</v>
      </c>
      <c r="V300" s="61">
        <v>6410</v>
      </c>
      <c r="W300" s="61">
        <v>6210</v>
      </c>
      <c r="X300" s="61">
        <v>62494</v>
      </c>
      <c r="Y300" s="61">
        <v>9826075</v>
      </c>
    </row>
    <row r="301" spans="2:25" ht="12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 s="49" t="s">
        <v>5719</v>
      </c>
      <c r="Q301" s="61">
        <v>6170</v>
      </c>
      <c r="R301" s="844">
        <v>-30</v>
      </c>
      <c r="S301" s="61">
        <v>22512</v>
      </c>
      <c r="T301" s="61">
        <v>138421380</v>
      </c>
      <c r="U301" s="61">
        <v>6290</v>
      </c>
      <c r="V301" s="61">
        <v>6390</v>
      </c>
      <c r="W301" s="61">
        <v>6030</v>
      </c>
      <c r="X301" s="61">
        <v>60627</v>
      </c>
      <c r="Y301" s="61">
        <v>9826075</v>
      </c>
    </row>
    <row r="302" spans="2:25" ht="12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s="49" t="s">
        <v>5723</v>
      </c>
      <c r="Q302" s="61">
        <v>6200</v>
      </c>
      <c r="R302" s="844">
        <v>110</v>
      </c>
      <c r="S302" s="61">
        <v>69709</v>
      </c>
      <c r="T302" s="61">
        <v>439912680</v>
      </c>
      <c r="U302" s="61">
        <v>6250</v>
      </c>
      <c r="V302" s="61">
        <v>6500</v>
      </c>
      <c r="W302" s="61">
        <v>6120</v>
      </c>
      <c r="X302" s="61">
        <v>60922</v>
      </c>
      <c r="Y302" s="61">
        <v>9826075</v>
      </c>
    </row>
    <row r="303" spans="2:25" ht="12" customHeight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 s="49" t="s">
        <v>5728</v>
      </c>
      <c r="Q303" s="61">
        <v>6090</v>
      </c>
      <c r="R303" s="844">
        <v>50</v>
      </c>
      <c r="S303" s="61">
        <v>29064</v>
      </c>
      <c r="T303" s="61">
        <v>177076040</v>
      </c>
      <c r="U303" s="61">
        <v>6290</v>
      </c>
      <c r="V303" s="61">
        <v>6290</v>
      </c>
      <c r="W303" s="61">
        <v>6030</v>
      </c>
      <c r="X303" s="61">
        <v>59841</v>
      </c>
      <c r="Y303" s="61">
        <v>9826075</v>
      </c>
    </row>
    <row r="304" spans="2:25" ht="12" customHeight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s="49" t="s">
        <v>5731</v>
      </c>
      <c r="Q304" s="61">
        <v>6040</v>
      </c>
      <c r="R304" s="844">
        <v>-80</v>
      </c>
      <c r="S304" s="61">
        <v>19762</v>
      </c>
      <c r="T304" s="61">
        <v>120736570</v>
      </c>
      <c r="U304" s="61">
        <v>6300</v>
      </c>
      <c r="V304" s="61">
        <v>6300</v>
      </c>
      <c r="W304" s="61">
        <v>6040</v>
      </c>
      <c r="X304" s="61">
        <v>59349</v>
      </c>
      <c r="Y304" s="61">
        <v>9826075</v>
      </c>
    </row>
    <row r="305" spans="2:25" ht="12" customHeight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 s="49" t="s">
        <v>5735</v>
      </c>
      <c r="Q305" s="61">
        <v>6120</v>
      </c>
      <c r="R305" s="844">
        <v>-110</v>
      </c>
      <c r="S305" s="61">
        <v>41527</v>
      </c>
      <c r="T305" s="61">
        <v>250785260</v>
      </c>
      <c r="U305" s="61">
        <v>6090</v>
      </c>
      <c r="V305" s="61">
        <v>6150</v>
      </c>
      <c r="W305" s="61">
        <v>5970</v>
      </c>
      <c r="X305" s="61">
        <v>60136</v>
      </c>
      <c r="Y305" s="61">
        <v>9826075</v>
      </c>
    </row>
    <row r="306" spans="2:25" ht="12" customHeight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 s="49" t="s">
        <v>5738</v>
      </c>
      <c r="Q306" s="61">
        <v>6230</v>
      </c>
      <c r="R306" s="844">
        <v>-150</v>
      </c>
      <c r="S306" s="61">
        <v>21783</v>
      </c>
      <c r="T306" s="61">
        <v>135591380</v>
      </c>
      <c r="U306" s="61">
        <v>6380</v>
      </c>
      <c r="V306" s="61">
        <v>6380</v>
      </c>
      <c r="W306" s="61">
        <v>6180</v>
      </c>
      <c r="X306" s="61">
        <v>61216</v>
      </c>
      <c r="Y306" s="61">
        <v>9826075</v>
      </c>
    </row>
    <row r="307" spans="2:25" ht="12" customHeight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 s="49" t="s">
        <v>5741</v>
      </c>
      <c r="Q307" s="61">
        <v>6380</v>
      </c>
      <c r="R307" s="844">
        <v>-100</v>
      </c>
      <c r="S307" s="61">
        <v>23278</v>
      </c>
      <c r="T307" s="61">
        <v>149525660</v>
      </c>
      <c r="U307" s="61">
        <v>6450</v>
      </c>
      <c r="V307" s="61">
        <v>6520</v>
      </c>
      <c r="W307" s="61">
        <v>6380</v>
      </c>
      <c r="X307" s="61">
        <v>62690</v>
      </c>
      <c r="Y307" s="61">
        <v>9826075</v>
      </c>
    </row>
    <row r="308" spans="2:25" ht="12" customHeight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 s="49" t="s">
        <v>5745</v>
      </c>
      <c r="Q308" s="61">
        <v>6480</v>
      </c>
      <c r="R308" s="844">
        <v>30</v>
      </c>
      <c r="S308" s="61">
        <v>20835</v>
      </c>
      <c r="T308" s="61">
        <v>134398590</v>
      </c>
      <c r="U308" s="61">
        <v>6410</v>
      </c>
      <c r="V308" s="61">
        <v>6540</v>
      </c>
      <c r="W308" s="61">
        <v>6400</v>
      </c>
      <c r="X308" s="61">
        <v>63628</v>
      </c>
      <c r="Y308" s="61">
        <v>9819185</v>
      </c>
    </row>
    <row r="309" spans="2:25" ht="12" customHeight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s="49" t="s">
        <v>5749</v>
      </c>
      <c r="Q309" s="61">
        <v>6450</v>
      </c>
      <c r="R309" s="844">
        <v>-40</v>
      </c>
      <c r="S309" s="61">
        <v>33394</v>
      </c>
      <c r="T309" s="61">
        <v>216657040</v>
      </c>
      <c r="U309" s="61">
        <v>6490</v>
      </c>
      <c r="V309" s="61">
        <v>6570</v>
      </c>
      <c r="W309" s="61">
        <v>6440</v>
      </c>
      <c r="X309" s="61">
        <v>63334</v>
      </c>
      <c r="Y309" s="61">
        <v>9819185</v>
      </c>
    </row>
    <row r="310" spans="2:25" ht="12" customHeight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 s="49" t="s">
        <v>5754</v>
      </c>
      <c r="Q310" s="61">
        <v>6490</v>
      </c>
      <c r="R310" s="844">
        <v>10</v>
      </c>
      <c r="S310" s="61">
        <v>48276</v>
      </c>
      <c r="T310" s="61">
        <v>318444590</v>
      </c>
      <c r="U310" s="61">
        <v>6480</v>
      </c>
      <c r="V310" s="61">
        <v>6710</v>
      </c>
      <c r="W310" s="61">
        <v>6360</v>
      </c>
      <c r="X310" s="61">
        <v>63727</v>
      </c>
      <c r="Y310" s="61">
        <v>9819185</v>
      </c>
    </row>
    <row r="311" spans="2:25" ht="12" customHeight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 s="49" t="s">
        <v>5760</v>
      </c>
      <c r="Q311" s="61">
        <v>6480</v>
      </c>
      <c r="R311" s="844">
        <v>20</v>
      </c>
      <c r="S311" s="61">
        <v>23101</v>
      </c>
      <c r="T311" s="61">
        <v>149245110</v>
      </c>
      <c r="U311" s="61">
        <v>6460</v>
      </c>
      <c r="V311" s="61">
        <v>6530</v>
      </c>
      <c r="W311" s="61">
        <v>6410</v>
      </c>
      <c r="X311" s="61">
        <v>63628</v>
      </c>
      <c r="Y311" s="61">
        <v>9819185</v>
      </c>
    </row>
    <row r="312" spans="2:25" ht="12" customHeight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 s="49" t="s">
        <v>5765</v>
      </c>
      <c r="Q312" s="61">
        <v>6460</v>
      </c>
      <c r="R312" s="844">
        <v>50</v>
      </c>
      <c r="S312" s="61">
        <v>22227</v>
      </c>
      <c r="T312" s="61">
        <v>144134360</v>
      </c>
      <c r="U312" s="61">
        <v>6420</v>
      </c>
      <c r="V312" s="61">
        <v>6550</v>
      </c>
      <c r="W312" s="61">
        <v>6390</v>
      </c>
      <c r="X312" s="61">
        <v>63432</v>
      </c>
      <c r="Y312" s="61">
        <v>9819185</v>
      </c>
    </row>
    <row r="313" spans="2:25" ht="12" customHeight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 s="49" t="s">
        <v>5769</v>
      </c>
      <c r="Q313" s="61">
        <v>6410</v>
      </c>
      <c r="R313" s="844">
        <v>100</v>
      </c>
      <c r="S313" s="61">
        <v>13781</v>
      </c>
      <c r="T313" s="61">
        <v>87934880</v>
      </c>
      <c r="U313" s="61">
        <v>6350</v>
      </c>
      <c r="V313" s="61">
        <v>6420</v>
      </c>
      <c r="W313" s="61">
        <v>6270</v>
      </c>
      <c r="X313" s="61">
        <v>62941</v>
      </c>
      <c r="Y313" s="61">
        <v>9819185</v>
      </c>
    </row>
    <row r="314" spans="2:25" ht="12" customHeight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 s="49" t="s">
        <v>5774</v>
      </c>
      <c r="Q314" s="61">
        <v>6310</v>
      </c>
      <c r="R314" s="844">
        <v>40</v>
      </c>
      <c r="S314" s="61">
        <v>20462</v>
      </c>
      <c r="T314" s="61">
        <v>128676020</v>
      </c>
      <c r="U314" s="61">
        <v>6270</v>
      </c>
      <c r="V314" s="61">
        <v>6370</v>
      </c>
      <c r="W314" s="61">
        <v>6200</v>
      </c>
      <c r="X314" s="61">
        <v>61959</v>
      </c>
      <c r="Y314" s="61">
        <v>9819185</v>
      </c>
    </row>
    <row r="315" spans="2:25" ht="12" customHeight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 s="49" t="s">
        <v>5778</v>
      </c>
      <c r="Q315" s="61">
        <v>6270</v>
      </c>
      <c r="R315" s="844">
        <v>0</v>
      </c>
      <c r="S315" s="61">
        <v>13897</v>
      </c>
      <c r="T315" s="61">
        <v>86779180</v>
      </c>
      <c r="U315" s="61">
        <v>6250</v>
      </c>
      <c r="V315" s="61">
        <v>6300</v>
      </c>
      <c r="W315" s="61">
        <v>6200</v>
      </c>
      <c r="X315" s="61">
        <v>61566</v>
      </c>
      <c r="Y315" s="61">
        <v>9819185</v>
      </c>
    </row>
    <row r="316" spans="2:25" ht="12" customHeight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 s="49" t="s">
        <v>5783</v>
      </c>
      <c r="Q316" s="61">
        <v>6270</v>
      </c>
      <c r="R316" s="844">
        <v>0</v>
      </c>
      <c r="S316" s="61">
        <v>19685</v>
      </c>
      <c r="T316" s="61">
        <v>122767320</v>
      </c>
      <c r="U316" s="61">
        <v>6310</v>
      </c>
      <c r="V316" s="61">
        <v>6350</v>
      </c>
      <c r="W316" s="61">
        <v>6200</v>
      </c>
      <c r="X316" s="61">
        <v>61566</v>
      </c>
      <c r="Y316" s="61">
        <v>9819185</v>
      </c>
    </row>
    <row r="317" spans="2:25" ht="12" customHeight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 s="49" t="s">
        <v>5788</v>
      </c>
      <c r="Q317" s="61">
        <v>6270</v>
      </c>
      <c r="R317" s="844">
        <v>50</v>
      </c>
      <c r="S317" s="61">
        <v>18869</v>
      </c>
      <c r="T317" s="61">
        <v>117773440</v>
      </c>
      <c r="U317" s="61">
        <v>6300</v>
      </c>
      <c r="V317" s="61">
        <v>6350</v>
      </c>
      <c r="W317" s="61">
        <v>6180</v>
      </c>
      <c r="X317" s="61">
        <v>61566</v>
      </c>
      <c r="Y317" s="61">
        <v>9819185</v>
      </c>
    </row>
    <row r="318" spans="2:25" ht="12" customHeight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 s="49" t="s">
        <v>5794</v>
      </c>
      <c r="Q318" s="61">
        <v>6220</v>
      </c>
      <c r="R318" s="844">
        <v>20</v>
      </c>
      <c r="S318" s="61">
        <v>29248</v>
      </c>
      <c r="T318" s="61">
        <v>181088510</v>
      </c>
      <c r="U318" s="61">
        <v>6280</v>
      </c>
      <c r="V318" s="61">
        <v>6290</v>
      </c>
      <c r="W318" s="61">
        <v>6150</v>
      </c>
      <c r="X318" s="61">
        <v>61075</v>
      </c>
      <c r="Y318" s="61">
        <v>9819185</v>
      </c>
    </row>
    <row r="319" spans="2:25" ht="12" customHeight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 s="49" t="s">
        <v>5798</v>
      </c>
      <c r="Q319" s="61">
        <v>6200</v>
      </c>
      <c r="R319" s="844">
        <v>-60</v>
      </c>
      <c r="S319" s="61">
        <v>27656</v>
      </c>
      <c r="T319" s="61">
        <v>172393910</v>
      </c>
      <c r="U319" s="61">
        <v>6360</v>
      </c>
      <c r="V319" s="61">
        <v>6360</v>
      </c>
      <c r="W319" s="61">
        <v>6180</v>
      </c>
      <c r="X319" s="61">
        <v>60879</v>
      </c>
      <c r="Y319" s="61">
        <v>9819185</v>
      </c>
    </row>
    <row r="320" spans="2:25" ht="12" customHeight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 s="49" t="s">
        <v>5803</v>
      </c>
      <c r="Q320" s="61">
        <v>6260</v>
      </c>
      <c r="R320" s="844">
        <v>-160</v>
      </c>
      <c r="S320" s="61">
        <v>26290</v>
      </c>
      <c r="T320" s="61">
        <v>164230740</v>
      </c>
      <c r="U320" s="61">
        <v>6420</v>
      </c>
      <c r="V320" s="61">
        <v>6420</v>
      </c>
      <c r="W320" s="61">
        <v>6100</v>
      </c>
      <c r="X320" s="61">
        <v>61468</v>
      </c>
      <c r="Y320" s="61">
        <v>9819185</v>
      </c>
    </row>
    <row r="321" spans="2:25" ht="12" customHeight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 s="49" t="s">
        <v>5808</v>
      </c>
      <c r="Q321" s="61">
        <v>6420</v>
      </c>
      <c r="R321" s="844">
        <v>240</v>
      </c>
      <c r="S321" s="61">
        <v>156046</v>
      </c>
      <c r="T321" s="61">
        <v>1004464230</v>
      </c>
      <c r="U321" s="61">
        <v>6220</v>
      </c>
      <c r="V321" s="61">
        <v>6840</v>
      </c>
      <c r="W321" s="61">
        <v>6090</v>
      </c>
      <c r="X321" s="61">
        <v>63039</v>
      </c>
      <c r="Y321" s="61">
        <v>9819185</v>
      </c>
    </row>
    <row r="322" spans="2:25" ht="12" customHeight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 s="49" t="s">
        <v>5813</v>
      </c>
      <c r="Q322" s="61">
        <v>6180</v>
      </c>
      <c r="R322" s="844">
        <v>-80</v>
      </c>
      <c r="S322" s="61">
        <v>17624</v>
      </c>
      <c r="T322" s="61">
        <v>109228030</v>
      </c>
      <c r="U322" s="61">
        <v>6300</v>
      </c>
      <c r="V322" s="61">
        <v>6300</v>
      </c>
      <c r="W322" s="61">
        <v>6140</v>
      </c>
      <c r="X322" s="61">
        <v>60683</v>
      </c>
      <c r="Y322" s="61">
        <v>9819185</v>
      </c>
    </row>
    <row r="323" spans="2:25" ht="12" customHeight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 s="49" t="s">
        <v>5817</v>
      </c>
      <c r="Q323" s="61">
        <v>6260</v>
      </c>
      <c r="R323" s="844">
        <v>-40</v>
      </c>
      <c r="S323" s="61">
        <v>27923</v>
      </c>
      <c r="T323" s="61">
        <v>175266810</v>
      </c>
      <c r="U323" s="61">
        <v>6380</v>
      </c>
      <c r="V323" s="61">
        <v>6440</v>
      </c>
      <c r="W323" s="61">
        <v>6200</v>
      </c>
      <c r="X323" s="61">
        <v>61468</v>
      </c>
      <c r="Y323" s="61">
        <v>9819185</v>
      </c>
    </row>
    <row r="324" spans="2:25" ht="12" customHeight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s="49" t="s">
        <v>5821</v>
      </c>
      <c r="Q324" s="61">
        <v>6300</v>
      </c>
      <c r="R324" s="844">
        <v>-150</v>
      </c>
      <c r="S324" s="61">
        <v>33525</v>
      </c>
      <c r="T324" s="61">
        <v>211529790</v>
      </c>
      <c r="U324" s="61">
        <v>6400</v>
      </c>
      <c r="V324" s="61">
        <v>6540</v>
      </c>
      <c r="W324" s="61">
        <v>6260</v>
      </c>
      <c r="X324" s="61">
        <v>61861</v>
      </c>
      <c r="Y324" s="61">
        <v>9819185</v>
      </c>
    </row>
    <row r="325" spans="2:25" ht="12" customHeight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 s="49" t="s">
        <v>5825</v>
      </c>
      <c r="Q325" s="61">
        <v>6450</v>
      </c>
      <c r="R325" s="844">
        <v>-120</v>
      </c>
      <c r="S325" s="61">
        <v>58492</v>
      </c>
      <c r="T325" s="61">
        <v>378736250</v>
      </c>
      <c r="U325" s="61">
        <v>6510</v>
      </c>
      <c r="V325" s="61">
        <v>6650</v>
      </c>
      <c r="W325" s="61">
        <v>6350</v>
      </c>
      <c r="X325" s="61">
        <v>63334</v>
      </c>
      <c r="Y325" s="61">
        <v>9819185</v>
      </c>
    </row>
    <row r="326" spans="2:25" ht="12" customHeight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 s="49" t="s">
        <v>5832</v>
      </c>
      <c r="Q326" s="61">
        <v>6570</v>
      </c>
      <c r="R326" s="844">
        <v>340</v>
      </c>
      <c r="S326" s="61">
        <v>292010</v>
      </c>
      <c r="T326" s="61">
        <v>1965734020</v>
      </c>
      <c r="U326" s="61">
        <v>6330</v>
      </c>
      <c r="V326" s="61">
        <v>7120</v>
      </c>
      <c r="W326" s="61">
        <v>6190</v>
      </c>
      <c r="X326" s="61">
        <v>64512</v>
      </c>
      <c r="Y326" s="61">
        <v>9819185</v>
      </c>
    </row>
    <row r="327" spans="2:25" ht="12" customHeight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s="49" t="s">
        <v>5836</v>
      </c>
      <c r="Q327" s="61">
        <v>6230</v>
      </c>
      <c r="R327" s="844">
        <v>-180</v>
      </c>
      <c r="S327" s="61">
        <v>30468</v>
      </c>
      <c r="T327" s="61">
        <v>192011220</v>
      </c>
      <c r="U327" s="61">
        <v>6500</v>
      </c>
      <c r="V327" s="61">
        <v>6500</v>
      </c>
      <c r="W327" s="61">
        <v>6230</v>
      </c>
      <c r="X327" s="61">
        <v>61174</v>
      </c>
      <c r="Y327" s="61">
        <v>9819185</v>
      </c>
    </row>
    <row r="328" spans="2:25" ht="12" customHeight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 s="49" t="s">
        <v>5840</v>
      </c>
      <c r="Q328" s="61">
        <v>6410</v>
      </c>
      <c r="R328" s="844">
        <v>-30</v>
      </c>
      <c r="S328" s="61">
        <v>32482</v>
      </c>
      <c r="T328" s="61">
        <v>205661940</v>
      </c>
      <c r="U328" s="61">
        <v>6440</v>
      </c>
      <c r="V328" s="61">
        <v>6450</v>
      </c>
      <c r="W328" s="61">
        <v>6230</v>
      </c>
      <c r="X328" s="61">
        <v>62941</v>
      </c>
      <c r="Y328" s="61">
        <v>9819185</v>
      </c>
    </row>
    <row r="329" spans="2:25" ht="12" customHeight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 s="49" t="s">
        <v>5843</v>
      </c>
      <c r="Q329" s="61">
        <v>6440</v>
      </c>
      <c r="R329" s="844">
        <v>290</v>
      </c>
      <c r="S329" s="61">
        <v>131196</v>
      </c>
      <c r="T329" s="61">
        <v>839597710</v>
      </c>
      <c r="U329" s="61">
        <v>6220</v>
      </c>
      <c r="V329" s="61">
        <v>6660</v>
      </c>
      <c r="W329" s="61">
        <v>6050</v>
      </c>
      <c r="X329" s="61">
        <v>63236</v>
      </c>
      <c r="Y329" s="61">
        <v>9819185</v>
      </c>
    </row>
    <row r="330" spans="2:25" ht="12" customHeight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 s="49" t="s">
        <v>5847</v>
      </c>
      <c r="Q330" s="61">
        <v>6150</v>
      </c>
      <c r="R330" s="844">
        <v>120</v>
      </c>
      <c r="S330" s="61">
        <v>12477</v>
      </c>
      <c r="T330" s="61">
        <v>76518480</v>
      </c>
      <c r="U330" s="61">
        <v>6170</v>
      </c>
      <c r="V330" s="61">
        <v>6190</v>
      </c>
      <c r="W330" s="61">
        <v>6070</v>
      </c>
      <c r="X330" s="61">
        <v>60388</v>
      </c>
      <c r="Y330" s="61">
        <v>9819185</v>
      </c>
    </row>
    <row r="331" spans="2:25" ht="12" customHeight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 s="49" t="s">
        <v>5851</v>
      </c>
      <c r="Q331" s="61">
        <v>6030</v>
      </c>
      <c r="R331" s="844">
        <v>-10</v>
      </c>
      <c r="S331" s="61">
        <v>4707</v>
      </c>
      <c r="T331" s="61">
        <v>28399580</v>
      </c>
      <c r="U331" s="61">
        <v>6040</v>
      </c>
      <c r="V331" s="61">
        <v>6090</v>
      </c>
      <c r="W331" s="61">
        <v>5990</v>
      </c>
      <c r="X331" s="61">
        <v>59210</v>
      </c>
      <c r="Y331" s="61">
        <v>9819185</v>
      </c>
    </row>
    <row r="332" spans="2:25" ht="12" customHeight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 s="49" t="s">
        <v>5852</v>
      </c>
      <c r="Q332" s="61">
        <v>6040</v>
      </c>
      <c r="R332" s="844">
        <v>10</v>
      </c>
      <c r="S332" s="61">
        <v>17801</v>
      </c>
      <c r="T332" s="61">
        <v>107142870</v>
      </c>
      <c r="U332" s="61">
        <v>5990</v>
      </c>
      <c r="V332" s="61">
        <v>6090</v>
      </c>
      <c r="W332" s="61">
        <v>5960</v>
      </c>
      <c r="X332" s="61">
        <v>59308</v>
      </c>
      <c r="Y332" s="61">
        <v>9819185</v>
      </c>
    </row>
    <row r="333" spans="2:25" ht="12" customHeight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 s="49" t="s">
        <v>5853</v>
      </c>
      <c r="Q333" s="61">
        <v>6030</v>
      </c>
      <c r="R333" s="844">
        <v>20</v>
      </c>
      <c r="S333" s="61">
        <v>12770</v>
      </c>
      <c r="T333" s="61">
        <v>76666400</v>
      </c>
      <c r="U333" s="61">
        <v>5900</v>
      </c>
      <c r="V333" s="61">
        <v>6170</v>
      </c>
      <c r="W333" s="61">
        <v>5900</v>
      </c>
      <c r="X333" s="61">
        <v>59210</v>
      </c>
      <c r="Y333" s="61">
        <v>9819185</v>
      </c>
    </row>
    <row r="334" spans="2:25" ht="12" customHeight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 s="49" t="s">
        <v>5854</v>
      </c>
      <c r="Q334" s="61">
        <v>6010</v>
      </c>
      <c r="R334" s="844">
        <v>-30</v>
      </c>
      <c r="S334" s="61">
        <v>18668</v>
      </c>
      <c r="T334" s="61">
        <v>111418430</v>
      </c>
      <c r="U334" s="61">
        <v>6030</v>
      </c>
      <c r="V334" s="61">
        <v>6140</v>
      </c>
      <c r="W334" s="61">
        <v>5910</v>
      </c>
      <c r="X334" s="61">
        <v>59013</v>
      </c>
      <c r="Y334" s="61">
        <v>9819185</v>
      </c>
    </row>
    <row r="335" spans="2:25" ht="12" customHeight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 s="49" t="s">
        <v>5855</v>
      </c>
      <c r="Q335" s="61">
        <v>6040</v>
      </c>
      <c r="R335" s="844">
        <v>-30</v>
      </c>
      <c r="S335" s="61">
        <v>14038</v>
      </c>
      <c r="T335" s="61">
        <v>85379630</v>
      </c>
      <c r="U335" s="61">
        <v>6070</v>
      </c>
      <c r="V335" s="61">
        <v>6170</v>
      </c>
      <c r="W335" s="61">
        <v>6020</v>
      </c>
      <c r="X335" s="61">
        <v>59308</v>
      </c>
      <c r="Y335" s="61">
        <v>9819185</v>
      </c>
    </row>
    <row r="336" spans="2:25" ht="12" customHeight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s="49" t="s">
        <v>5856</v>
      </c>
      <c r="Q336" s="61">
        <v>6070</v>
      </c>
      <c r="R336" s="844">
        <v>-60</v>
      </c>
      <c r="S336" s="61">
        <v>14552</v>
      </c>
      <c r="T336" s="61">
        <v>88721110</v>
      </c>
      <c r="U336" s="61">
        <v>6190</v>
      </c>
      <c r="V336" s="61">
        <v>6190</v>
      </c>
      <c r="W336" s="61">
        <v>6070</v>
      </c>
      <c r="X336" s="61">
        <v>59602</v>
      </c>
      <c r="Y336" s="61">
        <v>9819185</v>
      </c>
    </row>
    <row r="337" spans="2:25" ht="12" customHeight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s="49" t="s">
        <v>5857</v>
      </c>
      <c r="Q337" s="61">
        <v>6130</v>
      </c>
      <c r="R337" s="844">
        <v>-40</v>
      </c>
      <c r="S337" s="61">
        <v>13771</v>
      </c>
      <c r="T337" s="61">
        <v>84516780</v>
      </c>
      <c r="U337" s="61">
        <v>6180</v>
      </c>
      <c r="V337" s="61">
        <v>6250</v>
      </c>
      <c r="W337" s="61">
        <v>6080</v>
      </c>
      <c r="X337" s="61">
        <v>60192</v>
      </c>
      <c r="Y337" s="61">
        <v>9819185</v>
      </c>
    </row>
    <row r="338" spans="2:25" ht="12" customHeight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 s="49" t="s">
        <v>5858</v>
      </c>
      <c r="Q338" s="61">
        <v>6170</v>
      </c>
      <c r="R338" s="844">
        <v>-110</v>
      </c>
      <c r="S338" s="61">
        <v>18983</v>
      </c>
      <c r="T338" s="61">
        <v>118535500</v>
      </c>
      <c r="U338" s="61">
        <v>6250</v>
      </c>
      <c r="V338" s="61">
        <v>6360</v>
      </c>
      <c r="W338" s="61">
        <v>6120</v>
      </c>
      <c r="X338" s="61">
        <v>60584</v>
      </c>
      <c r="Y338" s="61">
        <v>9819185</v>
      </c>
    </row>
    <row r="339" spans="2:25" ht="12" customHeight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 s="49" t="s">
        <v>5859</v>
      </c>
      <c r="Q339" s="61">
        <v>6280</v>
      </c>
      <c r="R339" s="844">
        <v>60</v>
      </c>
      <c r="S339" s="61">
        <v>14991</v>
      </c>
      <c r="T339" s="61">
        <v>93988820</v>
      </c>
      <c r="U339" s="61">
        <v>6180</v>
      </c>
      <c r="V339" s="61">
        <v>6430</v>
      </c>
      <c r="W339" s="61">
        <v>6110</v>
      </c>
      <c r="X339" s="61">
        <v>61664</v>
      </c>
      <c r="Y339" s="61">
        <v>9819185</v>
      </c>
    </row>
    <row r="340" spans="2:25" ht="12" customHeight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 s="49" t="s">
        <v>5860</v>
      </c>
      <c r="Q340" s="61">
        <v>6220</v>
      </c>
      <c r="R340" s="844">
        <v>0</v>
      </c>
      <c r="S340" s="61">
        <v>7825</v>
      </c>
      <c r="T340" s="61">
        <v>48747310</v>
      </c>
      <c r="U340" s="61">
        <v>6230</v>
      </c>
      <c r="V340" s="61">
        <v>6320</v>
      </c>
      <c r="W340" s="61">
        <v>6180</v>
      </c>
      <c r="X340" s="61">
        <v>61075</v>
      </c>
      <c r="Y340" s="61">
        <v>9819185</v>
      </c>
    </row>
    <row r="341" spans="2:25" ht="12" customHeight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 s="49" t="s">
        <v>5861</v>
      </c>
      <c r="Q341" s="61">
        <v>6220</v>
      </c>
      <c r="R341" s="844">
        <v>90</v>
      </c>
      <c r="S341" s="61">
        <v>61650</v>
      </c>
      <c r="T341" s="61">
        <v>388723530</v>
      </c>
      <c r="U341" s="61">
        <v>6100</v>
      </c>
      <c r="V341" s="61">
        <v>6490</v>
      </c>
      <c r="W341" s="61">
        <v>6100</v>
      </c>
      <c r="X341" s="61">
        <v>61075</v>
      </c>
      <c r="Y341" s="61">
        <v>9819185</v>
      </c>
    </row>
    <row r="342" spans="2:25" ht="12" customHeight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 s="49" t="s">
        <v>5862</v>
      </c>
      <c r="Q342" s="61">
        <v>6130</v>
      </c>
      <c r="R342" s="844">
        <v>-60</v>
      </c>
      <c r="S342" s="61">
        <v>14651</v>
      </c>
      <c r="T342" s="61">
        <v>90150400</v>
      </c>
      <c r="U342" s="61">
        <v>6190</v>
      </c>
      <c r="V342" s="61">
        <v>6190</v>
      </c>
      <c r="W342" s="61">
        <v>6120</v>
      </c>
      <c r="X342" s="61">
        <v>60192</v>
      </c>
      <c r="Y342" s="61">
        <v>9819185</v>
      </c>
    </row>
    <row r="343" spans="2:25" ht="12" customHeight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 s="49" t="s">
        <v>5863</v>
      </c>
      <c r="Q343" s="61">
        <v>6190</v>
      </c>
      <c r="R343" s="844">
        <v>-40</v>
      </c>
      <c r="S343" s="61">
        <v>11771</v>
      </c>
      <c r="T343" s="61">
        <v>73134550</v>
      </c>
      <c r="U343" s="61">
        <v>6180</v>
      </c>
      <c r="V343" s="61">
        <v>6300</v>
      </c>
      <c r="W343" s="61">
        <v>6110</v>
      </c>
      <c r="X343" s="61">
        <v>60781</v>
      </c>
      <c r="Y343" s="61">
        <v>9819185</v>
      </c>
    </row>
    <row r="344" spans="2:25" ht="12" customHeight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 s="49" t="s">
        <v>5864</v>
      </c>
      <c r="Q344" s="61">
        <v>6230</v>
      </c>
      <c r="R344" s="844">
        <v>-30</v>
      </c>
      <c r="S344" s="61">
        <v>34291</v>
      </c>
      <c r="T344" s="61">
        <v>210391090</v>
      </c>
      <c r="U344" s="61">
        <v>6260</v>
      </c>
      <c r="V344" s="61">
        <v>6260</v>
      </c>
      <c r="W344" s="61">
        <v>6080</v>
      </c>
      <c r="X344" s="61">
        <v>61174</v>
      </c>
      <c r="Y344" s="61">
        <v>9819185</v>
      </c>
    </row>
    <row r="345" spans="2:25" ht="12" customHeight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s="49" t="s">
        <v>5865</v>
      </c>
      <c r="Q345" s="61">
        <v>6260</v>
      </c>
      <c r="R345" s="844">
        <v>-160</v>
      </c>
      <c r="S345" s="61">
        <v>33432</v>
      </c>
      <c r="T345" s="61">
        <v>208737650</v>
      </c>
      <c r="U345" s="61">
        <v>6350</v>
      </c>
      <c r="V345" s="61">
        <v>6440</v>
      </c>
      <c r="W345" s="61">
        <v>6130</v>
      </c>
      <c r="X345" s="61">
        <v>61468</v>
      </c>
      <c r="Y345" s="61">
        <v>9819185</v>
      </c>
    </row>
    <row r="346" spans="2:25" ht="12" customHeight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 s="49" t="s">
        <v>5866</v>
      </c>
      <c r="Q346" s="61">
        <v>6420</v>
      </c>
      <c r="R346" s="844">
        <v>-60</v>
      </c>
      <c r="S346" s="61">
        <v>20304</v>
      </c>
      <c r="T346" s="61">
        <v>130207350</v>
      </c>
      <c r="U346" s="61">
        <v>6490</v>
      </c>
      <c r="V346" s="61">
        <v>6560</v>
      </c>
      <c r="W346" s="61">
        <v>6360</v>
      </c>
      <c r="X346" s="61">
        <v>63039</v>
      </c>
      <c r="Y346" s="61">
        <v>9819185</v>
      </c>
    </row>
    <row r="347" spans="2:25" ht="12" customHeight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 s="49" t="s">
        <v>5867</v>
      </c>
      <c r="Q347" s="61">
        <v>6480</v>
      </c>
      <c r="R347" s="844">
        <v>-40</v>
      </c>
      <c r="S347" s="61">
        <v>26731</v>
      </c>
      <c r="T347" s="61">
        <v>171496500</v>
      </c>
      <c r="U347" s="61">
        <v>6490</v>
      </c>
      <c r="V347" s="61">
        <v>6580</v>
      </c>
      <c r="W347" s="61">
        <v>6270</v>
      </c>
      <c r="X347" s="61">
        <v>63628</v>
      </c>
      <c r="Y347" s="61">
        <v>9819185</v>
      </c>
    </row>
    <row r="348" spans="2:25" ht="12" customHeight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 s="49" t="s">
        <v>5868</v>
      </c>
      <c r="Q348" s="61">
        <v>6520</v>
      </c>
      <c r="R348" s="844">
        <v>10</v>
      </c>
      <c r="S348" s="61">
        <v>23233</v>
      </c>
      <c r="T348" s="61">
        <v>152161350</v>
      </c>
      <c r="U348" s="61">
        <v>6560</v>
      </c>
      <c r="V348" s="61">
        <v>6630</v>
      </c>
      <c r="W348" s="61">
        <v>6490</v>
      </c>
      <c r="X348" s="61">
        <v>64021</v>
      </c>
      <c r="Y348" s="61">
        <v>9819185</v>
      </c>
    </row>
    <row r="349" spans="2:25" ht="12" customHeight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 s="49" t="s">
        <v>5869</v>
      </c>
      <c r="Q349" s="61">
        <v>6510</v>
      </c>
      <c r="R349" s="844">
        <v>-270</v>
      </c>
      <c r="S349" s="61">
        <v>83227</v>
      </c>
      <c r="T349" s="61">
        <v>548422380</v>
      </c>
      <c r="U349" s="61">
        <v>6880</v>
      </c>
      <c r="V349" s="61">
        <v>6900</v>
      </c>
      <c r="W349" s="61">
        <v>6450</v>
      </c>
      <c r="X349" s="61">
        <v>63923</v>
      </c>
      <c r="Y349" s="61">
        <v>9819185</v>
      </c>
    </row>
    <row r="350" spans="2:25" ht="12" customHeight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 s="49" t="s">
        <v>5870</v>
      </c>
      <c r="Q350" s="61">
        <v>6780</v>
      </c>
      <c r="R350" s="844">
        <v>620</v>
      </c>
      <c r="S350" s="61">
        <v>399990</v>
      </c>
      <c r="T350" s="61">
        <v>2816285470</v>
      </c>
      <c r="U350" s="61">
        <v>6180</v>
      </c>
      <c r="V350" s="61">
        <v>7660</v>
      </c>
      <c r="W350" s="61">
        <v>6180</v>
      </c>
      <c r="X350" s="61">
        <v>66574</v>
      </c>
      <c r="Y350" s="61">
        <v>9819185</v>
      </c>
    </row>
    <row r="351" spans="2:25" ht="12" customHeight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 s="49" t="s">
        <v>5871</v>
      </c>
      <c r="Q351" s="61">
        <v>6160</v>
      </c>
      <c r="R351" s="844">
        <v>-150</v>
      </c>
      <c r="S351" s="61">
        <v>8336</v>
      </c>
      <c r="T351" s="61">
        <v>51580030</v>
      </c>
      <c r="U351" s="61">
        <v>6320</v>
      </c>
      <c r="V351" s="61">
        <v>6360</v>
      </c>
      <c r="W351" s="61">
        <v>6100</v>
      </c>
      <c r="X351" s="61">
        <v>60486</v>
      </c>
      <c r="Y351" s="61">
        <v>9819185</v>
      </c>
    </row>
    <row r="352" spans="2:25" ht="12" customHeight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 s="49" t="s">
        <v>5872</v>
      </c>
      <c r="Q352" s="61">
        <v>6310</v>
      </c>
      <c r="R352" s="844">
        <v>0</v>
      </c>
      <c r="S352" s="61">
        <v>2991</v>
      </c>
      <c r="T352" s="61">
        <v>18803640</v>
      </c>
      <c r="U352" s="61">
        <v>6350</v>
      </c>
      <c r="V352" s="61">
        <v>6350</v>
      </c>
      <c r="W352" s="61">
        <v>6250</v>
      </c>
      <c r="X352" s="61">
        <v>61959</v>
      </c>
      <c r="Y352" s="61">
        <v>9819185</v>
      </c>
    </row>
    <row r="353" spans="2:25" ht="12" customHeight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 s="49" t="s">
        <v>5873</v>
      </c>
      <c r="Q353" s="61">
        <v>6310</v>
      </c>
      <c r="R353" s="844">
        <v>10</v>
      </c>
      <c r="S353" s="61">
        <v>6207</v>
      </c>
      <c r="T353" s="61">
        <v>39155770</v>
      </c>
      <c r="U353" s="61">
        <v>6360</v>
      </c>
      <c r="V353" s="61">
        <v>6370</v>
      </c>
      <c r="W353" s="61">
        <v>6270</v>
      </c>
      <c r="X353" s="61">
        <v>61959</v>
      </c>
      <c r="Y353" s="61">
        <v>9819185</v>
      </c>
    </row>
    <row r="354" spans="2:25" ht="12" customHeight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 s="49" t="s">
        <v>5874</v>
      </c>
      <c r="Q354" s="61">
        <v>6300</v>
      </c>
      <c r="R354" s="844">
        <v>70</v>
      </c>
      <c r="S354" s="61">
        <v>6176</v>
      </c>
      <c r="T354" s="61">
        <v>38784090</v>
      </c>
      <c r="U354" s="61">
        <v>6220</v>
      </c>
      <c r="V354" s="61">
        <v>6320</v>
      </c>
      <c r="W354" s="61">
        <v>6200</v>
      </c>
      <c r="X354" s="61">
        <v>61861</v>
      </c>
      <c r="Y354" s="61">
        <v>9819185</v>
      </c>
    </row>
    <row r="355" spans="2:25" ht="12" customHeight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 s="49" t="s">
        <v>5875</v>
      </c>
      <c r="Q355" s="61">
        <v>6230</v>
      </c>
      <c r="R355" s="844">
        <v>100</v>
      </c>
      <c r="S355" s="61">
        <v>15127</v>
      </c>
      <c r="T355" s="61">
        <v>94528100</v>
      </c>
      <c r="U355" s="61">
        <v>6140</v>
      </c>
      <c r="V355" s="61">
        <v>6320</v>
      </c>
      <c r="W355" s="61">
        <v>6140</v>
      </c>
      <c r="X355" s="61">
        <v>61174</v>
      </c>
      <c r="Y355" s="61">
        <v>9819185</v>
      </c>
    </row>
    <row r="356" spans="2:25" ht="12" customHeight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s="49" t="s">
        <v>5876</v>
      </c>
      <c r="Q356" s="61">
        <v>6130</v>
      </c>
      <c r="R356" s="844">
        <v>-110</v>
      </c>
      <c r="S356" s="61">
        <v>11780</v>
      </c>
      <c r="T356" s="61">
        <v>72358200</v>
      </c>
      <c r="U356" s="61">
        <v>6130</v>
      </c>
      <c r="V356" s="61">
        <v>6240</v>
      </c>
      <c r="W356" s="61">
        <v>6100</v>
      </c>
      <c r="X356" s="61">
        <v>60192</v>
      </c>
      <c r="Y356" s="61">
        <v>9819185</v>
      </c>
    </row>
    <row r="357" spans="2:25" ht="12" customHeight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 s="49" t="s">
        <v>5877</v>
      </c>
      <c r="Q357" s="61">
        <v>6240</v>
      </c>
      <c r="R357" s="844">
        <v>-40</v>
      </c>
      <c r="S357" s="61">
        <v>15219</v>
      </c>
      <c r="T357" s="61">
        <v>94929230</v>
      </c>
      <c r="U357" s="61">
        <v>6280</v>
      </c>
      <c r="V357" s="61">
        <v>6350</v>
      </c>
      <c r="W357" s="61">
        <v>6200</v>
      </c>
      <c r="X357" s="61">
        <v>61272</v>
      </c>
      <c r="Y357" s="61">
        <v>9819185</v>
      </c>
    </row>
    <row r="358" spans="2:25" ht="12" customHeight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 s="49" t="s">
        <v>5878</v>
      </c>
      <c r="Q358" s="61">
        <v>6280</v>
      </c>
      <c r="R358" s="844">
        <v>-10</v>
      </c>
      <c r="S358" s="61">
        <v>10823</v>
      </c>
      <c r="T358" s="61">
        <v>67811550</v>
      </c>
      <c r="U358" s="61">
        <v>6300</v>
      </c>
      <c r="V358" s="61">
        <v>6380</v>
      </c>
      <c r="W358" s="61">
        <v>6200</v>
      </c>
      <c r="X358" s="61">
        <v>61664</v>
      </c>
      <c r="Y358" s="61">
        <v>9819185</v>
      </c>
    </row>
    <row r="359" spans="2:25" ht="12" customHeight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 s="49" t="s">
        <v>5879</v>
      </c>
      <c r="Q359" s="61">
        <v>6290</v>
      </c>
      <c r="R359" s="844">
        <v>100</v>
      </c>
      <c r="S359" s="61">
        <v>9691</v>
      </c>
      <c r="T359" s="61">
        <v>61015030</v>
      </c>
      <c r="U359" s="61">
        <v>6190</v>
      </c>
      <c r="V359" s="61">
        <v>6450</v>
      </c>
      <c r="W359" s="61">
        <v>6190</v>
      </c>
      <c r="X359" s="61">
        <v>61763</v>
      </c>
      <c r="Y359" s="61">
        <v>9819185</v>
      </c>
    </row>
    <row r="360" spans="2:25" ht="12" customHeight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 s="49" t="s">
        <v>5880</v>
      </c>
      <c r="Q360" s="61">
        <v>6190</v>
      </c>
      <c r="R360" s="844">
        <v>-10</v>
      </c>
      <c r="S360" s="61">
        <v>17718</v>
      </c>
      <c r="T360" s="61">
        <v>110025910</v>
      </c>
      <c r="U360" s="61">
        <v>6230</v>
      </c>
      <c r="V360" s="61">
        <v>6230</v>
      </c>
      <c r="W360" s="61">
        <v>6140</v>
      </c>
      <c r="X360" s="61">
        <v>60781</v>
      </c>
      <c r="Y360" s="61">
        <v>9819185</v>
      </c>
    </row>
    <row r="361" spans="2:25" ht="12" customHeight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 s="49" t="s">
        <v>5881</v>
      </c>
      <c r="Q361" s="61">
        <v>6200</v>
      </c>
      <c r="R361" s="844">
        <v>-140</v>
      </c>
      <c r="S361" s="61">
        <v>17552</v>
      </c>
      <c r="T361" s="61">
        <v>109313720</v>
      </c>
      <c r="U361" s="61">
        <v>6340</v>
      </c>
      <c r="V361" s="61">
        <v>6430</v>
      </c>
      <c r="W361" s="61">
        <v>6110</v>
      </c>
      <c r="X361" s="61">
        <v>60879</v>
      </c>
      <c r="Y361" s="61">
        <v>9819185</v>
      </c>
    </row>
    <row r="362" spans="2:25" ht="12" customHeight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 s="49" t="s">
        <v>5882</v>
      </c>
      <c r="Q362" s="61">
        <v>6340</v>
      </c>
      <c r="R362" s="844">
        <v>-210</v>
      </c>
      <c r="S362" s="61">
        <v>15643</v>
      </c>
      <c r="T362" s="61">
        <v>99450210</v>
      </c>
      <c r="U362" s="61">
        <v>6530</v>
      </c>
      <c r="V362" s="61">
        <v>6530</v>
      </c>
      <c r="W362" s="61">
        <v>6300</v>
      </c>
      <c r="X362" s="61">
        <v>62254</v>
      </c>
      <c r="Y362" s="61">
        <v>9819185</v>
      </c>
    </row>
    <row r="363" spans="2:25" ht="12" customHeight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 s="49" t="s">
        <v>5883</v>
      </c>
      <c r="Q363" s="61">
        <v>6550</v>
      </c>
      <c r="R363" s="844">
        <v>0</v>
      </c>
      <c r="S363" s="61">
        <v>8742</v>
      </c>
      <c r="T363" s="61">
        <v>56646090</v>
      </c>
      <c r="U363" s="61">
        <v>6620</v>
      </c>
      <c r="V363" s="61">
        <v>6620</v>
      </c>
      <c r="W363" s="61">
        <v>6380</v>
      </c>
      <c r="X363" s="61">
        <v>64316</v>
      </c>
      <c r="Y363" s="61">
        <v>9819185</v>
      </c>
    </row>
    <row r="364" spans="2:25" ht="12" customHeight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 s="49" t="s">
        <v>5884</v>
      </c>
      <c r="Q364" s="61">
        <v>6550</v>
      </c>
      <c r="R364" s="844">
        <v>0</v>
      </c>
      <c r="S364" s="61">
        <v>2703</v>
      </c>
      <c r="T364" s="61">
        <v>17582280</v>
      </c>
      <c r="U364" s="61">
        <v>6550</v>
      </c>
      <c r="V364" s="61">
        <v>6590</v>
      </c>
      <c r="W364" s="61">
        <v>6450</v>
      </c>
      <c r="X364" s="61">
        <v>64316</v>
      </c>
      <c r="Y364" s="61">
        <v>9819185</v>
      </c>
    </row>
    <row r="365" spans="2:25" ht="12" customHeight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 s="49" t="s">
        <v>5885</v>
      </c>
      <c r="Q365" s="61">
        <v>6550</v>
      </c>
      <c r="R365" s="844">
        <v>-90</v>
      </c>
      <c r="S365" s="61">
        <v>17520</v>
      </c>
      <c r="T365" s="61">
        <v>113771710</v>
      </c>
      <c r="U365" s="61">
        <v>6640</v>
      </c>
      <c r="V365" s="61">
        <v>6640</v>
      </c>
      <c r="W365" s="61">
        <v>6450</v>
      </c>
      <c r="X365" s="61">
        <v>64167</v>
      </c>
      <c r="Y365" s="61">
        <v>9796455</v>
      </c>
    </row>
    <row r="366" spans="2:25" ht="12" customHeight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 s="49" t="s">
        <v>5886</v>
      </c>
      <c r="Q366" s="61">
        <v>6640</v>
      </c>
      <c r="R366" s="844">
        <v>-110</v>
      </c>
      <c r="S366" s="61">
        <v>7715</v>
      </c>
      <c r="T366" s="61">
        <v>51101350</v>
      </c>
      <c r="U366" s="61">
        <v>6810</v>
      </c>
      <c r="V366" s="61">
        <v>6810</v>
      </c>
      <c r="W366" s="61">
        <v>6570</v>
      </c>
      <c r="X366" s="61">
        <v>65048</v>
      </c>
      <c r="Y366" s="61">
        <v>9796455</v>
      </c>
    </row>
    <row r="367" spans="2:25" ht="12" customHeight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 s="49" t="s">
        <v>5887</v>
      </c>
      <c r="Q367" s="61">
        <v>6750</v>
      </c>
      <c r="R367" s="844">
        <v>60</v>
      </c>
      <c r="S367" s="61">
        <v>8673</v>
      </c>
      <c r="T367" s="61">
        <v>57894740</v>
      </c>
      <c r="U367" s="61">
        <v>6690</v>
      </c>
      <c r="V367" s="61">
        <v>6750</v>
      </c>
      <c r="W367" s="61">
        <v>6500</v>
      </c>
      <c r="X367" s="61">
        <v>66126</v>
      </c>
      <c r="Y367" s="61">
        <v>9796455</v>
      </c>
    </row>
    <row r="368" spans="2:25" ht="12" customHeight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 s="49" t="s">
        <v>5888</v>
      </c>
      <c r="Q368" s="61">
        <v>6690</v>
      </c>
      <c r="R368" s="844">
        <v>10</v>
      </c>
      <c r="S368" s="61">
        <v>4857</v>
      </c>
      <c r="T368" s="61">
        <v>32495270</v>
      </c>
      <c r="U368" s="61">
        <v>6600</v>
      </c>
      <c r="V368" s="61">
        <v>6850</v>
      </c>
      <c r="W368" s="61">
        <v>6600</v>
      </c>
      <c r="X368" s="61">
        <v>65538</v>
      </c>
      <c r="Y368" s="61">
        <v>9796455</v>
      </c>
    </row>
    <row r="369" spans="2:25" ht="12" customHeight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s="49" t="s">
        <v>5889</v>
      </c>
      <c r="Q369" s="61">
        <v>6680</v>
      </c>
      <c r="R369" s="844">
        <v>-60</v>
      </c>
      <c r="S369" s="61">
        <v>7731</v>
      </c>
      <c r="T369" s="61">
        <v>51691090</v>
      </c>
      <c r="U369" s="61">
        <v>6630</v>
      </c>
      <c r="V369" s="61">
        <v>6890</v>
      </c>
      <c r="W369" s="61">
        <v>6520</v>
      </c>
      <c r="X369" s="61">
        <v>65440</v>
      </c>
      <c r="Y369" s="61">
        <v>9796455</v>
      </c>
    </row>
    <row r="370" spans="2:25" ht="12" customHeight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 s="49" t="s">
        <v>5890</v>
      </c>
      <c r="Q370" s="61">
        <v>6740</v>
      </c>
      <c r="R370" s="844">
        <v>-10</v>
      </c>
      <c r="S370" s="61">
        <v>13678</v>
      </c>
      <c r="T370" s="61">
        <v>92216340</v>
      </c>
      <c r="U370" s="61">
        <v>6660</v>
      </c>
      <c r="V370" s="61">
        <v>6800</v>
      </c>
      <c r="W370" s="61">
        <v>6660</v>
      </c>
      <c r="X370" s="61">
        <v>66028</v>
      </c>
      <c r="Y370" s="61">
        <v>9796455</v>
      </c>
    </row>
    <row r="371" spans="2:25" ht="12" customHeight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 s="49" t="s">
        <v>5891</v>
      </c>
      <c r="Q371" s="61">
        <v>6750</v>
      </c>
      <c r="R371" s="844">
        <v>50</v>
      </c>
      <c r="S371" s="61">
        <v>17519</v>
      </c>
      <c r="T371" s="61">
        <v>118241980</v>
      </c>
      <c r="U371" s="61">
        <v>6880</v>
      </c>
      <c r="V371" s="61">
        <v>6990</v>
      </c>
      <c r="W371" s="61">
        <v>6550</v>
      </c>
      <c r="X371" s="61">
        <v>66126</v>
      </c>
      <c r="Y371" s="61">
        <v>9796455</v>
      </c>
    </row>
    <row r="372" spans="2:25" ht="12" customHeight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 s="49" t="s">
        <v>5892</v>
      </c>
      <c r="Q372" s="61">
        <v>6700</v>
      </c>
      <c r="R372" s="844">
        <v>-50</v>
      </c>
      <c r="S372" s="61">
        <v>10266</v>
      </c>
      <c r="T372" s="61">
        <v>68561280</v>
      </c>
      <c r="U372" s="61">
        <v>6830</v>
      </c>
      <c r="V372" s="61">
        <v>6830</v>
      </c>
      <c r="W372" s="61">
        <v>6610</v>
      </c>
      <c r="X372" s="61">
        <v>65636</v>
      </c>
      <c r="Y372" s="61">
        <v>9796455</v>
      </c>
    </row>
    <row r="373" spans="2:25" ht="12" customHeight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 s="49" t="s">
        <v>5893</v>
      </c>
      <c r="Q373" s="61">
        <v>6750</v>
      </c>
      <c r="R373" s="844">
        <v>290</v>
      </c>
      <c r="S373" s="61">
        <v>91588</v>
      </c>
      <c r="T373" s="61">
        <v>623892580</v>
      </c>
      <c r="U373" s="61">
        <v>6460</v>
      </c>
      <c r="V373" s="61">
        <v>7160</v>
      </c>
      <c r="W373" s="61">
        <v>6460</v>
      </c>
      <c r="X373" s="61">
        <v>66126</v>
      </c>
      <c r="Y373" s="61">
        <v>9796455</v>
      </c>
    </row>
    <row r="374" spans="2:25" ht="12" customHeight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 s="49" t="s">
        <v>5894</v>
      </c>
      <c r="Q374" s="61">
        <v>6460</v>
      </c>
      <c r="R374" s="844">
        <v>160</v>
      </c>
      <c r="S374" s="61">
        <v>12749</v>
      </c>
      <c r="T374" s="61">
        <v>81812150</v>
      </c>
      <c r="U374" s="61">
        <v>6340</v>
      </c>
      <c r="V374" s="61">
        <v>6470</v>
      </c>
      <c r="W374" s="61">
        <v>6340</v>
      </c>
      <c r="X374" s="61">
        <v>63285</v>
      </c>
      <c r="Y374" s="61">
        <v>9796455</v>
      </c>
    </row>
    <row r="375" spans="2:25" ht="12" customHeight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 s="49" t="s">
        <v>5895</v>
      </c>
      <c r="Q375" s="61">
        <v>6300</v>
      </c>
      <c r="R375" s="844">
        <v>-90</v>
      </c>
      <c r="S375" s="61">
        <v>9630</v>
      </c>
      <c r="T375" s="61">
        <v>61372400</v>
      </c>
      <c r="U375" s="61">
        <v>6470</v>
      </c>
      <c r="V375" s="61">
        <v>6470</v>
      </c>
      <c r="W375" s="61">
        <v>6300</v>
      </c>
      <c r="X375" s="61">
        <v>61718</v>
      </c>
      <c r="Y375" s="61">
        <v>9796455</v>
      </c>
    </row>
    <row r="376" spans="2:25" ht="12" customHeight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 s="49" t="s">
        <v>5896</v>
      </c>
      <c r="Q376" s="61">
        <v>6390</v>
      </c>
      <c r="R376" s="844">
        <v>40</v>
      </c>
      <c r="S376" s="61">
        <v>13128</v>
      </c>
      <c r="T376" s="61">
        <v>83282890</v>
      </c>
      <c r="U376" s="61">
        <v>6310</v>
      </c>
      <c r="V376" s="61">
        <v>6420</v>
      </c>
      <c r="W376" s="61">
        <v>6250</v>
      </c>
      <c r="X376" s="61">
        <v>62599</v>
      </c>
      <c r="Y376" s="61">
        <v>9796455</v>
      </c>
    </row>
    <row r="377" spans="2:25" ht="12" customHeight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 s="49" t="s">
        <v>5897</v>
      </c>
      <c r="Q377" s="61">
        <v>6350</v>
      </c>
      <c r="R377" s="844">
        <v>220</v>
      </c>
      <c r="S377" s="61">
        <v>50779</v>
      </c>
      <c r="T377" s="61">
        <v>321090210</v>
      </c>
      <c r="U377" s="61">
        <v>6220</v>
      </c>
      <c r="V377" s="61">
        <v>6410</v>
      </c>
      <c r="W377" s="61">
        <v>6170</v>
      </c>
      <c r="X377" s="61">
        <v>62207</v>
      </c>
      <c r="Y377" s="61">
        <v>9796455</v>
      </c>
    </row>
    <row r="378" spans="2:25" ht="12" customHeight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 s="49" t="s">
        <v>5898</v>
      </c>
      <c r="Q378" s="61">
        <v>6130</v>
      </c>
      <c r="R378" s="844">
        <v>20</v>
      </c>
      <c r="S378" s="61">
        <v>11271</v>
      </c>
      <c r="T378" s="61">
        <v>69672170</v>
      </c>
      <c r="U378" s="61">
        <v>6180</v>
      </c>
      <c r="V378" s="61">
        <v>6280</v>
      </c>
      <c r="W378" s="61">
        <v>6100</v>
      </c>
      <c r="X378" s="61">
        <v>60052</v>
      </c>
      <c r="Y378" s="61">
        <v>9796455</v>
      </c>
    </row>
    <row r="379" spans="2:25" ht="12" customHeight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 s="49" t="s">
        <v>5899</v>
      </c>
      <c r="Q379" s="61">
        <v>6110</v>
      </c>
      <c r="R379" s="844">
        <v>0</v>
      </c>
      <c r="S379" s="61">
        <v>5504</v>
      </c>
      <c r="T379" s="61">
        <v>33759830</v>
      </c>
      <c r="U379" s="61">
        <v>6110</v>
      </c>
      <c r="V379" s="61">
        <v>6170</v>
      </c>
      <c r="W379" s="61">
        <v>6100</v>
      </c>
      <c r="X379" s="61">
        <v>59856</v>
      </c>
      <c r="Y379" s="61">
        <v>9796455</v>
      </c>
    </row>
    <row r="380" spans="2:25" ht="12" customHeight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 s="49" t="s">
        <v>5900</v>
      </c>
      <c r="Q380" s="61">
        <v>6110</v>
      </c>
      <c r="R380" s="844">
        <v>0</v>
      </c>
      <c r="S380" s="61">
        <v>24915</v>
      </c>
      <c r="T380" s="61">
        <v>151435500</v>
      </c>
      <c r="U380" s="61">
        <v>6110</v>
      </c>
      <c r="V380" s="61">
        <v>6150</v>
      </c>
      <c r="W380" s="61">
        <v>6020</v>
      </c>
      <c r="X380" s="61">
        <v>59856</v>
      </c>
      <c r="Y380" s="61">
        <v>9796455</v>
      </c>
    </row>
    <row r="381" spans="2:25" ht="12" customHeight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 s="49" t="s">
        <v>5901</v>
      </c>
      <c r="Q381" s="61">
        <v>6110</v>
      </c>
      <c r="R381" s="844">
        <v>-60</v>
      </c>
      <c r="S381" s="61">
        <v>18051</v>
      </c>
      <c r="T381" s="61">
        <v>110765580</v>
      </c>
      <c r="U381" s="61">
        <v>6170</v>
      </c>
      <c r="V381" s="61">
        <v>6300</v>
      </c>
      <c r="W381" s="61">
        <v>6030</v>
      </c>
      <c r="X381" s="61">
        <v>59856</v>
      </c>
      <c r="Y381" s="61">
        <v>9796455</v>
      </c>
    </row>
    <row r="382" spans="2:25" ht="12" customHeight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 s="49" t="s">
        <v>5902</v>
      </c>
      <c r="Q382" s="61">
        <v>6170</v>
      </c>
      <c r="R382" s="844">
        <v>-30</v>
      </c>
      <c r="S382" s="61">
        <v>13036</v>
      </c>
      <c r="T382" s="61">
        <v>80770020</v>
      </c>
      <c r="U382" s="61">
        <v>6270</v>
      </c>
      <c r="V382" s="61">
        <v>6280</v>
      </c>
      <c r="W382" s="61">
        <v>6160</v>
      </c>
      <c r="X382" s="61">
        <v>60444</v>
      </c>
      <c r="Y382" s="61">
        <v>9796455</v>
      </c>
    </row>
    <row r="383" spans="2:25" ht="12" customHeight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 s="49" t="s">
        <v>5903</v>
      </c>
      <c r="Q383" s="61">
        <v>6200</v>
      </c>
      <c r="R383" s="844">
        <v>-90</v>
      </c>
      <c r="S383" s="61">
        <v>21500</v>
      </c>
      <c r="T383" s="61">
        <v>133097380</v>
      </c>
      <c r="U383" s="61">
        <v>6310</v>
      </c>
      <c r="V383" s="61">
        <v>6310</v>
      </c>
      <c r="W383" s="61">
        <v>6150</v>
      </c>
      <c r="X383" s="61">
        <v>60738</v>
      </c>
      <c r="Y383" s="61">
        <v>9796455</v>
      </c>
    </row>
    <row r="384" spans="2:25" ht="12" customHeight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 s="49" t="s">
        <v>5904</v>
      </c>
      <c r="Q384" s="61">
        <v>6290</v>
      </c>
      <c r="R384" s="844">
        <v>-10</v>
      </c>
      <c r="S384" s="61">
        <v>22494</v>
      </c>
      <c r="T384" s="61">
        <v>139933100</v>
      </c>
      <c r="U384" s="61">
        <v>6340</v>
      </c>
      <c r="V384" s="61">
        <v>6340</v>
      </c>
      <c r="W384" s="61">
        <v>6170</v>
      </c>
      <c r="X384" s="61">
        <v>61620</v>
      </c>
      <c r="Y384" s="61">
        <v>9796455</v>
      </c>
    </row>
    <row r="385" spans="2:25" ht="12" customHeight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 s="49" t="s">
        <v>5905</v>
      </c>
      <c r="Q385" s="61">
        <v>6300</v>
      </c>
      <c r="R385" s="844">
        <v>0</v>
      </c>
      <c r="S385" s="61">
        <v>5138</v>
      </c>
      <c r="T385" s="61">
        <v>32227570</v>
      </c>
      <c r="U385" s="61">
        <v>6290</v>
      </c>
      <c r="V385" s="61">
        <v>6320</v>
      </c>
      <c r="W385" s="61">
        <v>6220</v>
      </c>
      <c r="X385" s="61">
        <v>61718</v>
      </c>
      <c r="Y385" s="61">
        <v>9796455</v>
      </c>
    </row>
    <row r="386" spans="2:25" ht="12" customHeight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 s="49" t="s">
        <v>5906</v>
      </c>
      <c r="Q386" s="61">
        <v>6300</v>
      </c>
      <c r="R386" s="844">
        <v>-50</v>
      </c>
      <c r="S386" s="61">
        <v>19759</v>
      </c>
      <c r="T386" s="61">
        <v>124324070</v>
      </c>
      <c r="U386" s="61">
        <v>6330</v>
      </c>
      <c r="V386" s="61">
        <v>6350</v>
      </c>
      <c r="W386" s="61">
        <v>6230</v>
      </c>
      <c r="X386" s="61">
        <v>61718</v>
      </c>
      <c r="Y386" s="61">
        <v>9796455</v>
      </c>
    </row>
    <row r="387" spans="2:25" ht="12" customHeight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 s="49" t="s">
        <v>5907</v>
      </c>
      <c r="Q387" s="61">
        <v>6350</v>
      </c>
      <c r="R387" s="844">
        <v>-60</v>
      </c>
      <c r="S387" s="61">
        <v>9308</v>
      </c>
      <c r="T387" s="61">
        <v>58927390</v>
      </c>
      <c r="U387" s="61">
        <v>6430</v>
      </c>
      <c r="V387" s="61">
        <v>6430</v>
      </c>
      <c r="W387" s="61">
        <v>6290</v>
      </c>
      <c r="X387" s="61">
        <v>62207</v>
      </c>
      <c r="Y387" s="61">
        <v>9796455</v>
      </c>
    </row>
    <row r="388" spans="2:25" ht="12" customHeight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 s="49" t="s">
        <v>5908</v>
      </c>
      <c r="Q388" s="61">
        <v>6410</v>
      </c>
      <c r="R388" s="844">
        <v>60</v>
      </c>
      <c r="S388" s="61">
        <v>5864</v>
      </c>
      <c r="T388" s="61">
        <v>37375500</v>
      </c>
      <c r="U388" s="61">
        <v>6410</v>
      </c>
      <c r="V388" s="61">
        <v>6420</v>
      </c>
      <c r="W388" s="61">
        <v>6330</v>
      </c>
      <c r="X388" s="61">
        <v>62795</v>
      </c>
      <c r="Y388" s="61">
        <v>9796455</v>
      </c>
    </row>
    <row r="389" spans="2:25" ht="12" customHeight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 s="49" t="s">
        <v>5909</v>
      </c>
      <c r="Q389" s="61">
        <v>6350</v>
      </c>
      <c r="R389" s="844">
        <v>-50</v>
      </c>
      <c r="S389" s="61">
        <v>13747</v>
      </c>
      <c r="T389" s="61">
        <v>87351820</v>
      </c>
      <c r="U389" s="61">
        <v>6500</v>
      </c>
      <c r="V389" s="61">
        <v>6500</v>
      </c>
      <c r="W389" s="61">
        <v>6300</v>
      </c>
      <c r="X389" s="61">
        <v>62207</v>
      </c>
      <c r="Y389" s="61">
        <v>9796455</v>
      </c>
    </row>
    <row r="390" spans="2:25" ht="12" customHeight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 s="49" t="s">
        <v>5910</v>
      </c>
      <c r="Q390" s="61">
        <v>6400</v>
      </c>
      <c r="R390" s="844">
        <v>0</v>
      </c>
      <c r="S390" s="61">
        <v>16670</v>
      </c>
      <c r="T390" s="61">
        <v>106616350</v>
      </c>
      <c r="U390" s="61">
        <v>6350</v>
      </c>
      <c r="V390" s="61">
        <v>6700</v>
      </c>
      <c r="W390" s="61">
        <v>6300</v>
      </c>
      <c r="X390" s="61">
        <v>62697</v>
      </c>
      <c r="Y390" s="61">
        <v>9796455</v>
      </c>
    </row>
    <row r="391" spans="2:25" ht="12" customHeight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 s="49" t="s">
        <v>5911</v>
      </c>
      <c r="Q391" s="61">
        <v>6400</v>
      </c>
      <c r="R391" s="844">
        <v>20</v>
      </c>
      <c r="S391" s="61">
        <v>8785</v>
      </c>
      <c r="T391" s="61">
        <v>56179850</v>
      </c>
      <c r="U391" s="61">
        <v>6300</v>
      </c>
      <c r="V391" s="61">
        <v>6590</v>
      </c>
      <c r="W391" s="61">
        <v>6300</v>
      </c>
      <c r="X391" s="61">
        <v>62697</v>
      </c>
      <c r="Y391" s="61">
        <v>9796455</v>
      </c>
    </row>
    <row r="392" spans="2:25" ht="12" customHeight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 s="49" t="s">
        <v>5912</v>
      </c>
      <c r="Q392" s="61">
        <v>6380</v>
      </c>
      <c r="R392" s="844">
        <v>-290</v>
      </c>
      <c r="S392" s="61">
        <v>19928</v>
      </c>
      <c r="T392" s="61">
        <v>129004600</v>
      </c>
      <c r="U392" s="61">
        <v>6820</v>
      </c>
      <c r="V392" s="61">
        <v>6820</v>
      </c>
      <c r="W392" s="61">
        <v>6330</v>
      </c>
      <c r="X392" s="61">
        <v>62501</v>
      </c>
      <c r="Y392" s="61">
        <v>9796455</v>
      </c>
    </row>
    <row r="393" spans="2:25" ht="12" customHeight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 s="49" t="s">
        <v>5913</v>
      </c>
      <c r="Q393" s="61">
        <v>6670</v>
      </c>
      <c r="R393" s="844">
        <v>-100</v>
      </c>
      <c r="S393" s="61">
        <v>17257</v>
      </c>
      <c r="T393" s="61">
        <v>114277040</v>
      </c>
      <c r="U393" s="61">
        <v>6770</v>
      </c>
      <c r="V393" s="61">
        <v>6770</v>
      </c>
      <c r="W393" s="61">
        <v>6610</v>
      </c>
      <c r="X393" s="61">
        <v>65342</v>
      </c>
      <c r="Y393" s="61">
        <v>9796455</v>
      </c>
    </row>
    <row r="394" spans="2:25" ht="12" customHeight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 s="49" t="s">
        <v>5914</v>
      </c>
      <c r="Q394" s="61">
        <v>6770</v>
      </c>
      <c r="R394" s="844">
        <v>-50</v>
      </c>
      <c r="S394" s="61">
        <v>13734</v>
      </c>
      <c r="T394" s="61">
        <v>92243530</v>
      </c>
      <c r="U394" s="61">
        <v>6730</v>
      </c>
      <c r="V394" s="61">
        <v>6840</v>
      </c>
      <c r="W394" s="61">
        <v>6620</v>
      </c>
      <c r="X394" s="61">
        <v>66322</v>
      </c>
      <c r="Y394" s="61">
        <v>9796455</v>
      </c>
    </row>
    <row r="395" spans="2:25" ht="12" customHeight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 s="49" t="s">
        <v>5915</v>
      </c>
      <c r="Q395" s="61">
        <v>6820</v>
      </c>
      <c r="R395" s="844">
        <v>20</v>
      </c>
      <c r="S395" s="61">
        <v>6320</v>
      </c>
      <c r="T395" s="61">
        <v>43275810</v>
      </c>
      <c r="U395" s="61">
        <v>6770</v>
      </c>
      <c r="V395" s="61">
        <v>6930</v>
      </c>
      <c r="W395" s="61">
        <v>6740</v>
      </c>
      <c r="X395" s="61">
        <v>66812</v>
      </c>
      <c r="Y395" s="61">
        <v>9796455</v>
      </c>
    </row>
    <row r="396" spans="2:25" ht="12" customHeight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 s="49" t="s">
        <v>5916</v>
      </c>
      <c r="Q396" s="61">
        <v>6800</v>
      </c>
      <c r="R396" s="844">
        <v>30</v>
      </c>
      <c r="S396" s="61">
        <v>9343</v>
      </c>
      <c r="T396" s="61">
        <v>63876940</v>
      </c>
      <c r="U396" s="61">
        <v>6740</v>
      </c>
      <c r="V396" s="61">
        <v>6890</v>
      </c>
      <c r="W396" s="61">
        <v>6730</v>
      </c>
      <c r="X396" s="61">
        <v>66616</v>
      </c>
      <c r="Y396" s="61">
        <v>9796455</v>
      </c>
    </row>
    <row r="397" spans="2:25" ht="12" customHeight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 s="49" t="s">
        <v>5917</v>
      </c>
      <c r="Q397" s="61">
        <v>6770</v>
      </c>
      <c r="R397" s="844">
        <v>60</v>
      </c>
      <c r="S397" s="61">
        <v>10253</v>
      </c>
      <c r="T397" s="61">
        <v>69051790</v>
      </c>
      <c r="U397" s="61">
        <v>6860</v>
      </c>
      <c r="V397" s="61">
        <v>6860</v>
      </c>
      <c r="W397" s="61">
        <v>6640</v>
      </c>
      <c r="X397" s="61">
        <v>66322</v>
      </c>
      <c r="Y397" s="61">
        <v>9796455</v>
      </c>
    </row>
    <row r="398" spans="2:25" ht="12" customHeight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 s="49" t="s">
        <v>5918</v>
      </c>
      <c r="Q398" s="61">
        <v>6710</v>
      </c>
      <c r="R398" s="844">
        <v>-110</v>
      </c>
      <c r="S398" s="61">
        <v>24702</v>
      </c>
      <c r="T398" s="61">
        <v>164885340</v>
      </c>
      <c r="U398" s="61">
        <v>6820</v>
      </c>
      <c r="V398" s="61">
        <v>6960</v>
      </c>
      <c r="W398" s="61">
        <v>6600</v>
      </c>
      <c r="X398" s="61">
        <v>65734</v>
      </c>
      <c r="Y398" s="61">
        <v>9796455</v>
      </c>
    </row>
    <row r="399" spans="2:25" ht="12" customHeight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 s="49" t="s">
        <v>5919</v>
      </c>
      <c r="Q399" s="61">
        <v>6820</v>
      </c>
      <c r="R399" s="844">
        <v>-70</v>
      </c>
      <c r="S399" s="61">
        <v>9122</v>
      </c>
      <c r="T399" s="61">
        <v>62810890</v>
      </c>
      <c r="U399" s="61">
        <v>6720</v>
      </c>
      <c r="V399" s="61">
        <v>6980</v>
      </c>
      <c r="W399" s="61">
        <v>6720</v>
      </c>
      <c r="X399" s="61">
        <v>66812</v>
      </c>
      <c r="Y399" s="61">
        <v>9796455</v>
      </c>
    </row>
    <row r="400" spans="2:25" ht="12" customHeight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 s="49" t="s">
        <v>5920</v>
      </c>
      <c r="Q400" s="61">
        <v>6890</v>
      </c>
      <c r="R400" s="844">
        <v>260</v>
      </c>
      <c r="S400" s="61">
        <v>65990</v>
      </c>
      <c r="T400" s="61">
        <v>453630950</v>
      </c>
      <c r="U400" s="61">
        <v>6620</v>
      </c>
      <c r="V400" s="61">
        <v>7250</v>
      </c>
      <c r="W400" s="61">
        <v>6600</v>
      </c>
      <c r="X400" s="61">
        <v>67498</v>
      </c>
      <c r="Y400" s="61">
        <v>9796455</v>
      </c>
    </row>
    <row r="401" spans="2:25" ht="12" customHeight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 s="49" t="s">
        <v>5921</v>
      </c>
      <c r="Q401" s="61">
        <v>6630</v>
      </c>
      <c r="R401" s="844">
        <v>-50</v>
      </c>
      <c r="S401" s="61">
        <v>12792</v>
      </c>
      <c r="T401" s="61">
        <v>84517560</v>
      </c>
      <c r="U401" s="61">
        <v>6780</v>
      </c>
      <c r="V401" s="61">
        <v>6780</v>
      </c>
      <c r="W401" s="61">
        <v>6580</v>
      </c>
      <c r="X401" s="61">
        <v>64950</v>
      </c>
      <c r="Y401" s="61">
        <v>9796455</v>
      </c>
    </row>
    <row r="402" spans="2:25" ht="12" customHeight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s="49" t="s">
        <v>5922</v>
      </c>
      <c r="Q402" s="61">
        <v>6680</v>
      </c>
      <c r="R402" s="844">
        <v>-10</v>
      </c>
      <c r="S402" s="61">
        <v>16507</v>
      </c>
      <c r="T402" s="61">
        <v>109572230</v>
      </c>
      <c r="U402" s="61">
        <v>6730</v>
      </c>
      <c r="V402" s="61">
        <v>6730</v>
      </c>
      <c r="W402" s="61">
        <v>6600</v>
      </c>
      <c r="X402" s="61">
        <v>65440</v>
      </c>
      <c r="Y402" s="61">
        <v>9796455</v>
      </c>
    </row>
    <row r="403" spans="2:25" ht="12" customHeight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 s="49" t="s">
        <v>5923</v>
      </c>
      <c r="Q403" s="61">
        <v>6690</v>
      </c>
      <c r="R403" s="844">
        <v>-70</v>
      </c>
      <c r="S403" s="61">
        <v>22095</v>
      </c>
      <c r="T403" s="61">
        <v>147518330</v>
      </c>
      <c r="U403" s="61">
        <v>6730</v>
      </c>
      <c r="V403" s="61">
        <v>6760</v>
      </c>
      <c r="W403" s="61">
        <v>6620</v>
      </c>
      <c r="X403" s="61">
        <v>65538</v>
      </c>
      <c r="Y403" s="61">
        <v>9796455</v>
      </c>
    </row>
    <row r="404" spans="2:25" ht="12" customHeight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 s="49" t="s">
        <v>5924</v>
      </c>
      <c r="Q404" s="61">
        <v>6760</v>
      </c>
      <c r="R404" s="844">
        <v>-70</v>
      </c>
      <c r="S404" s="61">
        <v>55588</v>
      </c>
      <c r="T404" s="61">
        <v>374402100</v>
      </c>
      <c r="U404" s="61">
        <v>6780</v>
      </c>
      <c r="V404" s="61">
        <v>6800</v>
      </c>
      <c r="W404" s="61">
        <v>6650</v>
      </c>
      <c r="X404" s="61">
        <v>66224</v>
      </c>
      <c r="Y404" s="61">
        <v>9796455</v>
      </c>
    </row>
    <row r="405" spans="2:25" ht="12" customHeight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 s="49" t="s">
        <v>5927</v>
      </c>
      <c r="Q405" s="61">
        <v>6830</v>
      </c>
      <c r="R405" s="844">
        <v>-60</v>
      </c>
      <c r="S405" s="61">
        <v>18991</v>
      </c>
      <c r="T405" s="61">
        <v>129900590</v>
      </c>
      <c r="U405" s="61">
        <v>6950</v>
      </c>
      <c r="V405" s="61">
        <v>6950</v>
      </c>
      <c r="W405" s="61">
        <v>6800</v>
      </c>
      <c r="X405" s="61">
        <v>66910</v>
      </c>
      <c r="Y405" s="61">
        <v>9796455</v>
      </c>
    </row>
    <row r="406" spans="2:25" ht="12" customHeight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 s="49" t="s">
        <v>5928</v>
      </c>
      <c r="Q406" s="61">
        <v>6890</v>
      </c>
      <c r="R406" s="844">
        <v>-130</v>
      </c>
      <c r="S406" s="61">
        <v>15816</v>
      </c>
      <c r="T406" s="61">
        <v>109191930</v>
      </c>
      <c r="U406" s="61">
        <v>7090</v>
      </c>
      <c r="V406" s="61">
        <v>7090</v>
      </c>
      <c r="W406" s="61">
        <v>6870</v>
      </c>
      <c r="X406" s="61">
        <v>67498</v>
      </c>
      <c r="Y406" s="61">
        <v>9796455</v>
      </c>
    </row>
    <row r="407" spans="2:25" ht="12" customHeight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 s="49" t="s">
        <v>5929</v>
      </c>
      <c r="Q407" s="61">
        <v>7020</v>
      </c>
      <c r="R407" s="844">
        <v>-80</v>
      </c>
      <c r="S407" s="61">
        <v>12983</v>
      </c>
      <c r="T407" s="61">
        <v>90366190</v>
      </c>
      <c r="U407" s="61">
        <v>6900</v>
      </c>
      <c r="V407" s="61">
        <v>7110</v>
      </c>
      <c r="W407" s="61">
        <v>6900</v>
      </c>
      <c r="X407" s="61">
        <v>68771</v>
      </c>
      <c r="Y407" s="61">
        <v>9796455</v>
      </c>
    </row>
    <row r="408" spans="2:25" ht="12" customHeight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 s="49" t="s">
        <v>5931</v>
      </c>
      <c r="Q408" s="61">
        <v>7100</v>
      </c>
      <c r="R408" s="844">
        <v>30</v>
      </c>
      <c r="S408" s="61">
        <v>6861</v>
      </c>
      <c r="T408" s="61">
        <v>48439810</v>
      </c>
      <c r="U408" s="61">
        <v>7100</v>
      </c>
      <c r="V408" s="61">
        <v>7150</v>
      </c>
      <c r="W408" s="61">
        <v>7010</v>
      </c>
      <c r="X408" s="61">
        <v>69555</v>
      </c>
      <c r="Y408" s="61">
        <v>9796455</v>
      </c>
    </row>
    <row r="409" spans="2:25" ht="12" customHeight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 s="49" t="s">
        <v>5933</v>
      </c>
      <c r="Q409" s="61">
        <v>7070</v>
      </c>
      <c r="R409" s="844">
        <v>0</v>
      </c>
      <c r="S409" s="61">
        <v>5385</v>
      </c>
      <c r="T409" s="61">
        <v>38005350</v>
      </c>
      <c r="U409" s="61">
        <v>7050</v>
      </c>
      <c r="V409" s="61">
        <v>7140</v>
      </c>
      <c r="W409" s="61">
        <v>7010</v>
      </c>
      <c r="X409" s="61">
        <v>69261</v>
      </c>
      <c r="Y409" s="61">
        <v>9796455</v>
      </c>
    </row>
    <row r="410" spans="2:25" ht="12" customHeight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 s="49" t="s">
        <v>5934</v>
      </c>
      <c r="Q410" s="61">
        <v>7070</v>
      </c>
      <c r="R410" s="844">
        <v>70</v>
      </c>
      <c r="S410" s="61">
        <v>19132</v>
      </c>
      <c r="T410" s="61">
        <v>136642380</v>
      </c>
      <c r="U410" s="61">
        <v>7010</v>
      </c>
      <c r="V410" s="61">
        <v>7240</v>
      </c>
      <c r="W410" s="61">
        <v>7000</v>
      </c>
      <c r="X410" s="61">
        <v>69261</v>
      </c>
      <c r="Y410" s="61">
        <v>9796455</v>
      </c>
    </row>
    <row r="411" spans="2:25" ht="12" customHeight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 s="49" t="s">
        <v>5935</v>
      </c>
      <c r="Q411" s="61">
        <v>7000</v>
      </c>
      <c r="R411" s="844">
        <v>0</v>
      </c>
      <c r="S411" s="61">
        <v>6700</v>
      </c>
      <c r="T411" s="61">
        <v>46956260</v>
      </c>
      <c r="U411" s="61">
        <v>6990</v>
      </c>
      <c r="V411" s="61">
        <v>7070</v>
      </c>
      <c r="W411" s="61">
        <v>6960</v>
      </c>
      <c r="X411" s="61">
        <v>68575</v>
      </c>
      <c r="Y411" s="61">
        <v>9796455</v>
      </c>
    </row>
    <row r="412" spans="2:25" ht="12" customHeight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 s="49" t="s">
        <v>5936</v>
      </c>
      <c r="Q412" s="61">
        <v>7000</v>
      </c>
      <c r="R412" s="844">
        <v>-30</v>
      </c>
      <c r="S412" s="61">
        <v>4755</v>
      </c>
      <c r="T412" s="61">
        <v>33357950</v>
      </c>
      <c r="U412" s="61">
        <v>6980</v>
      </c>
      <c r="V412" s="61">
        <v>7070</v>
      </c>
      <c r="W412" s="61">
        <v>6980</v>
      </c>
      <c r="X412" s="61">
        <v>68575</v>
      </c>
      <c r="Y412" s="61">
        <v>9796455</v>
      </c>
    </row>
    <row r="413" spans="2:25" ht="12" customHeight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 s="49" t="s">
        <v>5937</v>
      </c>
      <c r="Q413" s="61">
        <v>7030</v>
      </c>
      <c r="R413" s="844">
        <v>-10</v>
      </c>
      <c r="S413" s="61">
        <v>4455</v>
      </c>
      <c r="T413" s="61">
        <v>31365620</v>
      </c>
      <c r="U413" s="61">
        <v>7040</v>
      </c>
      <c r="V413" s="61">
        <v>7120</v>
      </c>
      <c r="W413" s="61">
        <v>6950</v>
      </c>
      <c r="X413" s="61">
        <v>68869</v>
      </c>
      <c r="Y413" s="61">
        <v>9796455</v>
      </c>
    </row>
    <row r="414" spans="2:25" ht="12" customHeight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 s="49" t="s">
        <v>5938</v>
      </c>
      <c r="Q414" s="61">
        <v>7040</v>
      </c>
      <c r="R414" s="844">
        <v>40</v>
      </c>
      <c r="S414" s="61">
        <v>6075</v>
      </c>
      <c r="T414" s="61">
        <v>42505380</v>
      </c>
      <c r="U414" s="61">
        <v>7000</v>
      </c>
      <c r="V414" s="61">
        <v>7090</v>
      </c>
      <c r="W414" s="61">
        <v>6920</v>
      </c>
      <c r="X414" s="61">
        <v>68967</v>
      </c>
      <c r="Y414" s="61">
        <v>9796455</v>
      </c>
    </row>
    <row r="415" spans="2:25" ht="12" customHeight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 s="49" t="s">
        <v>5939</v>
      </c>
      <c r="Q415" s="61">
        <v>7000</v>
      </c>
      <c r="R415" s="844">
        <v>-50</v>
      </c>
      <c r="S415" s="61">
        <v>11331</v>
      </c>
      <c r="T415" s="61">
        <v>79715460</v>
      </c>
      <c r="U415" s="61">
        <v>7060</v>
      </c>
      <c r="V415" s="61">
        <v>7090</v>
      </c>
      <c r="W415" s="61">
        <v>7000</v>
      </c>
      <c r="X415" s="61">
        <v>68575</v>
      </c>
      <c r="Y415" s="61">
        <v>9796455</v>
      </c>
    </row>
    <row r="416" spans="2:25" ht="12" customHeight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s="49" t="s">
        <v>5940</v>
      </c>
      <c r="Q416" s="61">
        <v>7050</v>
      </c>
      <c r="R416" s="844">
        <v>30</v>
      </c>
      <c r="S416" s="61">
        <v>10244</v>
      </c>
      <c r="T416" s="61">
        <v>71927460</v>
      </c>
      <c r="U416" s="61">
        <v>7040</v>
      </c>
      <c r="V416" s="61">
        <v>7110</v>
      </c>
      <c r="W416" s="61">
        <v>6970</v>
      </c>
      <c r="X416" s="61">
        <v>69065</v>
      </c>
      <c r="Y416" s="61">
        <v>9796455</v>
      </c>
    </row>
    <row r="417" spans="2:25" ht="12" customHeight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 s="49" t="s">
        <v>5941</v>
      </c>
      <c r="Q417" s="61">
        <v>7020</v>
      </c>
      <c r="R417" s="844">
        <v>-70</v>
      </c>
      <c r="S417" s="61">
        <v>10037</v>
      </c>
      <c r="T417" s="61">
        <v>71092010</v>
      </c>
      <c r="U417" s="61">
        <v>7050</v>
      </c>
      <c r="V417" s="61">
        <v>7200</v>
      </c>
      <c r="W417" s="61">
        <v>7020</v>
      </c>
      <c r="X417" s="61">
        <v>68771</v>
      </c>
      <c r="Y417" s="61">
        <v>9796455</v>
      </c>
    </row>
    <row r="418" spans="2:25" ht="12" customHeight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 s="49" t="s">
        <v>5942</v>
      </c>
      <c r="Q418" s="61">
        <v>7090</v>
      </c>
      <c r="R418" s="844">
        <v>70</v>
      </c>
      <c r="S418" s="61">
        <v>11861</v>
      </c>
      <c r="T418" s="61">
        <v>82940860</v>
      </c>
      <c r="U418" s="61">
        <v>6940</v>
      </c>
      <c r="V418" s="61">
        <v>7140</v>
      </c>
      <c r="W418" s="61">
        <v>6910</v>
      </c>
      <c r="X418" s="61">
        <v>69457</v>
      </c>
      <c r="Y418" s="61">
        <v>9796455</v>
      </c>
    </row>
    <row r="419" spans="2:25" ht="12" customHeight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 s="49" t="s">
        <v>5943</v>
      </c>
      <c r="Q419" s="61">
        <v>7020</v>
      </c>
      <c r="R419" s="844">
        <v>110</v>
      </c>
      <c r="S419" s="61">
        <v>24522</v>
      </c>
      <c r="T419" s="61">
        <v>170988780</v>
      </c>
      <c r="U419" s="61">
        <v>6920</v>
      </c>
      <c r="V419" s="61">
        <v>7240</v>
      </c>
      <c r="W419" s="61">
        <v>6850</v>
      </c>
      <c r="X419" s="61">
        <v>68771</v>
      </c>
      <c r="Y419" s="61">
        <v>9796455</v>
      </c>
    </row>
    <row r="420" spans="2:25" ht="12" customHeight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 s="49" t="s">
        <v>5944</v>
      </c>
      <c r="Q420" s="61">
        <v>6910</v>
      </c>
      <c r="R420" s="844">
        <v>-10</v>
      </c>
      <c r="S420" s="61">
        <v>17568</v>
      </c>
      <c r="T420" s="61">
        <v>121025430</v>
      </c>
      <c r="U420" s="61">
        <v>6910</v>
      </c>
      <c r="V420" s="61">
        <v>7000</v>
      </c>
      <c r="W420" s="61">
        <v>6830</v>
      </c>
      <c r="X420" s="61">
        <v>67694</v>
      </c>
      <c r="Y420" s="61">
        <v>9796455</v>
      </c>
    </row>
    <row r="421" spans="2:25" ht="12" customHeight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 s="49" t="s">
        <v>5945</v>
      </c>
      <c r="Q421" s="61">
        <v>6920</v>
      </c>
      <c r="R421" s="844">
        <v>-80</v>
      </c>
      <c r="S421" s="61">
        <v>13718</v>
      </c>
      <c r="T421" s="61">
        <v>95379100</v>
      </c>
      <c r="U421" s="61">
        <v>6960</v>
      </c>
      <c r="V421" s="61">
        <v>7020</v>
      </c>
      <c r="W421" s="61">
        <v>6910</v>
      </c>
      <c r="X421" s="61">
        <v>67791</v>
      </c>
      <c r="Y421" s="61">
        <v>9796455</v>
      </c>
    </row>
    <row r="422" spans="2:25" ht="12" customHeight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 s="49" t="s">
        <v>5946</v>
      </c>
      <c r="Q422" s="61">
        <v>7000</v>
      </c>
      <c r="R422" s="844">
        <v>-60</v>
      </c>
      <c r="S422" s="61">
        <v>22814</v>
      </c>
      <c r="T422" s="61">
        <v>159734330</v>
      </c>
      <c r="U422" s="61">
        <v>7040</v>
      </c>
      <c r="V422" s="61">
        <v>7120</v>
      </c>
      <c r="W422" s="61">
        <v>6950</v>
      </c>
      <c r="X422" s="61">
        <v>68575</v>
      </c>
      <c r="Y422" s="61">
        <v>9796455</v>
      </c>
    </row>
    <row r="423" spans="2:25" ht="12" customHeight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 s="49" t="s">
        <v>5947</v>
      </c>
      <c r="Q423" s="61">
        <v>7060</v>
      </c>
      <c r="R423" s="844">
        <v>-130</v>
      </c>
      <c r="S423" s="61">
        <v>20667</v>
      </c>
      <c r="T423" s="61">
        <v>146256530</v>
      </c>
      <c r="U423" s="61">
        <v>7190</v>
      </c>
      <c r="V423" s="61">
        <v>7190</v>
      </c>
      <c r="W423" s="61">
        <v>7020</v>
      </c>
      <c r="X423" s="61">
        <v>69163</v>
      </c>
      <c r="Y423" s="61">
        <v>9796455</v>
      </c>
    </row>
    <row r="424" spans="2:25" ht="12" customHeight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 s="49" t="s">
        <v>5948</v>
      </c>
      <c r="Q424" s="61">
        <v>7190</v>
      </c>
      <c r="R424" s="844">
        <v>110</v>
      </c>
      <c r="S424" s="61">
        <v>13336</v>
      </c>
      <c r="T424" s="61">
        <v>94939260</v>
      </c>
      <c r="U424" s="61">
        <v>7060</v>
      </c>
      <c r="V424" s="61">
        <v>7240</v>
      </c>
      <c r="W424" s="61">
        <v>7050</v>
      </c>
      <c r="X424" s="61">
        <v>70437</v>
      </c>
      <c r="Y424" s="61">
        <v>9796455</v>
      </c>
    </row>
    <row r="425" spans="2:25" ht="12" customHeight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 s="49" t="s">
        <v>5949</v>
      </c>
      <c r="Q425" s="61">
        <v>7080</v>
      </c>
      <c r="R425" s="844">
        <v>-70</v>
      </c>
      <c r="S425" s="61">
        <v>27961</v>
      </c>
      <c r="T425" s="61">
        <v>197853420</v>
      </c>
      <c r="U425" s="61">
        <v>7100</v>
      </c>
      <c r="V425" s="61">
        <v>7130</v>
      </c>
      <c r="W425" s="61">
        <v>7050</v>
      </c>
      <c r="X425" s="61">
        <v>69359</v>
      </c>
      <c r="Y425" s="61">
        <v>9796455</v>
      </c>
    </row>
    <row r="426" spans="2:25" ht="12" customHeight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 s="49" t="s">
        <v>5950</v>
      </c>
      <c r="Q426" s="61">
        <v>7150</v>
      </c>
      <c r="R426" s="844">
        <v>-10</v>
      </c>
      <c r="S426" s="61">
        <v>34385</v>
      </c>
      <c r="T426" s="61">
        <v>245661370</v>
      </c>
      <c r="U426" s="61">
        <v>7170</v>
      </c>
      <c r="V426" s="61">
        <v>7330</v>
      </c>
      <c r="W426" s="61">
        <v>7100</v>
      </c>
      <c r="X426" s="61">
        <v>70045</v>
      </c>
      <c r="Y426" s="61">
        <v>9796455</v>
      </c>
    </row>
    <row r="427" spans="2:25" ht="12" customHeight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 s="49" t="s">
        <v>5953</v>
      </c>
      <c r="Q427" s="61">
        <v>7160</v>
      </c>
      <c r="R427" s="844">
        <v>-140</v>
      </c>
      <c r="S427" s="61">
        <v>24434</v>
      </c>
      <c r="T427" s="61">
        <v>175479190</v>
      </c>
      <c r="U427" s="61">
        <v>7150</v>
      </c>
      <c r="V427" s="61">
        <v>7440</v>
      </c>
      <c r="W427" s="61">
        <v>7100</v>
      </c>
      <c r="X427" s="61">
        <v>70143</v>
      </c>
      <c r="Y427" s="61">
        <v>9796455</v>
      </c>
    </row>
    <row r="428" spans="2:25" ht="12" customHeight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 s="49" t="s">
        <v>5954</v>
      </c>
      <c r="Q428" s="61">
        <v>7300</v>
      </c>
      <c r="R428" s="844">
        <v>-20</v>
      </c>
      <c r="S428" s="61">
        <v>11470</v>
      </c>
      <c r="T428" s="61">
        <v>83959830</v>
      </c>
      <c r="U428" s="61">
        <v>7310</v>
      </c>
      <c r="V428" s="61">
        <v>7530</v>
      </c>
      <c r="W428" s="61">
        <v>7240</v>
      </c>
      <c r="X428" s="61">
        <v>71514</v>
      </c>
      <c r="Y428" s="61">
        <v>9796455</v>
      </c>
    </row>
    <row r="429" spans="2:25" ht="12" customHeight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 s="49" t="s">
        <v>5955</v>
      </c>
      <c r="Q429" s="61">
        <v>7320</v>
      </c>
      <c r="R429" s="844">
        <v>-10</v>
      </c>
      <c r="S429" s="61">
        <v>6445</v>
      </c>
      <c r="T429" s="61">
        <v>47156990</v>
      </c>
      <c r="U429" s="61">
        <v>7380</v>
      </c>
      <c r="V429" s="61">
        <v>7380</v>
      </c>
      <c r="W429" s="61">
        <v>7280</v>
      </c>
      <c r="X429" s="61">
        <v>71710</v>
      </c>
      <c r="Y429" s="61">
        <v>9796455</v>
      </c>
    </row>
    <row r="430" spans="2:25" ht="12" customHeight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 s="49" t="s">
        <v>5957</v>
      </c>
      <c r="Q430" s="61">
        <v>7330</v>
      </c>
      <c r="R430" s="844">
        <v>20</v>
      </c>
      <c r="S430" s="61">
        <v>5799</v>
      </c>
      <c r="T430" s="61">
        <v>42247230</v>
      </c>
      <c r="U430" s="61">
        <v>7280</v>
      </c>
      <c r="V430" s="61">
        <v>7340</v>
      </c>
      <c r="W430" s="61">
        <v>7260</v>
      </c>
      <c r="X430" s="61">
        <v>71808</v>
      </c>
      <c r="Y430" s="61">
        <v>9796455</v>
      </c>
    </row>
    <row r="431" spans="2:25" ht="12" customHeight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 s="49" t="s">
        <v>5959</v>
      </c>
      <c r="Q431" s="61">
        <v>7310</v>
      </c>
      <c r="R431" s="844">
        <v>-20</v>
      </c>
      <c r="S431" s="61">
        <v>16918</v>
      </c>
      <c r="T431" s="61">
        <v>122467050</v>
      </c>
      <c r="U431" s="61">
        <v>7400</v>
      </c>
      <c r="V431" s="61">
        <v>7440</v>
      </c>
      <c r="W431" s="61">
        <v>7180</v>
      </c>
      <c r="X431" s="61">
        <v>71612</v>
      </c>
      <c r="Y431" s="61">
        <v>9796455</v>
      </c>
    </row>
    <row r="432" spans="2:25" ht="12" customHeight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 s="49" t="s">
        <v>5960</v>
      </c>
      <c r="Q432" s="61">
        <v>7330</v>
      </c>
      <c r="R432" s="844">
        <v>-80</v>
      </c>
      <c r="S432" s="61">
        <v>27308</v>
      </c>
      <c r="T432" s="61">
        <v>202006490</v>
      </c>
      <c r="U432" s="61">
        <v>7490</v>
      </c>
      <c r="V432" s="61">
        <v>7600</v>
      </c>
      <c r="W432" s="61">
        <v>7290</v>
      </c>
      <c r="X432" s="61">
        <v>71808</v>
      </c>
      <c r="Y432" s="61">
        <v>9796455</v>
      </c>
    </row>
    <row r="433" spans="2:25" ht="12" customHeight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 s="49" t="s">
        <v>5962</v>
      </c>
      <c r="Q433" s="61">
        <v>7410</v>
      </c>
      <c r="R433" s="844">
        <v>40</v>
      </c>
      <c r="S433" s="61">
        <v>21579</v>
      </c>
      <c r="T433" s="61">
        <v>157785040</v>
      </c>
      <c r="U433" s="61">
        <v>7340</v>
      </c>
      <c r="V433" s="61">
        <v>7490</v>
      </c>
      <c r="W433" s="61">
        <v>7250</v>
      </c>
      <c r="X433" s="61">
        <v>72592</v>
      </c>
      <c r="Y433" s="61">
        <v>9796455</v>
      </c>
    </row>
    <row r="434" spans="2:25" ht="12" customHeight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 s="49" t="s">
        <v>5965</v>
      </c>
      <c r="Q434" s="61">
        <v>7370</v>
      </c>
      <c r="R434" s="844">
        <v>-10</v>
      </c>
      <c r="S434" s="61">
        <v>15108</v>
      </c>
      <c r="T434" s="61">
        <v>110709410</v>
      </c>
      <c r="U434" s="61">
        <v>7330</v>
      </c>
      <c r="V434" s="61">
        <v>7400</v>
      </c>
      <c r="W434" s="61">
        <v>7270</v>
      </c>
      <c r="X434" s="61">
        <v>72200</v>
      </c>
      <c r="Y434" s="61">
        <v>9796455</v>
      </c>
    </row>
    <row r="435" spans="2:25" ht="12" customHeight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 s="49" t="s">
        <v>5966</v>
      </c>
      <c r="Q435" s="61">
        <v>7380</v>
      </c>
      <c r="R435" s="844">
        <v>-70</v>
      </c>
      <c r="S435" s="61">
        <v>14701</v>
      </c>
      <c r="T435" s="61">
        <v>108288140</v>
      </c>
      <c r="U435" s="61">
        <v>7390</v>
      </c>
      <c r="V435" s="61">
        <v>7490</v>
      </c>
      <c r="W435" s="61">
        <v>7320</v>
      </c>
      <c r="X435" s="61">
        <v>72298</v>
      </c>
      <c r="Y435" s="61">
        <v>9796455</v>
      </c>
    </row>
    <row r="436" spans="2:25" ht="12" customHeight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 s="49" t="s">
        <v>5968</v>
      </c>
      <c r="Q436" s="61">
        <v>7450</v>
      </c>
      <c r="R436" s="844">
        <v>-10</v>
      </c>
      <c r="S436" s="61">
        <v>7729</v>
      </c>
      <c r="T436" s="61">
        <v>57432520</v>
      </c>
      <c r="U436" s="61">
        <v>7390</v>
      </c>
      <c r="V436" s="61">
        <v>7490</v>
      </c>
      <c r="W436" s="61">
        <v>7390</v>
      </c>
      <c r="X436" s="61">
        <v>72984</v>
      </c>
      <c r="Y436" s="61">
        <v>9796455</v>
      </c>
    </row>
    <row r="437" spans="2:25" ht="12" customHeight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 s="49" t="s">
        <v>5970</v>
      </c>
      <c r="Q437" s="61">
        <v>7460</v>
      </c>
      <c r="R437" s="844">
        <v>90</v>
      </c>
      <c r="S437" s="61">
        <v>27188</v>
      </c>
      <c r="T437" s="61">
        <v>202009110</v>
      </c>
      <c r="U437" s="61">
        <v>7370</v>
      </c>
      <c r="V437" s="61">
        <v>7510</v>
      </c>
      <c r="W437" s="61">
        <v>7370</v>
      </c>
      <c r="X437" s="61">
        <v>73082</v>
      </c>
      <c r="Y437" s="61">
        <v>9796455</v>
      </c>
    </row>
    <row r="438" spans="2:25" ht="12" customHeight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 s="49" t="s">
        <v>5971</v>
      </c>
      <c r="Q438" s="61">
        <v>7370</v>
      </c>
      <c r="R438" s="844">
        <v>-10</v>
      </c>
      <c r="S438" s="61">
        <v>20237</v>
      </c>
      <c r="T438" s="61">
        <v>149214100</v>
      </c>
      <c r="U438" s="61">
        <v>7380</v>
      </c>
      <c r="V438" s="61">
        <v>7470</v>
      </c>
      <c r="W438" s="61">
        <v>7300</v>
      </c>
      <c r="X438" s="61">
        <v>72200</v>
      </c>
      <c r="Y438" s="61">
        <v>9796455</v>
      </c>
    </row>
    <row r="439" spans="2:25" ht="12" customHeight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 s="49" t="s">
        <v>5972</v>
      </c>
      <c r="Q439" s="61">
        <v>7380</v>
      </c>
      <c r="R439" s="844">
        <v>0</v>
      </c>
      <c r="S439" s="61">
        <v>7771</v>
      </c>
      <c r="T439" s="61">
        <v>57359510</v>
      </c>
      <c r="U439" s="61">
        <v>7480</v>
      </c>
      <c r="V439" s="61">
        <v>7480</v>
      </c>
      <c r="W439" s="61">
        <v>7350</v>
      </c>
      <c r="X439" s="61">
        <v>72298</v>
      </c>
      <c r="Y439" s="61">
        <v>9796455</v>
      </c>
    </row>
    <row r="440" spans="2:25" ht="12" customHeight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 s="49" t="s">
        <v>5973</v>
      </c>
      <c r="Q440" s="61">
        <v>7380</v>
      </c>
      <c r="R440" s="844">
        <v>-70</v>
      </c>
      <c r="S440" s="61">
        <v>15058</v>
      </c>
      <c r="T440" s="61">
        <v>111599900</v>
      </c>
      <c r="U440" s="61">
        <v>7540</v>
      </c>
      <c r="V440" s="61">
        <v>7540</v>
      </c>
      <c r="W440" s="61">
        <v>7370</v>
      </c>
      <c r="X440" s="61">
        <v>72298</v>
      </c>
      <c r="Y440" s="61">
        <v>9796455</v>
      </c>
    </row>
    <row r="441" spans="2:25" ht="12" customHeight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 s="49" t="s">
        <v>5974</v>
      </c>
      <c r="Q441" s="61">
        <v>7450</v>
      </c>
      <c r="R441" s="844">
        <v>130</v>
      </c>
      <c r="S441" s="61">
        <v>12311</v>
      </c>
      <c r="T441" s="61">
        <v>91316520</v>
      </c>
      <c r="U441" s="61">
        <v>7390</v>
      </c>
      <c r="V441" s="61">
        <v>7580</v>
      </c>
      <c r="W441" s="61">
        <v>7350</v>
      </c>
      <c r="X441" s="61">
        <v>72984</v>
      </c>
      <c r="Y441" s="61">
        <v>9796455</v>
      </c>
    </row>
    <row r="442" spans="2:25" ht="12" customHeight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 s="49" t="s">
        <v>5975</v>
      </c>
      <c r="Q442" s="61">
        <v>7320</v>
      </c>
      <c r="R442" s="844">
        <v>-40</v>
      </c>
      <c r="S442" s="61">
        <v>17412</v>
      </c>
      <c r="T442" s="61">
        <v>128173290</v>
      </c>
      <c r="U442" s="61">
        <v>7400</v>
      </c>
      <c r="V442" s="61">
        <v>7490</v>
      </c>
      <c r="W442" s="61">
        <v>7310</v>
      </c>
      <c r="X442" s="61">
        <v>71710</v>
      </c>
      <c r="Y442" s="61">
        <v>9796455</v>
      </c>
    </row>
    <row r="443" spans="2:25" ht="12" customHeight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 s="49" t="s">
        <v>5976</v>
      </c>
      <c r="Q443" s="61">
        <v>7360</v>
      </c>
      <c r="R443" s="844">
        <v>-130</v>
      </c>
      <c r="S443" s="61">
        <v>28149</v>
      </c>
      <c r="T443" s="61">
        <v>208856850</v>
      </c>
      <c r="U443" s="61">
        <v>7510</v>
      </c>
      <c r="V443" s="61">
        <v>7850</v>
      </c>
      <c r="W443" s="61">
        <v>7360</v>
      </c>
      <c r="X443" s="61">
        <v>72102</v>
      </c>
      <c r="Y443" s="61">
        <v>9796455</v>
      </c>
    </row>
    <row r="444" spans="2:25" ht="12" customHeight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 s="49" t="s">
        <v>5977</v>
      </c>
      <c r="Q444" s="61">
        <v>7490</v>
      </c>
      <c r="R444" s="844">
        <v>-170</v>
      </c>
      <c r="S444" s="61">
        <v>27023</v>
      </c>
      <c r="T444" s="61">
        <v>202711060</v>
      </c>
      <c r="U444" s="61">
        <v>7650</v>
      </c>
      <c r="V444" s="61">
        <v>7730</v>
      </c>
      <c r="W444" s="61">
        <v>7390</v>
      </c>
      <c r="X444" s="61">
        <v>73375</v>
      </c>
      <c r="Y444" s="61">
        <v>9796455</v>
      </c>
    </row>
    <row r="445" spans="2:25" ht="12" customHeight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 s="49" t="s">
        <v>5978</v>
      </c>
      <c r="Q445" s="61">
        <v>7660</v>
      </c>
      <c r="R445" s="844">
        <v>-130</v>
      </c>
      <c r="S445" s="61">
        <v>26761</v>
      </c>
      <c r="T445" s="61">
        <v>205405080</v>
      </c>
      <c r="U445" s="61">
        <v>7900</v>
      </c>
      <c r="V445" s="61">
        <v>7930</v>
      </c>
      <c r="W445" s="61">
        <v>7550</v>
      </c>
      <c r="X445" s="61">
        <v>75041</v>
      </c>
      <c r="Y445" s="61">
        <v>9796455</v>
      </c>
    </row>
    <row r="446" spans="2:25" ht="12" customHeight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 s="49" t="s">
        <v>5979</v>
      </c>
      <c r="Q446" s="61">
        <v>7790</v>
      </c>
      <c r="R446" s="844">
        <v>190</v>
      </c>
      <c r="S446" s="61">
        <v>98699</v>
      </c>
      <c r="T446" s="61">
        <v>774383060</v>
      </c>
      <c r="U446" s="61">
        <v>7970</v>
      </c>
      <c r="V446" s="61">
        <v>7970</v>
      </c>
      <c r="W446" s="61">
        <v>7750</v>
      </c>
      <c r="X446" s="61">
        <v>76314</v>
      </c>
      <c r="Y446" s="61">
        <v>9796455</v>
      </c>
    </row>
    <row r="447" spans="2:25" ht="12" customHeight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 s="49" t="s">
        <v>5980</v>
      </c>
      <c r="Q447" s="61">
        <v>7600</v>
      </c>
      <c r="R447" s="844">
        <v>260</v>
      </c>
      <c r="S447" s="61">
        <v>61149</v>
      </c>
      <c r="T447" s="61">
        <v>465376900</v>
      </c>
      <c r="U447" s="61">
        <v>7490</v>
      </c>
      <c r="V447" s="61">
        <v>7740</v>
      </c>
      <c r="W447" s="61">
        <v>7410</v>
      </c>
      <c r="X447" s="61">
        <v>74453</v>
      </c>
      <c r="Y447" s="61">
        <v>9796455</v>
      </c>
    </row>
    <row r="448" spans="2:25" ht="12" customHeight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 s="49" t="s">
        <v>5981</v>
      </c>
      <c r="Q448" s="61">
        <v>7340</v>
      </c>
      <c r="R448" s="844">
        <v>110</v>
      </c>
      <c r="S448" s="61">
        <v>21297</v>
      </c>
      <c r="T448" s="61">
        <v>155953180</v>
      </c>
      <c r="U448" s="61">
        <v>7270</v>
      </c>
      <c r="V448" s="61">
        <v>7420</v>
      </c>
      <c r="W448" s="61">
        <v>7240</v>
      </c>
      <c r="X448" s="61">
        <v>71906</v>
      </c>
      <c r="Y448" s="61">
        <v>9796455</v>
      </c>
    </row>
    <row r="449" spans="2:25" ht="12" customHeight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 s="49" t="s">
        <v>5982</v>
      </c>
      <c r="Q449" s="61">
        <v>7230</v>
      </c>
      <c r="R449" s="844">
        <v>170</v>
      </c>
      <c r="S449" s="61">
        <v>15335</v>
      </c>
      <c r="T449" s="61">
        <v>110110920</v>
      </c>
      <c r="U449" s="61">
        <v>7070</v>
      </c>
      <c r="V449" s="61">
        <v>7250</v>
      </c>
      <c r="W449" s="61">
        <v>7070</v>
      </c>
      <c r="X449" s="61">
        <v>70828</v>
      </c>
      <c r="Y449" s="61">
        <v>9796455</v>
      </c>
    </row>
    <row r="450" spans="2:25" ht="12" customHeight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 s="49" t="s">
        <v>5983</v>
      </c>
      <c r="Q450" s="61">
        <v>7060</v>
      </c>
      <c r="R450" s="844">
        <v>-230</v>
      </c>
      <c r="S450" s="61">
        <v>29374</v>
      </c>
      <c r="T450" s="61">
        <v>209974550</v>
      </c>
      <c r="U450" s="61">
        <v>7300</v>
      </c>
      <c r="V450" s="61">
        <v>7360</v>
      </c>
      <c r="W450" s="61">
        <v>7010</v>
      </c>
      <c r="X450" s="61">
        <v>69163</v>
      </c>
      <c r="Y450" s="61">
        <v>9796455</v>
      </c>
    </row>
    <row r="451" spans="2:25" ht="12" customHeight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 s="49" t="s">
        <v>5984</v>
      </c>
      <c r="Q451" s="61">
        <v>7290</v>
      </c>
      <c r="R451" s="844">
        <v>-110</v>
      </c>
      <c r="S451" s="61">
        <v>14722</v>
      </c>
      <c r="T451" s="61">
        <v>107980000</v>
      </c>
      <c r="U451" s="61">
        <v>7330</v>
      </c>
      <c r="V451" s="61">
        <v>7440</v>
      </c>
      <c r="W451" s="61">
        <v>7290</v>
      </c>
      <c r="X451" s="61">
        <v>71416</v>
      </c>
      <c r="Y451" s="61">
        <v>9796455</v>
      </c>
    </row>
    <row r="452" spans="2:25" ht="12" customHeight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 s="49" t="s">
        <v>5985</v>
      </c>
      <c r="Q452" s="61">
        <v>7400</v>
      </c>
      <c r="R452" s="844">
        <v>20</v>
      </c>
      <c r="S452" s="61">
        <v>17030</v>
      </c>
      <c r="T452" s="61">
        <v>125642280</v>
      </c>
      <c r="U452" s="61">
        <v>7310</v>
      </c>
      <c r="V452" s="61">
        <v>7450</v>
      </c>
      <c r="W452" s="61">
        <v>7270</v>
      </c>
      <c r="X452" s="61">
        <v>72494</v>
      </c>
      <c r="Y452" s="61">
        <v>9796455</v>
      </c>
    </row>
    <row r="453" spans="2:25" ht="12" customHeight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 s="49" t="s">
        <v>5986</v>
      </c>
      <c r="Q453" s="61">
        <v>7380</v>
      </c>
      <c r="R453" s="844">
        <v>40</v>
      </c>
      <c r="S453" s="61">
        <v>13554</v>
      </c>
      <c r="T453" s="61">
        <v>99393560</v>
      </c>
      <c r="U453" s="61">
        <v>7390</v>
      </c>
      <c r="V453" s="61">
        <v>7410</v>
      </c>
      <c r="W453" s="61">
        <v>7270</v>
      </c>
      <c r="X453" s="61">
        <v>72298</v>
      </c>
      <c r="Y453" s="61">
        <v>9796455</v>
      </c>
    </row>
    <row r="454" spans="2:25" ht="12" customHeight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 s="49" t="s">
        <v>5987</v>
      </c>
      <c r="Q454" s="61">
        <v>7340</v>
      </c>
      <c r="R454" s="844">
        <v>-40</v>
      </c>
      <c r="S454" s="61">
        <v>9674</v>
      </c>
      <c r="T454" s="61">
        <v>70833090</v>
      </c>
      <c r="U454" s="61">
        <v>7270</v>
      </c>
      <c r="V454" s="61">
        <v>7400</v>
      </c>
      <c r="W454" s="61">
        <v>7270</v>
      </c>
      <c r="X454" s="61">
        <v>71906</v>
      </c>
      <c r="Y454" s="61">
        <v>9796455</v>
      </c>
    </row>
    <row r="455" spans="2:25" ht="12" customHeight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 s="49" t="s">
        <v>5988</v>
      </c>
      <c r="Q455" s="61">
        <v>7380</v>
      </c>
      <c r="R455" s="844">
        <v>-40</v>
      </c>
      <c r="S455" s="61">
        <v>23065</v>
      </c>
      <c r="T455" s="61">
        <v>169653710</v>
      </c>
      <c r="U455" s="61">
        <v>7420</v>
      </c>
      <c r="V455" s="61">
        <v>7450</v>
      </c>
      <c r="W455" s="61">
        <v>7300</v>
      </c>
      <c r="X455" s="61">
        <v>72298</v>
      </c>
      <c r="Y455" s="61">
        <v>9796455</v>
      </c>
    </row>
    <row r="456" spans="2:25" ht="12" customHeight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 s="49" t="s">
        <v>5989</v>
      </c>
      <c r="Q456" s="61">
        <v>7420</v>
      </c>
      <c r="R456" s="844">
        <v>0</v>
      </c>
      <c r="S456" s="61">
        <v>15922</v>
      </c>
      <c r="T456" s="61">
        <v>117195820</v>
      </c>
      <c r="U456" s="61">
        <v>7490</v>
      </c>
      <c r="V456" s="61">
        <v>7490</v>
      </c>
      <c r="W456" s="61">
        <v>7290</v>
      </c>
      <c r="X456" s="61">
        <v>72690</v>
      </c>
      <c r="Y456" s="61">
        <v>9796455</v>
      </c>
    </row>
    <row r="457" spans="2:25" ht="12" customHeight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 s="49" t="s">
        <v>5990</v>
      </c>
      <c r="Q457" s="61">
        <v>7420</v>
      </c>
      <c r="R457" s="844">
        <v>30</v>
      </c>
      <c r="S457" s="61">
        <v>17338</v>
      </c>
      <c r="T457" s="61">
        <v>128565760</v>
      </c>
      <c r="U457" s="61">
        <v>7480</v>
      </c>
      <c r="V457" s="61">
        <v>7480</v>
      </c>
      <c r="W457" s="61">
        <v>7370</v>
      </c>
      <c r="X457" s="61">
        <v>72690</v>
      </c>
      <c r="Y457" s="61">
        <v>9796455</v>
      </c>
    </row>
    <row r="458" spans="2:25" ht="12" customHeight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 s="49" t="s">
        <v>5991</v>
      </c>
      <c r="Q458" s="61">
        <v>7390</v>
      </c>
      <c r="R458" s="844">
        <v>30</v>
      </c>
      <c r="S458" s="61">
        <v>7911</v>
      </c>
      <c r="T458" s="61">
        <v>58264130</v>
      </c>
      <c r="U458" s="61">
        <v>7330</v>
      </c>
      <c r="V458" s="61">
        <v>7450</v>
      </c>
      <c r="W458" s="61">
        <v>7290</v>
      </c>
      <c r="X458" s="61">
        <v>72396</v>
      </c>
      <c r="Y458" s="61">
        <v>9796455</v>
      </c>
    </row>
    <row r="459" spans="2:25" ht="12" customHeight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 s="49" t="s">
        <v>5992</v>
      </c>
      <c r="Q459" s="61">
        <v>7360</v>
      </c>
      <c r="R459" s="844">
        <v>0</v>
      </c>
      <c r="S459" s="61">
        <v>21137</v>
      </c>
      <c r="T459" s="61">
        <v>155125980</v>
      </c>
      <c r="U459" s="61">
        <v>7490</v>
      </c>
      <c r="V459" s="61">
        <v>7490</v>
      </c>
      <c r="W459" s="61">
        <v>7260</v>
      </c>
      <c r="X459" s="61">
        <v>72102</v>
      </c>
      <c r="Y459" s="61">
        <v>9796455</v>
      </c>
    </row>
    <row r="460" spans="2:25" ht="12" customHeight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 s="49" t="s">
        <v>5993</v>
      </c>
      <c r="Q460" s="61">
        <v>7360</v>
      </c>
      <c r="R460" s="844">
        <v>-320</v>
      </c>
      <c r="S460" s="61">
        <v>47709</v>
      </c>
      <c r="T460" s="61">
        <v>355780520</v>
      </c>
      <c r="U460" s="61">
        <v>7680</v>
      </c>
      <c r="V460" s="61">
        <v>7680</v>
      </c>
      <c r="W460" s="61">
        <v>7360</v>
      </c>
      <c r="X460" s="61">
        <v>72102</v>
      </c>
      <c r="Y460" s="61">
        <v>9796455</v>
      </c>
    </row>
    <row r="461" spans="2:25" ht="12" customHeight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 s="49" t="s">
        <v>5994</v>
      </c>
      <c r="Q461" s="61">
        <v>7680</v>
      </c>
      <c r="R461" s="844">
        <v>-100</v>
      </c>
      <c r="S461" s="61">
        <v>36027</v>
      </c>
      <c r="T461" s="61">
        <v>275934180</v>
      </c>
      <c r="U461" s="61">
        <v>7760</v>
      </c>
      <c r="V461" s="61">
        <v>7800</v>
      </c>
      <c r="W461" s="61">
        <v>7530</v>
      </c>
      <c r="X461" s="61">
        <v>75237</v>
      </c>
      <c r="Y461" s="61">
        <v>9796455</v>
      </c>
    </row>
    <row r="462" spans="2:25" ht="12" customHeight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 s="49" t="s">
        <v>5995</v>
      </c>
      <c r="Q462" s="61">
        <v>7780</v>
      </c>
      <c r="R462" s="844">
        <v>0</v>
      </c>
      <c r="S462" s="61">
        <v>25935</v>
      </c>
      <c r="T462" s="61">
        <v>201776620</v>
      </c>
      <c r="U462" s="61">
        <v>7850</v>
      </c>
      <c r="V462" s="61">
        <v>7850</v>
      </c>
      <c r="W462" s="61">
        <v>7710</v>
      </c>
      <c r="X462" s="61">
        <v>76216</v>
      </c>
      <c r="Y462" s="61">
        <v>9796455</v>
      </c>
    </row>
    <row r="463" spans="2:25" ht="12" customHeight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 s="49" t="s">
        <v>5996</v>
      </c>
      <c r="Q463" s="61">
        <v>7780</v>
      </c>
      <c r="R463" s="844">
        <v>-20</v>
      </c>
      <c r="S463" s="61">
        <v>24400</v>
      </c>
      <c r="T463" s="61">
        <v>189500530</v>
      </c>
      <c r="U463" s="61">
        <v>7800</v>
      </c>
      <c r="V463" s="61">
        <v>7880</v>
      </c>
      <c r="W463" s="61">
        <v>7700</v>
      </c>
      <c r="X463" s="61">
        <v>76216</v>
      </c>
      <c r="Y463" s="61">
        <v>9796455</v>
      </c>
    </row>
    <row r="464" spans="2:25" ht="12" customHeight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 s="49" t="s">
        <v>5997</v>
      </c>
      <c r="Q464" s="61">
        <v>7800</v>
      </c>
      <c r="R464" s="844">
        <v>30</v>
      </c>
      <c r="S464" s="61">
        <v>23903</v>
      </c>
      <c r="T464" s="61">
        <v>186746550</v>
      </c>
      <c r="U464" s="61">
        <v>7820</v>
      </c>
      <c r="V464" s="61">
        <v>8000</v>
      </c>
      <c r="W464" s="61">
        <v>7720</v>
      </c>
      <c r="X464" s="61">
        <v>76412</v>
      </c>
      <c r="Y464" s="61">
        <v>9796455</v>
      </c>
    </row>
    <row r="465" spans="2:25" ht="12" customHeight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 s="49" t="s">
        <v>5998</v>
      </c>
      <c r="Q465" s="61">
        <v>7770</v>
      </c>
      <c r="R465" s="844">
        <v>-20</v>
      </c>
      <c r="S465" s="61">
        <v>19472</v>
      </c>
      <c r="T465" s="61">
        <v>151429660</v>
      </c>
      <c r="U465" s="61">
        <v>7800</v>
      </c>
      <c r="V465" s="61">
        <v>7830</v>
      </c>
      <c r="W465" s="61">
        <v>7700</v>
      </c>
      <c r="X465" s="61">
        <v>76118</v>
      </c>
      <c r="Y465" s="61">
        <v>9796455</v>
      </c>
    </row>
    <row r="466" spans="2:25" ht="12" customHeight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 s="49" t="s">
        <v>5999</v>
      </c>
      <c r="Q466" s="61">
        <v>7790</v>
      </c>
      <c r="R466" s="844">
        <v>-110</v>
      </c>
      <c r="S466" s="61">
        <v>20021</v>
      </c>
      <c r="T466" s="61">
        <v>157118650</v>
      </c>
      <c r="U466" s="61">
        <v>7990</v>
      </c>
      <c r="V466" s="61">
        <v>7990</v>
      </c>
      <c r="W466" s="61">
        <v>7790</v>
      </c>
      <c r="X466" s="61">
        <v>76314</v>
      </c>
      <c r="Y466" s="61">
        <v>9796455</v>
      </c>
    </row>
    <row r="467" spans="2:25" ht="12" customHeight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 s="49" t="s">
        <v>6000</v>
      </c>
      <c r="Q467" s="61">
        <v>7900</v>
      </c>
      <c r="R467" s="844">
        <v>-220</v>
      </c>
      <c r="S467" s="61">
        <v>39319</v>
      </c>
      <c r="T467" s="61">
        <v>312303480</v>
      </c>
      <c r="U467" s="61">
        <v>8100</v>
      </c>
      <c r="V467" s="61">
        <v>8100</v>
      </c>
      <c r="W467" s="61">
        <v>7880</v>
      </c>
      <c r="X467" s="61">
        <v>77392</v>
      </c>
      <c r="Y467" s="61">
        <v>9796455</v>
      </c>
    </row>
    <row r="468" spans="2:25" ht="12" customHeight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 s="49" t="s">
        <v>6001</v>
      </c>
      <c r="Q468" s="61">
        <v>8120</v>
      </c>
      <c r="R468" s="844">
        <v>150</v>
      </c>
      <c r="S468" s="61">
        <v>46338</v>
      </c>
      <c r="T468" s="61">
        <v>367505210</v>
      </c>
      <c r="U468" s="61">
        <v>7940</v>
      </c>
      <c r="V468" s="61">
        <v>8120</v>
      </c>
      <c r="W468" s="61">
        <v>7830</v>
      </c>
      <c r="X468" s="61">
        <v>79547</v>
      </c>
      <c r="Y468" s="61">
        <v>9796455</v>
      </c>
    </row>
    <row r="469" spans="2:25" ht="12" customHeight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 s="49" t="s">
        <v>6002</v>
      </c>
      <c r="Q469" s="61">
        <v>7970</v>
      </c>
      <c r="R469" s="844">
        <v>-90</v>
      </c>
      <c r="S469" s="61">
        <v>38933</v>
      </c>
      <c r="T469" s="61">
        <v>311823660</v>
      </c>
      <c r="U469" s="61">
        <v>8050</v>
      </c>
      <c r="V469" s="61">
        <v>8110</v>
      </c>
      <c r="W469" s="61">
        <v>7970</v>
      </c>
      <c r="X469" s="61">
        <v>78078</v>
      </c>
      <c r="Y469" s="61">
        <v>9796455</v>
      </c>
    </row>
    <row r="470" spans="2:25" ht="12" customHeight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 s="49" t="s">
        <v>6003</v>
      </c>
      <c r="Q470" s="61">
        <v>8060</v>
      </c>
      <c r="R470" s="844">
        <v>-110</v>
      </c>
      <c r="S470" s="61">
        <v>30463</v>
      </c>
      <c r="T470" s="61">
        <v>246544430</v>
      </c>
      <c r="U470" s="61">
        <v>8220</v>
      </c>
      <c r="V470" s="61">
        <v>8220</v>
      </c>
      <c r="W470" s="61">
        <v>8050</v>
      </c>
      <c r="X470" s="61">
        <v>78959</v>
      </c>
      <c r="Y470" s="61">
        <v>9796455</v>
      </c>
    </row>
    <row r="471" spans="2:25" ht="12" customHeight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 s="49" t="s">
        <v>6004</v>
      </c>
      <c r="Q471" s="61">
        <v>8170</v>
      </c>
      <c r="R471" s="844">
        <v>80</v>
      </c>
      <c r="S471" s="61">
        <v>27883</v>
      </c>
      <c r="T471" s="61">
        <v>226186930</v>
      </c>
      <c r="U471" s="61">
        <v>8110</v>
      </c>
      <c r="V471" s="61">
        <v>8240</v>
      </c>
      <c r="W471" s="61">
        <v>8020</v>
      </c>
      <c r="X471" s="61">
        <v>80037</v>
      </c>
      <c r="Y471" s="61">
        <v>9796455</v>
      </c>
    </row>
    <row r="472" spans="2:25" ht="12" customHeight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 s="49" t="s">
        <v>6005</v>
      </c>
      <c r="Q472" s="61">
        <v>8090</v>
      </c>
      <c r="R472" s="844">
        <v>-170</v>
      </c>
      <c r="S472" s="61">
        <v>75393</v>
      </c>
      <c r="T472" s="61">
        <v>611781220</v>
      </c>
      <c r="U472" s="61">
        <v>8330</v>
      </c>
      <c r="V472" s="61">
        <v>8330</v>
      </c>
      <c r="W472" s="61">
        <v>8040</v>
      </c>
      <c r="X472" s="61">
        <v>79253</v>
      </c>
      <c r="Y472" s="61">
        <v>9796455</v>
      </c>
    </row>
    <row r="473" spans="2:25" ht="12" customHeight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 s="49" t="s">
        <v>6006</v>
      </c>
      <c r="Q473" s="61">
        <v>8260</v>
      </c>
      <c r="R473" s="844">
        <v>-190</v>
      </c>
      <c r="S473" s="61">
        <v>74770</v>
      </c>
      <c r="T473" s="61">
        <v>620521540</v>
      </c>
      <c r="U473" s="61">
        <v>8450</v>
      </c>
      <c r="V473" s="61">
        <v>8530</v>
      </c>
      <c r="W473" s="61">
        <v>8230</v>
      </c>
      <c r="X473" s="61">
        <v>80919</v>
      </c>
      <c r="Y473" s="61">
        <v>9796455</v>
      </c>
    </row>
    <row r="474" spans="2:25" ht="12" customHeight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 s="49" t="s">
        <v>6007</v>
      </c>
      <c r="Q474" s="61">
        <v>8450</v>
      </c>
      <c r="R474" s="844">
        <v>70</v>
      </c>
      <c r="S474" s="61">
        <v>108973</v>
      </c>
      <c r="T474" s="61">
        <v>928325580</v>
      </c>
      <c r="U474" s="61">
        <v>8450</v>
      </c>
      <c r="V474" s="61">
        <v>8690</v>
      </c>
      <c r="W474" s="61">
        <v>8350</v>
      </c>
      <c r="X474" s="61">
        <v>82780</v>
      </c>
      <c r="Y474" s="61">
        <v>9796455</v>
      </c>
    </row>
    <row r="475" spans="2:25" ht="12" customHeight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 s="49" t="s">
        <v>6008</v>
      </c>
      <c r="Q475" s="61">
        <v>8380</v>
      </c>
      <c r="R475" s="844">
        <v>-50</v>
      </c>
      <c r="S475" s="61">
        <v>74706</v>
      </c>
      <c r="T475" s="61">
        <v>623413060</v>
      </c>
      <c r="U475" s="61">
        <v>8470</v>
      </c>
      <c r="V475" s="61">
        <v>8530</v>
      </c>
      <c r="W475" s="61">
        <v>8200</v>
      </c>
      <c r="X475" s="61">
        <v>82094</v>
      </c>
      <c r="Y475" s="61">
        <v>9796455</v>
      </c>
    </row>
    <row r="476" spans="2:25" ht="12" customHeight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 s="49" t="s">
        <v>6009</v>
      </c>
      <c r="Q476" s="61">
        <v>8430</v>
      </c>
      <c r="R476" s="844">
        <v>-10</v>
      </c>
      <c r="S476" s="61">
        <v>28265</v>
      </c>
      <c r="T476" s="61">
        <v>239363720</v>
      </c>
      <c r="U476" s="61">
        <v>8400</v>
      </c>
      <c r="V476" s="61">
        <v>8600</v>
      </c>
      <c r="W476" s="61">
        <v>8380</v>
      </c>
      <c r="X476" s="61">
        <v>82584</v>
      </c>
      <c r="Y476" s="61">
        <v>9796455</v>
      </c>
    </row>
    <row r="477" spans="2:25" ht="12" customHeight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 s="49" t="s">
        <v>6010</v>
      </c>
      <c r="Q477" s="61">
        <v>8440</v>
      </c>
      <c r="R477" s="844">
        <v>100</v>
      </c>
      <c r="S477" s="61">
        <v>47887</v>
      </c>
      <c r="T477" s="61">
        <v>403333050</v>
      </c>
      <c r="U477" s="61">
        <v>8430</v>
      </c>
      <c r="V477" s="61">
        <v>8550</v>
      </c>
      <c r="W477" s="61">
        <v>8300</v>
      </c>
      <c r="X477" s="61">
        <v>82682</v>
      </c>
      <c r="Y477" s="61">
        <v>9796455</v>
      </c>
    </row>
    <row r="478" spans="2:25" ht="12" customHeight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 s="49" t="s">
        <v>6011</v>
      </c>
      <c r="Q478" s="61">
        <v>8340</v>
      </c>
      <c r="R478" s="844">
        <v>-110</v>
      </c>
      <c r="S478" s="61">
        <v>32885</v>
      </c>
      <c r="T478" s="61">
        <v>276627550</v>
      </c>
      <c r="U478" s="61">
        <v>8500</v>
      </c>
      <c r="V478" s="61">
        <v>8560</v>
      </c>
      <c r="W478" s="61">
        <v>8280</v>
      </c>
      <c r="X478" s="61">
        <v>81702</v>
      </c>
      <c r="Y478" s="61">
        <v>9796455</v>
      </c>
    </row>
    <row r="479" spans="2:25" ht="12" customHeight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 s="49" t="s">
        <v>6012</v>
      </c>
      <c r="Q479" s="61">
        <v>8450</v>
      </c>
      <c r="R479" s="844">
        <v>-200</v>
      </c>
      <c r="S479" s="61">
        <v>61693</v>
      </c>
      <c r="T479" s="61">
        <v>524922600</v>
      </c>
      <c r="U479" s="61">
        <v>8660</v>
      </c>
      <c r="V479" s="61">
        <v>8660</v>
      </c>
      <c r="W479" s="61">
        <v>8430</v>
      </c>
      <c r="X479" s="61">
        <v>82780</v>
      </c>
      <c r="Y479" s="61">
        <v>9796455</v>
      </c>
    </row>
    <row r="480" spans="2:25" ht="12" customHeight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 s="49" t="s">
        <v>6013</v>
      </c>
      <c r="Q480" s="61">
        <v>8650</v>
      </c>
      <c r="R480" s="844">
        <v>450</v>
      </c>
      <c r="S480" s="61">
        <v>143547</v>
      </c>
      <c r="T480" s="61">
        <v>1226976630</v>
      </c>
      <c r="U480" s="61">
        <v>8140</v>
      </c>
      <c r="V480" s="61">
        <v>8820</v>
      </c>
      <c r="W480" s="61">
        <v>8140</v>
      </c>
      <c r="X480" s="61">
        <v>84739</v>
      </c>
      <c r="Y480" s="61">
        <v>9796455</v>
      </c>
    </row>
    <row r="481" spans="2:25" ht="12" customHeight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 s="49" t="s">
        <v>6014</v>
      </c>
      <c r="Q481" s="61">
        <v>8200</v>
      </c>
      <c r="R481" s="844">
        <v>70</v>
      </c>
      <c r="S481" s="61">
        <v>39734</v>
      </c>
      <c r="T481" s="61">
        <v>323410320</v>
      </c>
      <c r="U481" s="61">
        <v>8130</v>
      </c>
      <c r="V481" s="61">
        <v>8200</v>
      </c>
      <c r="W481" s="61">
        <v>8060</v>
      </c>
      <c r="X481" s="61">
        <v>80331</v>
      </c>
      <c r="Y481" s="61">
        <v>9796455</v>
      </c>
    </row>
    <row r="482" spans="2:25" ht="12" customHeight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 s="49" t="s">
        <v>6015</v>
      </c>
      <c r="Q482" s="61">
        <v>8130</v>
      </c>
      <c r="R482" s="844">
        <v>-270</v>
      </c>
      <c r="S482" s="61">
        <v>100035</v>
      </c>
      <c r="T482" s="61">
        <v>812369040</v>
      </c>
      <c r="U482" s="61">
        <v>8250</v>
      </c>
      <c r="V482" s="61">
        <v>8400</v>
      </c>
      <c r="W482" s="61">
        <v>8020</v>
      </c>
      <c r="X482" s="61">
        <v>79645</v>
      </c>
      <c r="Y482" s="61">
        <v>9796455</v>
      </c>
    </row>
    <row r="483" spans="2:25" ht="12" customHeight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 s="49" t="s">
        <v>6016</v>
      </c>
      <c r="Q483" s="61">
        <v>8400</v>
      </c>
      <c r="R483" s="844">
        <v>-190</v>
      </c>
      <c r="S483" s="61">
        <v>111748</v>
      </c>
      <c r="T483" s="61">
        <v>950605170</v>
      </c>
      <c r="U483" s="61">
        <v>8530</v>
      </c>
      <c r="V483" s="61">
        <v>8770</v>
      </c>
      <c r="W483" s="61">
        <v>8360</v>
      </c>
      <c r="X483" s="61">
        <v>82290</v>
      </c>
      <c r="Y483" s="61">
        <v>9796455</v>
      </c>
    </row>
    <row r="484" spans="2:25" ht="12" customHeight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 s="49" t="s">
        <v>6017</v>
      </c>
      <c r="Q484" s="61">
        <v>8590</v>
      </c>
      <c r="R484" s="844">
        <v>-520</v>
      </c>
      <c r="S484" s="61">
        <v>260730</v>
      </c>
      <c r="T484" s="61">
        <v>2276751850</v>
      </c>
      <c r="U484" s="61">
        <v>9150</v>
      </c>
      <c r="V484" s="61">
        <v>9150</v>
      </c>
      <c r="W484" s="61">
        <v>8520</v>
      </c>
      <c r="X484" s="61">
        <v>84152</v>
      </c>
      <c r="Y484" s="61">
        <v>9796455</v>
      </c>
    </row>
    <row r="485" spans="2:25" ht="12" customHeight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 s="49" t="s">
        <v>6018</v>
      </c>
      <c r="Q485" s="61">
        <v>9110</v>
      </c>
      <c r="R485" s="844">
        <v>350</v>
      </c>
      <c r="S485" s="61">
        <v>851087</v>
      </c>
      <c r="T485" s="61">
        <v>7770262070</v>
      </c>
      <c r="U485" s="61">
        <v>8580</v>
      </c>
      <c r="V485" s="61">
        <v>9430</v>
      </c>
      <c r="W485" s="61">
        <v>8460</v>
      </c>
      <c r="X485" s="61">
        <v>89246</v>
      </c>
      <c r="Y485" s="61">
        <v>9796455</v>
      </c>
    </row>
    <row r="486" spans="2:25" ht="12" customHeight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 s="49" t="s">
        <v>6019</v>
      </c>
      <c r="Q486" s="61">
        <v>8760</v>
      </c>
      <c r="R486" s="844">
        <v>-110</v>
      </c>
      <c r="S486" s="61">
        <v>388691</v>
      </c>
      <c r="T486" s="61">
        <v>3486201040</v>
      </c>
      <c r="U486" s="61">
        <v>8920</v>
      </c>
      <c r="V486" s="61">
        <v>9260</v>
      </c>
      <c r="W486" s="61">
        <v>8650</v>
      </c>
      <c r="X486" s="61">
        <v>85817</v>
      </c>
      <c r="Y486" s="61">
        <v>9796455</v>
      </c>
    </row>
    <row r="487" spans="2:25" ht="12" customHeight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 s="49" t="s">
        <v>6020</v>
      </c>
      <c r="Q487" s="61">
        <v>8870</v>
      </c>
      <c r="R487" s="844">
        <v>370</v>
      </c>
      <c r="S487" s="61">
        <v>346210</v>
      </c>
      <c r="T487" s="61">
        <v>3004865630</v>
      </c>
      <c r="U487" s="61">
        <v>8380</v>
      </c>
      <c r="V487" s="61">
        <v>8960</v>
      </c>
      <c r="W487" s="61">
        <v>8200</v>
      </c>
      <c r="X487" s="61">
        <v>86895</v>
      </c>
      <c r="Y487" s="61">
        <v>9796455</v>
      </c>
    </row>
    <row r="488" spans="2:25" ht="12" customHeight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 s="49" t="s">
        <v>6021</v>
      </c>
      <c r="Q488" s="61">
        <v>8500</v>
      </c>
      <c r="R488" s="844">
        <v>460</v>
      </c>
      <c r="S488" s="61">
        <v>851090</v>
      </c>
      <c r="T488" s="61">
        <v>7309482790</v>
      </c>
      <c r="U488" s="61">
        <v>8060</v>
      </c>
      <c r="V488" s="61">
        <v>8920</v>
      </c>
      <c r="W488" s="61">
        <v>7930</v>
      </c>
      <c r="X488" s="61">
        <v>83270</v>
      </c>
      <c r="Y488" s="61">
        <v>9796455</v>
      </c>
    </row>
    <row r="489" spans="2:25" ht="12" customHeight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 s="49" t="s">
        <v>6022</v>
      </c>
      <c r="Q489" s="61">
        <v>8040</v>
      </c>
      <c r="R489" s="844">
        <v>-60</v>
      </c>
      <c r="S489" s="61">
        <v>71052</v>
      </c>
      <c r="T489" s="61">
        <v>572768920</v>
      </c>
      <c r="U489" s="61">
        <v>8120</v>
      </c>
      <c r="V489" s="61">
        <v>8200</v>
      </c>
      <c r="W489" s="61">
        <v>7990</v>
      </c>
      <c r="X489" s="61">
        <v>78763</v>
      </c>
      <c r="Y489" s="61">
        <v>9796455</v>
      </c>
    </row>
    <row r="490" spans="2:25" ht="12" customHeight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 s="49" t="s">
        <v>6023</v>
      </c>
      <c r="Q490" s="61">
        <v>8100</v>
      </c>
      <c r="R490" s="844">
        <v>70</v>
      </c>
      <c r="S490" s="61">
        <v>138531</v>
      </c>
      <c r="T490" s="61">
        <v>1134537680</v>
      </c>
      <c r="U490" s="61">
        <v>8030</v>
      </c>
      <c r="V490" s="61">
        <v>8330</v>
      </c>
      <c r="W490" s="61">
        <v>7960</v>
      </c>
      <c r="X490" s="61">
        <v>79351</v>
      </c>
      <c r="Y490" s="61">
        <v>9796455</v>
      </c>
    </row>
    <row r="491" spans="2:25" ht="12" customHeight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 s="49" t="s">
        <v>6024</v>
      </c>
      <c r="Q491" s="61">
        <v>8030</v>
      </c>
      <c r="R491" s="844">
        <v>110</v>
      </c>
      <c r="S491" s="61">
        <v>61442</v>
      </c>
      <c r="T491" s="61">
        <v>487838290</v>
      </c>
      <c r="U491" s="61">
        <v>7920</v>
      </c>
      <c r="V491" s="61">
        <v>8050</v>
      </c>
      <c r="W491" s="61">
        <v>7850</v>
      </c>
      <c r="X491" s="61">
        <v>78666</v>
      </c>
      <c r="Y491" s="61">
        <v>9796455</v>
      </c>
    </row>
    <row r="492" spans="2:25" ht="12" customHeight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 s="49" t="s">
        <v>6025</v>
      </c>
      <c r="Q492" s="61">
        <v>7920</v>
      </c>
      <c r="R492" s="844">
        <v>20</v>
      </c>
      <c r="S492" s="61">
        <v>115174</v>
      </c>
      <c r="T492" s="61">
        <v>917337500</v>
      </c>
      <c r="U492" s="61">
        <v>7900</v>
      </c>
      <c r="V492" s="61">
        <v>8150</v>
      </c>
      <c r="W492" s="61">
        <v>7790</v>
      </c>
      <c r="X492" s="61">
        <v>77588</v>
      </c>
      <c r="Y492" s="61">
        <v>9796455</v>
      </c>
    </row>
    <row r="493" spans="2:25" ht="12" customHeight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 s="49" t="s">
        <v>6026</v>
      </c>
      <c r="Q493" s="61">
        <v>7900</v>
      </c>
      <c r="R493" s="844">
        <v>-120</v>
      </c>
      <c r="S493" s="61">
        <v>152874</v>
      </c>
      <c r="T493" s="61">
        <v>1201317020</v>
      </c>
      <c r="U493" s="61">
        <v>8090</v>
      </c>
      <c r="V493" s="61">
        <v>8140</v>
      </c>
      <c r="W493" s="61">
        <v>7780</v>
      </c>
      <c r="X493" s="61">
        <v>77392</v>
      </c>
      <c r="Y493" s="61">
        <v>9796455</v>
      </c>
    </row>
    <row r="494" spans="2:25" ht="12" customHeight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 s="49" t="s">
        <v>6027</v>
      </c>
      <c r="Q494" s="61">
        <v>8020</v>
      </c>
      <c r="R494" s="844">
        <v>-370</v>
      </c>
      <c r="S494" s="61">
        <v>185794</v>
      </c>
      <c r="T494" s="61">
        <v>1514789400</v>
      </c>
      <c r="U494" s="61">
        <v>8400</v>
      </c>
      <c r="V494" s="61">
        <v>8400</v>
      </c>
      <c r="W494" s="61">
        <v>8020</v>
      </c>
      <c r="X494" s="61">
        <v>78568</v>
      </c>
      <c r="Y494" s="61">
        <v>9796455</v>
      </c>
    </row>
    <row r="495" spans="2:25" ht="12" customHeight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 s="49" t="s">
        <v>6028</v>
      </c>
      <c r="Q495" s="61">
        <v>8390</v>
      </c>
      <c r="R495" s="844">
        <v>70</v>
      </c>
      <c r="S495" s="61">
        <v>166151</v>
      </c>
      <c r="T495" s="61">
        <v>1382681060</v>
      </c>
      <c r="U495" s="61">
        <v>8180</v>
      </c>
      <c r="V495" s="61">
        <v>8500</v>
      </c>
      <c r="W495" s="61">
        <v>8140</v>
      </c>
      <c r="X495" s="61">
        <v>82192</v>
      </c>
      <c r="Y495" s="61">
        <v>9796455</v>
      </c>
    </row>
    <row r="496" spans="2:25" ht="12" customHeight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 s="49" t="s">
        <v>6029</v>
      </c>
      <c r="Q496" s="61">
        <v>8320</v>
      </c>
      <c r="R496" s="844">
        <v>-110</v>
      </c>
      <c r="S496" s="61">
        <v>436800</v>
      </c>
      <c r="T496" s="61">
        <v>3635805990</v>
      </c>
      <c r="U496" s="61">
        <v>8470</v>
      </c>
      <c r="V496" s="61">
        <v>8700</v>
      </c>
      <c r="W496" s="61">
        <v>8100</v>
      </c>
      <c r="X496" s="61">
        <v>81507</v>
      </c>
      <c r="Y496" s="61">
        <v>9796455</v>
      </c>
    </row>
    <row r="497" spans="2:25" ht="12" customHeight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 s="49" t="s">
        <v>6030</v>
      </c>
      <c r="Q497" s="61">
        <v>8430</v>
      </c>
      <c r="R497" s="844">
        <v>-250</v>
      </c>
      <c r="S497" s="61">
        <v>922682</v>
      </c>
      <c r="T497" s="61">
        <v>8188274360</v>
      </c>
      <c r="U497" s="61">
        <v>9000</v>
      </c>
      <c r="V497" s="61">
        <v>9340</v>
      </c>
      <c r="W497" s="61">
        <v>8430</v>
      </c>
      <c r="X497" s="61">
        <v>82584</v>
      </c>
      <c r="Y497" s="61">
        <v>9796455</v>
      </c>
    </row>
    <row r="498" spans="2:25" ht="12" customHeight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 s="49" t="s">
        <v>6031</v>
      </c>
      <c r="Q498" s="61">
        <v>8680</v>
      </c>
      <c r="R498" s="844">
        <v>-570</v>
      </c>
      <c r="S498" s="61">
        <v>917238</v>
      </c>
      <c r="T498" s="61">
        <v>8050915560</v>
      </c>
      <c r="U498" s="61">
        <v>9080</v>
      </c>
      <c r="V498" s="61">
        <v>9100</v>
      </c>
      <c r="W498" s="61">
        <v>8500</v>
      </c>
      <c r="X498" s="61">
        <v>85033</v>
      </c>
      <c r="Y498" s="61">
        <v>9796455</v>
      </c>
    </row>
    <row r="499" spans="2:25" ht="12" customHeight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 s="49" t="s">
        <v>6032</v>
      </c>
      <c r="Q499" s="61">
        <v>9250</v>
      </c>
      <c r="R499" s="844">
        <v>-370</v>
      </c>
      <c r="S499" s="61">
        <v>6999277</v>
      </c>
      <c r="T499" s="61">
        <v>75023045110</v>
      </c>
      <c r="U499" s="61">
        <v>10100</v>
      </c>
      <c r="V499" s="61">
        <v>12400</v>
      </c>
      <c r="W499" s="61">
        <v>9130</v>
      </c>
      <c r="X499" s="61">
        <v>90617</v>
      </c>
      <c r="Y499" s="61">
        <v>9796455</v>
      </c>
    </row>
    <row r="500" spans="2:25" ht="12" customHeight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 s="49" t="s">
        <v>6033</v>
      </c>
      <c r="Q500" s="61">
        <v>9620</v>
      </c>
      <c r="R500" s="61">
        <v>2220</v>
      </c>
      <c r="S500" s="61">
        <v>2493512</v>
      </c>
      <c r="T500" s="61">
        <v>22037591760</v>
      </c>
      <c r="U500" s="61">
        <v>7440</v>
      </c>
      <c r="V500" s="61">
        <v>9620</v>
      </c>
      <c r="W500" s="61">
        <v>7250</v>
      </c>
      <c r="X500" s="61">
        <v>94242</v>
      </c>
      <c r="Y500" s="61">
        <v>9796455</v>
      </c>
    </row>
    <row r="501" spans="2:25" ht="12" customHeight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 s="49" t="s">
        <v>6034</v>
      </c>
      <c r="Q501" s="61">
        <v>7400</v>
      </c>
      <c r="R501" s="844">
        <v>440</v>
      </c>
      <c r="S501" s="61">
        <v>349248</v>
      </c>
      <c r="T501" s="61">
        <v>2590745130</v>
      </c>
      <c r="U501" s="61">
        <v>7050</v>
      </c>
      <c r="V501" s="61">
        <v>7900</v>
      </c>
      <c r="W501" s="61">
        <v>7010</v>
      </c>
      <c r="X501" s="61">
        <v>72494</v>
      </c>
      <c r="Y501" s="61">
        <v>9796455</v>
      </c>
    </row>
    <row r="502" spans="2:25" ht="12" customHeight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 s="49" t="s">
        <v>6035</v>
      </c>
      <c r="Q502" s="61">
        <v>6960</v>
      </c>
      <c r="R502" s="844">
        <v>30</v>
      </c>
      <c r="S502" s="61">
        <v>44398</v>
      </c>
      <c r="T502" s="61">
        <v>311452280</v>
      </c>
      <c r="U502" s="61">
        <v>6930</v>
      </c>
      <c r="V502" s="61">
        <v>7120</v>
      </c>
      <c r="W502" s="61">
        <v>6900</v>
      </c>
      <c r="X502" s="61">
        <v>68183</v>
      </c>
      <c r="Y502" s="61">
        <v>9796455</v>
      </c>
    </row>
    <row r="503" spans="2:25" ht="12" customHeight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 s="49" t="s">
        <v>6036</v>
      </c>
      <c r="Q503" s="61">
        <v>6930</v>
      </c>
      <c r="R503" s="844">
        <v>-200</v>
      </c>
      <c r="S503" s="61">
        <v>33502</v>
      </c>
      <c r="T503" s="61">
        <v>235966410</v>
      </c>
      <c r="U503" s="61">
        <v>7130</v>
      </c>
      <c r="V503" s="61">
        <v>7240</v>
      </c>
      <c r="W503" s="61">
        <v>6930</v>
      </c>
      <c r="X503" s="61">
        <v>67889</v>
      </c>
      <c r="Y503" s="61">
        <v>9796455</v>
      </c>
    </row>
    <row r="504" spans="2:25" ht="12" customHeight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 s="49" t="s">
        <v>6037</v>
      </c>
      <c r="Q504" s="61">
        <v>7130</v>
      </c>
      <c r="R504" s="844">
        <v>60</v>
      </c>
      <c r="S504" s="61">
        <v>25218</v>
      </c>
      <c r="T504" s="61">
        <v>178139010</v>
      </c>
      <c r="U504" s="61">
        <v>7100</v>
      </c>
      <c r="V504" s="61">
        <v>7250</v>
      </c>
      <c r="W504" s="61">
        <v>6980</v>
      </c>
      <c r="X504" s="61">
        <v>69849</v>
      </c>
      <c r="Y504" s="61">
        <v>9796455</v>
      </c>
    </row>
    <row r="505" spans="2:25" ht="12" customHeight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 s="49" t="s">
        <v>6038</v>
      </c>
      <c r="Q505" s="61">
        <v>7070</v>
      </c>
      <c r="R505" s="844">
        <v>-280</v>
      </c>
      <c r="S505" s="61">
        <v>82524</v>
      </c>
      <c r="T505" s="61">
        <v>586834320</v>
      </c>
      <c r="U505" s="61">
        <v>7360</v>
      </c>
      <c r="V505" s="61">
        <v>7360</v>
      </c>
      <c r="W505" s="61">
        <v>6920</v>
      </c>
      <c r="X505" s="61">
        <v>69261</v>
      </c>
      <c r="Y505" s="61">
        <v>9796455</v>
      </c>
    </row>
    <row r="506" spans="2:25" ht="12" customHeight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 s="49" t="s">
        <v>6039</v>
      </c>
      <c r="Q506" s="61">
        <v>7350</v>
      </c>
      <c r="R506" s="844">
        <v>-160</v>
      </c>
      <c r="S506" s="61">
        <v>220405</v>
      </c>
      <c r="T506" s="61">
        <v>1670531440</v>
      </c>
      <c r="U506" s="61">
        <v>7510</v>
      </c>
      <c r="V506" s="61">
        <v>8000</v>
      </c>
      <c r="W506" s="61">
        <v>7120</v>
      </c>
      <c r="X506" s="61">
        <v>72004</v>
      </c>
      <c r="Y506" s="61">
        <v>9796455</v>
      </c>
    </row>
    <row r="507" spans="2:25" ht="12" customHeight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 s="49" t="s">
        <v>6040</v>
      </c>
      <c r="Q507" s="61">
        <v>7510</v>
      </c>
      <c r="R507" s="844">
        <v>750</v>
      </c>
      <c r="S507" s="61">
        <v>1082600</v>
      </c>
      <c r="T507" s="61">
        <v>8445062460</v>
      </c>
      <c r="U507" s="61">
        <v>6800</v>
      </c>
      <c r="V507" s="61">
        <v>8300</v>
      </c>
      <c r="W507" s="61">
        <v>6740</v>
      </c>
      <c r="X507" s="61">
        <v>73571</v>
      </c>
      <c r="Y507" s="61">
        <v>9796455</v>
      </c>
    </row>
    <row r="508" spans="2:25" ht="12" customHeight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 s="49" t="s">
        <v>6041</v>
      </c>
      <c r="Q508" s="61">
        <v>6760</v>
      </c>
      <c r="R508" s="844">
        <v>-90</v>
      </c>
      <c r="S508" s="61">
        <v>14034</v>
      </c>
      <c r="T508" s="61">
        <v>95530430</v>
      </c>
      <c r="U508" s="61">
        <v>6810</v>
      </c>
      <c r="V508" s="61">
        <v>6850</v>
      </c>
      <c r="W508" s="61">
        <v>6760</v>
      </c>
      <c r="X508" s="61">
        <v>66224</v>
      </c>
      <c r="Y508" s="61">
        <v>9796455</v>
      </c>
    </row>
    <row r="509" spans="2:25" ht="12" customHeight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 s="49" t="s">
        <v>6042</v>
      </c>
      <c r="Q509" s="61">
        <v>6850</v>
      </c>
      <c r="R509" s="844">
        <v>0</v>
      </c>
      <c r="S509" s="61">
        <v>11156</v>
      </c>
      <c r="T509" s="61">
        <v>76038170</v>
      </c>
      <c r="U509" s="61">
        <v>6820</v>
      </c>
      <c r="V509" s="61">
        <v>6900</v>
      </c>
      <c r="W509" s="61">
        <v>6770</v>
      </c>
      <c r="X509" s="61">
        <v>67106</v>
      </c>
      <c r="Y509" s="61">
        <v>9796455</v>
      </c>
    </row>
    <row r="510" spans="2:25" ht="12" customHeight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 s="49" t="s">
        <v>6043</v>
      </c>
      <c r="Q510" s="61">
        <v>6850</v>
      </c>
      <c r="R510" s="844">
        <v>-40</v>
      </c>
      <c r="S510" s="61">
        <v>13677</v>
      </c>
      <c r="T510" s="61">
        <v>94268290</v>
      </c>
      <c r="U510" s="61">
        <v>6840</v>
      </c>
      <c r="V510" s="61">
        <v>6980</v>
      </c>
      <c r="W510" s="61">
        <v>6840</v>
      </c>
      <c r="X510" s="61">
        <v>67106</v>
      </c>
      <c r="Y510" s="61">
        <v>9796455</v>
      </c>
    </row>
    <row r="511" spans="2:25" ht="12" customHeight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 s="49" t="s">
        <v>6044</v>
      </c>
      <c r="Q511" s="61">
        <v>6890</v>
      </c>
      <c r="R511" s="844">
        <v>30</v>
      </c>
      <c r="S511" s="61">
        <v>6965</v>
      </c>
      <c r="T511" s="61">
        <v>48251650</v>
      </c>
      <c r="U511" s="61">
        <v>6790</v>
      </c>
      <c r="V511" s="61">
        <v>6990</v>
      </c>
      <c r="W511" s="61">
        <v>6790</v>
      </c>
      <c r="X511" s="61">
        <v>67498</v>
      </c>
      <c r="Y511" s="61">
        <v>9796455</v>
      </c>
    </row>
    <row r="512" spans="2:25" ht="12" customHeight="1">
      <c r="P512" s="49" t="s">
        <v>6045</v>
      </c>
      <c r="Q512" s="61">
        <v>6860</v>
      </c>
      <c r="R512" s="844">
        <v>50</v>
      </c>
      <c r="S512" s="61">
        <v>10494</v>
      </c>
      <c r="T512" s="61">
        <v>72064750</v>
      </c>
      <c r="U512" s="61">
        <v>6950</v>
      </c>
      <c r="V512" s="61">
        <v>6950</v>
      </c>
      <c r="W512" s="61">
        <v>6810</v>
      </c>
      <c r="X512" s="61">
        <v>67204</v>
      </c>
      <c r="Y512" s="61">
        <v>9796455</v>
      </c>
    </row>
    <row r="513" spans="16:25" ht="12" customHeight="1">
      <c r="P513" s="49" t="s">
        <v>6046</v>
      </c>
      <c r="Q513" s="61">
        <v>6810</v>
      </c>
      <c r="R513" s="844">
        <v>-50</v>
      </c>
      <c r="S513" s="61">
        <v>9885</v>
      </c>
      <c r="T513" s="61">
        <v>67386030</v>
      </c>
      <c r="U513" s="61">
        <v>6870</v>
      </c>
      <c r="V513" s="61">
        <v>6880</v>
      </c>
      <c r="W513" s="61">
        <v>6770</v>
      </c>
      <c r="X513" s="61">
        <v>66714</v>
      </c>
      <c r="Y513" s="61">
        <v>9796455</v>
      </c>
    </row>
    <row r="514" spans="16:25" ht="12" customHeight="1">
      <c r="P514" s="49" t="s">
        <v>6047</v>
      </c>
      <c r="Q514" s="61">
        <v>6860</v>
      </c>
      <c r="R514" s="844">
        <v>40</v>
      </c>
      <c r="S514" s="61">
        <v>19170</v>
      </c>
      <c r="T514" s="61">
        <v>130156260</v>
      </c>
      <c r="U514" s="61">
        <v>6770</v>
      </c>
      <c r="V514" s="61">
        <v>6900</v>
      </c>
      <c r="W514" s="61">
        <v>6740</v>
      </c>
      <c r="X514" s="61">
        <v>67204</v>
      </c>
      <c r="Y514" s="61">
        <v>9796455</v>
      </c>
    </row>
    <row r="515" spans="16:25" ht="12" customHeight="1">
      <c r="P515" s="49" t="s">
        <v>6048</v>
      </c>
      <c r="Q515" s="61">
        <v>6820</v>
      </c>
      <c r="R515" s="844">
        <v>-10</v>
      </c>
      <c r="S515" s="61">
        <v>12741</v>
      </c>
      <c r="T515" s="61">
        <v>86393210</v>
      </c>
      <c r="U515" s="61">
        <v>6740</v>
      </c>
      <c r="V515" s="61">
        <v>6870</v>
      </c>
      <c r="W515" s="61">
        <v>6700</v>
      </c>
      <c r="X515" s="61">
        <v>66812</v>
      </c>
      <c r="Y515" s="61">
        <v>9796455</v>
      </c>
    </row>
    <row r="516" spans="16:25" ht="12" customHeight="1">
      <c r="P516" s="49" t="s">
        <v>6049</v>
      </c>
      <c r="Q516" s="61">
        <v>6830</v>
      </c>
      <c r="R516" s="844">
        <v>-160</v>
      </c>
      <c r="S516" s="61">
        <v>25801</v>
      </c>
      <c r="T516" s="61">
        <v>176156310</v>
      </c>
      <c r="U516" s="61">
        <v>6990</v>
      </c>
      <c r="V516" s="61">
        <v>7000</v>
      </c>
      <c r="W516" s="61">
        <v>6750</v>
      </c>
      <c r="X516" s="61">
        <v>66910</v>
      </c>
      <c r="Y516" s="61">
        <v>9796455</v>
      </c>
    </row>
    <row r="517" spans="16:25" ht="12" customHeight="1">
      <c r="P517" s="49" t="s">
        <v>6050</v>
      </c>
      <c r="Q517" s="61">
        <v>6990</v>
      </c>
      <c r="R517" s="844">
        <v>100</v>
      </c>
      <c r="S517" s="61">
        <v>19258</v>
      </c>
      <c r="T517" s="61">
        <v>134299600</v>
      </c>
      <c r="U517" s="61">
        <v>6860</v>
      </c>
      <c r="V517" s="61">
        <v>7050</v>
      </c>
      <c r="W517" s="61">
        <v>6860</v>
      </c>
      <c r="X517" s="61">
        <v>68477</v>
      </c>
      <c r="Y517" s="61">
        <v>9796455</v>
      </c>
    </row>
    <row r="518" spans="16:25" ht="12" customHeight="1">
      <c r="P518" s="49" t="s">
        <v>6051</v>
      </c>
      <c r="Q518" s="61">
        <v>6890</v>
      </c>
      <c r="R518" s="844">
        <v>-40</v>
      </c>
      <c r="S518" s="61">
        <v>16538</v>
      </c>
      <c r="T518" s="61">
        <v>114505330</v>
      </c>
      <c r="U518" s="61">
        <v>6930</v>
      </c>
      <c r="V518" s="61">
        <v>7030</v>
      </c>
      <c r="W518" s="61">
        <v>6880</v>
      </c>
      <c r="X518" s="61">
        <v>67498</v>
      </c>
      <c r="Y518" s="61">
        <v>9796455</v>
      </c>
    </row>
    <row r="519" spans="16:25" ht="12" customHeight="1">
      <c r="P519" s="49" t="s">
        <v>6052</v>
      </c>
      <c r="Q519" s="61">
        <v>6930</v>
      </c>
      <c r="R519" s="844">
        <v>-50</v>
      </c>
      <c r="S519" s="61">
        <v>17666</v>
      </c>
      <c r="T519" s="61">
        <v>122342610</v>
      </c>
      <c r="U519" s="61">
        <v>6940</v>
      </c>
      <c r="V519" s="61">
        <v>7020</v>
      </c>
      <c r="W519" s="61">
        <v>6880</v>
      </c>
      <c r="X519" s="61">
        <v>67889</v>
      </c>
      <c r="Y519" s="61">
        <v>9796455</v>
      </c>
    </row>
    <row r="520" spans="16:25" ht="12" customHeight="1">
      <c r="P520" s="49" t="s">
        <v>6053</v>
      </c>
      <c r="Q520" s="61">
        <v>6980</v>
      </c>
      <c r="R520" s="844">
        <v>-40</v>
      </c>
      <c r="S520" s="61">
        <v>6541</v>
      </c>
      <c r="T520" s="61">
        <v>45905890</v>
      </c>
      <c r="U520" s="61">
        <v>7000</v>
      </c>
      <c r="V520" s="61">
        <v>7080</v>
      </c>
      <c r="W520" s="61">
        <v>6940</v>
      </c>
      <c r="X520" s="61">
        <v>68379</v>
      </c>
      <c r="Y520" s="61">
        <v>9796455</v>
      </c>
    </row>
    <row r="521" spans="16:25" ht="12" customHeight="1">
      <c r="P521" s="49" t="s">
        <v>6054</v>
      </c>
      <c r="Q521" s="61">
        <v>7020</v>
      </c>
      <c r="R521" s="844">
        <v>-140</v>
      </c>
      <c r="S521" s="61">
        <v>25474</v>
      </c>
      <c r="T521" s="61">
        <v>178343010</v>
      </c>
      <c r="U521" s="61">
        <v>7120</v>
      </c>
      <c r="V521" s="61">
        <v>7130</v>
      </c>
      <c r="W521" s="61">
        <v>6950</v>
      </c>
      <c r="X521" s="61">
        <v>68771</v>
      </c>
      <c r="Y521" s="61">
        <v>9796455</v>
      </c>
    </row>
    <row r="522" spans="16:25" ht="12" customHeight="1">
      <c r="P522" s="49" t="s">
        <v>6055</v>
      </c>
      <c r="Q522" s="61">
        <v>7160</v>
      </c>
      <c r="R522" s="844">
        <v>50</v>
      </c>
      <c r="S522" s="61">
        <v>8426</v>
      </c>
      <c r="T522" s="61">
        <v>60288430</v>
      </c>
      <c r="U522" s="61">
        <v>7080</v>
      </c>
      <c r="V522" s="61">
        <v>7210</v>
      </c>
      <c r="W522" s="61">
        <v>7080</v>
      </c>
      <c r="X522" s="61">
        <v>70143</v>
      </c>
      <c r="Y522" s="61">
        <v>9796455</v>
      </c>
    </row>
    <row r="523" spans="16:25" ht="12" customHeight="1">
      <c r="P523" s="49" t="s">
        <v>6056</v>
      </c>
      <c r="Q523" s="61">
        <v>7110</v>
      </c>
      <c r="R523" s="844">
        <v>-80</v>
      </c>
      <c r="S523" s="61">
        <v>16988</v>
      </c>
      <c r="T523" s="61">
        <v>120847930</v>
      </c>
      <c r="U523" s="61">
        <v>7190</v>
      </c>
      <c r="V523" s="61">
        <v>7190</v>
      </c>
      <c r="W523" s="61">
        <v>7060</v>
      </c>
      <c r="X523" s="61">
        <v>69653</v>
      </c>
      <c r="Y523" s="61">
        <v>9796455</v>
      </c>
    </row>
    <row r="524" spans="16:25" ht="12" customHeight="1">
      <c r="P524" s="49" t="s">
        <v>6057</v>
      </c>
      <c r="Q524" s="61">
        <v>7190</v>
      </c>
      <c r="R524" s="844">
        <v>-10</v>
      </c>
      <c r="S524" s="61">
        <v>31090</v>
      </c>
      <c r="T524" s="61">
        <v>221805920</v>
      </c>
      <c r="U524" s="61">
        <v>7200</v>
      </c>
      <c r="V524" s="61">
        <v>7250</v>
      </c>
      <c r="W524" s="61">
        <v>7100</v>
      </c>
      <c r="X524" s="61">
        <v>70437</v>
      </c>
      <c r="Y524" s="61">
        <v>9796455</v>
      </c>
    </row>
    <row r="525" spans="16:25" ht="12" customHeight="1">
      <c r="P525" s="49" t="s">
        <v>6058</v>
      </c>
      <c r="Q525" s="61">
        <v>7200</v>
      </c>
      <c r="R525" s="844">
        <v>0</v>
      </c>
      <c r="S525" s="61">
        <v>16887</v>
      </c>
      <c r="T525" s="61">
        <v>121446790</v>
      </c>
      <c r="U525" s="61">
        <v>7200</v>
      </c>
      <c r="V525" s="61">
        <v>7240</v>
      </c>
      <c r="W525" s="61">
        <v>7150</v>
      </c>
      <c r="X525" s="61">
        <v>70534</v>
      </c>
      <c r="Y525" s="61">
        <v>9796455</v>
      </c>
    </row>
    <row r="526" spans="16:25" ht="12" customHeight="1">
      <c r="P526" s="49" t="s">
        <v>6059</v>
      </c>
      <c r="Q526" s="61">
        <v>7200</v>
      </c>
      <c r="R526" s="844">
        <v>-10</v>
      </c>
      <c r="S526" s="61">
        <v>16137</v>
      </c>
      <c r="T526" s="61">
        <v>115228680</v>
      </c>
      <c r="U526" s="61">
        <v>7230</v>
      </c>
      <c r="V526" s="61">
        <v>7230</v>
      </c>
      <c r="W526" s="61">
        <v>7110</v>
      </c>
      <c r="X526" s="61">
        <v>70534</v>
      </c>
      <c r="Y526" s="61">
        <v>9796455</v>
      </c>
    </row>
    <row r="527" spans="16:25" ht="12" customHeight="1">
      <c r="P527" s="49" t="s">
        <v>6060</v>
      </c>
      <c r="Q527" s="61">
        <v>7210</v>
      </c>
      <c r="R527" s="844">
        <v>-10</v>
      </c>
      <c r="S527" s="61">
        <v>18167</v>
      </c>
      <c r="T527" s="61">
        <v>130571620</v>
      </c>
      <c r="U527" s="61">
        <v>7220</v>
      </c>
      <c r="V527" s="61">
        <v>7310</v>
      </c>
      <c r="W527" s="61">
        <v>7130</v>
      </c>
      <c r="X527" s="61">
        <v>70632</v>
      </c>
      <c r="Y527" s="61">
        <v>9796455</v>
      </c>
    </row>
    <row r="528" spans="16:25" ht="12" customHeight="1">
      <c r="P528" s="49" t="s">
        <v>6061</v>
      </c>
      <c r="Q528" s="61">
        <v>7220</v>
      </c>
      <c r="R528" s="844">
        <v>-90</v>
      </c>
      <c r="S528" s="61">
        <v>10180</v>
      </c>
      <c r="T528" s="61">
        <v>73900570</v>
      </c>
      <c r="U528" s="61">
        <v>7330</v>
      </c>
      <c r="V528" s="61">
        <v>7360</v>
      </c>
      <c r="W528" s="61">
        <v>7220</v>
      </c>
      <c r="X528" s="61">
        <v>70730</v>
      </c>
      <c r="Y528" s="61">
        <v>9796455</v>
      </c>
    </row>
    <row r="529" spans="16:25" ht="12" customHeight="1">
      <c r="P529" s="49" t="s">
        <v>6062</v>
      </c>
      <c r="Q529" s="61">
        <v>7310</v>
      </c>
      <c r="R529" s="844">
        <v>-10</v>
      </c>
      <c r="S529" s="61">
        <v>11777</v>
      </c>
      <c r="T529" s="61">
        <v>85752060</v>
      </c>
      <c r="U529" s="61">
        <v>7390</v>
      </c>
      <c r="V529" s="61">
        <v>7390</v>
      </c>
      <c r="W529" s="61">
        <v>7250</v>
      </c>
      <c r="X529" s="61">
        <v>71612</v>
      </c>
      <c r="Y529" s="61">
        <v>9796455</v>
      </c>
    </row>
    <row r="530" spans="16:25" ht="12" customHeight="1">
      <c r="P530" s="49" t="s">
        <v>6063</v>
      </c>
      <c r="Q530" s="61">
        <v>7320</v>
      </c>
      <c r="R530" s="844">
        <v>0</v>
      </c>
      <c r="S530" s="61">
        <v>5196</v>
      </c>
      <c r="T530" s="61">
        <v>37982390</v>
      </c>
      <c r="U530" s="61">
        <v>7370</v>
      </c>
      <c r="V530" s="61">
        <v>7370</v>
      </c>
      <c r="W530" s="61">
        <v>7260</v>
      </c>
      <c r="X530" s="61">
        <v>71710</v>
      </c>
      <c r="Y530" s="61">
        <v>9796455</v>
      </c>
    </row>
    <row r="531" spans="16:25" ht="12" customHeight="1">
      <c r="P531" s="49" t="s">
        <v>6064</v>
      </c>
      <c r="Q531" s="61">
        <v>7320</v>
      </c>
      <c r="R531" s="844">
        <v>-50</v>
      </c>
      <c r="S531" s="61">
        <v>10306</v>
      </c>
      <c r="T531" s="61">
        <v>75295670</v>
      </c>
      <c r="U531" s="61">
        <v>7330</v>
      </c>
      <c r="V531" s="61">
        <v>7400</v>
      </c>
      <c r="W531" s="61">
        <v>7250</v>
      </c>
      <c r="X531" s="61">
        <v>71710</v>
      </c>
      <c r="Y531" s="61">
        <v>9796455</v>
      </c>
    </row>
    <row r="532" spans="16:25" ht="12" customHeight="1">
      <c r="P532" s="49" t="s">
        <v>6065</v>
      </c>
      <c r="Q532" s="61">
        <v>7370</v>
      </c>
      <c r="R532" s="844">
        <v>50</v>
      </c>
      <c r="S532" s="61">
        <v>17227</v>
      </c>
      <c r="T532" s="61">
        <v>126783400</v>
      </c>
      <c r="U532" s="61">
        <v>7310</v>
      </c>
      <c r="V532" s="61">
        <v>7520</v>
      </c>
      <c r="W532" s="61">
        <v>7300</v>
      </c>
      <c r="X532" s="61">
        <v>72200</v>
      </c>
      <c r="Y532" s="61">
        <v>9796455</v>
      </c>
    </row>
    <row r="533" spans="16:25" ht="12" customHeight="1">
      <c r="P533" s="49" t="s">
        <v>6066</v>
      </c>
      <c r="Q533" s="61">
        <v>7320</v>
      </c>
      <c r="R533" s="844">
        <v>-90</v>
      </c>
      <c r="S533" s="61">
        <v>56398</v>
      </c>
      <c r="T533" s="61">
        <v>420073860</v>
      </c>
      <c r="U533" s="61">
        <v>7410</v>
      </c>
      <c r="V533" s="61">
        <v>7690</v>
      </c>
      <c r="W533" s="61">
        <v>7320</v>
      </c>
      <c r="X533" s="61">
        <v>71710</v>
      </c>
      <c r="Y533" s="61">
        <v>9796455</v>
      </c>
    </row>
    <row r="534" spans="16:25" ht="12" customHeight="1">
      <c r="P534" s="49" t="s">
        <v>6067</v>
      </c>
      <c r="Q534" s="61">
        <v>7410</v>
      </c>
      <c r="R534" s="844">
        <v>20</v>
      </c>
      <c r="S534" s="61">
        <v>24619</v>
      </c>
      <c r="T534" s="61">
        <v>181865380</v>
      </c>
      <c r="U534" s="61">
        <v>7390</v>
      </c>
      <c r="V534" s="61">
        <v>7500</v>
      </c>
      <c r="W534" s="61">
        <v>7310</v>
      </c>
      <c r="X534" s="61">
        <v>72592</v>
      </c>
      <c r="Y534" s="61">
        <v>9796455</v>
      </c>
    </row>
    <row r="535" spans="16:25" ht="12" customHeight="1">
      <c r="P535" s="49" t="s">
        <v>6068</v>
      </c>
      <c r="Q535" s="61">
        <v>7390</v>
      </c>
      <c r="R535" s="844">
        <v>30</v>
      </c>
      <c r="S535" s="61">
        <v>14638</v>
      </c>
      <c r="T535" s="61">
        <v>107855920</v>
      </c>
      <c r="U535" s="61">
        <v>7400</v>
      </c>
      <c r="V535" s="61">
        <v>7430</v>
      </c>
      <c r="W535" s="61">
        <v>7320</v>
      </c>
      <c r="X535" s="61">
        <v>72396</v>
      </c>
      <c r="Y535" s="61">
        <v>9796455</v>
      </c>
    </row>
    <row r="536" spans="16:25" ht="12" customHeight="1">
      <c r="P536" s="49" t="s">
        <v>6069</v>
      </c>
      <c r="Q536" s="61">
        <v>7360</v>
      </c>
      <c r="R536" s="844">
        <v>50</v>
      </c>
      <c r="S536" s="61">
        <v>43630</v>
      </c>
      <c r="T536" s="61">
        <v>323465610</v>
      </c>
      <c r="U536" s="61">
        <v>7310</v>
      </c>
      <c r="V536" s="61">
        <v>7690</v>
      </c>
      <c r="W536" s="61">
        <v>7280</v>
      </c>
      <c r="X536" s="61">
        <v>72102</v>
      </c>
      <c r="Y536" s="61">
        <v>9796455</v>
      </c>
    </row>
    <row r="537" spans="16:25" ht="12" customHeight="1">
      <c r="P537" s="49" t="s">
        <v>6070</v>
      </c>
      <c r="Q537" s="61">
        <v>7310</v>
      </c>
      <c r="R537" s="844">
        <v>-60</v>
      </c>
      <c r="S537" s="61">
        <v>22923</v>
      </c>
      <c r="T537" s="61">
        <v>167626510</v>
      </c>
      <c r="U537" s="61">
        <v>7350</v>
      </c>
      <c r="V537" s="61">
        <v>7430</v>
      </c>
      <c r="W537" s="61">
        <v>7260</v>
      </c>
      <c r="X537" s="61">
        <v>71612</v>
      </c>
      <c r="Y537" s="61">
        <v>9796455</v>
      </c>
    </row>
    <row r="538" spans="16:25" ht="12" customHeight="1">
      <c r="P538" s="49" t="s">
        <v>6071</v>
      </c>
      <c r="Q538" s="61">
        <v>7370</v>
      </c>
      <c r="R538" s="844">
        <v>-10</v>
      </c>
      <c r="S538" s="61">
        <v>18317</v>
      </c>
      <c r="T538" s="61">
        <v>134200040</v>
      </c>
      <c r="U538" s="61">
        <v>7330</v>
      </c>
      <c r="V538" s="61">
        <v>7390</v>
      </c>
      <c r="W538" s="61">
        <v>7300</v>
      </c>
      <c r="X538" s="61">
        <v>72200</v>
      </c>
      <c r="Y538" s="61">
        <v>9796455</v>
      </c>
    </row>
    <row r="539" spans="16:25" ht="12" customHeight="1">
      <c r="P539" s="49" t="s">
        <v>6072</v>
      </c>
      <c r="Q539" s="61">
        <v>7380</v>
      </c>
      <c r="R539" s="844">
        <v>10</v>
      </c>
      <c r="S539" s="61">
        <v>14149</v>
      </c>
      <c r="T539" s="61">
        <v>104019930</v>
      </c>
      <c r="U539" s="61">
        <v>7430</v>
      </c>
      <c r="V539" s="61">
        <v>7430</v>
      </c>
      <c r="W539" s="61">
        <v>7310</v>
      </c>
      <c r="X539" s="61">
        <v>72298</v>
      </c>
      <c r="Y539" s="61">
        <v>9796455</v>
      </c>
    </row>
    <row r="540" spans="16:25" ht="12" customHeight="1">
      <c r="P540" s="49" t="s">
        <v>6073</v>
      </c>
      <c r="Q540" s="61">
        <v>7370</v>
      </c>
      <c r="R540" s="844">
        <v>-20</v>
      </c>
      <c r="S540" s="61">
        <v>13253</v>
      </c>
      <c r="T540" s="61">
        <v>97751270</v>
      </c>
      <c r="U540" s="61">
        <v>7440</v>
      </c>
      <c r="V540" s="61">
        <v>7440</v>
      </c>
      <c r="W540" s="61">
        <v>7310</v>
      </c>
      <c r="X540" s="61">
        <v>72200</v>
      </c>
      <c r="Y540" s="61">
        <v>9796455</v>
      </c>
    </row>
    <row r="541" spans="16:25" ht="12" customHeight="1">
      <c r="P541" s="49" t="s">
        <v>6074</v>
      </c>
      <c r="Q541" s="61">
        <v>7390</v>
      </c>
      <c r="R541" s="844">
        <v>20</v>
      </c>
      <c r="S541" s="61">
        <v>11984</v>
      </c>
      <c r="T541" s="61">
        <v>88200330</v>
      </c>
      <c r="U541" s="61">
        <v>7420</v>
      </c>
      <c r="V541" s="61">
        <v>7440</v>
      </c>
      <c r="W541" s="61">
        <v>7300</v>
      </c>
      <c r="X541" s="61">
        <v>72396</v>
      </c>
      <c r="Y541" s="61">
        <v>9796455</v>
      </c>
    </row>
    <row r="542" spans="16:25" ht="12" customHeight="1">
      <c r="P542" s="49" t="s">
        <v>6075</v>
      </c>
      <c r="Q542" s="61">
        <v>7370</v>
      </c>
      <c r="R542" s="844">
        <v>-50</v>
      </c>
      <c r="S542" s="61">
        <v>34751</v>
      </c>
      <c r="T542" s="61">
        <v>254842680</v>
      </c>
      <c r="U542" s="61">
        <v>7450</v>
      </c>
      <c r="V542" s="61">
        <v>7480</v>
      </c>
      <c r="W542" s="61">
        <v>7280</v>
      </c>
      <c r="X542" s="61">
        <v>72200</v>
      </c>
      <c r="Y542" s="61">
        <v>9796455</v>
      </c>
    </row>
    <row r="543" spans="16:25" ht="12" customHeight="1">
      <c r="P543" s="49" t="s">
        <v>6076</v>
      </c>
      <c r="Q543" s="61">
        <v>7420</v>
      </c>
      <c r="R543" s="844">
        <v>-130</v>
      </c>
      <c r="S543" s="61">
        <v>30529</v>
      </c>
      <c r="T543" s="61">
        <v>226501140</v>
      </c>
      <c r="U543" s="61">
        <v>7580</v>
      </c>
      <c r="V543" s="61">
        <v>7580</v>
      </c>
      <c r="W543" s="61">
        <v>7380</v>
      </c>
      <c r="X543" s="61">
        <v>72690</v>
      </c>
      <c r="Y543" s="61">
        <v>9796455</v>
      </c>
    </row>
    <row r="544" spans="16:25" ht="12" customHeight="1">
      <c r="P544" s="49" t="s">
        <v>6077</v>
      </c>
      <c r="Q544" s="61">
        <v>7550</v>
      </c>
      <c r="R544" s="844">
        <v>-30</v>
      </c>
      <c r="S544" s="61">
        <v>21627</v>
      </c>
      <c r="T544" s="61">
        <v>162665920</v>
      </c>
      <c r="U544" s="61">
        <v>7620</v>
      </c>
      <c r="V544" s="61">
        <v>7630</v>
      </c>
      <c r="W544" s="61">
        <v>7450</v>
      </c>
      <c r="X544" s="61">
        <v>73963</v>
      </c>
      <c r="Y544" s="61">
        <v>9796455</v>
      </c>
    </row>
    <row r="545" spans="16:25" ht="12" customHeight="1">
      <c r="P545" s="49" t="s">
        <v>6078</v>
      </c>
      <c r="Q545" s="61">
        <v>7580</v>
      </c>
      <c r="R545" s="844">
        <v>230</v>
      </c>
      <c r="S545" s="61">
        <v>54830</v>
      </c>
      <c r="T545" s="61">
        <v>412049620</v>
      </c>
      <c r="U545" s="61">
        <v>7350</v>
      </c>
      <c r="V545" s="61">
        <v>7660</v>
      </c>
      <c r="W545" s="61">
        <v>7330</v>
      </c>
      <c r="X545" s="61">
        <v>74257</v>
      </c>
      <c r="Y545" s="61">
        <v>9796455</v>
      </c>
    </row>
    <row r="546" spans="16:25" ht="12" customHeight="1">
      <c r="P546" s="49" t="s">
        <v>6079</v>
      </c>
      <c r="Q546" s="61">
        <v>7350</v>
      </c>
      <c r="R546" s="844">
        <v>20</v>
      </c>
      <c r="S546" s="61">
        <v>19009</v>
      </c>
      <c r="T546" s="61">
        <v>140095000</v>
      </c>
      <c r="U546" s="61">
        <v>7330</v>
      </c>
      <c r="V546" s="61">
        <v>7490</v>
      </c>
      <c r="W546" s="61">
        <v>7300</v>
      </c>
      <c r="X546" s="61">
        <v>72004</v>
      </c>
      <c r="Y546" s="61">
        <v>9796455</v>
      </c>
    </row>
    <row r="547" spans="16:25" ht="12" customHeight="1">
      <c r="P547" s="49" t="s">
        <v>6080</v>
      </c>
      <c r="Q547" s="61">
        <v>7330</v>
      </c>
      <c r="R547" s="844">
        <v>-50</v>
      </c>
      <c r="S547" s="61">
        <v>29261</v>
      </c>
      <c r="T547" s="61">
        <v>214264550</v>
      </c>
      <c r="U547" s="61">
        <v>7380</v>
      </c>
      <c r="V547" s="61">
        <v>7440</v>
      </c>
      <c r="W547" s="61">
        <v>7290</v>
      </c>
      <c r="X547" s="61">
        <v>71808</v>
      </c>
      <c r="Y547" s="61">
        <v>9796455</v>
      </c>
    </row>
    <row r="548" spans="16:25" ht="12" customHeight="1">
      <c r="P548" s="49" t="s">
        <v>6081</v>
      </c>
      <c r="Q548" s="61">
        <v>7380</v>
      </c>
      <c r="R548" s="844">
        <v>-130</v>
      </c>
      <c r="S548" s="61">
        <v>17708</v>
      </c>
      <c r="T548" s="61">
        <v>130484210</v>
      </c>
      <c r="U548" s="61">
        <v>7550</v>
      </c>
      <c r="V548" s="61">
        <v>7550</v>
      </c>
      <c r="W548" s="61">
        <v>7290</v>
      </c>
      <c r="X548" s="61">
        <v>72298</v>
      </c>
      <c r="Y548" s="61">
        <v>9796455</v>
      </c>
    </row>
    <row r="549" spans="16:25" ht="12" customHeight="1">
      <c r="P549" s="49" t="s">
        <v>6082</v>
      </c>
      <c r="Q549" s="61">
        <v>7510</v>
      </c>
      <c r="R549" s="844">
        <v>60</v>
      </c>
      <c r="S549" s="61">
        <v>28635</v>
      </c>
      <c r="T549" s="61">
        <v>212266280</v>
      </c>
      <c r="U549" s="61">
        <v>7620</v>
      </c>
      <c r="V549" s="61">
        <v>7620</v>
      </c>
      <c r="W549" s="61">
        <v>7300</v>
      </c>
      <c r="X549" s="61">
        <v>73571</v>
      </c>
      <c r="Y549" s="61">
        <v>9796455</v>
      </c>
    </row>
    <row r="550" spans="16:25" ht="12" customHeight="1">
      <c r="P550" s="49" t="s">
        <v>6083</v>
      </c>
      <c r="Q550" s="61">
        <v>7450</v>
      </c>
      <c r="R550" s="844">
        <v>140</v>
      </c>
      <c r="S550" s="61">
        <v>38684</v>
      </c>
      <c r="T550" s="61">
        <v>287444980</v>
      </c>
      <c r="U550" s="61">
        <v>7450</v>
      </c>
      <c r="V550" s="61">
        <v>7550</v>
      </c>
      <c r="W550" s="61">
        <v>7310</v>
      </c>
      <c r="X550" s="61">
        <v>72984</v>
      </c>
      <c r="Y550" s="61">
        <v>9796455</v>
      </c>
    </row>
    <row r="551" spans="16:25" ht="12" customHeight="1">
      <c r="P551" s="49" t="s">
        <v>6084</v>
      </c>
      <c r="Q551" s="61">
        <v>7310</v>
      </c>
      <c r="R551" s="844">
        <v>-290</v>
      </c>
      <c r="S551" s="61">
        <v>53617</v>
      </c>
      <c r="T551" s="61">
        <v>394419730</v>
      </c>
      <c r="U551" s="61">
        <v>7580</v>
      </c>
      <c r="V551" s="61">
        <v>7600</v>
      </c>
      <c r="W551" s="61">
        <v>7290</v>
      </c>
      <c r="X551" s="61">
        <v>71612</v>
      </c>
      <c r="Y551" s="61">
        <v>9796455</v>
      </c>
    </row>
    <row r="552" spans="16:25" ht="12" customHeight="1">
      <c r="P552" s="49" t="s">
        <v>6085</v>
      </c>
      <c r="Q552" s="61">
        <v>7600</v>
      </c>
      <c r="R552" s="844">
        <v>-190</v>
      </c>
      <c r="S552" s="61">
        <v>34295</v>
      </c>
      <c r="T552" s="61">
        <v>262310750</v>
      </c>
      <c r="U552" s="61">
        <v>7710</v>
      </c>
      <c r="V552" s="61">
        <v>7860</v>
      </c>
      <c r="W552" s="61">
        <v>7600</v>
      </c>
      <c r="X552" s="61">
        <v>74453</v>
      </c>
      <c r="Y552" s="61">
        <v>9796455</v>
      </c>
    </row>
    <row r="553" spans="16:25" ht="12" customHeight="1">
      <c r="P553" s="49" t="s">
        <v>6086</v>
      </c>
      <c r="Q553" s="61">
        <v>7790</v>
      </c>
      <c r="R553" s="844">
        <v>80</v>
      </c>
      <c r="S553" s="61">
        <v>37960</v>
      </c>
      <c r="T553" s="61">
        <v>293632790</v>
      </c>
      <c r="U553" s="61">
        <v>7740</v>
      </c>
      <c r="V553" s="61">
        <v>7810</v>
      </c>
      <c r="W553" s="61">
        <v>7620</v>
      </c>
      <c r="X553" s="61">
        <v>76314</v>
      </c>
      <c r="Y553" s="61">
        <v>9796455</v>
      </c>
    </row>
    <row r="554" spans="16:25" ht="12" customHeight="1">
      <c r="P554" s="49" t="s">
        <v>6087</v>
      </c>
      <c r="Q554" s="61">
        <v>7710</v>
      </c>
      <c r="R554" s="844">
        <v>30</v>
      </c>
      <c r="S554" s="61">
        <v>28782</v>
      </c>
      <c r="T554" s="61">
        <v>223882820</v>
      </c>
      <c r="U554" s="61">
        <v>7730</v>
      </c>
      <c r="V554" s="61">
        <v>7880</v>
      </c>
      <c r="W554" s="61">
        <v>7710</v>
      </c>
      <c r="X554" s="61">
        <v>75531</v>
      </c>
      <c r="Y554" s="61">
        <v>9796455</v>
      </c>
    </row>
    <row r="555" spans="16:25" ht="12" customHeight="1">
      <c r="P555" s="49" t="s">
        <v>6088</v>
      </c>
      <c r="Q555" s="61">
        <v>7680</v>
      </c>
      <c r="R555" s="844">
        <v>20</v>
      </c>
      <c r="S555" s="61">
        <v>11052</v>
      </c>
      <c r="T555" s="61">
        <v>84457980</v>
      </c>
      <c r="U555" s="61">
        <v>7540</v>
      </c>
      <c r="V555" s="61">
        <v>7780</v>
      </c>
      <c r="W555" s="61">
        <v>7540</v>
      </c>
      <c r="X555" s="61">
        <v>75237</v>
      </c>
      <c r="Y555" s="61">
        <v>9796455</v>
      </c>
    </row>
    <row r="556" spans="16:25" ht="12" customHeight="1">
      <c r="P556" s="49" t="s">
        <v>6089</v>
      </c>
      <c r="Q556" s="61">
        <v>7660</v>
      </c>
      <c r="R556" s="844">
        <v>20</v>
      </c>
      <c r="S556" s="61">
        <v>18431</v>
      </c>
      <c r="T556" s="61">
        <v>139428670</v>
      </c>
      <c r="U556" s="61">
        <v>7550</v>
      </c>
      <c r="V556" s="61">
        <v>7780</v>
      </c>
      <c r="W556" s="61">
        <v>7450</v>
      </c>
      <c r="X556" s="61">
        <v>75041</v>
      </c>
      <c r="Y556" s="61">
        <v>9796455</v>
      </c>
    </row>
    <row r="557" spans="16:25" ht="12" customHeight="1">
      <c r="P557" s="49" t="s">
        <v>6090</v>
      </c>
      <c r="Q557" s="61">
        <v>7640</v>
      </c>
      <c r="R557" s="844">
        <v>-190</v>
      </c>
      <c r="S557" s="61">
        <v>45129</v>
      </c>
      <c r="T557" s="61">
        <v>345025880</v>
      </c>
      <c r="U557" s="61">
        <v>7750</v>
      </c>
      <c r="V557" s="61">
        <v>7840</v>
      </c>
      <c r="W557" s="61">
        <v>7540</v>
      </c>
      <c r="X557" s="61">
        <v>74845</v>
      </c>
      <c r="Y557" s="61">
        <v>9796455</v>
      </c>
    </row>
    <row r="558" spans="16:25" ht="12" customHeight="1">
      <c r="P558" s="49" t="s">
        <v>6091</v>
      </c>
      <c r="Q558" s="61">
        <v>7830</v>
      </c>
      <c r="R558" s="844">
        <v>100</v>
      </c>
      <c r="S558" s="61">
        <v>35986</v>
      </c>
      <c r="T558" s="61">
        <v>286479600</v>
      </c>
      <c r="U558" s="61">
        <v>8190</v>
      </c>
      <c r="V558" s="61">
        <v>8190</v>
      </c>
      <c r="W558" s="61">
        <v>7810</v>
      </c>
      <c r="X558" s="61">
        <v>76706</v>
      </c>
      <c r="Y558" s="61">
        <v>9796455</v>
      </c>
    </row>
    <row r="559" spans="16:25" ht="12" customHeight="1">
      <c r="P559" s="49" t="s">
        <v>6092</v>
      </c>
      <c r="Q559" s="61">
        <v>7730</v>
      </c>
      <c r="R559" s="844">
        <v>-80</v>
      </c>
      <c r="S559" s="61">
        <v>38927</v>
      </c>
      <c r="T559" s="61">
        <v>301908370</v>
      </c>
      <c r="U559" s="61">
        <v>7710</v>
      </c>
      <c r="V559" s="61">
        <v>7910</v>
      </c>
      <c r="W559" s="61">
        <v>7660</v>
      </c>
      <c r="X559" s="61">
        <v>75727</v>
      </c>
      <c r="Y559" s="61">
        <v>9796455</v>
      </c>
    </row>
    <row r="560" spans="16:25" ht="12" customHeight="1">
      <c r="P560" s="49" t="s">
        <v>6093</v>
      </c>
      <c r="Q560" s="61">
        <v>7810</v>
      </c>
      <c r="R560" s="844">
        <v>-380</v>
      </c>
      <c r="S560" s="61">
        <v>81542</v>
      </c>
      <c r="T560" s="61">
        <v>653565220</v>
      </c>
      <c r="U560" s="61">
        <v>8350</v>
      </c>
      <c r="V560" s="61">
        <v>8400</v>
      </c>
      <c r="W560" s="61">
        <v>7800</v>
      </c>
      <c r="X560" s="61">
        <v>76510</v>
      </c>
      <c r="Y560" s="61">
        <v>9796455</v>
      </c>
    </row>
    <row r="561" spans="16:25" ht="12" customHeight="1">
      <c r="P561" s="49" t="s">
        <v>6094</v>
      </c>
      <c r="Q561" s="61">
        <v>8190</v>
      </c>
      <c r="R561" s="844">
        <v>-60</v>
      </c>
      <c r="S561" s="61">
        <v>33410</v>
      </c>
      <c r="T561" s="61">
        <v>272814050</v>
      </c>
      <c r="U561" s="61">
        <v>8200</v>
      </c>
      <c r="V561" s="61">
        <v>8340</v>
      </c>
      <c r="W561" s="61">
        <v>8080</v>
      </c>
      <c r="X561" s="61">
        <v>80233</v>
      </c>
      <c r="Y561" s="61">
        <v>9796455</v>
      </c>
    </row>
    <row r="562" spans="16:25" ht="12" customHeight="1">
      <c r="P562" s="49" t="s">
        <v>6095</v>
      </c>
      <c r="Q562" s="61">
        <v>8250</v>
      </c>
      <c r="R562" s="844">
        <v>50</v>
      </c>
      <c r="S562" s="61">
        <v>89365</v>
      </c>
      <c r="T562" s="61">
        <v>758674680</v>
      </c>
      <c r="U562" s="61">
        <v>8360</v>
      </c>
      <c r="V562" s="61">
        <v>8800</v>
      </c>
      <c r="W562" s="61">
        <v>8220</v>
      </c>
      <c r="X562" s="61">
        <v>80821</v>
      </c>
      <c r="Y562" s="61">
        <v>9796455</v>
      </c>
    </row>
    <row r="563" spans="16:25" ht="12" customHeight="1">
      <c r="P563" s="49" t="s">
        <v>6096</v>
      </c>
      <c r="Q563" s="61">
        <v>8200</v>
      </c>
      <c r="R563" s="844">
        <v>-110</v>
      </c>
      <c r="S563" s="61">
        <v>125459</v>
      </c>
      <c r="T563" s="61">
        <v>1019178020</v>
      </c>
      <c r="U563" s="61">
        <v>8220</v>
      </c>
      <c r="V563" s="61">
        <v>8350</v>
      </c>
      <c r="W563" s="61">
        <v>7950</v>
      </c>
      <c r="X563" s="61">
        <v>80331</v>
      </c>
      <c r="Y563" s="61">
        <v>9796455</v>
      </c>
    </row>
    <row r="564" spans="16:25" ht="12" customHeight="1">
      <c r="P564" s="49" t="s">
        <v>6097</v>
      </c>
      <c r="Q564" s="61">
        <v>8310</v>
      </c>
      <c r="R564" s="844">
        <v>560</v>
      </c>
      <c r="S564" s="61">
        <v>977919</v>
      </c>
      <c r="T564" s="61">
        <v>8739550410</v>
      </c>
      <c r="U564" s="61">
        <v>8000</v>
      </c>
      <c r="V564" s="61">
        <v>9460</v>
      </c>
      <c r="W564" s="61">
        <v>8000</v>
      </c>
      <c r="X564" s="61">
        <v>81409</v>
      </c>
      <c r="Y564" s="61">
        <v>9796455</v>
      </c>
    </row>
    <row r="565" spans="16:25" ht="12" customHeight="1">
      <c r="P565" s="49" t="s">
        <v>6098</v>
      </c>
      <c r="Q565" s="61">
        <v>7750</v>
      </c>
      <c r="R565" s="844">
        <v>-20</v>
      </c>
      <c r="S565" s="61">
        <v>39438</v>
      </c>
      <c r="T565" s="61">
        <v>304735540</v>
      </c>
      <c r="U565" s="61">
        <v>7780</v>
      </c>
      <c r="V565" s="61">
        <v>7850</v>
      </c>
      <c r="W565" s="61">
        <v>7650</v>
      </c>
      <c r="X565" s="61">
        <v>75923</v>
      </c>
      <c r="Y565" s="61">
        <v>9796455</v>
      </c>
    </row>
    <row r="566" spans="16:25" ht="12" customHeight="1">
      <c r="P566" s="49" t="s">
        <v>6099</v>
      </c>
      <c r="Q566" s="61">
        <v>7770</v>
      </c>
      <c r="R566" s="844">
        <v>-200</v>
      </c>
      <c r="S566" s="61">
        <v>64471</v>
      </c>
      <c r="T566" s="61">
        <v>501985670</v>
      </c>
      <c r="U566" s="61">
        <v>7970</v>
      </c>
      <c r="V566" s="61">
        <v>8000</v>
      </c>
      <c r="W566" s="61">
        <v>7650</v>
      </c>
      <c r="X566" s="61">
        <v>76118</v>
      </c>
      <c r="Y566" s="61">
        <v>9796455</v>
      </c>
    </row>
    <row r="567" spans="16:25" ht="12" customHeight="1">
      <c r="P567" s="49" t="s">
        <v>6100</v>
      </c>
      <c r="Q567" s="61">
        <v>7970</v>
      </c>
      <c r="R567" s="844">
        <v>470</v>
      </c>
      <c r="S567" s="61">
        <v>288243</v>
      </c>
      <c r="T567" s="61">
        <v>2346889320</v>
      </c>
      <c r="U567" s="61">
        <v>7470</v>
      </c>
      <c r="V567" s="61">
        <v>8700</v>
      </c>
      <c r="W567" s="61">
        <v>7470</v>
      </c>
      <c r="X567" s="61">
        <v>78078</v>
      </c>
      <c r="Y567" s="61">
        <v>9796455</v>
      </c>
    </row>
    <row r="568" spans="16:25" ht="12" customHeight="1">
      <c r="P568" s="49" t="s">
        <v>6101</v>
      </c>
      <c r="Q568" s="61">
        <v>7500</v>
      </c>
      <c r="R568" s="844">
        <v>-40</v>
      </c>
      <c r="S568" s="61">
        <v>10418</v>
      </c>
      <c r="T568" s="61">
        <v>78045960</v>
      </c>
      <c r="U568" s="61">
        <v>7470</v>
      </c>
      <c r="V568" s="61">
        <v>7610</v>
      </c>
      <c r="W568" s="61">
        <v>7440</v>
      </c>
      <c r="X568" s="61">
        <v>73473</v>
      </c>
      <c r="Y568" s="61">
        <v>9796455</v>
      </c>
    </row>
    <row r="569" spans="16:25" ht="12" customHeight="1">
      <c r="P569" s="49" t="s">
        <v>6102</v>
      </c>
      <c r="Q569" s="61">
        <v>7540</v>
      </c>
      <c r="R569" s="844">
        <v>50</v>
      </c>
      <c r="S569" s="61">
        <v>14577</v>
      </c>
      <c r="T569" s="61">
        <v>109489650</v>
      </c>
      <c r="U569" s="61">
        <v>7500</v>
      </c>
      <c r="V569" s="61">
        <v>7590</v>
      </c>
      <c r="W569" s="61">
        <v>7430</v>
      </c>
      <c r="X569" s="61">
        <v>73865</v>
      </c>
      <c r="Y569" s="61">
        <v>9796455</v>
      </c>
    </row>
    <row r="570" spans="16:25" ht="12" customHeight="1">
      <c r="P570" s="49" t="s">
        <v>6103</v>
      </c>
      <c r="Q570" s="61">
        <v>7490</v>
      </c>
      <c r="R570" s="844">
        <v>170</v>
      </c>
      <c r="S570" s="61">
        <v>41157</v>
      </c>
      <c r="T570" s="61">
        <v>306847020</v>
      </c>
      <c r="U570" s="61">
        <v>7330</v>
      </c>
      <c r="V570" s="61">
        <v>7750</v>
      </c>
      <c r="W570" s="61">
        <v>7300</v>
      </c>
      <c r="X570" s="61">
        <v>73375</v>
      </c>
      <c r="Y570" s="61">
        <v>9796455</v>
      </c>
    </row>
    <row r="571" spans="16:25" ht="12" customHeight="1">
      <c r="P571" s="49" t="s">
        <v>6104</v>
      </c>
      <c r="Q571" s="61">
        <v>7320</v>
      </c>
      <c r="R571" s="844">
        <v>20</v>
      </c>
      <c r="S571" s="61">
        <v>18297</v>
      </c>
      <c r="T571" s="61">
        <v>134457050</v>
      </c>
      <c r="U571" s="61">
        <v>7320</v>
      </c>
      <c r="V571" s="61">
        <v>7480</v>
      </c>
      <c r="W571" s="61">
        <v>7300</v>
      </c>
      <c r="X571" s="61">
        <v>71710</v>
      </c>
      <c r="Y571" s="61">
        <v>9796455</v>
      </c>
    </row>
    <row r="572" spans="16:25" ht="12" customHeight="1">
      <c r="P572" s="49" t="s">
        <v>6105</v>
      </c>
      <c r="Q572" s="61">
        <v>7300</v>
      </c>
      <c r="R572" s="844">
        <v>50</v>
      </c>
      <c r="S572" s="61">
        <v>19761</v>
      </c>
      <c r="T572" s="61">
        <v>144658130</v>
      </c>
      <c r="U572" s="61">
        <v>7300</v>
      </c>
      <c r="V572" s="61">
        <v>7390</v>
      </c>
      <c r="W572" s="61">
        <v>7290</v>
      </c>
      <c r="X572" s="61">
        <v>71514</v>
      </c>
      <c r="Y572" s="61">
        <v>9796455</v>
      </c>
    </row>
    <row r="573" spans="16:25" ht="12" customHeight="1">
      <c r="P573" s="49" t="s">
        <v>6106</v>
      </c>
      <c r="Q573" s="61">
        <v>7250</v>
      </c>
      <c r="R573" s="844">
        <v>-30</v>
      </c>
      <c r="S573" s="61">
        <v>13551</v>
      </c>
      <c r="T573" s="61">
        <v>98334290</v>
      </c>
      <c r="U573" s="61">
        <v>7250</v>
      </c>
      <c r="V573" s="61">
        <v>7460</v>
      </c>
      <c r="W573" s="61">
        <v>7200</v>
      </c>
      <c r="X573" s="61">
        <v>71024</v>
      </c>
      <c r="Y573" s="61">
        <v>9796455</v>
      </c>
    </row>
    <row r="574" spans="16:25" ht="12" customHeight="1">
      <c r="P574" s="49" t="s">
        <v>6107</v>
      </c>
      <c r="Q574" s="61">
        <v>7280</v>
      </c>
      <c r="R574" s="844">
        <v>-150</v>
      </c>
      <c r="S574" s="61">
        <v>20132</v>
      </c>
      <c r="T574" s="61">
        <v>147372470</v>
      </c>
      <c r="U574" s="61">
        <v>7400</v>
      </c>
      <c r="V574" s="61">
        <v>7480</v>
      </c>
      <c r="W574" s="61">
        <v>7270</v>
      </c>
      <c r="X574" s="61">
        <v>71318</v>
      </c>
      <c r="Y574" s="61">
        <v>9796455</v>
      </c>
    </row>
    <row r="575" spans="16:25" ht="12" customHeight="1">
      <c r="P575" s="49" t="s">
        <v>6108</v>
      </c>
      <c r="Q575" s="61">
        <v>7430</v>
      </c>
      <c r="R575" s="844">
        <v>-150</v>
      </c>
      <c r="S575" s="61">
        <v>41440</v>
      </c>
      <c r="T575" s="61">
        <v>307164430</v>
      </c>
      <c r="U575" s="61">
        <v>7540</v>
      </c>
      <c r="V575" s="61">
        <v>7580</v>
      </c>
      <c r="W575" s="61">
        <v>7350</v>
      </c>
      <c r="X575" s="61">
        <v>72788</v>
      </c>
      <c r="Y575" s="61">
        <v>9796455</v>
      </c>
    </row>
    <row r="576" spans="16:25" ht="12" customHeight="1">
      <c r="P576" s="49" t="s">
        <v>6109</v>
      </c>
      <c r="Q576" s="61">
        <v>7580</v>
      </c>
      <c r="R576" s="844">
        <v>310</v>
      </c>
      <c r="S576" s="61">
        <v>111571</v>
      </c>
      <c r="T576" s="61">
        <v>847194460</v>
      </c>
      <c r="U576" s="61">
        <v>7340</v>
      </c>
      <c r="V576" s="61">
        <v>7780</v>
      </c>
      <c r="W576" s="61">
        <v>7200</v>
      </c>
      <c r="X576" s="61">
        <v>74257</v>
      </c>
      <c r="Y576" s="61">
        <v>9796455</v>
      </c>
    </row>
    <row r="577" spans="16:25" ht="12" customHeight="1">
      <c r="P577" s="49" t="s">
        <v>6110</v>
      </c>
      <c r="Q577" s="61">
        <v>7270</v>
      </c>
      <c r="R577" s="844">
        <v>-10</v>
      </c>
      <c r="S577" s="61">
        <v>14136</v>
      </c>
      <c r="T577" s="61">
        <v>102219990</v>
      </c>
      <c r="U577" s="61">
        <v>7280</v>
      </c>
      <c r="V577" s="61">
        <v>7330</v>
      </c>
      <c r="W577" s="61">
        <v>7210</v>
      </c>
      <c r="X577" s="61">
        <v>71220</v>
      </c>
      <c r="Y577" s="61">
        <v>9796455</v>
      </c>
    </row>
    <row r="578" spans="16:25" ht="12" customHeight="1">
      <c r="P578" s="49" t="s">
        <v>6111</v>
      </c>
      <c r="Q578" s="61">
        <v>7280</v>
      </c>
      <c r="R578" s="844">
        <v>10</v>
      </c>
      <c r="S578" s="61">
        <v>17750</v>
      </c>
      <c r="T578" s="61">
        <v>129099730</v>
      </c>
      <c r="U578" s="61">
        <v>7330</v>
      </c>
      <c r="V578" s="61">
        <v>7370</v>
      </c>
      <c r="W578" s="61">
        <v>7210</v>
      </c>
      <c r="X578" s="61">
        <v>71318</v>
      </c>
      <c r="Y578" s="61">
        <v>9796455</v>
      </c>
    </row>
    <row r="579" spans="16:25" ht="12" customHeight="1">
      <c r="P579" s="49" t="s">
        <v>6112</v>
      </c>
      <c r="Q579" s="61">
        <v>7270</v>
      </c>
      <c r="R579" s="844">
        <v>-80</v>
      </c>
      <c r="S579" s="61">
        <v>10316</v>
      </c>
      <c r="T579" s="61">
        <v>75420710</v>
      </c>
      <c r="U579" s="61">
        <v>7300</v>
      </c>
      <c r="V579" s="61">
        <v>7380</v>
      </c>
      <c r="W579" s="61">
        <v>7270</v>
      </c>
      <c r="X579" s="61">
        <v>71220</v>
      </c>
      <c r="Y579" s="61">
        <v>9796455</v>
      </c>
    </row>
    <row r="580" spans="16:25" ht="12" customHeight="1">
      <c r="P580" s="49" t="s">
        <v>6113</v>
      </c>
      <c r="Q580" s="61">
        <v>7350</v>
      </c>
      <c r="R580" s="844">
        <v>-30</v>
      </c>
      <c r="S580" s="61">
        <v>11420</v>
      </c>
      <c r="T580" s="61">
        <v>83800180</v>
      </c>
      <c r="U580" s="61">
        <v>7390</v>
      </c>
      <c r="V580" s="61">
        <v>7430</v>
      </c>
      <c r="W580" s="61">
        <v>7290</v>
      </c>
      <c r="X580" s="61">
        <v>72004</v>
      </c>
      <c r="Y580" s="61">
        <v>9796455</v>
      </c>
    </row>
    <row r="581" spans="16:25" ht="12" customHeight="1">
      <c r="P581" s="49" t="s">
        <v>6114</v>
      </c>
      <c r="Q581" s="61">
        <v>7380</v>
      </c>
      <c r="R581" s="844">
        <v>-110</v>
      </c>
      <c r="S581" s="61">
        <v>23318</v>
      </c>
      <c r="T581" s="61">
        <v>171807080</v>
      </c>
      <c r="U581" s="61">
        <v>7500</v>
      </c>
      <c r="V581" s="61">
        <v>7520</v>
      </c>
      <c r="W581" s="61">
        <v>7300</v>
      </c>
      <c r="X581" s="61">
        <v>72298</v>
      </c>
      <c r="Y581" s="61">
        <v>9796455</v>
      </c>
    </row>
    <row r="582" spans="16:25" ht="12" customHeight="1">
      <c r="P582" s="49" t="s">
        <v>6115</v>
      </c>
      <c r="Q582" s="61">
        <v>7490</v>
      </c>
      <c r="R582" s="844">
        <v>100</v>
      </c>
      <c r="S582" s="61">
        <v>38226</v>
      </c>
      <c r="T582" s="61">
        <v>284732050</v>
      </c>
      <c r="U582" s="61">
        <v>7390</v>
      </c>
      <c r="V582" s="61">
        <v>7580</v>
      </c>
      <c r="W582" s="61">
        <v>7320</v>
      </c>
      <c r="X582" s="61">
        <v>73375</v>
      </c>
      <c r="Y582" s="61">
        <v>9796455</v>
      </c>
    </row>
    <row r="583" spans="16:25" ht="12" customHeight="1">
      <c r="P583" s="49" t="s">
        <v>6116</v>
      </c>
      <c r="Q583" s="61">
        <v>7390</v>
      </c>
      <c r="R583" s="844">
        <v>-110</v>
      </c>
      <c r="S583" s="61">
        <v>23013</v>
      </c>
      <c r="T583" s="61">
        <v>169673990</v>
      </c>
      <c r="U583" s="61">
        <v>7550</v>
      </c>
      <c r="V583" s="61">
        <v>7550</v>
      </c>
      <c r="W583" s="61">
        <v>7330</v>
      </c>
      <c r="X583" s="61">
        <v>72396</v>
      </c>
      <c r="Y583" s="61">
        <v>9796455</v>
      </c>
    </row>
    <row r="584" spans="16:25" ht="12" customHeight="1">
      <c r="P584" s="49" t="s">
        <v>6117</v>
      </c>
      <c r="Q584" s="61">
        <v>7500</v>
      </c>
      <c r="R584" s="844">
        <v>-10</v>
      </c>
      <c r="S584" s="61">
        <v>19233</v>
      </c>
      <c r="T584" s="61">
        <v>143567510</v>
      </c>
      <c r="U584" s="61">
        <v>7450</v>
      </c>
      <c r="V584" s="61">
        <v>7550</v>
      </c>
      <c r="W584" s="61">
        <v>7380</v>
      </c>
      <c r="X584" s="61">
        <v>73473</v>
      </c>
      <c r="Y584" s="61">
        <v>9796455</v>
      </c>
    </row>
    <row r="585" spans="16:25" ht="12" customHeight="1">
      <c r="P585" s="49" t="s">
        <v>6118</v>
      </c>
      <c r="Q585" s="61">
        <v>7510</v>
      </c>
      <c r="R585" s="844">
        <v>90</v>
      </c>
      <c r="S585" s="61">
        <v>16705</v>
      </c>
      <c r="T585" s="61">
        <v>125679060</v>
      </c>
      <c r="U585" s="61">
        <v>7390</v>
      </c>
      <c r="V585" s="61">
        <v>7620</v>
      </c>
      <c r="W585" s="61">
        <v>7390</v>
      </c>
      <c r="X585" s="61">
        <v>73571</v>
      </c>
      <c r="Y585" s="61">
        <v>9796455</v>
      </c>
    </row>
    <row r="586" spans="16:25" ht="12" customHeight="1">
      <c r="P586" s="49" t="s">
        <v>6119</v>
      </c>
      <c r="Q586" s="61">
        <v>7420</v>
      </c>
      <c r="R586" s="844">
        <v>170</v>
      </c>
      <c r="S586" s="61">
        <v>27929</v>
      </c>
      <c r="T586" s="61">
        <v>207031890</v>
      </c>
      <c r="U586" s="61">
        <v>7230</v>
      </c>
      <c r="V586" s="61">
        <v>7530</v>
      </c>
      <c r="W586" s="61">
        <v>7210</v>
      </c>
      <c r="X586" s="61">
        <v>72690</v>
      </c>
      <c r="Y586" s="61">
        <v>9796455</v>
      </c>
    </row>
    <row r="587" spans="16:25" ht="12" customHeight="1">
      <c r="P587" s="49" t="s">
        <v>6120</v>
      </c>
      <c r="Q587" s="61">
        <v>7250</v>
      </c>
      <c r="R587" s="844">
        <v>20</v>
      </c>
      <c r="S587" s="61">
        <v>13478</v>
      </c>
      <c r="T587" s="61">
        <v>98025950</v>
      </c>
      <c r="U587" s="61">
        <v>7320</v>
      </c>
      <c r="V587" s="61">
        <v>7320</v>
      </c>
      <c r="W587" s="61">
        <v>7210</v>
      </c>
      <c r="X587" s="61">
        <v>71024</v>
      </c>
      <c r="Y587" s="61">
        <v>9796455</v>
      </c>
    </row>
    <row r="588" spans="16:25" ht="12" customHeight="1">
      <c r="P588" s="49" t="s">
        <v>6121</v>
      </c>
      <c r="Q588" s="61">
        <v>7230</v>
      </c>
      <c r="R588" s="844">
        <v>-40</v>
      </c>
      <c r="S588" s="61">
        <v>10182</v>
      </c>
      <c r="T588" s="61">
        <v>73766710</v>
      </c>
      <c r="U588" s="61">
        <v>7330</v>
      </c>
      <c r="V588" s="61">
        <v>7330</v>
      </c>
      <c r="W588" s="61">
        <v>7210</v>
      </c>
      <c r="X588" s="61">
        <v>70828</v>
      </c>
      <c r="Y588" s="61">
        <v>9796455</v>
      </c>
    </row>
    <row r="589" spans="16:25" ht="12" customHeight="1">
      <c r="P589" s="49" t="s">
        <v>6122</v>
      </c>
      <c r="Q589" s="61">
        <v>7270</v>
      </c>
      <c r="R589" s="844">
        <v>20</v>
      </c>
      <c r="S589" s="61">
        <v>14736</v>
      </c>
      <c r="T589" s="61">
        <v>106595080</v>
      </c>
      <c r="U589" s="61">
        <v>7250</v>
      </c>
      <c r="V589" s="61">
        <v>7360</v>
      </c>
      <c r="W589" s="61">
        <v>7150</v>
      </c>
      <c r="X589" s="61">
        <v>71220</v>
      </c>
      <c r="Y589" s="61">
        <v>9796455</v>
      </c>
    </row>
    <row r="590" spans="16:25" ht="12" customHeight="1">
      <c r="P590" s="49" t="s">
        <v>6123</v>
      </c>
      <c r="Q590" s="61">
        <v>7250</v>
      </c>
      <c r="R590" s="844">
        <v>-160</v>
      </c>
      <c r="S590" s="61">
        <v>8145</v>
      </c>
      <c r="T590" s="61">
        <v>59116470</v>
      </c>
      <c r="U590" s="61">
        <v>7380</v>
      </c>
      <c r="V590" s="61">
        <v>7440</v>
      </c>
      <c r="W590" s="61">
        <v>7150</v>
      </c>
      <c r="X590" s="61">
        <v>71024</v>
      </c>
      <c r="Y590" s="61">
        <v>9796455</v>
      </c>
    </row>
    <row r="591" spans="16:25" ht="12" customHeight="1">
      <c r="P591" s="49" t="s">
        <v>6124</v>
      </c>
      <c r="Q591" s="61">
        <v>7410</v>
      </c>
      <c r="R591" s="844">
        <v>50</v>
      </c>
      <c r="S591" s="61">
        <v>10472</v>
      </c>
      <c r="T591" s="61">
        <v>77257710</v>
      </c>
      <c r="U591" s="61">
        <v>7460</v>
      </c>
      <c r="V591" s="61">
        <v>7470</v>
      </c>
      <c r="W591" s="61">
        <v>7350</v>
      </c>
      <c r="X591" s="61">
        <v>72592</v>
      </c>
      <c r="Y591" s="61">
        <v>9796455</v>
      </c>
    </row>
    <row r="592" spans="16:25" ht="12" customHeight="1">
      <c r="P592" s="49" t="s">
        <v>6125</v>
      </c>
      <c r="Q592" s="61">
        <v>7360</v>
      </c>
      <c r="R592" s="844">
        <v>-230</v>
      </c>
      <c r="S592" s="61">
        <v>18034</v>
      </c>
      <c r="T592" s="61">
        <v>135294910</v>
      </c>
      <c r="U592" s="61">
        <v>7630</v>
      </c>
      <c r="V592" s="61">
        <v>7800</v>
      </c>
      <c r="W592" s="61">
        <v>7290</v>
      </c>
      <c r="X592" s="61">
        <v>72102</v>
      </c>
      <c r="Y592" s="61">
        <v>9796455</v>
      </c>
    </row>
    <row r="593" spans="16:25" ht="12" customHeight="1">
      <c r="P593" s="49" t="s">
        <v>6126</v>
      </c>
      <c r="Q593" s="61">
        <v>7590</v>
      </c>
      <c r="R593" s="844">
        <v>300</v>
      </c>
      <c r="S593" s="61">
        <v>49780</v>
      </c>
      <c r="T593" s="61">
        <v>374382660</v>
      </c>
      <c r="U593" s="61">
        <v>7430</v>
      </c>
      <c r="V593" s="61">
        <v>7630</v>
      </c>
      <c r="W593" s="61">
        <v>7290</v>
      </c>
      <c r="X593" s="61">
        <v>74355</v>
      </c>
      <c r="Y593" s="61">
        <v>9796455</v>
      </c>
    </row>
    <row r="594" spans="16:25" ht="12" customHeight="1">
      <c r="P594" s="49" t="s">
        <v>6127</v>
      </c>
      <c r="Q594" s="61">
        <v>7290</v>
      </c>
      <c r="R594" s="844">
        <v>80</v>
      </c>
      <c r="S594" s="61">
        <v>33581</v>
      </c>
      <c r="T594" s="61">
        <v>249461680</v>
      </c>
      <c r="U594" s="61">
        <v>7320</v>
      </c>
      <c r="V594" s="61">
        <v>7700</v>
      </c>
      <c r="W594" s="61">
        <v>7210</v>
      </c>
      <c r="X594" s="61">
        <v>71416</v>
      </c>
      <c r="Y594" s="61">
        <v>9796455</v>
      </c>
    </row>
    <row r="595" spans="16:25" ht="12" customHeight="1">
      <c r="P595" s="49" t="s">
        <v>6128</v>
      </c>
      <c r="Q595" s="61">
        <v>7210</v>
      </c>
      <c r="R595" s="844">
        <v>-70</v>
      </c>
      <c r="S595" s="61">
        <v>8788</v>
      </c>
      <c r="T595" s="61">
        <v>63810540</v>
      </c>
      <c r="U595" s="61">
        <v>7300</v>
      </c>
      <c r="V595" s="61">
        <v>7470</v>
      </c>
      <c r="W595" s="61">
        <v>7200</v>
      </c>
      <c r="X595" s="61">
        <v>70632</v>
      </c>
      <c r="Y595" s="61">
        <v>9796455</v>
      </c>
    </row>
    <row r="596" spans="16:25" ht="12" customHeight="1">
      <c r="P596" s="49" t="s">
        <v>6129</v>
      </c>
      <c r="Q596" s="61">
        <v>7280</v>
      </c>
      <c r="R596" s="844">
        <v>20</v>
      </c>
      <c r="S596" s="61">
        <v>12420</v>
      </c>
      <c r="T596" s="61">
        <v>90702560</v>
      </c>
      <c r="U596" s="61">
        <v>7260</v>
      </c>
      <c r="V596" s="61">
        <v>7400</v>
      </c>
      <c r="W596" s="61">
        <v>7210</v>
      </c>
      <c r="X596" s="61">
        <v>71318</v>
      </c>
      <c r="Y596" s="61">
        <v>9796455</v>
      </c>
    </row>
    <row r="597" spans="16:25" ht="12" customHeight="1">
      <c r="P597" s="49" t="s">
        <v>6130</v>
      </c>
      <c r="Q597" s="61">
        <v>7260</v>
      </c>
      <c r="R597" s="844">
        <v>-180</v>
      </c>
      <c r="S597" s="61">
        <v>8966</v>
      </c>
      <c r="T597" s="61">
        <v>65898290</v>
      </c>
      <c r="U597" s="61">
        <v>7540</v>
      </c>
      <c r="V597" s="61">
        <v>7540</v>
      </c>
      <c r="W597" s="61">
        <v>7260</v>
      </c>
      <c r="X597" s="61">
        <v>71122</v>
      </c>
      <c r="Y597" s="61">
        <v>9796455</v>
      </c>
    </row>
    <row r="598" spans="16:25" ht="12" customHeight="1">
      <c r="P598" s="49" t="s">
        <v>6131</v>
      </c>
      <c r="Q598" s="61">
        <v>7440</v>
      </c>
      <c r="R598" s="844">
        <v>-150</v>
      </c>
      <c r="S598" s="61">
        <v>23797</v>
      </c>
      <c r="T598" s="61">
        <v>176599200</v>
      </c>
      <c r="U598" s="61">
        <v>7600</v>
      </c>
      <c r="V598" s="61">
        <v>7700</v>
      </c>
      <c r="W598" s="61">
        <v>7150</v>
      </c>
      <c r="X598" s="61">
        <v>72886</v>
      </c>
      <c r="Y598" s="61">
        <v>9796455</v>
      </c>
    </row>
    <row r="599" spans="16:25" ht="12" customHeight="1">
      <c r="P599" s="49" t="s">
        <v>6132</v>
      </c>
      <c r="Q599" s="61">
        <v>7590</v>
      </c>
      <c r="R599" s="844">
        <v>-210</v>
      </c>
      <c r="S599" s="61">
        <v>17814</v>
      </c>
      <c r="T599" s="61">
        <v>136796590</v>
      </c>
      <c r="U599" s="61">
        <v>7780</v>
      </c>
      <c r="V599" s="61">
        <v>7900</v>
      </c>
      <c r="W599" s="61">
        <v>7550</v>
      </c>
      <c r="X599" s="61">
        <v>74355</v>
      </c>
      <c r="Y599" s="61">
        <v>9796455</v>
      </c>
    </row>
    <row r="600" spans="16:25" ht="12" customHeight="1">
      <c r="P600" s="49" t="s">
        <v>6133</v>
      </c>
      <c r="Q600" s="61">
        <v>7800</v>
      </c>
      <c r="R600" s="844">
        <v>120</v>
      </c>
      <c r="S600" s="61">
        <v>38781</v>
      </c>
      <c r="T600" s="61">
        <v>304682550</v>
      </c>
      <c r="U600" s="61">
        <v>7680</v>
      </c>
      <c r="V600" s="61">
        <v>8060</v>
      </c>
      <c r="W600" s="61">
        <v>7580</v>
      </c>
      <c r="X600" s="61">
        <v>76412</v>
      </c>
      <c r="Y600" s="61">
        <v>9796455</v>
      </c>
    </row>
    <row r="601" spans="16:25" ht="12" customHeight="1">
      <c r="P601" s="49" t="s">
        <v>6134</v>
      </c>
      <c r="Q601" s="61">
        <v>7680</v>
      </c>
      <c r="R601" s="844">
        <v>30</v>
      </c>
      <c r="S601" s="61">
        <v>27872</v>
      </c>
      <c r="T601" s="61">
        <v>212691560</v>
      </c>
      <c r="U601" s="61">
        <v>7650</v>
      </c>
      <c r="V601" s="61">
        <v>7890</v>
      </c>
      <c r="W601" s="61">
        <v>7500</v>
      </c>
      <c r="X601" s="61">
        <v>75237</v>
      </c>
      <c r="Y601" s="61">
        <v>9796455</v>
      </c>
    </row>
    <row r="602" spans="16:25" ht="12" customHeight="1">
      <c r="P602" s="49" t="s">
        <v>6135</v>
      </c>
      <c r="Q602" s="61">
        <v>7650</v>
      </c>
      <c r="R602" s="844">
        <v>-350</v>
      </c>
      <c r="S602" s="61">
        <v>37567</v>
      </c>
      <c r="T602" s="61">
        <v>291020380</v>
      </c>
      <c r="U602" s="61">
        <v>7800</v>
      </c>
      <c r="V602" s="61">
        <v>8010</v>
      </c>
      <c r="W602" s="61">
        <v>7650</v>
      </c>
      <c r="X602" s="61">
        <v>74943</v>
      </c>
      <c r="Y602" s="61">
        <v>9796455</v>
      </c>
    </row>
    <row r="603" spans="16:25" ht="12" customHeight="1">
      <c r="P603" s="49" t="s">
        <v>6136</v>
      </c>
      <c r="Q603" s="61">
        <v>8000</v>
      </c>
      <c r="R603" s="844">
        <v>380</v>
      </c>
      <c r="S603" s="61">
        <v>232350</v>
      </c>
      <c r="T603" s="61">
        <v>1947356910</v>
      </c>
      <c r="U603" s="61">
        <v>7680</v>
      </c>
      <c r="V603" s="61">
        <v>9100</v>
      </c>
      <c r="W603" s="61">
        <v>7500</v>
      </c>
      <c r="X603" s="61">
        <v>78372</v>
      </c>
      <c r="Y603" s="61">
        <v>9796455</v>
      </c>
    </row>
    <row r="604" spans="16:25" ht="12" customHeight="1">
      <c r="P604" s="49" t="s">
        <v>6137</v>
      </c>
      <c r="Q604" s="61">
        <v>7620</v>
      </c>
      <c r="R604" s="844">
        <v>-30</v>
      </c>
      <c r="S604" s="61">
        <v>9055</v>
      </c>
      <c r="T604" s="61">
        <v>68418360</v>
      </c>
      <c r="U604" s="61">
        <v>7670</v>
      </c>
      <c r="V604" s="61">
        <v>7670</v>
      </c>
      <c r="W604" s="61">
        <v>7480</v>
      </c>
      <c r="X604" s="61">
        <v>74649</v>
      </c>
      <c r="Y604" s="61">
        <v>9796455</v>
      </c>
    </row>
    <row r="605" spans="16:25" ht="12" customHeight="1">
      <c r="P605" s="49" t="s">
        <v>6138</v>
      </c>
      <c r="Q605" s="61">
        <v>7650</v>
      </c>
      <c r="R605" s="844">
        <v>180</v>
      </c>
      <c r="S605" s="61">
        <v>19880</v>
      </c>
      <c r="T605" s="61">
        <v>150197030</v>
      </c>
      <c r="U605" s="61">
        <v>7410</v>
      </c>
      <c r="V605" s="61">
        <v>7670</v>
      </c>
      <c r="W605" s="61">
        <v>7400</v>
      </c>
      <c r="X605" s="61">
        <v>74943</v>
      </c>
      <c r="Y605" s="61">
        <v>9796455</v>
      </c>
    </row>
    <row r="606" spans="16:25" ht="12" customHeight="1">
      <c r="P606" s="49" t="s">
        <v>6139</v>
      </c>
      <c r="Q606" s="61">
        <v>7470</v>
      </c>
      <c r="R606" s="844">
        <v>90</v>
      </c>
      <c r="S606" s="61">
        <v>24227</v>
      </c>
      <c r="T606" s="61">
        <v>180800390</v>
      </c>
      <c r="U606" s="61">
        <v>7500</v>
      </c>
      <c r="V606" s="61">
        <v>7550</v>
      </c>
      <c r="W606" s="61">
        <v>7370</v>
      </c>
      <c r="X606" s="61">
        <v>73180</v>
      </c>
      <c r="Y606" s="61">
        <v>9796455</v>
      </c>
    </row>
    <row r="607" spans="16:25" ht="12" customHeight="1">
      <c r="P607" s="49" t="s">
        <v>6140</v>
      </c>
      <c r="Q607" s="61">
        <v>7380</v>
      </c>
      <c r="R607" s="844">
        <v>-80</v>
      </c>
      <c r="S607" s="61">
        <v>19574</v>
      </c>
      <c r="T607" s="61">
        <v>143589120</v>
      </c>
      <c r="U607" s="61">
        <v>7460</v>
      </c>
      <c r="V607" s="61">
        <v>7530</v>
      </c>
      <c r="W607" s="61">
        <v>7050</v>
      </c>
      <c r="X607" s="61">
        <v>72298</v>
      </c>
      <c r="Y607" s="61">
        <v>9796455</v>
      </c>
    </row>
    <row r="608" spans="16:25" ht="12" customHeight="1">
      <c r="P608" s="49" t="s">
        <v>6141</v>
      </c>
      <c r="Q608" s="61">
        <v>7460</v>
      </c>
      <c r="R608" s="844">
        <v>20</v>
      </c>
      <c r="S608" s="61">
        <v>14288</v>
      </c>
      <c r="T608" s="61">
        <v>106830040</v>
      </c>
      <c r="U608" s="61">
        <v>7500</v>
      </c>
      <c r="V608" s="61">
        <v>7600</v>
      </c>
      <c r="W608" s="61">
        <v>7340</v>
      </c>
      <c r="X608" s="61">
        <v>73082</v>
      </c>
      <c r="Y608" s="61">
        <v>9796455</v>
      </c>
    </row>
    <row r="609" spans="16:25" ht="12" customHeight="1">
      <c r="P609" s="49" t="s">
        <v>6142</v>
      </c>
      <c r="Q609" s="61">
        <v>7440</v>
      </c>
      <c r="R609" s="844">
        <v>340</v>
      </c>
      <c r="S609" s="61">
        <v>42461</v>
      </c>
      <c r="T609" s="61">
        <v>311719200</v>
      </c>
      <c r="U609" s="61">
        <v>7250</v>
      </c>
      <c r="V609" s="61">
        <v>7580</v>
      </c>
      <c r="W609" s="61">
        <v>7100</v>
      </c>
      <c r="X609" s="61">
        <v>72886</v>
      </c>
      <c r="Y609" s="61">
        <v>9796455</v>
      </c>
    </row>
    <row r="610" spans="16:25" ht="12" customHeight="1">
      <c r="P610" s="49" t="s">
        <v>6143</v>
      </c>
      <c r="Q610" s="61">
        <v>7100</v>
      </c>
      <c r="R610" s="844">
        <v>-340</v>
      </c>
      <c r="S610" s="61">
        <v>62877</v>
      </c>
      <c r="T610" s="61">
        <v>444606420</v>
      </c>
      <c r="U610" s="61">
        <v>7480</v>
      </c>
      <c r="V610" s="61">
        <v>7480</v>
      </c>
      <c r="W610" s="61">
        <v>6710</v>
      </c>
      <c r="X610" s="61">
        <v>69555</v>
      </c>
      <c r="Y610" s="61">
        <v>9796455</v>
      </c>
    </row>
    <row r="611" spans="16:25" ht="12" customHeight="1">
      <c r="P611" s="49" t="s">
        <v>6144</v>
      </c>
      <c r="Q611" s="61">
        <v>7440</v>
      </c>
      <c r="R611" s="844">
        <v>50</v>
      </c>
      <c r="S611" s="61">
        <v>24316</v>
      </c>
      <c r="T611" s="61">
        <v>179421170</v>
      </c>
      <c r="U611" s="61">
        <v>7390</v>
      </c>
      <c r="V611" s="61">
        <v>7470</v>
      </c>
      <c r="W611" s="61">
        <v>7320</v>
      </c>
      <c r="X611" s="61">
        <v>72886</v>
      </c>
      <c r="Y611" s="61">
        <v>9796455</v>
      </c>
    </row>
    <row r="612" spans="16:25" ht="12" customHeight="1">
      <c r="P612" s="49" t="s">
        <v>6155</v>
      </c>
      <c r="Q612" s="61">
        <v>7390</v>
      </c>
      <c r="R612" s="844">
        <v>-200</v>
      </c>
      <c r="S612" s="61">
        <v>49329</v>
      </c>
      <c r="T612" s="61">
        <v>363095340</v>
      </c>
      <c r="U612" s="61">
        <v>7500</v>
      </c>
      <c r="V612" s="61">
        <v>7750</v>
      </c>
      <c r="W612" s="61">
        <v>7280</v>
      </c>
      <c r="X612" s="61">
        <v>72396</v>
      </c>
      <c r="Y612" s="61">
        <v>9796455</v>
      </c>
    </row>
    <row r="613" spans="16:25" ht="12" customHeight="1">
      <c r="P613" s="49" t="s">
        <v>6156</v>
      </c>
      <c r="Q613" s="61">
        <v>7590</v>
      </c>
      <c r="R613" s="844">
        <v>40</v>
      </c>
      <c r="S613" s="61">
        <v>12125</v>
      </c>
      <c r="T613" s="61">
        <v>91446550</v>
      </c>
      <c r="U613" s="61">
        <v>7570</v>
      </c>
      <c r="V613" s="61">
        <v>7680</v>
      </c>
      <c r="W613" s="61">
        <v>7450</v>
      </c>
      <c r="X613" s="61">
        <v>74355</v>
      </c>
      <c r="Y613" s="61">
        <v>9796455</v>
      </c>
    </row>
    <row r="614" spans="16:25" ht="12" customHeight="1">
      <c r="P614" s="49" t="s">
        <v>6157</v>
      </c>
      <c r="Q614" s="61">
        <v>7550</v>
      </c>
      <c r="R614" s="844">
        <v>-40</v>
      </c>
      <c r="S614" s="61">
        <v>10654</v>
      </c>
      <c r="T614" s="61">
        <v>80729410</v>
      </c>
      <c r="U614" s="61">
        <v>7590</v>
      </c>
      <c r="V614" s="61">
        <v>7770</v>
      </c>
      <c r="W614" s="61">
        <v>7500</v>
      </c>
      <c r="X614" s="61">
        <v>73963</v>
      </c>
      <c r="Y614" s="61">
        <v>9796455</v>
      </c>
    </row>
    <row r="615" spans="16:25" ht="12" customHeight="1">
      <c r="P615" s="49" t="s">
        <v>6158</v>
      </c>
      <c r="Q615" s="61">
        <v>7590</v>
      </c>
      <c r="R615" s="844">
        <v>-440</v>
      </c>
      <c r="S615" s="61">
        <v>26116</v>
      </c>
      <c r="T615" s="61">
        <v>202082360</v>
      </c>
      <c r="U615" s="61">
        <v>7920</v>
      </c>
      <c r="V615" s="61">
        <v>8090</v>
      </c>
      <c r="W615" s="61">
        <v>7400</v>
      </c>
      <c r="X615" s="61">
        <v>74355</v>
      </c>
      <c r="Y615" s="61">
        <v>9796455</v>
      </c>
    </row>
    <row r="616" spans="16:25" ht="12" customHeight="1">
      <c r="P616" s="49" t="s">
        <v>6159</v>
      </c>
      <c r="Q616" s="61">
        <v>8030</v>
      </c>
      <c r="R616" s="844">
        <v>30</v>
      </c>
      <c r="S616" s="61">
        <v>15549</v>
      </c>
      <c r="T616" s="61">
        <v>124032510</v>
      </c>
      <c r="U616" s="61">
        <v>8150</v>
      </c>
      <c r="V616" s="61">
        <v>8150</v>
      </c>
      <c r="W616" s="61">
        <v>7890</v>
      </c>
      <c r="X616" s="61">
        <v>78666</v>
      </c>
      <c r="Y616" s="61">
        <v>9796455</v>
      </c>
    </row>
    <row r="617" spans="16:25" ht="12" customHeight="1">
      <c r="P617" s="49" t="s">
        <v>6160</v>
      </c>
      <c r="Q617" s="61">
        <v>8000</v>
      </c>
      <c r="R617" s="844">
        <v>-330</v>
      </c>
      <c r="S617" s="61">
        <v>21391</v>
      </c>
      <c r="T617" s="61">
        <v>172607800</v>
      </c>
      <c r="U617" s="61">
        <v>8280</v>
      </c>
      <c r="V617" s="61">
        <v>8440</v>
      </c>
      <c r="W617" s="61">
        <v>7930</v>
      </c>
      <c r="X617" s="61">
        <v>78372</v>
      </c>
      <c r="Y617" s="61">
        <v>9796455</v>
      </c>
    </row>
    <row r="618" spans="16:25" ht="12" customHeight="1">
      <c r="P618" s="49" t="s">
        <v>6161</v>
      </c>
      <c r="Q618" s="61">
        <v>8330</v>
      </c>
      <c r="R618" s="844">
        <v>0</v>
      </c>
      <c r="S618" s="61">
        <v>27830</v>
      </c>
      <c r="T618" s="61">
        <v>236246700</v>
      </c>
      <c r="U618" s="61">
        <v>8300</v>
      </c>
      <c r="V618" s="61">
        <v>8710</v>
      </c>
      <c r="W618" s="61">
        <v>8300</v>
      </c>
      <c r="X618" s="61">
        <v>81604</v>
      </c>
      <c r="Y618" s="61">
        <v>9796455</v>
      </c>
    </row>
    <row r="619" spans="16:25" ht="12" customHeight="1">
      <c r="P619" s="49" t="s">
        <v>6162</v>
      </c>
      <c r="Q619" s="61">
        <v>8330</v>
      </c>
      <c r="R619" s="844">
        <v>40</v>
      </c>
      <c r="S619" s="61">
        <v>8302</v>
      </c>
      <c r="T619" s="61">
        <v>68775840</v>
      </c>
      <c r="U619" s="61">
        <v>8170</v>
      </c>
      <c r="V619" s="61">
        <v>8380</v>
      </c>
      <c r="W619" s="61">
        <v>8170</v>
      </c>
      <c r="X619" s="61">
        <v>81604</v>
      </c>
      <c r="Y619" s="61">
        <v>9796455</v>
      </c>
    </row>
    <row r="620" spans="16:25" ht="12" customHeight="1">
      <c r="P620" s="49" t="s">
        <v>6163</v>
      </c>
      <c r="Q620" s="61">
        <v>8290</v>
      </c>
      <c r="R620" s="844">
        <v>-40</v>
      </c>
      <c r="S620" s="61">
        <v>22383</v>
      </c>
      <c r="T620" s="61">
        <v>185610280</v>
      </c>
      <c r="U620" s="61">
        <v>8540</v>
      </c>
      <c r="V620" s="61">
        <v>8540</v>
      </c>
      <c r="W620" s="61">
        <v>8210</v>
      </c>
      <c r="X620" s="61">
        <v>81213</v>
      </c>
      <c r="Y620" s="61">
        <v>9796455</v>
      </c>
    </row>
    <row r="621" spans="16:25" ht="12" customHeight="1">
      <c r="P621" s="49" t="s">
        <v>6164</v>
      </c>
      <c r="Q621" s="61">
        <v>8330</v>
      </c>
      <c r="R621" s="844">
        <v>-110</v>
      </c>
      <c r="S621" s="61">
        <v>20990</v>
      </c>
      <c r="T621" s="61">
        <v>175352460</v>
      </c>
      <c r="U621" s="61">
        <v>8410</v>
      </c>
      <c r="V621" s="61">
        <v>8550</v>
      </c>
      <c r="W621" s="61">
        <v>8310</v>
      </c>
      <c r="X621" s="61">
        <v>81604</v>
      </c>
      <c r="Y621" s="61">
        <v>9796455</v>
      </c>
    </row>
    <row r="622" spans="16:25" ht="12" customHeight="1">
      <c r="P622" s="49" t="s">
        <v>6165</v>
      </c>
      <c r="Q622" s="61">
        <v>8440</v>
      </c>
      <c r="R622" s="844">
        <v>-120</v>
      </c>
      <c r="S622" s="61">
        <v>18626</v>
      </c>
      <c r="T622" s="61">
        <v>157750730</v>
      </c>
      <c r="U622" s="61">
        <v>8730</v>
      </c>
      <c r="V622" s="61">
        <v>8730</v>
      </c>
      <c r="W622" s="61">
        <v>8410</v>
      </c>
      <c r="X622" s="61">
        <v>82682</v>
      </c>
      <c r="Y622" s="61">
        <v>9796455</v>
      </c>
    </row>
    <row r="623" spans="16:25" ht="12" customHeight="1">
      <c r="P623" s="49" t="s">
        <v>6166</v>
      </c>
      <c r="Q623" s="61">
        <v>8560</v>
      </c>
      <c r="R623" s="844">
        <v>-80</v>
      </c>
      <c r="S623" s="61">
        <v>8740</v>
      </c>
      <c r="T623" s="61">
        <v>75313430</v>
      </c>
      <c r="U623" s="61">
        <v>8560</v>
      </c>
      <c r="V623" s="61">
        <v>8890</v>
      </c>
      <c r="W623" s="61">
        <v>8560</v>
      </c>
      <c r="X623" s="61">
        <v>83858</v>
      </c>
      <c r="Y623" s="61">
        <v>9796455</v>
      </c>
    </row>
    <row r="624" spans="16:25" ht="12" customHeight="1">
      <c r="P624" s="49" t="s">
        <v>6167</v>
      </c>
      <c r="Q624" s="61">
        <v>8640</v>
      </c>
      <c r="R624" s="844">
        <v>-160</v>
      </c>
      <c r="S624" s="61">
        <v>17579</v>
      </c>
      <c r="T624" s="61">
        <v>152898310</v>
      </c>
      <c r="U624" s="61">
        <v>8810</v>
      </c>
      <c r="V624" s="61">
        <v>8840</v>
      </c>
      <c r="W624" s="61">
        <v>8630</v>
      </c>
      <c r="X624" s="61">
        <v>84641</v>
      </c>
      <c r="Y624" s="61">
        <v>9796455</v>
      </c>
    </row>
    <row r="625" spans="16:25" ht="12" customHeight="1">
      <c r="P625" s="49" t="s">
        <v>6168</v>
      </c>
      <c r="Q625" s="61">
        <v>8800</v>
      </c>
      <c r="R625" s="844">
        <v>70</v>
      </c>
      <c r="S625" s="61">
        <v>13659</v>
      </c>
      <c r="T625" s="61">
        <v>119414190</v>
      </c>
      <c r="U625" s="61">
        <v>8660</v>
      </c>
      <c r="V625" s="61">
        <v>8880</v>
      </c>
      <c r="W625" s="61">
        <v>8660</v>
      </c>
      <c r="X625" s="61">
        <v>86209</v>
      </c>
      <c r="Y625" s="61">
        <v>9796455</v>
      </c>
    </row>
    <row r="626" spans="16:25" ht="12" customHeight="1">
      <c r="P626" s="49" t="s">
        <v>6169</v>
      </c>
      <c r="Q626" s="61">
        <v>8730</v>
      </c>
      <c r="R626" s="844">
        <v>-80</v>
      </c>
      <c r="S626" s="61">
        <v>14381</v>
      </c>
      <c r="T626" s="61">
        <v>125365190</v>
      </c>
      <c r="U626" s="61">
        <v>8900</v>
      </c>
      <c r="V626" s="61">
        <v>8900</v>
      </c>
      <c r="W626" s="61">
        <v>8680</v>
      </c>
      <c r="X626" s="61">
        <v>85523</v>
      </c>
      <c r="Y626" s="61">
        <v>9796455</v>
      </c>
    </row>
    <row r="627" spans="16:25" ht="12" customHeight="1">
      <c r="P627" s="49" t="s">
        <v>6170</v>
      </c>
      <c r="Q627" s="61">
        <v>8810</v>
      </c>
      <c r="R627" s="844">
        <v>-90</v>
      </c>
      <c r="S627" s="61">
        <v>14270</v>
      </c>
      <c r="T627" s="61">
        <v>125634810</v>
      </c>
      <c r="U627" s="61">
        <v>8900</v>
      </c>
      <c r="V627" s="61">
        <v>8910</v>
      </c>
      <c r="W627" s="61">
        <v>8760</v>
      </c>
      <c r="X627" s="61">
        <v>86307</v>
      </c>
      <c r="Y627" s="61">
        <v>9796455</v>
      </c>
    </row>
    <row r="628" spans="16:25" ht="12" customHeight="1">
      <c r="P628" s="49" t="s">
        <v>6171</v>
      </c>
      <c r="Q628" s="61">
        <v>8900</v>
      </c>
      <c r="R628" s="844">
        <v>0</v>
      </c>
      <c r="S628" s="61">
        <v>13201</v>
      </c>
      <c r="T628" s="61">
        <v>117127710</v>
      </c>
      <c r="U628" s="61">
        <v>9070</v>
      </c>
      <c r="V628" s="61">
        <v>9070</v>
      </c>
      <c r="W628" s="61">
        <v>8810</v>
      </c>
      <c r="X628" s="61">
        <v>87188</v>
      </c>
      <c r="Y628" s="61">
        <v>9796455</v>
      </c>
    </row>
    <row r="629" spans="16:25" ht="12" customHeight="1">
      <c r="P629" s="49" t="s">
        <v>6172</v>
      </c>
      <c r="Q629" s="61">
        <v>8900</v>
      </c>
      <c r="R629" s="844">
        <v>-50</v>
      </c>
      <c r="S629" s="61">
        <v>19620</v>
      </c>
      <c r="T629" s="61">
        <v>175289150</v>
      </c>
      <c r="U629" s="61">
        <v>9050</v>
      </c>
      <c r="V629" s="61">
        <v>9050</v>
      </c>
      <c r="W629" s="61">
        <v>8860</v>
      </c>
      <c r="X629" s="61">
        <v>87188</v>
      </c>
      <c r="Y629" s="61">
        <v>9796455</v>
      </c>
    </row>
    <row r="630" spans="16:25" ht="12" customHeight="1">
      <c r="P630" s="49" t="s">
        <v>6173</v>
      </c>
      <c r="Q630" s="61">
        <v>8950</v>
      </c>
      <c r="R630" s="844">
        <v>-150</v>
      </c>
      <c r="S630" s="61">
        <v>39536</v>
      </c>
      <c r="T630" s="61">
        <v>354853910</v>
      </c>
      <c r="U630" s="61">
        <v>9050</v>
      </c>
      <c r="V630" s="61">
        <v>9180</v>
      </c>
      <c r="W630" s="61">
        <v>8860</v>
      </c>
      <c r="X630" s="61">
        <v>87678</v>
      </c>
      <c r="Y630" s="61">
        <v>9796455</v>
      </c>
    </row>
    <row r="631" spans="16:25" ht="12" customHeight="1">
      <c r="P631" s="49" t="s">
        <v>6174</v>
      </c>
      <c r="Q631" s="61">
        <v>9100</v>
      </c>
      <c r="R631" s="844">
        <v>-100</v>
      </c>
      <c r="S631" s="61">
        <v>16073</v>
      </c>
      <c r="T631" s="61">
        <v>147357700</v>
      </c>
      <c r="U631" s="61">
        <v>9260</v>
      </c>
      <c r="V631" s="61">
        <v>9290</v>
      </c>
      <c r="W631" s="61">
        <v>9100</v>
      </c>
      <c r="X631" s="61">
        <v>89148</v>
      </c>
      <c r="Y631" s="61">
        <v>9796455</v>
      </c>
    </row>
    <row r="632" spans="16:25" ht="12" customHeight="1">
      <c r="P632" s="49" t="s">
        <v>6175</v>
      </c>
      <c r="Q632" s="61">
        <v>9200</v>
      </c>
      <c r="R632" s="844">
        <v>80</v>
      </c>
      <c r="S632" s="61">
        <v>14015</v>
      </c>
      <c r="T632" s="61">
        <v>128107430</v>
      </c>
      <c r="U632" s="61">
        <v>9170</v>
      </c>
      <c r="V632" s="61">
        <v>9260</v>
      </c>
      <c r="W632" s="61">
        <v>9010</v>
      </c>
      <c r="X632" s="61">
        <v>90127</v>
      </c>
      <c r="Y632" s="61">
        <v>9796455</v>
      </c>
    </row>
    <row r="633" spans="16:25" ht="12" customHeight="1">
      <c r="P633" s="49" t="s">
        <v>6176</v>
      </c>
      <c r="Q633" s="61">
        <v>9120</v>
      </c>
      <c r="R633" s="844">
        <v>-130</v>
      </c>
      <c r="S633" s="61">
        <v>23387</v>
      </c>
      <c r="T633" s="61">
        <v>214127070</v>
      </c>
      <c r="U633" s="61">
        <v>9250</v>
      </c>
      <c r="V633" s="61">
        <v>9340</v>
      </c>
      <c r="W633" s="61">
        <v>9050</v>
      </c>
      <c r="X633" s="61">
        <v>89344</v>
      </c>
      <c r="Y633" s="61">
        <v>9796455</v>
      </c>
    </row>
    <row r="634" spans="16:25" ht="12" customHeight="1">
      <c r="P634" s="49" t="s">
        <v>6178</v>
      </c>
      <c r="Q634" s="61">
        <v>9250</v>
      </c>
      <c r="R634" s="844">
        <v>230</v>
      </c>
      <c r="S634" s="61">
        <v>35755</v>
      </c>
      <c r="T634" s="61">
        <v>327399570</v>
      </c>
      <c r="U634" s="61">
        <v>9130</v>
      </c>
      <c r="V634" s="61">
        <v>9370</v>
      </c>
      <c r="W634" s="61">
        <v>9000</v>
      </c>
      <c r="X634" s="61">
        <v>90617</v>
      </c>
      <c r="Y634" s="61">
        <v>9796455</v>
      </c>
    </row>
    <row r="635" spans="16:25" ht="12" customHeight="1">
      <c r="P635" s="49" t="s">
        <v>6179</v>
      </c>
      <c r="Q635" s="61">
        <v>9020</v>
      </c>
      <c r="R635" s="844">
        <v>-270</v>
      </c>
      <c r="S635" s="61">
        <v>52268</v>
      </c>
      <c r="T635" s="61">
        <v>475486180</v>
      </c>
      <c r="U635" s="61">
        <v>9330</v>
      </c>
      <c r="V635" s="61">
        <v>9390</v>
      </c>
      <c r="W635" s="61">
        <v>9000</v>
      </c>
      <c r="X635" s="61">
        <v>88364</v>
      </c>
      <c r="Y635" s="61">
        <v>9796455</v>
      </c>
    </row>
    <row r="636" spans="16:25" ht="12" customHeight="1">
      <c r="P636" s="49" t="s">
        <v>6180</v>
      </c>
      <c r="Q636" s="61">
        <v>9290</v>
      </c>
      <c r="R636" s="844">
        <v>-30</v>
      </c>
      <c r="S636" s="61">
        <v>28611</v>
      </c>
      <c r="T636" s="61">
        <v>264550180</v>
      </c>
      <c r="U636" s="61">
        <v>9320</v>
      </c>
      <c r="V636" s="61">
        <v>9490</v>
      </c>
      <c r="W636" s="61">
        <v>9180</v>
      </c>
      <c r="X636" s="61">
        <v>91009</v>
      </c>
      <c r="Y636" s="61">
        <v>9796455</v>
      </c>
    </row>
  </sheetData>
  <mergeCells count="12">
    <mergeCell ref="B94:B96"/>
    <mergeCell ref="B97:B99"/>
    <mergeCell ref="B100:B106"/>
    <mergeCell ref="B107:B116"/>
    <mergeCell ref="J79:L79"/>
    <mergeCell ref="J97:L97"/>
    <mergeCell ref="B137:B146"/>
    <mergeCell ref="J117:L117"/>
    <mergeCell ref="J131:L131"/>
    <mergeCell ref="B124:B126"/>
    <mergeCell ref="B127:B129"/>
    <mergeCell ref="B130:B136"/>
  </mergeCells>
  <phoneticPr fontId="2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X685"/>
  <sheetViews>
    <sheetView topLeftCell="I43" workbookViewId="0">
      <selection activeCell="P75" sqref="P75"/>
    </sheetView>
  </sheetViews>
  <sheetFormatPr defaultRowHeight="12.95" customHeight="1"/>
  <cols>
    <col min="1" max="1" width="9" style="353"/>
    <col min="2" max="2" width="12.625" style="353" customWidth="1"/>
    <col min="3" max="5" width="15.375" style="353" bestFit="1" customWidth="1"/>
    <col min="6" max="6" width="9" style="353"/>
    <col min="7" max="7" width="12.625" style="353" customWidth="1"/>
    <col min="8" max="10" width="15.375" style="353" bestFit="1" customWidth="1"/>
    <col min="11" max="11" width="9" style="353"/>
    <col min="12" max="12" width="12.625" style="353" customWidth="1"/>
    <col min="13" max="15" width="15.375" style="353" bestFit="1" customWidth="1"/>
    <col min="16" max="16384" width="9" style="353"/>
  </cols>
  <sheetData>
    <row r="3" spans="1:6" ht="21" customHeight="1">
      <c r="B3" s="354" t="s">
        <v>4354</v>
      </c>
      <c r="C3" s="355"/>
      <c r="D3" s="355"/>
      <c r="E3" s="355"/>
      <c r="F3" s="355"/>
    </row>
    <row r="4" spans="1:6" ht="12.95" customHeight="1">
      <c r="B4" s="356" t="s">
        <v>4240</v>
      </c>
      <c r="C4" s="357" t="s">
        <v>4243</v>
      </c>
      <c r="D4" s="357" t="s">
        <v>4242</v>
      </c>
      <c r="E4" s="357" t="s">
        <v>4355</v>
      </c>
      <c r="F4" s="371" t="s">
        <v>4356</v>
      </c>
    </row>
    <row r="5" spans="1:6" ht="12.95" customHeight="1">
      <c r="B5" s="356" t="s">
        <v>2066</v>
      </c>
      <c r="C5" s="358">
        <f>AVERAGE(P77:P197)</f>
        <v>9521.818181818182</v>
      </c>
      <c r="D5" s="358">
        <f>AVERAGE(P77:P135)</f>
        <v>9984.9152542372885</v>
      </c>
      <c r="E5" s="358">
        <f>AVERAGE(P136:P197)</f>
        <v>9081.1290322580644</v>
      </c>
      <c r="F5" s="382">
        <f>AVERAGE(W77:W135)</f>
        <v>105141.15254237287</v>
      </c>
    </row>
    <row r="7" spans="1:6" ht="12.95" customHeight="1">
      <c r="A7" s="353" t="s">
        <v>4245</v>
      </c>
      <c r="B7" s="359"/>
      <c r="C7" s="359">
        <v>2018</v>
      </c>
      <c r="D7" s="359">
        <v>2017</v>
      </c>
      <c r="E7" s="359">
        <v>2016</v>
      </c>
    </row>
    <row r="8" spans="1:6" ht="12.95" customHeight="1">
      <c r="B8" s="360" t="s">
        <v>4357</v>
      </c>
      <c r="C8" s="361" t="s">
        <v>4067</v>
      </c>
      <c r="D8" s="361" t="s">
        <v>4067</v>
      </c>
      <c r="E8" s="361" t="s">
        <v>4067</v>
      </c>
    </row>
    <row r="9" spans="1:6" ht="12.95" customHeight="1">
      <c r="B9" s="353" t="s">
        <v>4068</v>
      </c>
      <c r="C9" s="362">
        <f>SUMIFS(H:H,$F:$F,"매출")/10^6</f>
        <v>473844.41455799999</v>
      </c>
      <c r="D9" s="362">
        <f t="shared" ref="D9:E9" si="0">SUMIFS(I:I,$F:$F,"매출")/10^6</f>
        <v>602536.02216599998</v>
      </c>
      <c r="E9" s="362">
        <f t="shared" si="0"/>
        <v>387772.56691300002</v>
      </c>
    </row>
    <row r="10" spans="1:6" ht="12.95" customHeight="1">
      <c r="B10" s="353" t="s">
        <v>4069</v>
      </c>
      <c r="C10" s="362">
        <f>SUMIFS(H:H,$F:$F,"영업이익")/10^6</f>
        <v>27985.353524999999</v>
      </c>
      <c r="D10" s="362">
        <f t="shared" ref="D10:E10" si="1">SUMIFS(I:I,$F:$F,"영업이익")/10^6</f>
        <v>29088.950188999999</v>
      </c>
      <c r="E10" s="362">
        <f t="shared" si="1"/>
        <v>19740.812927999999</v>
      </c>
    </row>
    <row r="11" spans="1:6" ht="12.95" customHeight="1">
      <c r="B11" s="353" t="s">
        <v>4070</v>
      </c>
      <c r="C11" s="362">
        <f>SUM(M36:M37)/10^3</f>
        <v>4126.7669999999998</v>
      </c>
      <c r="D11" s="362">
        <f t="shared" ref="D11:E11" si="2">SUM(N36:N37)/10^3</f>
        <v>2160.6080000000002</v>
      </c>
      <c r="E11" s="362">
        <f t="shared" si="2"/>
        <v>1900.586</v>
      </c>
    </row>
    <row r="12" spans="1:6" ht="12.95" customHeight="1">
      <c r="B12" s="353" t="s">
        <v>4071</v>
      </c>
      <c r="C12" s="362">
        <f>C10+C11</f>
        <v>32112.120524999998</v>
      </c>
      <c r="D12" s="362">
        <f t="shared" ref="D12:E12" si="3">D10+D11</f>
        <v>31249.558188999999</v>
      </c>
      <c r="E12" s="362">
        <f t="shared" si="3"/>
        <v>21641.398927999999</v>
      </c>
    </row>
    <row r="13" spans="1:6" ht="12.95" customHeight="1" thickBot="1">
      <c r="B13" s="363" t="s">
        <v>4072</v>
      </c>
      <c r="C13" s="364">
        <f>SUMIFS(H:H,$F:$F,"당기순이익")/10^6</f>
        <v>21156.519813999999</v>
      </c>
      <c r="D13" s="364">
        <f t="shared" ref="D13:E13" si="4">SUMIFS(I:I,$F:$F,"당기순이익")/10^6</f>
        <v>21596.936979999999</v>
      </c>
      <c r="E13" s="364">
        <f t="shared" si="4"/>
        <v>14067.004034</v>
      </c>
    </row>
    <row r="14" spans="1:6" ht="12.95" customHeight="1" thickTop="1">
      <c r="B14" s="365"/>
      <c r="E14" s="365"/>
    </row>
    <row r="16" spans="1:6" ht="12.95" customHeight="1">
      <c r="A16" s="353" t="s">
        <v>4358</v>
      </c>
      <c r="B16" s="359"/>
      <c r="C16" s="359">
        <v>2018</v>
      </c>
      <c r="D16" s="359">
        <v>2017</v>
      </c>
      <c r="E16" s="359">
        <v>2016</v>
      </c>
    </row>
    <row r="17" spans="1:5" ht="12.95" customHeight="1">
      <c r="B17" s="360" t="s">
        <v>4357</v>
      </c>
      <c r="C17" s="366">
        <v>43830</v>
      </c>
      <c r="D17" s="366">
        <v>43830</v>
      </c>
      <c r="E17" s="366">
        <v>43830</v>
      </c>
    </row>
    <row r="18" spans="1:5" ht="12.95" customHeight="1">
      <c r="B18" s="353" t="s">
        <v>4074</v>
      </c>
      <c r="C18" s="362">
        <f>SUM(C19:C20)</f>
        <v>19185.184590000001</v>
      </c>
      <c r="D18" s="362">
        <f t="shared" ref="D18" si="5">SUM(D19:D20)</f>
        <v>24724.521921</v>
      </c>
      <c r="E18" s="362">
        <f>SUM(E19:E20)</f>
        <v>32843.820036999998</v>
      </c>
    </row>
    <row r="19" spans="1:5" ht="12.95" customHeight="1">
      <c r="B19" s="353" t="s">
        <v>1278</v>
      </c>
      <c r="C19" s="362">
        <f>SUMIFS(C$35:C$142,$A$35:$A$142,$B19)/10^6</f>
        <v>19185.184590000001</v>
      </c>
      <c r="D19" s="362">
        <f t="shared" ref="D19" si="6">SUMIFS(D$35:D$142,$A$35:$A$142,$B19)/10^6</f>
        <v>22836.521921</v>
      </c>
      <c r="E19" s="362">
        <f>SUMIFS(E$35:E$142,$A$35:$A$142,$B19)/10^6</f>
        <v>32843.820036999998</v>
      </c>
    </row>
    <row r="20" spans="1:5" ht="12.95" customHeight="1">
      <c r="B20" s="367" t="s">
        <v>1290</v>
      </c>
      <c r="C20" s="362">
        <f>SUMIFS(C$35:C$142,$A$35:$A$142,$B20)/10^6</f>
        <v>0</v>
      </c>
      <c r="D20" s="362">
        <f t="shared" ref="D20" si="7">SUMIFS(D$35:D$142,$A$35:$A$142,$B20)/10^6</f>
        <v>1888</v>
      </c>
      <c r="E20" s="362">
        <f>SUMIFS(E$35:E$142,$A$35:$A$142,$B20)/10^6</f>
        <v>0</v>
      </c>
    </row>
    <row r="21" spans="1:5" ht="12.95" customHeight="1">
      <c r="B21" s="353" t="s">
        <v>4075</v>
      </c>
      <c r="C21" s="362">
        <f>SUM(C22:C24)</f>
        <v>11620</v>
      </c>
      <c r="D21" s="362">
        <f t="shared" ref="D21" si="8">SUM(D22:D24)</f>
        <v>4000</v>
      </c>
      <c r="E21" s="362">
        <f>SUM(E22:E24)</f>
        <v>2629.0039999999999</v>
      </c>
    </row>
    <row r="22" spans="1:5" ht="12.95" customHeight="1">
      <c r="B22" s="353" t="s">
        <v>1279</v>
      </c>
      <c r="C22" s="362">
        <f>SUMIFS(C$35:C$142,$A$35:$A$142,$B22)/10^6</f>
        <v>11620</v>
      </c>
      <c r="D22" s="362">
        <f t="shared" ref="D22:D24" si="9">SUMIFS(D$35:D$142,$A$35:$A$142,$B22)/10^6</f>
        <v>4000</v>
      </c>
      <c r="E22" s="362">
        <f>SUMIFS(E$35:E$142,$A$35:$A$142,$B22)/10^6</f>
        <v>2629.0039999999999</v>
      </c>
    </row>
    <row r="23" spans="1:5" ht="12.95" customHeight="1">
      <c r="B23" s="353" t="s">
        <v>1280</v>
      </c>
      <c r="C23" s="362">
        <f>SUMIFS(C$35:C$142,$A$35:$A$142,$B23)/10^6</f>
        <v>0</v>
      </c>
      <c r="D23" s="362">
        <f t="shared" si="9"/>
        <v>0</v>
      </c>
      <c r="E23" s="362">
        <f>SUMIFS(E$35:E$142,$A$35:$A$142,$B23)/10^6</f>
        <v>0</v>
      </c>
    </row>
    <row r="24" spans="1:5" ht="12.95" customHeight="1">
      <c r="B24" s="367" t="s">
        <v>1281</v>
      </c>
      <c r="C24" s="362">
        <f>SUMIFS(C$35:C$142,$A$35:$A$142,$B24)/10^6</f>
        <v>0</v>
      </c>
      <c r="D24" s="362">
        <f t="shared" si="9"/>
        <v>0</v>
      </c>
      <c r="E24" s="362">
        <f>SUMIFS(E$35:E$142,$A$35:$A$142,$B24)/10^6</f>
        <v>0</v>
      </c>
    </row>
    <row r="25" spans="1:5" ht="12.95" customHeight="1">
      <c r="B25" s="353" t="s">
        <v>4076</v>
      </c>
      <c r="C25" s="362">
        <f>SUM(C26:C29)</f>
        <v>9975.4091819999994</v>
      </c>
      <c r="D25" s="362">
        <f t="shared" ref="D25" si="10">SUM(D26:D29)</f>
        <v>6308.3101319999996</v>
      </c>
      <c r="E25" s="362">
        <f>SUM(E26:E29)</f>
        <v>5957.3616030000003</v>
      </c>
    </row>
    <row r="26" spans="1:5" ht="12.95" customHeight="1">
      <c r="B26" s="353" t="s">
        <v>1282</v>
      </c>
      <c r="C26" s="362">
        <f>SUMIFS(C$35:C$142,$A$35:$A$142,$B26)/10^6</f>
        <v>9975.4091819999994</v>
      </c>
      <c r="D26" s="362">
        <f t="shared" ref="D26:D29" si="11">SUMIFS(D$35:D$142,$A$35:$A$142,$B26)/10^6</f>
        <v>6308.3101319999996</v>
      </c>
      <c r="E26" s="362">
        <f>SUMIFS(E$35:E$142,$A$35:$A$142,$B26)/10^6</f>
        <v>5957.3616030000003</v>
      </c>
    </row>
    <row r="27" spans="1:5" ht="12.95" customHeight="1">
      <c r="B27" s="353" t="s">
        <v>1283</v>
      </c>
      <c r="C27" s="362">
        <f>SUMIFS(C$35:C$142,$A$35:$A$142,$B27)/10^6</f>
        <v>0</v>
      </c>
      <c r="D27" s="362">
        <f t="shared" si="11"/>
        <v>0</v>
      </c>
      <c r="E27" s="362">
        <f>SUMIFS(E$35:E$142,$A$35:$A$142,$B27)/10^6</f>
        <v>0</v>
      </c>
    </row>
    <row r="28" spans="1:5" ht="12.95" customHeight="1">
      <c r="B28" s="353" t="s">
        <v>1284</v>
      </c>
      <c r="C28" s="362">
        <f>SUMIFS(C$35:C$142,$A$35:$A$142,$B28)/10^6</f>
        <v>0</v>
      </c>
      <c r="D28" s="362">
        <f t="shared" si="11"/>
        <v>0</v>
      </c>
      <c r="E28" s="362">
        <f>SUMIFS(E$35:E$142,$A$35:$A$142,$B28)/10^6</f>
        <v>0</v>
      </c>
    </row>
    <row r="29" spans="1:5" ht="12.95" customHeight="1">
      <c r="B29" s="353" t="s">
        <v>4077</v>
      </c>
      <c r="C29" s="362">
        <f>SUMIFS(C$35:C$142,$A$35:$A$142,$B29)/10^6</f>
        <v>0</v>
      </c>
      <c r="D29" s="362">
        <f t="shared" si="11"/>
        <v>0</v>
      </c>
      <c r="E29" s="362">
        <f>SUMIFS(E$35:E$142,$A$35:$A$142,$B29)/10^6</f>
        <v>0</v>
      </c>
    </row>
    <row r="30" spans="1:5" ht="12.95" customHeight="1" thickBot="1">
      <c r="B30" s="369" t="s">
        <v>4078</v>
      </c>
      <c r="C30" s="369">
        <f>(C51-C63)/10^6</f>
        <v>158899.633929</v>
      </c>
      <c r="D30" s="369">
        <f t="shared" ref="D30" si="12">(D51-D63)/10^6</f>
        <v>136913.80268600001</v>
      </c>
      <c r="E30" s="369">
        <f>(E51-E63)/10^6</f>
        <v>117331.80452400001</v>
      </c>
    </row>
    <row r="31" spans="1:5" ht="12.95" customHeight="1" thickTop="1"/>
    <row r="32" spans="1:5" ht="12.95" customHeight="1">
      <c r="A32" s="353" t="s">
        <v>4248</v>
      </c>
      <c r="B32" s="353" t="s">
        <v>4250</v>
      </c>
    </row>
    <row r="33" spans="1:15" ht="12.95" customHeight="1">
      <c r="B33" s="353" t="s">
        <v>4359</v>
      </c>
      <c r="C33" s="371" t="s">
        <v>121</v>
      </c>
      <c r="G33" s="353" t="s">
        <v>4360</v>
      </c>
      <c r="H33" s="371" t="s">
        <v>121</v>
      </c>
      <c r="M33" s="371" t="s">
        <v>4361</v>
      </c>
    </row>
    <row r="34" spans="1:15" ht="12.95" customHeight="1">
      <c r="B34" s="372"/>
      <c r="C34" s="373">
        <v>2018</v>
      </c>
      <c r="D34" s="373">
        <v>2017</v>
      </c>
      <c r="E34" s="373">
        <v>2016</v>
      </c>
      <c r="G34" s="372"/>
      <c r="H34" s="372">
        <v>2018</v>
      </c>
      <c r="I34" s="372">
        <v>2017</v>
      </c>
      <c r="J34" s="372">
        <v>2016</v>
      </c>
      <c r="L34" s="372"/>
      <c r="M34" s="373">
        <v>2018</v>
      </c>
      <c r="N34" s="373">
        <v>2017</v>
      </c>
      <c r="O34" s="373">
        <v>2016</v>
      </c>
    </row>
    <row r="35" spans="1:15" ht="12.95" customHeight="1">
      <c r="B35" s="353" t="s">
        <v>14</v>
      </c>
      <c r="C35" s="362"/>
      <c r="D35" s="362"/>
      <c r="E35" s="362"/>
      <c r="F35" s="353" t="s">
        <v>4086</v>
      </c>
      <c r="G35" s="353" t="s">
        <v>86</v>
      </c>
      <c r="H35" s="362">
        <v>473844414558</v>
      </c>
      <c r="I35" s="362">
        <v>602536022166</v>
      </c>
      <c r="J35" s="362">
        <v>387772566913</v>
      </c>
      <c r="L35" s="375" t="s">
        <v>4339</v>
      </c>
      <c r="M35" s="376">
        <f>SUM(M36:M37)</f>
        <v>4126767</v>
      </c>
      <c r="N35" s="376">
        <f t="shared" ref="N35" si="13">SUM(N36:N37)</f>
        <v>2160608</v>
      </c>
      <c r="O35" s="376">
        <f>SUM(O36:O37)</f>
        <v>1900586</v>
      </c>
    </row>
    <row r="36" spans="1:15" ht="12.95" customHeight="1">
      <c r="B36" s="353" t="s">
        <v>15</v>
      </c>
      <c r="C36" s="362">
        <v>190801811189</v>
      </c>
      <c r="D36" s="362">
        <v>206788690101</v>
      </c>
      <c r="E36" s="362">
        <v>160464571091</v>
      </c>
      <c r="G36" s="353" t="s">
        <v>53</v>
      </c>
      <c r="H36" s="362">
        <v>432375010077</v>
      </c>
      <c r="I36" s="362">
        <v>559493048617</v>
      </c>
      <c r="J36" s="362">
        <v>354577305885</v>
      </c>
      <c r="L36" s="377" t="s">
        <v>4362</v>
      </c>
      <c r="M36" s="383">
        <v>2079986</v>
      </c>
      <c r="N36" s="383">
        <v>2046781</v>
      </c>
      <c r="O36" s="383">
        <v>1728834</v>
      </c>
    </row>
    <row r="37" spans="1:15" ht="12.95" customHeight="1">
      <c r="A37" s="353" t="s">
        <v>4259</v>
      </c>
      <c r="B37" s="353" t="s">
        <v>16</v>
      </c>
      <c r="C37" s="362">
        <v>19185184590</v>
      </c>
      <c r="D37" s="362">
        <v>22836521921</v>
      </c>
      <c r="E37" s="362">
        <v>32843820037</v>
      </c>
      <c r="G37" s="353" t="s">
        <v>54</v>
      </c>
      <c r="H37" s="362">
        <v>41469404481</v>
      </c>
      <c r="I37" s="362">
        <v>43042973549</v>
      </c>
      <c r="J37" s="362">
        <v>33195261028</v>
      </c>
      <c r="L37" s="377" t="s">
        <v>4261</v>
      </c>
      <c r="M37" s="383">
        <v>2046781</v>
      </c>
      <c r="N37" s="383">
        <v>113827</v>
      </c>
      <c r="O37" s="383">
        <v>171752</v>
      </c>
    </row>
    <row r="38" spans="1:15" ht="12.95" customHeight="1">
      <c r="A38" s="353" t="s">
        <v>4264</v>
      </c>
      <c r="B38" s="353" t="s">
        <v>17</v>
      </c>
      <c r="C38" s="362"/>
      <c r="D38" s="362">
        <v>1888000000</v>
      </c>
      <c r="E38" s="362"/>
      <c r="G38" s="353" t="s">
        <v>55</v>
      </c>
      <c r="H38" s="362">
        <v>13484050956</v>
      </c>
      <c r="I38" s="362">
        <v>13954023360</v>
      </c>
      <c r="J38" s="362">
        <v>13454448100</v>
      </c>
    </row>
    <row r="39" spans="1:15" ht="12.95" customHeight="1">
      <c r="B39" s="353" t="s">
        <v>18</v>
      </c>
      <c r="C39" s="362">
        <v>41443207220</v>
      </c>
      <c r="D39" s="362">
        <v>69788427256</v>
      </c>
      <c r="E39" s="362">
        <v>44282204093</v>
      </c>
      <c r="F39" s="353" t="s">
        <v>4145</v>
      </c>
      <c r="G39" s="353" t="s">
        <v>898</v>
      </c>
      <c r="H39" s="362">
        <v>27985353525</v>
      </c>
      <c r="I39" s="362">
        <v>29088950189</v>
      </c>
      <c r="J39" s="362">
        <v>19740812928</v>
      </c>
    </row>
    <row r="40" spans="1:15" ht="12.95" customHeight="1">
      <c r="B40" s="353" t="s">
        <v>1306</v>
      </c>
      <c r="C40" s="362">
        <v>111541792398</v>
      </c>
      <c r="D40" s="362">
        <v>88749878010</v>
      </c>
      <c r="E40" s="362">
        <v>62701285568</v>
      </c>
      <c r="G40" s="353" t="s">
        <v>59</v>
      </c>
      <c r="H40" s="362">
        <v>911533567</v>
      </c>
      <c r="I40" s="362">
        <v>566724225</v>
      </c>
      <c r="J40" s="362">
        <v>1336243426</v>
      </c>
    </row>
    <row r="41" spans="1:15" ht="12.95" customHeight="1">
      <c r="B41" s="353" t="s">
        <v>19</v>
      </c>
      <c r="C41" s="362">
        <v>13259348690</v>
      </c>
      <c r="D41" s="362">
        <v>8387560190</v>
      </c>
      <c r="E41" s="362">
        <v>4966689524</v>
      </c>
      <c r="G41" s="353" t="s">
        <v>87</v>
      </c>
      <c r="H41" s="362">
        <v>628604419</v>
      </c>
      <c r="I41" s="362">
        <v>1576063194</v>
      </c>
      <c r="J41" s="362">
        <v>258514682</v>
      </c>
    </row>
    <row r="42" spans="1:15" ht="12.95" customHeight="1">
      <c r="B42" s="353" t="s">
        <v>22</v>
      </c>
      <c r="C42" s="362">
        <v>5372278291</v>
      </c>
      <c r="D42" s="362">
        <v>15138302724</v>
      </c>
      <c r="E42" s="362">
        <v>15670571869</v>
      </c>
      <c r="G42" s="353" t="s">
        <v>88</v>
      </c>
      <c r="H42" s="362">
        <v>1263467634</v>
      </c>
      <c r="I42" s="362">
        <v>911285930</v>
      </c>
      <c r="J42" s="362">
        <v>1671286649</v>
      </c>
    </row>
    <row r="43" spans="1:15" ht="12.95" customHeight="1">
      <c r="B43" s="353" t="s">
        <v>23</v>
      </c>
      <c r="C43" s="362">
        <v>55604001487</v>
      </c>
      <c r="D43" s="362">
        <v>50925303865</v>
      </c>
      <c r="E43" s="362">
        <v>47632856329</v>
      </c>
      <c r="G43" s="353" t="s">
        <v>89</v>
      </c>
      <c r="H43" s="362">
        <v>137478634</v>
      </c>
      <c r="I43" s="362">
        <v>497858429</v>
      </c>
      <c r="J43" s="362">
        <v>141661050</v>
      </c>
    </row>
    <row r="44" spans="1:15" ht="12.95" customHeight="1">
      <c r="A44" s="353" t="s">
        <v>2056</v>
      </c>
      <c r="B44" s="353" t="s">
        <v>24</v>
      </c>
      <c r="C44" s="362">
        <v>21945320</v>
      </c>
      <c r="D44" s="362">
        <v>21945320</v>
      </c>
      <c r="E44" s="362">
        <v>21945320</v>
      </c>
      <c r="G44" s="353" t="s">
        <v>4363</v>
      </c>
      <c r="H44" s="362"/>
      <c r="I44" s="362"/>
      <c r="J44" s="362">
        <v>44745291</v>
      </c>
    </row>
    <row r="45" spans="1:15" ht="12.95" customHeight="1">
      <c r="A45" s="353" t="s">
        <v>2055</v>
      </c>
      <c r="B45" s="353" t="s">
        <v>117</v>
      </c>
      <c r="C45" s="362">
        <v>9953463862</v>
      </c>
      <c r="D45" s="362"/>
      <c r="E45" s="362"/>
      <c r="G45" s="353" t="s">
        <v>4364</v>
      </c>
      <c r="H45" s="362">
        <v>29394271673</v>
      </c>
      <c r="I45" s="362">
        <v>28493038721</v>
      </c>
      <c r="J45" s="362">
        <v>22392912562</v>
      </c>
    </row>
    <row r="46" spans="1:15" ht="12.95" customHeight="1">
      <c r="A46" s="353" t="s">
        <v>2056</v>
      </c>
      <c r="B46" s="353" t="s">
        <v>1248</v>
      </c>
      <c r="C46" s="362"/>
      <c r="D46" s="362">
        <v>6286364812</v>
      </c>
      <c r="E46" s="362">
        <v>5935416283</v>
      </c>
      <c r="G46" s="353" t="s">
        <v>62</v>
      </c>
      <c r="H46" s="362">
        <v>8237751859</v>
      </c>
      <c r="I46" s="362">
        <v>6896101741</v>
      </c>
      <c r="J46" s="362">
        <v>8325908528</v>
      </c>
    </row>
    <row r="47" spans="1:15" ht="12.95" customHeight="1">
      <c r="B47" s="353" t="s">
        <v>28</v>
      </c>
      <c r="C47" s="362">
        <v>31419709849</v>
      </c>
      <c r="D47" s="362">
        <v>30266707849</v>
      </c>
      <c r="E47" s="362">
        <v>29032937912</v>
      </c>
      <c r="F47" s="353" t="s">
        <v>4365</v>
      </c>
      <c r="G47" s="353" t="s">
        <v>90</v>
      </c>
      <c r="H47" s="362">
        <v>21156519814</v>
      </c>
      <c r="I47" s="362">
        <v>21596936980</v>
      </c>
      <c r="J47" s="362">
        <v>14067004034</v>
      </c>
    </row>
    <row r="48" spans="1:15" ht="12.95" customHeight="1">
      <c r="B48" s="353" t="s">
        <v>82</v>
      </c>
      <c r="C48" s="362">
        <v>3757427881</v>
      </c>
      <c r="D48" s="362">
        <v>3799932329</v>
      </c>
      <c r="E48" s="362">
        <v>3928853804</v>
      </c>
      <c r="G48" s="353" t="s">
        <v>1294</v>
      </c>
      <c r="H48" s="362"/>
      <c r="I48" s="362"/>
      <c r="J48" s="362"/>
    </row>
    <row r="49" spans="1:10" ht="12.95" customHeight="1">
      <c r="B49" s="353" t="s">
        <v>26</v>
      </c>
      <c r="C49" s="362">
        <v>1094616448</v>
      </c>
      <c r="D49" s="362">
        <v>1173390722</v>
      </c>
      <c r="E49" s="362">
        <v>840707017</v>
      </c>
      <c r="G49" s="353" t="s">
        <v>1321</v>
      </c>
      <c r="H49" s="362">
        <v>21747106548</v>
      </c>
      <c r="I49" s="362">
        <v>23636451342</v>
      </c>
      <c r="J49" s="362">
        <v>14188434217</v>
      </c>
    </row>
    <row r="50" spans="1:10" ht="12.95" customHeight="1">
      <c r="B50" s="353" t="s">
        <v>31</v>
      </c>
      <c r="C50" s="362">
        <v>9356838127</v>
      </c>
      <c r="D50" s="362">
        <v>9376962833</v>
      </c>
      <c r="E50" s="362">
        <v>7872995993</v>
      </c>
      <c r="G50" s="353" t="s">
        <v>49</v>
      </c>
      <c r="H50" s="362">
        <v>-590586734</v>
      </c>
      <c r="I50" s="362">
        <v>-2039514362</v>
      </c>
      <c r="J50" s="362">
        <v>-121430183</v>
      </c>
    </row>
    <row r="51" spans="1:10" ht="12.95" customHeight="1">
      <c r="B51" s="353" t="s">
        <v>32</v>
      </c>
      <c r="C51" s="362">
        <v>246405812676</v>
      </c>
      <c r="D51" s="362">
        <v>257713993966</v>
      </c>
      <c r="E51" s="362">
        <v>208097427420</v>
      </c>
      <c r="G51" s="353" t="s">
        <v>64</v>
      </c>
      <c r="H51" s="362">
        <v>882450739</v>
      </c>
      <c r="I51" s="362">
        <v>-14025218</v>
      </c>
      <c r="J51" s="362">
        <v>324976624</v>
      </c>
    </row>
    <row r="52" spans="1:10" ht="12.95" customHeight="1">
      <c r="B52" s="353" t="s">
        <v>33</v>
      </c>
      <c r="C52" s="362"/>
      <c r="D52" s="362"/>
      <c r="E52" s="362"/>
      <c r="G52" s="353" t="s">
        <v>65</v>
      </c>
      <c r="H52" s="362">
        <v>79735337</v>
      </c>
      <c r="I52" s="362">
        <v>-588723919</v>
      </c>
      <c r="J52" s="362">
        <v>78774495</v>
      </c>
    </row>
    <row r="53" spans="1:10" ht="12.95" customHeight="1">
      <c r="B53" s="353" t="s">
        <v>34</v>
      </c>
      <c r="C53" s="362">
        <v>85688419477</v>
      </c>
      <c r="D53" s="362">
        <v>117864286815</v>
      </c>
      <c r="E53" s="362">
        <v>88467322960</v>
      </c>
      <c r="G53" s="353" t="s">
        <v>4366</v>
      </c>
      <c r="H53" s="362">
        <v>79735337</v>
      </c>
      <c r="I53" s="362">
        <v>-583573309</v>
      </c>
      <c r="J53" s="362">
        <v>75576451</v>
      </c>
    </row>
    <row r="54" spans="1:10" ht="12.95" customHeight="1">
      <c r="B54" s="353" t="s">
        <v>4349</v>
      </c>
      <c r="C54" s="362">
        <v>53952725391</v>
      </c>
      <c r="D54" s="362">
        <v>78704031849</v>
      </c>
      <c r="E54" s="362">
        <v>64234985449</v>
      </c>
      <c r="G54" s="353" t="s">
        <v>1267</v>
      </c>
      <c r="H54" s="362"/>
      <c r="I54" s="362">
        <v>-5150610</v>
      </c>
      <c r="J54" s="362">
        <v>16281840</v>
      </c>
    </row>
    <row r="55" spans="1:10" ht="12.95" customHeight="1">
      <c r="A55" s="353" t="s">
        <v>4367</v>
      </c>
      <c r="B55" s="353" t="s">
        <v>36</v>
      </c>
      <c r="C55" s="362">
        <v>11620000000</v>
      </c>
      <c r="D55" s="362">
        <v>4000000000</v>
      </c>
      <c r="E55" s="362">
        <v>2629004000</v>
      </c>
      <c r="G55" s="353" t="s">
        <v>2147</v>
      </c>
      <c r="H55" s="362"/>
      <c r="I55" s="362"/>
      <c r="J55" s="362">
        <v>-13083796</v>
      </c>
    </row>
    <row r="56" spans="1:10" ht="12.95" customHeight="1">
      <c r="B56" s="353" t="s">
        <v>1314</v>
      </c>
      <c r="C56" s="362">
        <v>5516728884</v>
      </c>
      <c r="D56" s="362">
        <v>10977756304</v>
      </c>
      <c r="E56" s="362">
        <v>5929826263</v>
      </c>
      <c r="G56" s="353" t="s">
        <v>80</v>
      </c>
      <c r="H56" s="362">
        <v>802715402</v>
      </c>
      <c r="I56" s="362">
        <v>574698701</v>
      </c>
      <c r="J56" s="362">
        <v>246202129</v>
      </c>
    </row>
    <row r="57" spans="1:10" ht="12.95" customHeight="1">
      <c r="B57" s="353" t="s">
        <v>38</v>
      </c>
      <c r="C57" s="362">
        <v>8448494559</v>
      </c>
      <c r="D57" s="362">
        <v>17693745030</v>
      </c>
      <c r="E57" s="362">
        <v>11459974902</v>
      </c>
      <c r="G57" s="353" t="s">
        <v>3159</v>
      </c>
      <c r="H57" s="362">
        <v>306687782</v>
      </c>
      <c r="I57" s="362">
        <v>574698701</v>
      </c>
      <c r="J57" s="362">
        <v>246202129</v>
      </c>
    </row>
    <row r="58" spans="1:10" ht="12.95" customHeight="1">
      <c r="B58" s="353" t="s">
        <v>83</v>
      </c>
      <c r="C58" s="362">
        <v>6150470643</v>
      </c>
      <c r="D58" s="362">
        <v>6488753632</v>
      </c>
      <c r="E58" s="362">
        <v>4213532346</v>
      </c>
      <c r="G58" s="353" t="s">
        <v>4368</v>
      </c>
      <c r="H58" s="362">
        <v>496027620</v>
      </c>
      <c r="I58" s="362"/>
      <c r="J58" s="362"/>
    </row>
    <row r="59" spans="1:10" ht="12.95" customHeight="1">
      <c r="B59" s="353" t="s">
        <v>39</v>
      </c>
      <c r="C59" s="362">
        <v>1817759270</v>
      </c>
      <c r="D59" s="362">
        <v>2935904465</v>
      </c>
      <c r="E59" s="362">
        <v>2298299936</v>
      </c>
      <c r="G59" s="353" t="s">
        <v>67</v>
      </c>
      <c r="H59" s="362">
        <v>22038970553</v>
      </c>
      <c r="I59" s="362">
        <v>21582911762</v>
      </c>
      <c r="J59" s="362">
        <v>14391980658</v>
      </c>
    </row>
    <row r="60" spans="1:10" ht="12.95" customHeight="1">
      <c r="B60" s="353" t="s">
        <v>1431</v>
      </c>
      <c r="C60" s="362">
        <v>44180000</v>
      </c>
      <c r="D60" s="362"/>
      <c r="E60" s="362">
        <v>17186979</v>
      </c>
      <c r="G60" s="353" t="s">
        <v>69</v>
      </c>
      <c r="H60" s="362"/>
      <c r="I60" s="362"/>
      <c r="J60" s="362"/>
    </row>
    <row r="61" spans="1:10" ht="12.95" customHeight="1">
      <c r="B61" s="353" t="s">
        <v>4369</v>
      </c>
      <c r="C61" s="362">
        <v>1091520105</v>
      </c>
      <c r="D61" s="362">
        <v>2302693320</v>
      </c>
      <c r="E61" s="362">
        <v>1688886870</v>
      </c>
      <c r="G61" s="353" t="s">
        <v>1321</v>
      </c>
      <c r="H61" s="362">
        <v>22631893474</v>
      </c>
      <c r="I61" s="362">
        <v>23593467901</v>
      </c>
      <c r="J61" s="362">
        <v>14529140535</v>
      </c>
    </row>
    <row r="62" spans="1:10" ht="12.95" customHeight="1">
      <c r="B62" s="353" t="s">
        <v>1316</v>
      </c>
      <c r="C62" s="362">
        <v>682059165</v>
      </c>
      <c r="D62" s="362">
        <v>633211145</v>
      </c>
      <c r="E62" s="362">
        <v>592226087</v>
      </c>
      <c r="G62" s="353" t="s">
        <v>49</v>
      </c>
      <c r="H62" s="362">
        <v>-592922921</v>
      </c>
      <c r="I62" s="362">
        <v>-2010556139</v>
      </c>
      <c r="J62" s="362">
        <v>137159877</v>
      </c>
    </row>
    <row r="63" spans="1:10" ht="12.95" customHeight="1">
      <c r="B63" s="353" t="s">
        <v>42</v>
      </c>
      <c r="C63" s="362">
        <v>87506178747</v>
      </c>
      <c r="D63" s="362">
        <v>120800191280</v>
      </c>
      <c r="E63" s="362">
        <v>90765622896</v>
      </c>
      <c r="G63" s="353" t="s">
        <v>72</v>
      </c>
      <c r="H63" s="362"/>
      <c r="I63" s="362"/>
      <c r="J63" s="362"/>
    </row>
    <row r="64" spans="1:10" ht="12.95" customHeight="1">
      <c r="B64" s="353" t="s">
        <v>43</v>
      </c>
      <c r="C64" s="362"/>
      <c r="D64" s="362"/>
      <c r="E64" s="362"/>
      <c r="G64" s="353" t="s">
        <v>383</v>
      </c>
      <c r="H64" s="362">
        <v>2174</v>
      </c>
      <c r="I64" s="362">
        <v>2362</v>
      </c>
      <c r="J64" s="362">
        <v>1418</v>
      </c>
    </row>
    <row r="65" spans="2:24" ht="12.95" customHeight="1">
      <c r="B65" s="353" t="s">
        <v>44</v>
      </c>
      <c r="C65" s="362">
        <v>160973966473</v>
      </c>
      <c r="D65" s="362">
        <v>138395212309</v>
      </c>
      <c r="E65" s="362">
        <v>116802658008</v>
      </c>
      <c r="G65" s="353" t="s">
        <v>524</v>
      </c>
      <c r="H65" s="362">
        <v>2174</v>
      </c>
      <c r="I65" s="362">
        <v>2362</v>
      </c>
      <c r="J65" s="362">
        <v>1418</v>
      </c>
    </row>
    <row r="66" spans="2:24" ht="12.95" customHeight="1">
      <c r="B66" s="353" t="s">
        <v>45</v>
      </c>
      <c r="C66" s="362">
        <v>5265000000</v>
      </c>
      <c r="D66" s="362">
        <v>5265000000</v>
      </c>
      <c r="E66" s="362">
        <v>5265000000</v>
      </c>
      <c r="H66" s="362"/>
      <c r="I66" s="362"/>
      <c r="J66" s="362"/>
    </row>
    <row r="67" spans="2:24" ht="12.95" customHeight="1">
      <c r="B67" s="353" t="s">
        <v>46</v>
      </c>
      <c r="C67" s="362">
        <v>526141894</v>
      </c>
      <c r="D67" s="362">
        <v>526141894</v>
      </c>
      <c r="E67" s="362">
        <v>526141894</v>
      </c>
      <c r="H67" s="362"/>
      <c r="I67" s="362"/>
      <c r="J67" s="362"/>
    </row>
    <row r="68" spans="2:24" ht="12.95" customHeight="1">
      <c r="B68" s="353" t="s">
        <v>84</v>
      </c>
      <c r="C68" s="362">
        <v>-1895644300</v>
      </c>
      <c r="D68" s="362">
        <v>-1895644300</v>
      </c>
      <c r="E68" s="362">
        <v>-1895644300</v>
      </c>
      <c r="H68" s="362"/>
      <c r="I68" s="362"/>
      <c r="J68" s="362"/>
      <c r="M68" s="63" t="s">
        <v>4743</v>
      </c>
      <c r="P68" s="79">
        <f>AVERAGE(P136:P197)</f>
        <v>9081.1290322580644</v>
      </c>
      <c r="Q68" s="79">
        <f>AVERAGE(P380:P436)</f>
        <v>11111.403508771929</v>
      </c>
      <c r="R68" s="79">
        <f>AVERAGE(P623:P685)</f>
        <v>8053.4920634920636</v>
      </c>
      <c r="S68" s="63" t="s">
        <v>2002</v>
      </c>
    </row>
    <row r="69" spans="2:24" ht="12.95" customHeight="1">
      <c r="B69" s="353" t="s">
        <v>78</v>
      </c>
      <c r="C69" s="362">
        <v>3599800655</v>
      </c>
      <c r="D69" s="362">
        <v>278142269</v>
      </c>
      <c r="E69" s="362">
        <v>321125710</v>
      </c>
      <c r="H69" s="362"/>
      <c r="I69" s="362"/>
      <c r="J69" s="362"/>
      <c r="M69" s="63" t="s">
        <v>4661</v>
      </c>
      <c r="P69" s="79">
        <f>AVERAGE(P77:P135)</f>
        <v>9984.9152542372885</v>
      </c>
      <c r="Q69" s="79">
        <f>AVERAGE(P319:P379)</f>
        <v>12890.163934426229</v>
      </c>
      <c r="R69" s="79">
        <f>AVERAGE(P561:P622)</f>
        <v>7896.6129032258068</v>
      </c>
      <c r="S69" s="63" t="s">
        <v>2002</v>
      </c>
    </row>
    <row r="70" spans="2:24" ht="12.95" customHeight="1">
      <c r="B70" s="353" t="s">
        <v>85</v>
      </c>
      <c r="C70" s="362">
        <v>153478668224</v>
      </c>
      <c r="D70" s="362">
        <v>134221572446</v>
      </c>
      <c r="E70" s="362">
        <v>112586034704</v>
      </c>
      <c r="H70" s="362"/>
      <c r="I70" s="362"/>
      <c r="J70" s="362"/>
      <c r="M70" s="63" t="s">
        <v>2001</v>
      </c>
      <c r="P70" s="79">
        <f>AVERAGE(P77:P197)</f>
        <v>9521.818181818182</v>
      </c>
      <c r="Q70" s="79">
        <f>AVERAGE(P319:P439)</f>
        <v>12029.338842975207</v>
      </c>
      <c r="R70" s="79">
        <f>AVERAGE(P561:P685)</f>
        <v>7975.68</v>
      </c>
      <c r="S70" s="63" t="s">
        <v>2002</v>
      </c>
    </row>
    <row r="71" spans="2:24" ht="12.95" customHeight="1">
      <c r="B71" s="353" t="s">
        <v>49</v>
      </c>
      <c r="C71" s="362">
        <v>-2074332544</v>
      </c>
      <c r="D71" s="362">
        <v>-1481409623</v>
      </c>
      <c r="E71" s="362">
        <v>529146516</v>
      </c>
      <c r="H71" s="362"/>
      <c r="I71" s="362"/>
      <c r="J71" s="362"/>
      <c r="M71" s="63" t="s">
        <v>4741</v>
      </c>
      <c r="P71" s="219">
        <f>W136</f>
        <v>96876</v>
      </c>
      <c r="Q71" s="219">
        <f>W380</f>
        <v>130572</v>
      </c>
      <c r="R71" s="219">
        <f>W623</f>
        <v>85504</v>
      </c>
      <c r="S71" s="63" t="s">
        <v>2003</v>
      </c>
    </row>
    <row r="72" spans="2:24" ht="12.95" customHeight="1">
      <c r="B72" s="353" t="s">
        <v>50</v>
      </c>
      <c r="C72" s="362">
        <v>158899633929</v>
      </c>
      <c r="D72" s="362">
        <v>136913802686</v>
      </c>
      <c r="E72" s="362">
        <v>117331804524</v>
      </c>
      <c r="H72" s="362"/>
      <c r="I72" s="362"/>
      <c r="J72" s="362"/>
      <c r="M72" s="63" t="s">
        <v>2004</v>
      </c>
      <c r="P72" s="219">
        <f>W77</f>
        <v>124780</v>
      </c>
      <c r="Q72" s="219">
        <f>W319</f>
        <v>129519</v>
      </c>
      <c r="R72" s="219">
        <f>W561</f>
        <v>86346</v>
      </c>
      <c r="S72" s="63" t="s">
        <v>2003</v>
      </c>
    </row>
    <row r="73" spans="2:24" ht="12.95" customHeight="1">
      <c r="B73" s="353" t="s">
        <v>51</v>
      </c>
      <c r="C73" s="362">
        <v>246405812676</v>
      </c>
      <c r="D73" s="362">
        <v>257713993966</v>
      </c>
      <c r="E73" s="362">
        <v>208097427420</v>
      </c>
      <c r="H73" s="362"/>
      <c r="I73" s="362"/>
      <c r="J73" s="362"/>
      <c r="M73"/>
      <c r="P73" s="219">
        <f>X77</f>
        <v>10530000</v>
      </c>
      <c r="Q73" s="219">
        <f>X319</f>
        <v>10530000</v>
      </c>
      <c r="R73" s="219">
        <f>X561</f>
        <v>10530000</v>
      </c>
      <c r="S73" s="505" t="s">
        <v>6383</v>
      </c>
    </row>
    <row r="74" spans="2:24" ht="12.95" customHeight="1">
      <c r="C74" s="362"/>
      <c r="D74" s="362"/>
      <c r="E74" s="362"/>
      <c r="H74" s="362"/>
      <c r="I74" s="362"/>
      <c r="J74" s="362"/>
    </row>
    <row r="75" spans="2:24" ht="12.95" customHeight="1">
      <c r="N75" s="353" t="s">
        <v>4370</v>
      </c>
      <c r="P75" s="362"/>
      <c r="Q75" s="362"/>
      <c r="R75" s="362"/>
      <c r="U75" s="362"/>
      <c r="V75" s="362"/>
      <c r="W75" s="362"/>
    </row>
    <row r="76" spans="2:24" ht="12.95" customHeight="1">
      <c r="M76" s="378" t="s">
        <v>127</v>
      </c>
      <c r="P76" s="378" t="s">
        <v>128</v>
      </c>
      <c r="Q76" s="378" t="s">
        <v>129</v>
      </c>
      <c r="R76" s="378" t="s">
        <v>130</v>
      </c>
      <c r="S76" s="378" t="s">
        <v>131</v>
      </c>
      <c r="T76" s="378" t="s">
        <v>132</v>
      </c>
      <c r="U76" s="378" t="s">
        <v>133</v>
      </c>
      <c r="V76" s="378" t="s">
        <v>134</v>
      </c>
      <c r="W76" s="378" t="s">
        <v>135</v>
      </c>
      <c r="X76" s="378" t="s">
        <v>136</v>
      </c>
    </row>
    <row r="77" spans="2:24" ht="12.95" customHeight="1">
      <c r="M77" s="379" t="s">
        <v>2082</v>
      </c>
      <c r="P77" s="380">
        <v>11850</v>
      </c>
      <c r="Q77" s="381">
        <v>-200</v>
      </c>
      <c r="R77" s="380">
        <v>410808</v>
      </c>
      <c r="S77" s="380">
        <v>4801113500</v>
      </c>
      <c r="T77" s="380">
        <v>12150</v>
      </c>
      <c r="U77" s="380">
        <v>12300</v>
      </c>
      <c r="V77" s="380">
        <v>11300</v>
      </c>
      <c r="W77" s="380">
        <v>124780</v>
      </c>
      <c r="X77" s="380">
        <v>10530000</v>
      </c>
    </row>
    <row r="78" spans="2:24" ht="12.95" customHeight="1">
      <c r="M78" s="379" t="s">
        <v>2083</v>
      </c>
      <c r="P78" s="380">
        <v>12050</v>
      </c>
      <c r="Q78" s="381">
        <v>100</v>
      </c>
      <c r="R78" s="380">
        <v>959583</v>
      </c>
      <c r="S78" s="380">
        <v>11971733500</v>
      </c>
      <c r="T78" s="380">
        <v>12300</v>
      </c>
      <c r="U78" s="380">
        <v>13100</v>
      </c>
      <c r="V78" s="380">
        <v>11900</v>
      </c>
      <c r="W78" s="380">
        <v>126886</v>
      </c>
      <c r="X78" s="380">
        <v>10530000</v>
      </c>
    </row>
    <row r="79" spans="2:24" ht="12.95" customHeight="1">
      <c r="M79" s="379" t="s">
        <v>2087</v>
      </c>
      <c r="P79" s="380">
        <v>11950</v>
      </c>
      <c r="Q79" s="380">
        <v>1150</v>
      </c>
      <c r="R79" s="380">
        <v>2303011</v>
      </c>
      <c r="S79" s="380">
        <v>28437212150</v>
      </c>
      <c r="T79" s="380">
        <v>11300</v>
      </c>
      <c r="U79" s="380">
        <v>13100</v>
      </c>
      <c r="V79" s="380">
        <v>11250</v>
      </c>
      <c r="W79" s="380">
        <v>125834</v>
      </c>
      <c r="X79" s="380">
        <v>10530000</v>
      </c>
    </row>
    <row r="80" spans="2:24" ht="12.95" customHeight="1">
      <c r="M80" s="379" t="s">
        <v>2088</v>
      </c>
      <c r="P80" s="380">
        <v>10800</v>
      </c>
      <c r="Q80" s="381">
        <v>-150</v>
      </c>
      <c r="R80" s="380">
        <v>480004</v>
      </c>
      <c r="S80" s="380">
        <v>5376165300</v>
      </c>
      <c r="T80" s="380">
        <v>11300</v>
      </c>
      <c r="U80" s="380">
        <v>11700</v>
      </c>
      <c r="V80" s="380">
        <v>10750</v>
      </c>
      <c r="W80" s="380">
        <v>113724</v>
      </c>
      <c r="X80" s="380">
        <v>10530000</v>
      </c>
    </row>
    <row r="81" spans="13:24" ht="12.95" customHeight="1">
      <c r="M81" s="379" t="s">
        <v>2089</v>
      </c>
      <c r="P81" s="380">
        <v>10950</v>
      </c>
      <c r="Q81" s="381">
        <v>800</v>
      </c>
      <c r="R81" s="380">
        <v>544895</v>
      </c>
      <c r="S81" s="380">
        <v>5903101350</v>
      </c>
      <c r="T81" s="380">
        <v>10300</v>
      </c>
      <c r="U81" s="380">
        <v>11250</v>
      </c>
      <c r="V81" s="380">
        <v>10200</v>
      </c>
      <c r="W81" s="380">
        <v>115304</v>
      </c>
      <c r="X81" s="380">
        <v>10530000</v>
      </c>
    </row>
    <row r="82" spans="13:24" ht="12.95" customHeight="1">
      <c r="M82" s="379" t="s">
        <v>2090</v>
      </c>
      <c r="P82" s="380">
        <v>10150</v>
      </c>
      <c r="Q82" s="381">
        <v>100</v>
      </c>
      <c r="R82" s="380">
        <v>36774</v>
      </c>
      <c r="S82" s="380">
        <v>373109250</v>
      </c>
      <c r="T82" s="380">
        <v>10150</v>
      </c>
      <c r="U82" s="380">
        <v>10200</v>
      </c>
      <c r="V82" s="380">
        <v>10050</v>
      </c>
      <c r="W82" s="380">
        <v>106880</v>
      </c>
      <c r="X82" s="380">
        <v>10530000</v>
      </c>
    </row>
    <row r="83" spans="13:24" ht="12.95" customHeight="1">
      <c r="M83" s="379" t="s">
        <v>2091</v>
      </c>
      <c r="P83" s="380">
        <v>10050</v>
      </c>
      <c r="Q83" s="381">
        <v>-50</v>
      </c>
      <c r="R83" s="380">
        <v>42718</v>
      </c>
      <c r="S83" s="380">
        <v>431653110</v>
      </c>
      <c r="T83" s="380">
        <v>10050</v>
      </c>
      <c r="U83" s="380">
        <v>10350</v>
      </c>
      <c r="V83" s="380">
        <v>9970</v>
      </c>
      <c r="W83" s="380">
        <v>105826</v>
      </c>
      <c r="X83" s="380">
        <v>10530000</v>
      </c>
    </row>
    <row r="84" spans="13:24" ht="12.95" customHeight="1">
      <c r="M84" s="379" t="s">
        <v>2093</v>
      </c>
      <c r="P84" s="380">
        <v>10100</v>
      </c>
      <c r="Q84" s="381">
        <v>240</v>
      </c>
      <c r="R84" s="380">
        <v>26611</v>
      </c>
      <c r="S84" s="380">
        <v>265000850</v>
      </c>
      <c r="T84" s="380">
        <v>9860</v>
      </c>
      <c r="U84" s="380">
        <v>10100</v>
      </c>
      <c r="V84" s="380">
        <v>9830</v>
      </c>
      <c r="W84" s="380">
        <v>106353</v>
      </c>
      <c r="X84" s="380">
        <v>10530000</v>
      </c>
    </row>
    <row r="85" spans="13:24" ht="12.95" customHeight="1">
      <c r="M85" s="379" t="s">
        <v>2096</v>
      </c>
      <c r="P85" s="380">
        <v>9860</v>
      </c>
      <c r="Q85" s="381">
        <v>-140</v>
      </c>
      <c r="R85" s="380">
        <v>29538</v>
      </c>
      <c r="S85" s="380">
        <v>293066280</v>
      </c>
      <c r="T85" s="380">
        <v>10050</v>
      </c>
      <c r="U85" s="380">
        <v>10100</v>
      </c>
      <c r="V85" s="380">
        <v>9850</v>
      </c>
      <c r="W85" s="380">
        <v>103826</v>
      </c>
      <c r="X85" s="380">
        <v>10530000</v>
      </c>
    </row>
    <row r="86" spans="13:24" ht="12.95" customHeight="1">
      <c r="M86" s="379" t="s">
        <v>2098</v>
      </c>
      <c r="P86" s="380">
        <v>10000</v>
      </c>
      <c r="Q86" s="381">
        <v>50</v>
      </c>
      <c r="R86" s="380">
        <v>25170</v>
      </c>
      <c r="S86" s="380">
        <v>252203600</v>
      </c>
      <c r="T86" s="380">
        <v>9970</v>
      </c>
      <c r="U86" s="380">
        <v>10250</v>
      </c>
      <c r="V86" s="380">
        <v>9950</v>
      </c>
      <c r="W86" s="380">
        <v>105300</v>
      </c>
      <c r="X86" s="380">
        <v>10530000</v>
      </c>
    </row>
    <row r="87" spans="13:24" ht="12.95" customHeight="1">
      <c r="M87" s="379" t="s">
        <v>2100</v>
      </c>
      <c r="P87" s="380">
        <v>9950</v>
      </c>
      <c r="Q87" s="381">
        <v>-150</v>
      </c>
      <c r="R87" s="380">
        <v>28430</v>
      </c>
      <c r="S87" s="380">
        <v>283602720</v>
      </c>
      <c r="T87" s="380">
        <v>10100</v>
      </c>
      <c r="U87" s="380">
        <v>10150</v>
      </c>
      <c r="V87" s="380">
        <v>9900</v>
      </c>
      <c r="W87" s="380">
        <v>104774</v>
      </c>
      <c r="X87" s="380">
        <v>10530000</v>
      </c>
    </row>
    <row r="88" spans="13:24" ht="12.95" customHeight="1">
      <c r="M88" s="379" t="s">
        <v>2102</v>
      </c>
      <c r="P88" s="380">
        <v>10100</v>
      </c>
      <c r="Q88" s="381">
        <v>320</v>
      </c>
      <c r="R88" s="380">
        <v>66575</v>
      </c>
      <c r="S88" s="380">
        <v>667593720</v>
      </c>
      <c r="T88" s="380">
        <v>9880</v>
      </c>
      <c r="U88" s="380">
        <v>10200</v>
      </c>
      <c r="V88" s="380">
        <v>9750</v>
      </c>
      <c r="W88" s="380">
        <v>106353</v>
      </c>
      <c r="X88" s="380">
        <v>10530000</v>
      </c>
    </row>
    <row r="89" spans="13:24" ht="12.95" customHeight="1">
      <c r="M89" s="379" t="s">
        <v>2105</v>
      </c>
      <c r="P89" s="380">
        <v>9780</v>
      </c>
      <c r="Q89" s="381">
        <v>-30</v>
      </c>
      <c r="R89" s="380">
        <v>24193</v>
      </c>
      <c r="S89" s="380">
        <v>235823460</v>
      </c>
      <c r="T89" s="380">
        <v>9890</v>
      </c>
      <c r="U89" s="380">
        <v>9900</v>
      </c>
      <c r="V89" s="380">
        <v>9620</v>
      </c>
      <c r="W89" s="380">
        <v>102983</v>
      </c>
      <c r="X89" s="380">
        <v>10530000</v>
      </c>
    </row>
    <row r="90" spans="13:24" ht="12.95" customHeight="1">
      <c r="M90" s="379" t="s">
        <v>2108</v>
      </c>
      <c r="P90" s="380">
        <v>9810</v>
      </c>
      <c r="Q90" s="381">
        <v>320</v>
      </c>
      <c r="R90" s="380">
        <v>34574</v>
      </c>
      <c r="S90" s="380">
        <v>337494470</v>
      </c>
      <c r="T90" s="380">
        <v>9590</v>
      </c>
      <c r="U90" s="380">
        <v>9910</v>
      </c>
      <c r="V90" s="380">
        <v>9590</v>
      </c>
      <c r="W90" s="380">
        <v>103299</v>
      </c>
      <c r="X90" s="380">
        <v>10530000</v>
      </c>
    </row>
    <row r="91" spans="13:24" ht="12.95" customHeight="1">
      <c r="M91" s="379" t="s">
        <v>2109</v>
      </c>
      <c r="P91" s="380">
        <v>9490</v>
      </c>
      <c r="Q91" s="381">
        <v>-160</v>
      </c>
      <c r="R91" s="380">
        <v>35546</v>
      </c>
      <c r="S91" s="380">
        <v>338490730</v>
      </c>
      <c r="T91" s="380">
        <v>9650</v>
      </c>
      <c r="U91" s="380">
        <v>9720</v>
      </c>
      <c r="V91" s="380">
        <v>9410</v>
      </c>
      <c r="W91" s="380">
        <v>99930</v>
      </c>
      <c r="X91" s="380">
        <v>10530000</v>
      </c>
    </row>
    <row r="92" spans="13:24" ht="12.95" customHeight="1">
      <c r="M92" s="379" t="s">
        <v>2112</v>
      </c>
      <c r="P92" s="380">
        <v>9650</v>
      </c>
      <c r="Q92" s="381">
        <v>-170</v>
      </c>
      <c r="R92" s="380">
        <v>68011</v>
      </c>
      <c r="S92" s="380">
        <v>654082740</v>
      </c>
      <c r="T92" s="380">
        <v>9800</v>
      </c>
      <c r="U92" s="380">
        <v>9830</v>
      </c>
      <c r="V92" s="380">
        <v>9510</v>
      </c>
      <c r="W92" s="380">
        <v>101614</v>
      </c>
      <c r="X92" s="380">
        <v>10530000</v>
      </c>
    </row>
    <row r="93" spans="13:24" ht="12.95" customHeight="1">
      <c r="M93" s="379" t="s">
        <v>2113</v>
      </c>
      <c r="P93" s="380">
        <v>9820</v>
      </c>
      <c r="Q93" s="381">
        <v>-160</v>
      </c>
      <c r="R93" s="380">
        <v>56078</v>
      </c>
      <c r="S93" s="380">
        <v>558016460</v>
      </c>
      <c r="T93" s="380">
        <v>9980</v>
      </c>
      <c r="U93" s="380">
        <v>10100</v>
      </c>
      <c r="V93" s="380">
        <v>9820</v>
      </c>
      <c r="W93" s="380">
        <v>103405</v>
      </c>
      <c r="X93" s="380">
        <v>10530000</v>
      </c>
    </row>
    <row r="94" spans="13:24" ht="12.95" customHeight="1">
      <c r="M94" s="379" t="s">
        <v>2114</v>
      </c>
      <c r="P94" s="380">
        <v>9980</v>
      </c>
      <c r="Q94" s="381">
        <v>-20</v>
      </c>
      <c r="R94" s="380">
        <v>38556</v>
      </c>
      <c r="S94" s="380">
        <v>383347470</v>
      </c>
      <c r="T94" s="380">
        <v>10150</v>
      </c>
      <c r="U94" s="380">
        <v>10150</v>
      </c>
      <c r="V94" s="380">
        <v>9860</v>
      </c>
      <c r="W94" s="380">
        <v>105089</v>
      </c>
      <c r="X94" s="380">
        <v>10530000</v>
      </c>
    </row>
    <row r="95" spans="13:24" ht="12.95" customHeight="1">
      <c r="M95" s="379" t="s">
        <v>2115</v>
      </c>
      <c r="P95" s="380">
        <v>10000</v>
      </c>
      <c r="Q95" s="381">
        <v>-400</v>
      </c>
      <c r="R95" s="380">
        <v>108728</v>
      </c>
      <c r="S95" s="380">
        <v>1090944480</v>
      </c>
      <c r="T95" s="380">
        <v>10300</v>
      </c>
      <c r="U95" s="380">
        <v>10400</v>
      </c>
      <c r="V95" s="380">
        <v>9920</v>
      </c>
      <c r="W95" s="380">
        <v>105300</v>
      </c>
      <c r="X95" s="380">
        <v>10530000</v>
      </c>
    </row>
    <row r="96" spans="13:24" ht="12.95" customHeight="1">
      <c r="M96" s="379" t="s">
        <v>2117</v>
      </c>
      <c r="P96" s="380">
        <v>10400</v>
      </c>
      <c r="Q96" s="381">
        <v>100</v>
      </c>
      <c r="R96" s="380">
        <v>78571</v>
      </c>
      <c r="S96" s="380">
        <v>808776350</v>
      </c>
      <c r="T96" s="380">
        <v>10200</v>
      </c>
      <c r="U96" s="380">
        <v>10500</v>
      </c>
      <c r="V96" s="380">
        <v>10100</v>
      </c>
      <c r="W96" s="380">
        <v>109512</v>
      </c>
      <c r="X96" s="380">
        <v>10530000</v>
      </c>
    </row>
    <row r="97" spans="13:24" ht="12.95" customHeight="1">
      <c r="M97" s="379" t="s">
        <v>2119</v>
      </c>
      <c r="P97" s="380">
        <v>10300</v>
      </c>
      <c r="Q97" s="381">
        <v>-600</v>
      </c>
      <c r="R97" s="380">
        <v>112632</v>
      </c>
      <c r="S97" s="380">
        <v>1181792250</v>
      </c>
      <c r="T97" s="380">
        <v>10900</v>
      </c>
      <c r="U97" s="380">
        <v>11000</v>
      </c>
      <c r="V97" s="380">
        <v>10100</v>
      </c>
      <c r="W97" s="380">
        <v>108459</v>
      </c>
      <c r="X97" s="380">
        <v>10530000</v>
      </c>
    </row>
    <row r="98" spans="13:24" ht="12.95" customHeight="1">
      <c r="M98" s="379" t="s">
        <v>2121</v>
      </c>
      <c r="P98" s="380">
        <v>10900</v>
      </c>
      <c r="Q98" s="381">
        <v>150</v>
      </c>
      <c r="R98" s="380">
        <v>57971</v>
      </c>
      <c r="S98" s="380">
        <v>629257300</v>
      </c>
      <c r="T98" s="380">
        <v>10750</v>
      </c>
      <c r="U98" s="380">
        <v>11000</v>
      </c>
      <c r="V98" s="380">
        <v>10500</v>
      </c>
      <c r="W98" s="380">
        <v>114777</v>
      </c>
      <c r="X98" s="380">
        <v>10530000</v>
      </c>
    </row>
    <row r="99" spans="13:24" ht="12.95" customHeight="1">
      <c r="M99" s="379" t="s">
        <v>2122</v>
      </c>
      <c r="P99" s="380">
        <v>10750</v>
      </c>
      <c r="Q99" s="381">
        <v>-250</v>
      </c>
      <c r="R99" s="380">
        <v>135370</v>
      </c>
      <c r="S99" s="380">
        <v>1445016100</v>
      </c>
      <c r="T99" s="380">
        <v>11000</v>
      </c>
      <c r="U99" s="380">
        <v>11100</v>
      </c>
      <c r="V99" s="380">
        <v>10300</v>
      </c>
      <c r="W99" s="380">
        <v>113198</v>
      </c>
      <c r="X99" s="380">
        <v>10530000</v>
      </c>
    </row>
    <row r="100" spans="13:24" ht="12.95" customHeight="1">
      <c r="M100" s="379" t="s">
        <v>2124</v>
      </c>
      <c r="P100" s="380">
        <v>11000</v>
      </c>
      <c r="Q100" s="381">
        <v>-200</v>
      </c>
      <c r="R100" s="380">
        <v>179344</v>
      </c>
      <c r="S100" s="380">
        <v>2014017150</v>
      </c>
      <c r="T100" s="380">
        <v>11200</v>
      </c>
      <c r="U100" s="380">
        <v>11450</v>
      </c>
      <c r="V100" s="380">
        <v>10900</v>
      </c>
      <c r="W100" s="380">
        <v>115830</v>
      </c>
      <c r="X100" s="380">
        <v>10530000</v>
      </c>
    </row>
    <row r="101" spans="13:24" ht="12.95" customHeight="1">
      <c r="M101" s="379" t="s">
        <v>2126</v>
      </c>
      <c r="P101" s="380">
        <v>11200</v>
      </c>
      <c r="Q101" s="381">
        <v>0</v>
      </c>
      <c r="R101" s="380">
        <v>49490</v>
      </c>
      <c r="S101" s="380">
        <v>549034800</v>
      </c>
      <c r="T101" s="380">
        <v>11200</v>
      </c>
      <c r="U101" s="380">
        <v>11300</v>
      </c>
      <c r="V101" s="380">
        <v>10900</v>
      </c>
      <c r="W101" s="380">
        <v>117936</v>
      </c>
      <c r="X101" s="380">
        <v>10530000</v>
      </c>
    </row>
    <row r="102" spans="13:24" ht="12.95" customHeight="1">
      <c r="M102" s="379" t="s">
        <v>2128</v>
      </c>
      <c r="P102" s="380">
        <v>11200</v>
      </c>
      <c r="Q102" s="381">
        <v>100</v>
      </c>
      <c r="R102" s="380">
        <v>179416</v>
      </c>
      <c r="S102" s="380">
        <v>1987055850</v>
      </c>
      <c r="T102" s="380">
        <v>11100</v>
      </c>
      <c r="U102" s="380">
        <v>11450</v>
      </c>
      <c r="V102" s="380">
        <v>10600</v>
      </c>
      <c r="W102" s="380">
        <v>117936</v>
      </c>
      <c r="X102" s="380">
        <v>10530000</v>
      </c>
    </row>
    <row r="103" spans="13:24" ht="12.95" customHeight="1">
      <c r="M103" s="379" t="s">
        <v>2130</v>
      </c>
      <c r="P103" s="380">
        <v>11100</v>
      </c>
      <c r="Q103" s="381">
        <v>-150</v>
      </c>
      <c r="R103" s="380">
        <v>382070</v>
      </c>
      <c r="S103" s="380">
        <v>4339719700</v>
      </c>
      <c r="T103" s="380">
        <v>11400</v>
      </c>
      <c r="U103" s="380">
        <v>11550</v>
      </c>
      <c r="V103" s="380">
        <v>11050</v>
      </c>
      <c r="W103" s="380">
        <v>116883</v>
      </c>
      <c r="X103" s="380">
        <v>10530000</v>
      </c>
    </row>
    <row r="104" spans="13:24" ht="12.95" customHeight="1">
      <c r="M104" s="379" t="s">
        <v>2131</v>
      </c>
      <c r="P104" s="380">
        <v>11250</v>
      </c>
      <c r="Q104" s="381">
        <v>350</v>
      </c>
      <c r="R104" s="380">
        <v>190194</v>
      </c>
      <c r="S104" s="380">
        <v>2135859350</v>
      </c>
      <c r="T104" s="380">
        <v>10900</v>
      </c>
      <c r="U104" s="380">
        <v>11500</v>
      </c>
      <c r="V104" s="380">
        <v>10550</v>
      </c>
      <c r="W104" s="380">
        <v>118462</v>
      </c>
      <c r="X104" s="380">
        <v>10530000</v>
      </c>
    </row>
    <row r="105" spans="13:24" ht="12.95" customHeight="1">
      <c r="M105" s="379" t="s">
        <v>2132</v>
      </c>
      <c r="P105" s="380">
        <v>10900</v>
      </c>
      <c r="Q105" s="381">
        <v>550</v>
      </c>
      <c r="R105" s="380">
        <v>59265</v>
      </c>
      <c r="S105" s="380">
        <v>637349450</v>
      </c>
      <c r="T105" s="380">
        <v>10650</v>
      </c>
      <c r="U105" s="380">
        <v>10900</v>
      </c>
      <c r="V105" s="380">
        <v>10550</v>
      </c>
      <c r="W105" s="380">
        <v>114777</v>
      </c>
      <c r="X105" s="380">
        <v>10530000</v>
      </c>
    </row>
    <row r="106" spans="13:24" ht="12.95" customHeight="1">
      <c r="M106" s="379" t="s">
        <v>2133</v>
      </c>
      <c r="P106" s="380">
        <v>10350</v>
      </c>
      <c r="Q106" s="381">
        <v>-300</v>
      </c>
      <c r="R106" s="380">
        <v>56981</v>
      </c>
      <c r="S106" s="380">
        <v>592948800</v>
      </c>
      <c r="T106" s="380">
        <v>10700</v>
      </c>
      <c r="U106" s="380">
        <v>10850</v>
      </c>
      <c r="V106" s="380">
        <v>10250</v>
      </c>
      <c r="W106" s="380">
        <v>108986</v>
      </c>
      <c r="X106" s="380">
        <v>10530000</v>
      </c>
    </row>
    <row r="107" spans="13:24" ht="12.95" customHeight="1">
      <c r="M107" s="379" t="s">
        <v>2134</v>
      </c>
      <c r="P107" s="380">
        <v>10650</v>
      </c>
      <c r="Q107" s="381">
        <v>50</v>
      </c>
      <c r="R107" s="380">
        <v>78243</v>
      </c>
      <c r="S107" s="380">
        <v>832163100</v>
      </c>
      <c r="T107" s="380">
        <v>10650</v>
      </c>
      <c r="U107" s="380">
        <v>10800</v>
      </c>
      <c r="V107" s="380">
        <v>10450</v>
      </c>
      <c r="W107" s="380">
        <v>112144</v>
      </c>
      <c r="X107" s="380">
        <v>10530000</v>
      </c>
    </row>
    <row r="108" spans="13:24" ht="12.95" customHeight="1">
      <c r="M108" s="379" t="s">
        <v>2135</v>
      </c>
      <c r="P108" s="380">
        <v>10600</v>
      </c>
      <c r="Q108" s="381">
        <v>500</v>
      </c>
      <c r="R108" s="380">
        <v>154304</v>
      </c>
      <c r="S108" s="380">
        <v>1624099900</v>
      </c>
      <c r="T108" s="380">
        <v>10150</v>
      </c>
      <c r="U108" s="380">
        <v>10850</v>
      </c>
      <c r="V108" s="380">
        <v>10150</v>
      </c>
      <c r="W108" s="380">
        <v>111618</v>
      </c>
      <c r="X108" s="380">
        <v>10530000</v>
      </c>
    </row>
    <row r="109" spans="13:24" ht="12.95" customHeight="1">
      <c r="M109" s="379" t="s">
        <v>2136</v>
      </c>
      <c r="P109" s="380">
        <v>10100</v>
      </c>
      <c r="Q109" s="381">
        <v>340</v>
      </c>
      <c r="R109" s="380">
        <v>97460</v>
      </c>
      <c r="S109" s="380">
        <v>971724070</v>
      </c>
      <c r="T109" s="380">
        <v>9670</v>
      </c>
      <c r="U109" s="380">
        <v>10150</v>
      </c>
      <c r="V109" s="380">
        <v>9670</v>
      </c>
      <c r="W109" s="380">
        <v>106353</v>
      </c>
      <c r="X109" s="380">
        <v>10530000</v>
      </c>
    </row>
    <row r="110" spans="13:24" ht="12.95" customHeight="1">
      <c r="M110" s="379" t="s">
        <v>2137</v>
      </c>
      <c r="P110" s="380">
        <v>9760</v>
      </c>
      <c r="Q110" s="381">
        <v>-180</v>
      </c>
      <c r="R110" s="380">
        <v>62402</v>
      </c>
      <c r="S110" s="380">
        <v>612925660</v>
      </c>
      <c r="T110" s="380">
        <v>9950</v>
      </c>
      <c r="U110" s="380">
        <v>9970</v>
      </c>
      <c r="V110" s="380">
        <v>9680</v>
      </c>
      <c r="W110" s="380">
        <v>102773</v>
      </c>
      <c r="X110" s="380">
        <v>10530000</v>
      </c>
    </row>
    <row r="111" spans="13:24" ht="12.95" customHeight="1">
      <c r="M111" s="379" t="s">
        <v>2138</v>
      </c>
      <c r="P111" s="380">
        <v>9940</v>
      </c>
      <c r="Q111" s="381">
        <v>50</v>
      </c>
      <c r="R111" s="380">
        <v>36712</v>
      </c>
      <c r="S111" s="380">
        <v>361706050</v>
      </c>
      <c r="T111" s="380">
        <v>9880</v>
      </c>
      <c r="U111" s="380">
        <v>9950</v>
      </c>
      <c r="V111" s="380">
        <v>9750</v>
      </c>
      <c r="W111" s="380">
        <v>104668</v>
      </c>
      <c r="X111" s="380">
        <v>10530000</v>
      </c>
    </row>
    <row r="112" spans="13:24" ht="12.95" customHeight="1">
      <c r="M112" s="379" t="s">
        <v>2139</v>
      </c>
      <c r="P112" s="380">
        <v>9890</v>
      </c>
      <c r="Q112" s="381">
        <v>140</v>
      </c>
      <c r="R112" s="380">
        <v>62437</v>
      </c>
      <c r="S112" s="380">
        <v>613418320</v>
      </c>
      <c r="T112" s="380">
        <v>9900</v>
      </c>
      <c r="U112" s="380">
        <v>9960</v>
      </c>
      <c r="V112" s="380">
        <v>9710</v>
      </c>
      <c r="W112" s="380">
        <v>104142</v>
      </c>
      <c r="X112" s="380">
        <v>10530000</v>
      </c>
    </row>
    <row r="113" spans="13:24" ht="12.95" customHeight="1">
      <c r="M113" s="379" t="s">
        <v>2140</v>
      </c>
      <c r="P113" s="380">
        <v>9750</v>
      </c>
      <c r="Q113" s="381">
        <v>270</v>
      </c>
      <c r="R113" s="380">
        <v>76005</v>
      </c>
      <c r="S113" s="380">
        <v>734647390</v>
      </c>
      <c r="T113" s="380">
        <v>9500</v>
      </c>
      <c r="U113" s="380">
        <v>9750</v>
      </c>
      <c r="V113" s="380">
        <v>9450</v>
      </c>
      <c r="W113" s="380">
        <v>102668</v>
      </c>
      <c r="X113" s="380">
        <v>10530000</v>
      </c>
    </row>
    <row r="114" spans="13:24" ht="12.95" customHeight="1">
      <c r="M114" s="379" t="s">
        <v>2144</v>
      </c>
      <c r="P114" s="380">
        <v>9480</v>
      </c>
      <c r="Q114" s="381">
        <v>-30</v>
      </c>
      <c r="R114" s="380">
        <v>25431</v>
      </c>
      <c r="S114" s="380">
        <v>242116000</v>
      </c>
      <c r="T114" s="380">
        <v>9620</v>
      </c>
      <c r="U114" s="380">
        <v>9620</v>
      </c>
      <c r="V114" s="380">
        <v>9420</v>
      </c>
      <c r="W114" s="380">
        <v>99824</v>
      </c>
      <c r="X114" s="380">
        <v>10530000</v>
      </c>
    </row>
    <row r="115" spans="13:24" ht="12.95" customHeight="1">
      <c r="M115" s="379" t="s">
        <v>2146</v>
      </c>
      <c r="P115" s="380">
        <v>9510</v>
      </c>
      <c r="Q115" s="381">
        <v>90</v>
      </c>
      <c r="R115" s="380">
        <v>57945</v>
      </c>
      <c r="S115" s="380">
        <v>549820660</v>
      </c>
      <c r="T115" s="380">
        <v>9440</v>
      </c>
      <c r="U115" s="380">
        <v>9620</v>
      </c>
      <c r="V115" s="380">
        <v>9350</v>
      </c>
      <c r="W115" s="380">
        <v>100140</v>
      </c>
      <c r="X115" s="380">
        <v>10530000</v>
      </c>
    </row>
    <row r="116" spans="13:24" ht="12.95" customHeight="1">
      <c r="M116" s="379" t="s">
        <v>2148</v>
      </c>
      <c r="P116" s="380">
        <v>9420</v>
      </c>
      <c r="Q116" s="381">
        <v>-170</v>
      </c>
      <c r="R116" s="380">
        <v>42262</v>
      </c>
      <c r="S116" s="380">
        <v>397776420</v>
      </c>
      <c r="T116" s="380">
        <v>9580</v>
      </c>
      <c r="U116" s="380">
        <v>9650</v>
      </c>
      <c r="V116" s="380">
        <v>9300</v>
      </c>
      <c r="W116" s="380">
        <v>99193</v>
      </c>
      <c r="X116" s="380">
        <v>10530000</v>
      </c>
    </row>
    <row r="117" spans="13:24" ht="12.95" customHeight="1">
      <c r="M117" s="379" t="s">
        <v>2150</v>
      </c>
      <c r="P117" s="380">
        <v>9590</v>
      </c>
      <c r="Q117" s="381">
        <v>160</v>
      </c>
      <c r="R117" s="380">
        <v>69136</v>
      </c>
      <c r="S117" s="380">
        <v>660006550</v>
      </c>
      <c r="T117" s="380">
        <v>9490</v>
      </c>
      <c r="U117" s="380">
        <v>9680</v>
      </c>
      <c r="V117" s="380">
        <v>9430</v>
      </c>
      <c r="W117" s="380">
        <v>100983</v>
      </c>
      <c r="X117" s="380">
        <v>10530000</v>
      </c>
    </row>
    <row r="118" spans="13:24" ht="12.95" customHeight="1">
      <c r="M118" s="379" t="s">
        <v>2152</v>
      </c>
      <c r="P118" s="380">
        <v>9430</v>
      </c>
      <c r="Q118" s="381">
        <v>20</v>
      </c>
      <c r="R118" s="380">
        <v>46803</v>
      </c>
      <c r="S118" s="380">
        <v>438791520</v>
      </c>
      <c r="T118" s="380">
        <v>9480</v>
      </c>
      <c r="U118" s="380">
        <v>9480</v>
      </c>
      <c r="V118" s="380">
        <v>9290</v>
      </c>
      <c r="W118" s="380">
        <v>99298</v>
      </c>
      <c r="X118" s="380">
        <v>10530000</v>
      </c>
    </row>
    <row r="119" spans="13:24" ht="12.95" customHeight="1">
      <c r="M119" s="379" t="s">
        <v>2153</v>
      </c>
      <c r="P119" s="380">
        <v>9410</v>
      </c>
      <c r="Q119" s="381">
        <v>170</v>
      </c>
      <c r="R119" s="380">
        <v>26691</v>
      </c>
      <c r="S119" s="380">
        <v>249371590</v>
      </c>
      <c r="T119" s="380">
        <v>9300</v>
      </c>
      <c r="U119" s="380">
        <v>9420</v>
      </c>
      <c r="V119" s="380">
        <v>9230</v>
      </c>
      <c r="W119" s="380">
        <v>99087</v>
      </c>
      <c r="X119" s="380">
        <v>10530000</v>
      </c>
    </row>
    <row r="120" spans="13:24" ht="12.95" customHeight="1">
      <c r="M120" s="379" t="s">
        <v>2156</v>
      </c>
      <c r="P120" s="380">
        <v>9240</v>
      </c>
      <c r="Q120" s="381">
        <v>-60</v>
      </c>
      <c r="R120" s="380">
        <v>29144</v>
      </c>
      <c r="S120" s="380">
        <v>270398840</v>
      </c>
      <c r="T120" s="380">
        <v>9300</v>
      </c>
      <c r="U120" s="380">
        <v>9350</v>
      </c>
      <c r="V120" s="380">
        <v>9240</v>
      </c>
      <c r="W120" s="380">
        <v>97297</v>
      </c>
      <c r="X120" s="380">
        <v>10530000</v>
      </c>
    </row>
    <row r="121" spans="13:24" ht="12.95" customHeight="1">
      <c r="M121" s="379" t="s">
        <v>2158</v>
      </c>
      <c r="P121" s="380">
        <v>9300</v>
      </c>
      <c r="Q121" s="381">
        <v>-60</v>
      </c>
      <c r="R121" s="380">
        <v>34166</v>
      </c>
      <c r="S121" s="380">
        <v>318098170</v>
      </c>
      <c r="T121" s="380">
        <v>9350</v>
      </c>
      <c r="U121" s="380">
        <v>9460</v>
      </c>
      <c r="V121" s="380">
        <v>9180</v>
      </c>
      <c r="W121" s="380">
        <v>97929</v>
      </c>
      <c r="X121" s="380">
        <v>10530000</v>
      </c>
    </row>
    <row r="122" spans="13:24" ht="12.95" customHeight="1">
      <c r="M122" s="379" t="s">
        <v>2160</v>
      </c>
      <c r="P122" s="380">
        <v>9360</v>
      </c>
      <c r="Q122" s="381">
        <v>-290</v>
      </c>
      <c r="R122" s="380">
        <v>63386</v>
      </c>
      <c r="S122" s="380">
        <v>599701580</v>
      </c>
      <c r="T122" s="380">
        <v>9580</v>
      </c>
      <c r="U122" s="380">
        <v>9680</v>
      </c>
      <c r="V122" s="380">
        <v>9340</v>
      </c>
      <c r="W122" s="380">
        <v>98561</v>
      </c>
      <c r="X122" s="380">
        <v>10530000</v>
      </c>
    </row>
    <row r="123" spans="13:24" ht="12.95" customHeight="1">
      <c r="M123" s="379" t="s">
        <v>2161</v>
      </c>
      <c r="P123" s="380">
        <v>9650</v>
      </c>
      <c r="Q123" s="381">
        <v>170</v>
      </c>
      <c r="R123" s="380">
        <v>30843</v>
      </c>
      <c r="S123" s="380">
        <v>293911600</v>
      </c>
      <c r="T123" s="380">
        <v>9490</v>
      </c>
      <c r="U123" s="380">
        <v>9690</v>
      </c>
      <c r="V123" s="380">
        <v>9310</v>
      </c>
      <c r="W123" s="380">
        <v>101614</v>
      </c>
      <c r="X123" s="380">
        <v>10530000</v>
      </c>
    </row>
    <row r="124" spans="13:24" ht="12.95" customHeight="1">
      <c r="M124" s="379" t="s">
        <v>2162</v>
      </c>
      <c r="P124" s="380">
        <v>9480</v>
      </c>
      <c r="Q124" s="381">
        <v>-100</v>
      </c>
      <c r="R124" s="380">
        <v>176498</v>
      </c>
      <c r="S124" s="380">
        <v>1725417080</v>
      </c>
      <c r="T124" s="380">
        <v>10000</v>
      </c>
      <c r="U124" s="380">
        <v>10050</v>
      </c>
      <c r="V124" s="380">
        <v>9400</v>
      </c>
      <c r="W124" s="380">
        <v>99824</v>
      </c>
      <c r="X124" s="380">
        <v>10530000</v>
      </c>
    </row>
    <row r="125" spans="13:24" ht="12.95" customHeight="1">
      <c r="M125" s="379" t="s">
        <v>2163</v>
      </c>
      <c r="P125" s="380">
        <v>9580</v>
      </c>
      <c r="Q125" s="381">
        <v>340</v>
      </c>
      <c r="R125" s="380">
        <v>69373</v>
      </c>
      <c r="S125" s="380">
        <v>647065720</v>
      </c>
      <c r="T125" s="380">
        <v>9330</v>
      </c>
      <c r="U125" s="380">
        <v>9630</v>
      </c>
      <c r="V125" s="380">
        <v>9130</v>
      </c>
      <c r="W125" s="380">
        <v>100877</v>
      </c>
      <c r="X125" s="380">
        <v>10530000</v>
      </c>
    </row>
    <row r="126" spans="13:24" ht="12.95" customHeight="1">
      <c r="M126" s="379" t="s">
        <v>2165</v>
      </c>
      <c r="P126" s="380">
        <v>9240</v>
      </c>
      <c r="Q126" s="381">
        <v>-200</v>
      </c>
      <c r="R126" s="380">
        <v>76384</v>
      </c>
      <c r="S126" s="380">
        <v>708421190</v>
      </c>
      <c r="T126" s="380">
        <v>9500</v>
      </c>
      <c r="U126" s="380">
        <v>9500</v>
      </c>
      <c r="V126" s="380">
        <v>9180</v>
      </c>
      <c r="W126" s="380">
        <v>97297</v>
      </c>
      <c r="X126" s="380">
        <v>10530000</v>
      </c>
    </row>
    <row r="127" spans="13:24" ht="12.95" customHeight="1">
      <c r="M127" s="379" t="s">
        <v>2166</v>
      </c>
      <c r="P127" s="380">
        <v>9440</v>
      </c>
      <c r="Q127" s="381">
        <v>550</v>
      </c>
      <c r="R127" s="380">
        <v>157397</v>
      </c>
      <c r="S127" s="380">
        <v>1469060610</v>
      </c>
      <c r="T127" s="380">
        <v>8970</v>
      </c>
      <c r="U127" s="380">
        <v>9490</v>
      </c>
      <c r="V127" s="380">
        <v>8960</v>
      </c>
      <c r="W127" s="380">
        <v>99403</v>
      </c>
      <c r="X127" s="380">
        <v>10530000</v>
      </c>
    </row>
    <row r="128" spans="13:24" ht="12.95" customHeight="1">
      <c r="M128" s="379" t="s">
        <v>2167</v>
      </c>
      <c r="P128" s="380">
        <v>8890</v>
      </c>
      <c r="Q128" s="381">
        <v>-10</v>
      </c>
      <c r="R128" s="380">
        <v>37492</v>
      </c>
      <c r="S128" s="380">
        <v>333234390</v>
      </c>
      <c r="T128" s="380">
        <v>9000</v>
      </c>
      <c r="U128" s="380">
        <v>9000</v>
      </c>
      <c r="V128" s="380">
        <v>8800</v>
      </c>
      <c r="W128" s="380">
        <v>93612</v>
      </c>
      <c r="X128" s="380">
        <v>10530000</v>
      </c>
    </row>
    <row r="129" spans="13:24" ht="12.95" customHeight="1">
      <c r="M129" s="379" t="s">
        <v>2168</v>
      </c>
      <c r="P129" s="380">
        <v>8900</v>
      </c>
      <c r="Q129" s="381">
        <v>-90</v>
      </c>
      <c r="R129" s="380">
        <v>35370</v>
      </c>
      <c r="S129" s="380">
        <v>316663630</v>
      </c>
      <c r="T129" s="380">
        <v>9060</v>
      </c>
      <c r="U129" s="380">
        <v>9110</v>
      </c>
      <c r="V129" s="380">
        <v>8840</v>
      </c>
      <c r="W129" s="380">
        <v>93717</v>
      </c>
      <c r="X129" s="380">
        <v>10530000</v>
      </c>
    </row>
    <row r="130" spans="13:24" ht="12.95" customHeight="1">
      <c r="M130" s="379" t="s">
        <v>2170</v>
      </c>
      <c r="P130" s="380">
        <v>8990</v>
      </c>
      <c r="Q130" s="381">
        <v>210</v>
      </c>
      <c r="R130" s="380">
        <v>23703</v>
      </c>
      <c r="S130" s="380">
        <v>211369490</v>
      </c>
      <c r="T130" s="380">
        <v>8900</v>
      </c>
      <c r="U130" s="380">
        <v>9010</v>
      </c>
      <c r="V130" s="380">
        <v>8730</v>
      </c>
      <c r="W130" s="380">
        <v>94665</v>
      </c>
      <c r="X130" s="380">
        <v>10530000</v>
      </c>
    </row>
    <row r="131" spans="13:24" ht="12.95" customHeight="1">
      <c r="M131" s="379" t="s">
        <v>2171</v>
      </c>
      <c r="P131" s="380">
        <v>8780</v>
      </c>
      <c r="Q131" s="381">
        <v>0</v>
      </c>
      <c r="R131" s="380">
        <v>26334</v>
      </c>
      <c r="S131" s="380">
        <v>229182350</v>
      </c>
      <c r="T131" s="380">
        <v>8780</v>
      </c>
      <c r="U131" s="380">
        <v>8820</v>
      </c>
      <c r="V131" s="380">
        <v>8650</v>
      </c>
      <c r="W131" s="380">
        <v>92453</v>
      </c>
      <c r="X131" s="380">
        <v>10530000</v>
      </c>
    </row>
    <row r="132" spans="13:24" ht="12.95" customHeight="1">
      <c r="M132" s="379" t="s">
        <v>2173</v>
      </c>
      <c r="P132" s="380">
        <v>8780</v>
      </c>
      <c r="Q132" s="381">
        <v>190</v>
      </c>
      <c r="R132" s="380">
        <v>26680</v>
      </c>
      <c r="S132" s="380">
        <v>232963770</v>
      </c>
      <c r="T132" s="380">
        <v>8790</v>
      </c>
      <c r="U132" s="380">
        <v>8860</v>
      </c>
      <c r="V132" s="380">
        <v>8640</v>
      </c>
      <c r="W132" s="380">
        <v>92453</v>
      </c>
      <c r="X132" s="380">
        <v>10530000</v>
      </c>
    </row>
    <row r="133" spans="13:24" ht="12.95" customHeight="1">
      <c r="M133" s="379" t="s">
        <v>2174</v>
      </c>
      <c r="P133" s="380">
        <v>8590</v>
      </c>
      <c r="Q133" s="381">
        <v>-130</v>
      </c>
      <c r="R133" s="380">
        <v>33698</v>
      </c>
      <c r="S133" s="380">
        <v>287546310</v>
      </c>
      <c r="T133" s="380">
        <v>8720</v>
      </c>
      <c r="U133" s="380">
        <v>8720</v>
      </c>
      <c r="V133" s="380">
        <v>8450</v>
      </c>
      <c r="W133" s="380">
        <v>90453</v>
      </c>
      <c r="X133" s="380">
        <v>10530000</v>
      </c>
    </row>
    <row r="134" spans="13:24" ht="12.95" customHeight="1">
      <c r="M134" s="379" t="s">
        <v>2176</v>
      </c>
      <c r="P134" s="380">
        <v>8720</v>
      </c>
      <c r="Q134" s="381">
        <v>-230</v>
      </c>
      <c r="R134" s="380">
        <v>73201</v>
      </c>
      <c r="S134" s="380">
        <v>638623970</v>
      </c>
      <c r="T134" s="380">
        <v>8950</v>
      </c>
      <c r="U134" s="380">
        <v>8950</v>
      </c>
      <c r="V134" s="380">
        <v>8600</v>
      </c>
      <c r="W134" s="380">
        <v>91822</v>
      </c>
      <c r="X134" s="380">
        <v>10530000</v>
      </c>
    </row>
    <row r="135" spans="13:24" ht="12.95" customHeight="1">
      <c r="M135" s="379" t="s">
        <v>2177</v>
      </c>
      <c r="P135" s="380">
        <v>8950</v>
      </c>
      <c r="Q135" s="381">
        <v>-250</v>
      </c>
      <c r="R135" s="380">
        <v>44393</v>
      </c>
      <c r="S135" s="380">
        <v>401712310</v>
      </c>
      <c r="T135" s="380">
        <v>9410</v>
      </c>
      <c r="U135" s="380">
        <v>9410</v>
      </c>
      <c r="V135" s="380">
        <v>8830</v>
      </c>
      <c r="W135" s="380">
        <v>94244</v>
      </c>
      <c r="X135" s="380">
        <v>10530000</v>
      </c>
    </row>
    <row r="136" spans="13:24" ht="12.95" customHeight="1">
      <c r="M136" s="379" t="s">
        <v>2179</v>
      </c>
      <c r="P136" s="380">
        <v>9200</v>
      </c>
      <c r="Q136" s="381">
        <v>-60</v>
      </c>
      <c r="R136" s="380">
        <v>57745</v>
      </c>
      <c r="S136" s="380">
        <v>533567340</v>
      </c>
      <c r="T136" s="380">
        <v>9300</v>
      </c>
      <c r="U136" s="380">
        <v>9510</v>
      </c>
      <c r="V136" s="380">
        <v>9110</v>
      </c>
      <c r="W136" s="380">
        <v>96876</v>
      </c>
      <c r="X136" s="380">
        <v>10530000</v>
      </c>
    </row>
    <row r="137" spans="13:24" ht="12.95" customHeight="1">
      <c r="M137" s="379" t="s">
        <v>2180</v>
      </c>
      <c r="P137" s="380">
        <v>9260</v>
      </c>
      <c r="Q137" s="381">
        <v>-210</v>
      </c>
      <c r="R137" s="380">
        <v>91691</v>
      </c>
      <c r="S137" s="380">
        <v>856195050</v>
      </c>
      <c r="T137" s="380">
        <v>9640</v>
      </c>
      <c r="U137" s="380">
        <v>9640</v>
      </c>
      <c r="V137" s="380">
        <v>9110</v>
      </c>
      <c r="W137" s="380">
        <v>97508</v>
      </c>
      <c r="X137" s="380">
        <v>10530000</v>
      </c>
    </row>
    <row r="138" spans="13:24" ht="12.95" customHeight="1">
      <c r="M138" s="379" t="s">
        <v>2183</v>
      </c>
      <c r="P138" s="380">
        <v>9470</v>
      </c>
      <c r="Q138" s="381">
        <v>-90</v>
      </c>
      <c r="R138" s="380">
        <v>169458</v>
      </c>
      <c r="S138" s="380">
        <v>1615971590</v>
      </c>
      <c r="T138" s="380">
        <v>9700</v>
      </c>
      <c r="U138" s="380">
        <v>9870</v>
      </c>
      <c r="V138" s="380">
        <v>9280</v>
      </c>
      <c r="W138" s="380">
        <v>99719</v>
      </c>
      <c r="X138" s="380">
        <v>10530000</v>
      </c>
    </row>
    <row r="139" spans="13:24" ht="12.95" customHeight="1">
      <c r="M139" s="379" t="s">
        <v>2185</v>
      </c>
      <c r="P139" s="380">
        <v>9560</v>
      </c>
      <c r="Q139" s="381">
        <v>620</v>
      </c>
      <c r="R139" s="380">
        <v>220597</v>
      </c>
      <c r="S139" s="380">
        <v>2100255950</v>
      </c>
      <c r="T139" s="380">
        <v>9180</v>
      </c>
      <c r="U139" s="380">
        <v>9800</v>
      </c>
      <c r="V139" s="380">
        <v>9180</v>
      </c>
      <c r="W139" s="380">
        <v>100667</v>
      </c>
      <c r="X139" s="380">
        <v>10530000</v>
      </c>
    </row>
    <row r="140" spans="13:24" ht="12.95" customHeight="1">
      <c r="M140" s="379" t="s">
        <v>2187</v>
      </c>
      <c r="P140" s="380">
        <v>8940</v>
      </c>
      <c r="Q140" s="381">
        <v>-100</v>
      </c>
      <c r="R140" s="380">
        <v>44453</v>
      </c>
      <c r="S140" s="380">
        <v>400491360</v>
      </c>
      <c r="T140" s="380">
        <v>8960</v>
      </c>
      <c r="U140" s="380">
        <v>9220</v>
      </c>
      <c r="V140" s="380">
        <v>8810</v>
      </c>
      <c r="W140" s="380">
        <v>94138</v>
      </c>
      <c r="X140" s="380">
        <v>10530000</v>
      </c>
    </row>
    <row r="141" spans="13:24" ht="12.95" customHeight="1">
      <c r="M141" s="379" t="s">
        <v>2188</v>
      </c>
      <c r="P141" s="380">
        <v>9040</v>
      </c>
      <c r="Q141" s="381">
        <v>-210</v>
      </c>
      <c r="R141" s="380">
        <v>638041</v>
      </c>
      <c r="S141" s="380">
        <v>6040661700</v>
      </c>
      <c r="T141" s="380">
        <v>9450</v>
      </c>
      <c r="U141" s="380">
        <v>10300</v>
      </c>
      <c r="V141" s="380">
        <v>9030</v>
      </c>
      <c r="W141" s="380">
        <v>95191</v>
      </c>
      <c r="X141" s="380">
        <v>10530000</v>
      </c>
    </row>
    <row r="142" spans="13:24" ht="12.95" customHeight="1">
      <c r="M142" s="379" t="s">
        <v>2193</v>
      </c>
      <c r="P142" s="380">
        <v>9250</v>
      </c>
      <c r="Q142" s="381">
        <v>500</v>
      </c>
      <c r="R142" s="380">
        <v>121839</v>
      </c>
      <c r="S142" s="380">
        <v>1111840980</v>
      </c>
      <c r="T142" s="380">
        <v>8900</v>
      </c>
      <c r="U142" s="380">
        <v>9360</v>
      </c>
      <c r="V142" s="380">
        <v>8770</v>
      </c>
      <c r="W142" s="380">
        <v>97402</v>
      </c>
      <c r="X142" s="380">
        <v>10530000</v>
      </c>
    </row>
    <row r="143" spans="13:24" ht="12.95" customHeight="1">
      <c r="M143" s="379" t="s">
        <v>2196</v>
      </c>
      <c r="P143" s="380">
        <v>8750</v>
      </c>
      <c r="Q143" s="381">
        <v>40</v>
      </c>
      <c r="R143" s="380">
        <v>31491</v>
      </c>
      <c r="S143" s="380">
        <v>273332150</v>
      </c>
      <c r="T143" s="380">
        <v>8710</v>
      </c>
      <c r="U143" s="380">
        <v>8770</v>
      </c>
      <c r="V143" s="380">
        <v>8560</v>
      </c>
      <c r="W143" s="380">
        <v>92138</v>
      </c>
      <c r="X143" s="380">
        <v>10530000</v>
      </c>
    </row>
    <row r="144" spans="13:24" ht="12.95" customHeight="1">
      <c r="M144" s="379" t="s">
        <v>2197</v>
      </c>
      <c r="P144" s="380">
        <v>8710</v>
      </c>
      <c r="Q144" s="381">
        <v>60</v>
      </c>
      <c r="R144" s="380">
        <v>37561</v>
      </c>
      <c r="S144" s="380">
        <v>325141790</v>
      </c>
      <c r="T144" s="380">
        <v>8560</v>
      </c>
      <c r="U144" s="380">
        <v>8880</v>
      </c>
      <c r="V144" s="380">
        <v>8510</v>
      </c>
      <c r="W144" s="380">
        <v>91716</v>
      </c>
      <c r="X144" s="380">
        <v>10530000</v>
      </c>
    </row>
    <row r="145" spans="13:24" ht="12.95" customHeight="1">
      <c r="M145" s="379" t="s">
        <v>2200</v>
      </c>
      <c r="P145" s="380">
        <v>8650</v>
      </c>
      <c r="Q145" s="381">
        <v>-230</v>
      </c>
      <c r="R145" s="380">
        <v>44103</v>
      </c>
      <c r="S145" s="380">
        <v>382500800</v>
      </c>
      <c r="T145" s="380">
        <v>8970</v>
      </c>
      <c r="U145" s="380">
        <v>8970</v>
      </c>
      <c r="V145" s="380">
        <v>8530</v>
      </c>
      <c r="W145" s="380">
        <v>91084</v>
      </c>
      <c r="X145" s="380">
        <v>10530000</v>
      </c>
    </row>
    <row r="146" spans="13:24" ht="12.95" customHeight="1">
      <c r="M146" s="379" t="s">
        <v>2201</v>
      </c>
      <c r="P146" s="380">
        <v>8880</v>
      </c>
      <c r="Q146" s="381">
        <v>230</v>
      </c>
      <c r="R146" s="380">
        <v>39466</v>
      </c>
      <c r="S146" s="380">
        <v>344649850</v>
      </c>
      <c r="T146" s="380">
        <v>8630</v>
      </c>
      <c r="U146" s="380">
        <v>8900</v>
      </c>
      <c r="V146" s="380">
        <v>8530</v>
      </c>
      <c r="W146" s="380">
        <v>93506</v>
      </c>
      <c r="X146" s="380">
        <v>10530000</v>
      </c>
    </row>
    <row r="147" spans="13:24" ht="12.95" customHeight="1">
      <c r="M147" s="379" t="s">
        <v>2204</v>
      </c>
      <c r="P147" s="380">
        <v>8650</v>
      </c>
      <c r="Q147" s="381">
        <v>250</v>
      </c>
      <c r="R147" s="380">
        <v>22289</v>
      </c>
      <c r="S147" s="380">
        <v>190767460</v>
      </c>
      <c r="T147" s="380">
        <v>8370</v>
      </c>
      <c r="U147" s="380">
        <v>8650</v>
      </c>
      <c r="V147" s="380">
        <v>8370</v>
      </c>
      <c r="W147" s="380">
        <v>91084</v>
      </c>
      <c r="X147" s="380">
        <v>10530000</v>
      </c>
    </row>
    <row r="148" spans="13:24" ht="12.95" customHeight="1">
      <c r="M148" s="379" t="s">
        <v>2206</v>
      </c>
      <c r="P148" s="380">
        <v>8400</v>
      </c>
      <c r="Q148" s="381">
        <v>-110</v>
      </c>
      <c r="R148" s="380">
        <v>48245</v>
      </c>
      <c r="S148" s="380">
        <v>407289600</v>
      </c>
      <c r="T148" s="380">
        <v>8510</v>
      </c>
      <c r="U148" s="380">
        <v>8550</v>
      </c>
      <c r="V148" s="380">
        <v>8310</v>
      </c>
      <c r="W148" s="380">
        <v>88452</v>
      </c>
      <c r="X148" s="380">
        <v>10530000</v>
      </c>
    </row>
    <row r="149" spans="13:24" ht="12.95" customHeight="1">
      <c r="M149" s="379" t="s">
        <v>2207</v>
      </c>
      <c r="P149" s="380">
        <v>8510</v>
      </c>
      <c r="Q149" s="381">
        <v>-490</v>
      </c>
      <c r="R149" s="380">
        <v>110083</v>
      </c>
      <c r="S149" s="380">
        <v>948647930</v>
      </c>
      <c r="T149" s="380">
        <v>8930</v>
      </c>
      <c r="U149" s="380">
        <v>8940</v>
      </c>
      <c r="V149" s="380">
        <v>8410</v>
      </c>
      <c r="W149" s="380">
        <v>89610</v>
      </c>
      <c r="X149" s="380">
        <v>10530000</v>
      </c>
    </row>
    <row r="150" spans="13:24" ht="12.95" customHeight="1">
      <c r="M150" s="379" t="s">
        <v>2209</v>
      </c>
      <c r="P150" s="380">
        <v>9000</v>
      </c>
      <c r="Q150" s="381">
        <v>-100</v>
      </c>
      <c r="R150" s="380">
        <v>134870</v>
      </c>
      <c r="S150" s="380">
        <v>1209454520</v>
      </c>
      <c r="T150" s="380">
        <v>9170</v>
      </c>
      <c r="U150" s="380">
        <v>9270</v>
      </c>
      <c r="V150" s="380">
        <v>8780</v>
      </c>
      <c r="W150" s="380">
        <v>94770</v>
      </c>
      <c r="X150" s="380">
        <v>10530000</v>
      </c>
    </row>
    <row r="151" spans="13:24" ht="12.95" customHeight="1">
      <c r="M151" s="379" t="s">
        <v>2211</v>
      </c>
      <c r="P151" s="380">
        <v>9100</v>
      </c>
      <c r="Q151" s="381">
        <v>220</v>
      </c>
      <c r="R151" s="380">
        <v>299638</v>
      </c>
      <c r="S151" s="380">
        <v>2771186440</v>
      </c>
      <c r="T151" s="380">
        <v>8880</v>
      </c>
      <c r="U151" s="380">
        <v>9550</v>
      </c>
      <c r="V151" s="380">
        <v>8880</v>
      </c>
      <c r="W151" s="380">
        <v>95823</v>
      </c>
      <c r="X151" s="380">
        <v>10530000</v>
      </c>
    </row>
    <row r="152" spans="13:24" ht="12.95" customHeight="1">
      <c r="M152" s="379" t="s">
        <v>2212</v>
      </c>
      <c r="P152" s="380">
        <v>8880</v>
      </c>
      <c r="Q152" s="381">
        <v>10</v>
      </c>
      <c r="R152" s="380">
        <v>52184</v>
      </c>
      <c r="S152" s="380">
        <v>462304250</v>
      </c>
      <c r="T152" s="380">
        <v>8760</v>
      </c>
      <c r="U152" s="380">
        <v>8990</v>
      </c>
      <c r="V152" s="380">
        <v>8710</v>
      </c>
      <c r="W152" s="380">
        <v>93506</v>
      </c>
      <c r="X152" s="380">
        <v>10530000</v>
      </c>
    </row>
    <row r="153" spans="13:24" ht="12.95" customHeight="1">
      <c r="M153" s="379" t="s">
        <v>2215</v>
      </c>
      <c r="P153" s="380">
        <v>8870</v>
      </c>
      <c r="Q153" s="381">
        <v>40</v>
      </c>
      <c r="R153" s="380">
        <v>40767</v>
      </c>
      <c r="S153" s="380">
        <v>360615990</v>
      </c>
      <c r="T153" s="380">
        <v>8870</v>
      </c>
      <c r="U153" s="380">
        <v>9080</v>
      </c>
      <c r="V153" s="380">
        <v>8760</v>
      </c>
      <c r="W153" s="380">
        <v>93401</v>
      </c>
      <c r="X153" s="380">
        <v>10530000</v>
      </c>
    </row>
    <row r="154" spans="13:24" ht="12.95" customHeight="1">
      <c r="M154" s="379" t="s">
        <v>2216</v>
      </c>
      <c r="P154" s="380">
        <v>8830</v>
      </c>
      <c r="Q154" s="381">
        <v>150</v>
      </c>
      <c r="R154" s="380">
        <v>45574</v>
      </c>
      <c r="S154" s="380">
        <v>400228650</v>
      </c>
      <c r="T154" s="380">
        <v>8760</v>
      </c>
      <c r="U154" s="380">
        <v>8870</v>
      </c>
      <c r="V154" s="380">
        <v>8700</v>
      </c>
      <c r="W154" s="380">
        <v>92980</v>
      </c>
      <c r="X154" s="380">
        <v>10530000</v>
      </c>
    </row>
    <row r="155" spans="13:24" ht="12.95" customHeight="1">
      <c r="M155" s="379" t="s">
        <v>2217</v>
      </c>
      <c r="P155" s="380">
        <v>8680</v>
      </c>
      <c r="Q155" s="381">
        <v>-80</v>
      </c>
      <c r="R155" s="380">
        <v>36095</v>
      </c>
      <c r="S155" s="380">
        <v>313578630</v>
      </c>
      <c r="T155" s="380">
        <v>8870</v>
      </c>
      <c r="U155" s="380">
        <v>8870</v>
      </c>
      <c r="V155" s="380">
        <v>8610</v>
      </c>
      <c r="W155" s="380">
        <v>91400</v>
      </c>
      <c r="X155" s="380">
        <v>10530000</v>
      </c>
    </row>
    <row r="156" spans="13:24" ht="12.95" customHeight="1">
      <c r="M156" s="379" t="s">
        <v>2218</v>
      </c>
      <c r="P156" s="380">
        <v>8760</v>
      </c>
      <c r="Q156" s="381">
        <v>-10</v>
      </c>
      <c r="R156" s="380">
        <v>58319</v>
      </c>
      <c r="S156" s="380">
        <v>518139360</v>
      </c>
      <c r="T156" s="380">
        <v>8910</v>
      </c>
      <c r="U156" s="380">
        <v>9130</v>
      </c>
      <c r="V156" s="380">
        <v>8760</v>
      </c>
      <c r="W156" s="380">
        <v>92243</v>
      </c>
      <c r="X156" s="380">
        <v>10530000</v>
      </c>
    </row>
    <row r="157" spans="13:24" ht="12.95" customHeight="1">
      <c r="M157" s="379" t="s">
        <v>2219</v>
      </c>
      <c r="P157" s="380">
        <v>8770</v>
      </c>
      <c r="Q157" s="381">
        <v>190</v>
      </c>
      <c r="R157" s="380">
        <v>36125</v>
      </c>
      <c r="S157" s="380">
        <v>315437220</v>
      </c>
      <c r="T157" s="380">
        <v>8680</v>
      </c>
      <c r="U157" s="380">
        <v>8800</v>
      </c>
      <c r="V157" s="380">
        <v>8640</v>
      </c>
      <c r="W157" s="380">
        <v>92348</v>
      </c>
      <c r="X157" s="380">
        <v>10530000</v>
      </c>
    </row>
    <row r="158" spans="13:24" ht="12.95" customHeight="1">
      <c r="M158" s="379" t="s">
        <v>2221</v>
      </c>
      <c r="P158" s="380">
        <v>8580</v>
      </c>
      <c r="Q158" s="381">
        <v>90</v>
      </c>
      <c r="R158" s="380">
        <v>43388</v>
      </c>
      <c r="S158" s="380">
        <v>373000120</v>
      </c>
      <c r="T158" s="380">
        <v>8520</v>
      </c>
      <c r="U158" s="380">
        <v>8670</v>
      </c>
      <c r="V158" s="380">
        <v>8510</v>
      </c>
      <c r="W158" s="380">
        <v>90347</v>
      </c>
      <c r="X158" s="380">
        <v>10530000</v>
      </c>
    </row>
    <row r="159" spans="13:24" ht="12.95" customHeight="1">
      <c r="M159" s="379" t="s">
        <v>2222</v>
      </c>
      <c r="P159" s="380">
        <v>8490</v>
      </c>
      <c r="Q159" s="381">
        <v>-10</v>
      </c>
      <c r="R159" s="380">
        <v>43358</v>
      </c>
      <c r="S159" s="380">
        <v>366700970</v>
      </c>
      <c r="T159" s="380">
        <v>8560</v>
      </c>
      <c r="U159" s="380">
        <v>8570</v>
      </c>
      <c r="V159" s="380">
        <v>8380</v>
      </c>
      <c r="W159" s="380">
        <v>89400</v>
      </c>
      <c r="X159" s="380">
        <v>10530000</v>
      </c>
    </row>
    <row r="160" spans="13:24" ht="12.95" customHeight="1">
      <c r="M160" s="379" t="s">
        <v>2223</v>
      </c>
      <c r="P160" s="380">
        <v>8500</v>
      </c>
      <c r="Q160" s="381">
        <v>-130</v>
      </c>
      <c r="R160" s="380">
        <v>51182</v>
      </c>
      <c r="S160" s="380">
        <v>436674750</v>
      </c>
      <c r="T160" s="380">
        <v>8790</v>
      </c>
      <c r="U160" s="380">
        <v>8790</v>
      </c>
      <c r="V160" s="380">
        <v>8380</v>
      </c>
      <c r="W160" s="380">
        <v>89505</v>
      </c>
      <c r="X160" s="380">
        <v>10530000</v>
      </c>
    </row>
    <row r="161" spans="13:24" ht="12.95" customHeight="1">
      <c r="M161" s="379" t="s">
        <v>2224</v>
      </c>
      <c r="P161" s="380">
        <v>8630</v>
      </c>
      <c r="Q161" s="381">
        <v>210</v>
      </c>
      <c r="R161" s="380">
        <v>51950</v>
      </c>
      <c r="S161" s="380">
        <v>443390260</v>
      </c>
      <c r="T161" s="380">
        <v>8490</v>
      </c>
      <c r="U161" s="380">
        <v>8650</v>
      </c>
      <c r="V161" s="380">
        <v>8420</v>
      </c>
      <c r="W161" s="380">
        <v>90874</v>
      </c>
      <c r="X161" s="380">
        <v>10530000</v>
      </c>
    </row>
    <row r="162" spans="13:24" ht="12.95" customHeight="1">
      <c r="M162" s="379" t="s">
        <v>2226</v>
      </c>
      <c r="P162" s="380">
        <v>8420</v>
      </c>
      <c r="Q162" s="381">
        <v>20</v>
      </c>
      <c r="R162" s="380">
        <v>40673</v>
      </c>
      <c r="S162" s="380">
        <v>339318420</v>
      </c>
      <c r="T162" s="380">
        <v>8380</v>
      </c>
      <c r="U162" s="380">
        <v>8440</v>
      </c>
      <c r="V162" s="380">
        <v>8260</v>
      </c>
      <c r="W162" s="380">
        <v>88663</v>
      </c>
      <c r="X162" s="380">
        <v>10530000</v>
      </c>
    </row>
    <row r="163" spans="13:24" ht="12.95" customHeight="1">
      <c r="M163" s="379" t="s">
        <v>2227</v>
      </c>
      <c r="P163" s="380">
        <v>8400</v>
      </c>
      <c r="Q163" s="381">
        <v>-100</v>
      </c>
      <c r="R163" s="380">
        <v>66985</v>
      </c>
      <c r="S163" s="380">
        <v>561889050</v>
      </c>
      <c r="T163" s="380">
        <v>8370</v>
      </c>
      <c r="U163" s="380">
        <v>8510</v>
      </c>
      <c r="V163" s="380">
        <v>8300</v>
      </c>
      <c r="W163" s="380">
        <v>88452</v>
      </c>
      <c r="X163" s="380">
        <v>10530000</v>
      </c>
    </row>
    <row r="164" spans="13:24" ht="12.95" customHeight="1">
      <c r="M164" s="379" t="s">
        <v>2228</v>
      </c>
      <c r="P164" s="380">
        <v>8500</v>
      </c>
      <c r="Q164" s="381">
        <v>70</v>
      </c>
      <c r="R164" s="380">
        <v>71157</v>
      </c>
      <c r="S164" s="380">
        <v>602657130</v>
      </c>
      <c r="T164" s="380">
        <v>8500</v>
      </c>
      <c r="U164" s="380">
        <v>8580</v>
      </c>
      <c r="V164" s="380">
        <v>8300</v>
      </c>
      <c r="W164" s="380">
        <v>89505</v>
      </c>
      <c r="X164" s="380">
        <v>10530000</v>
      </c>
    </row>
    <row r="165" spans="13:24" ht="12.95" customHeight="1">
      <c r="M165" s="379" t="s">
        <v>2229</v>
      </c>
      <c r="P165" s="380">
        <v>8430</v>
      </c>
      <c r="Q165" s="381">
        <v>170</v>
      </c>
      <c r="R165" s="380">
        <v>44466</v>
      </c>
      <c r="S165" s="380">
        <v>371762290</v>
      </c>
      <c r="T165" s="380">
        <v>8280</v>
      </c>
      <c r="U165" s="380">
        <v>8530</v>
      </c>
      <c r="V165" s="380">
        <v>8180</v>
      </c>
      <c r="W165" s="380">
        <v>88768</v>
      </c>
      <c r="X165" s="380">
        <v>10530000</v>
      </c>
    </row>
    <row r="166" spans="13:24" ht="12.95" customHeight="1">
      <c r="M166" s="379" t="s">
        <v>2230</v>
      </c>
      <c r="P166" s="380">
        <v>8260</v>
      </c>
      <c r="Q166" s="381">
        <v>-200</v>
      </c>
      <c r="R166" s="380">
        <v>44050</v>
      </c>
      <c r="S166" s="380">
        <v>363373310</v>
      </c>
      <c r="T166" s="380">
        <v>8370</v>
      </c>
      <c r="U166" s="380">
        <v>8440</v>
      </c>
      <c r="V166" s="380">
        <v>8100</v>
      </c>
      <c r="W166" s="380">
        <v>86978</v>
      </c>
      <c r="X166" s="380">
        <v>10530000</v>
      </c>
    </row>
    <row r="167" spans="13:24" ht="12.95" customHeight="1">
      <c r="M167" s="379" t="s">
        <v>2232</v>
      </c>
      <c r="P167" s="380">
        <v>8460</v>
      </c>
      <c r="Q167" s="381">
        <v>-130</v>
      </c>
      <c r="R167" s="380">
        <v>24315</v>
      </c>
      <c r="S167" s="380">
        <v>206621650</v>
      </c>
      <c r="T167" s="380">
        <v>8590</v>
      </c>
      <c r="U167" s="380">
        <v>8690</v>
      </c>
      <c r="V167" s="380">
        <v>8320</v>
      </c>
      <c r="W167" s="380">
        <v>89084</v>
      </c>
      <c r="X167" s="380">
        <v>10530000</v>
      </c>
    </row>
    <row r="168" spans="13:24" ht="12.95" customHeight="1">
      <c r="M168" s="379" t="s">
        <v>2233</v>
      </c>
      <c r="P168" s="380">
        <v>8590</v>
      </c>
      <c r="Q168" s="381">
        <v>-110</v>
      </c>
      <c r="R168" s="380">
        <v>18635</v>
      </c>
      <c r="S168" s="380">
        <v>158710690</v>
      </c>
      <c r="T168" s="380">
        <v>8530</v>
      </c>
      <c r="U168" s="380">
        <v>8690</v>
      </c>
      <c r="V168" s="380">
        <v>8410</v>
      </c>
      <c r="W168" s="380">
        <v>90453</v>
      </c>
      <c r="X168" s="380">
        <v>10530000</v>
      </c>
    </row>
    <row r="169" spans="13:24" ht="12.95" customHeight="1">
      <c r="M169" s="379" t="s">
        <v>2235</v>
      </c>
      <c r="P169" s="380">
        <v>8700</v>
      </c>
      <c r="Q169" s="381">
        <v>-20</v>
      </c>
      <c r="R169" s="380">
        <v>12341</v>
      </c>
      <c r="S169" s="380">
        <v>106592710</v>
      </c>
      <c r="T169" s="380">
        <v>8590</v>
      </c>
      <c r="U169" s="380">
        <v>8750</v>
      </c>
      <c r="V169" s="380">
        <v>8590</v>
      </c>
      <c r="W169" s="380">
        <v>91611</v>
      </c>
      <c r="X169" s="380">
        <v>10530000</v>
      </c>
    </row>
    <row r="170" spans="13:24" ht="12.95" customHeight="1">
      <c r="M170" s="379" t="s">
        <v>2236</v>
      </c>
      <c r="P170" s="380">
        <v>8720</v>
      </c>
      <c r="Q170" s="381">
        <v>-110</v>
      </c>
      <c r="R170" s="380">
        <v>38259</v>
      </c>
      <c r="S170" s="380">
        <v>332086810</v>
      </c>
      <c r="T170" s="380">
        <v>8860</v>
      </c>
      <c r="U170" s="380">
        <v>8860</v>
      </c>
      <c r="V170" s="380">
        <v>8560</v>
      </c>
      <c r="W170" s="380">
        <v>91822</v>
      </c>
      <c r="X170" s="380">
        <v>10530000</v>
      </c>
    </row>
    <row r="171" spans="13:24" ht="12.95" customHeight="1">
      <c r="M171" s="379" t="s">
        <v>2237</v>
      </c>
      <c r="P171" s="380">
        <v>8830</v>
      </c>
      <c r="Q171" s="381">
        <v>40</v>
      </c>
      <c r="R171" s="380">
        <v>27971</v>
      </c>
      <c r="S171" s="380">
        <v>247265110</v>
      </c>
      <c r="T171" s="380">
        <v>8890</v>
      </c>
      <c r="U171" s="380">
        <v>8960</v>
      </c>
      <c r="V171" s="380">
        <v>8750</v>
      </c>
      <c r="W171" s="380">
        <v>92980</v>
      </c>
      <c r="X171" s="380">
        <v>10530000</v>
      </c>
    </row>
    <row r="172" spans="13:24" ht="12.95" customHeight="1">
      <c r="M172" s="379" t="s">
        <v>2238</v>
      </c>
      <c r="P172" s="380">
        <v>8790</v>
      </c>
      <c r="Q172" s="381">
        <v>-70</v>
      </c>
      <c r="R172" s="380">
        <v>22725</v>
      </c>
      <c r="S172" s="380">
        <v>202377770</v>
      </c>
      <c r="T172" s="380">
        <v>8920</v>
      </c>
      <c r="U172" s="380">
        <v>9060</v>
      </c>
      <c r="V172" s="380">
        <v>8630</v>
      </c>
      <c r="W172" s="380">
        <v>92559</v>
      </c>
      <c r="X172" s="380">
        <v>10530000</v>
      </c>
    </row>
    <row r="173" spans="13:24" ht="12.95" customHeight="1">
      <c r="M173" s="379" t="s">
        <v>2239</v>
      </c>
      <c r="P173" s="380">
        <v>8860</v>
      </c>
      <c r="Q173" s="381">
        <v>60</v>
      </c>
      <c r="R173" s="380">
        <v>15120</v>
      </c>
      <c r="S173" s="380">
        <v>132917440</v>
      </c>
      <c r="T173" s="380">
        <v>8960</v>
      </c>
      <c r="U173" s="380">
        <v>8960</v>
      </c>
      <c r="V173" s="380">
        <v>8730</v>
      </c>
      <c r="W173" s="380">
        <v>93296</v>
      </c>
      <c r="X173" s="380">
        <v>10530000</v>
      </c>
    </row>
    <row r="174" spans="13:24" ht="12.95" customHeight="1">
      <c r="M174" s="379" t="s">
        <v>2240</v>
      </c>
      <c r="P174" s="380">
        <v>8800</v>
      </c>
      <c r="Q174" s="381">
        <v>-180</v>
      </c>
      <c r="R174" s="380">
        <v>21233</v>
      </c>
      <c r="S174" s="380">
        <v>186581860</v>
      </c>
      <c r="T174" s="380">
        <v>8870</v>
      </c>
      <c r="U174" s="380">
        <v>8900</v>
      </c>
      <c r="V174" s="380">
        <v>8700</v>
      </c>
      <c r="W174" s="380">
        <v>92664</v>
      </c>
      <c r="X174" s="380">
        <v>10530000</v>
      </c>
    </row>
    <row r="175" spans="13:24" ht="12.95" customHeight="1">
      <c r="M175" s="379" t="s">
        <v>2243</v>
      </c>
      <c r="P175" s="380">
        <v>8980</v>
      </c>
      <c r="Q175" s="381">
        <v>310</v>
      </c>
      <c r="R175" s="380">
        <v>19805</v>
      </c>
      <c r="S175" s="380">
        <v>176246340</v>
      </c>
      <c r="T175" s="380">
        <v>8800</v>
      </c>
      <c r="U175" s="380">
        <v>8990</v>
      </c>
      <c r="V175" s="380">
        <v>8770</v>
      </c>
      <c r="W175" s="380">
        <v>94559</v>
      </c>
      <c r="X175" s="380">
        <v>10530000</v>
      </c>
    </row>
    <row r="176" spans="13:24" ht="12.95" customHeight="1">
      <c r="M176" s="379" t="s">
        <v>2245</v>
      </c>
      <c r="P176" s="380">
        <v>8670</v>
      </c>
      <c r="Q176" s="381">
        <v>30</v>
      </c>
      <c r="R176" s="380">
        <v>65342</v>
      </c>
      <c r="S176" s="380">
        <v>581427770</v>
      </c>
      <c r="T176" s="380">
        <v>8730</v>
      </c>
      <c r="U176" s="380">
        <v>9190</v>
      </c>
      <c r="V176" s="380">
        <v>8420</v>
      </c>
      <c r="W176" s="380">
        <v>91295</v>
      </c>
      <c r="X176" s="380">
        <v>10530000</v>
      </c>
    </row>
    <row r="177" spans="13:24" ht="12.95" customHeight="1">
      <c r="M177" s="379" t="s">
        <v>2247</v>
      </c>
      <c r="P177" s="380">
        <v>8640</v>
      </c>
      <c r="Q177" s="381">
        <v>320</v>
      </c>
      <c r="R177" s="380">
        <v>33538</v>
      </c>
      <c r="S177" s="380">
        <v>285647820</v>
      </c>
      <c r="T177" s="380">
        <v>8400</v>
      </c>
      <c r="U177" s="380">
        <v>8650</v>
      </c>
      <c r="V177" s="380">
        <v>8340</v>
      </c>
      <c r="W177" s="380">
        <v>90979</v>
      </c>
      <c r="X177" s="380">
        <v>10530000</v>
      </c>
    </row>
    <row r="178" spans="13:24" ht="12.95" customHeight="1">
      <c r="M178" s="379" t="s">
        <v>2248</v>
      </c>
      <c r="P178" s="380">
        <v>8320</v>
      </c>
      <c r="Q178" s="381">
        <v>140</v>
      </c>
      <c r="R178" s="380">
        <v>98035</v>
      </c>
      <c r="S178" s="380">
        <v>798928830</v>
      </c>
      <c r="T178" s="380">
        <v>8000</v>
      </c>
      <c r="U178" s="380">
        <v>8410</v>
      </c>
      <c r="V178" s="380">
        <v>7920</v>
      </c>
      <c r="W178" s="380">
        <v>87610</v>
      </c>
      <c r="X178" s="380">
        <v>10530000</v>
      </c>
    </row>
    <row r="179" spans="13:24" ht="12.95" customHeight="1">
      <c r="M179" s="379" t="s">
        <v>2249</v>
      </c>
      <c r="P179" s="380">
        <v>8180</v>
      </c>
      <c r="Q179" s="381">
        <v>-470</v>
      </c>
      <c r="R179" s="380">
        <v>46624</v>
      </c>
      <c r="S179" s="380">
        <v>390267510</v>
      </c>
      <c r="T179" s="380">
        <v>8570</v>
      </c>
      <c r="U179" s="380">
        <v>8730</v>
      </c>
      <c r="V179" s="380">
        <v>8050</v>
      </c>
      <c r="W179" s="380">
        <v>86135</v>
      </c>
      <c r="X179" s="380">
        <v>10530000</v>
      </c>
    </row>
    <row r="180" spans="13:24" ht="12.95" customHeight="1">
      <c r="M180" s="379" t="s">
        <v>2250</v>
      </c>
      <c r="P180" s="380">
        <v>8650</v>
      </c>
      <c r="Q180" s="381">
        <v>-240</v>
      </c>
      <c r="R180" s="380">
        <v>104690</v>
      </c>
      <c r="S180" s="380">
        <v>893000660</v>
      </c>
      <c r="T180" s="380">
        <v>9050</v>
      </c>
      <c r="U180" s="380">
        <v>9050</v>
      </c>
      <c r="V180" s="380">
        <v>8310</v>
      </c>
      <c r="W180" s="380">
        <v>91084</v>
      </c>
      <c r="X180" s="380">
        <v>10530000</v>
      </c>
    </row>
    <row r="181" spans="13:24" ht="12.95" customHeight="1">
      <c r="M181" s="379" t="s">
        <v>2251</v>
      </c>
      <c r="P181" s="380">
        <v>8890</v>
      </c>
      <c r="Q181" s="381">
        <v>-110</v>
      </c>
      <c r="R181" s="380">
        <v>34506</v>
      </c>
      <c r="S181" s="380">
        <v>305201530</v>
      </c>
      <c r="T181" s="380">
        <v>8800</v>
      </c>
      <c r="U181" s="380">
        <v>9000</v>
      </c>
      <c r="V181" s="380">
        <v>8710</v>
      </c>
      <c r="W181" s="380">
        <v>93612</v>
      </c>
      <c r="X181" s="380">
        <v>10530000</v>
      </c>
    </row>
    <row r="182" spans="13:24" ht="12.95" customHeight="1">
      <c r="M182" s="379" t="s">
        <v>2252</v>
      </c>
      <c r="P182" s="380">
        <v>9000</v>
      </c>
      <c r="Q182" s="381">
        <v>-250</v>
      </c>
      <c r="R182" s="380">
        <v>34813</v>
      </c>
      <c r="S182" s="380">
        <v>318715900</v>
      </c>
      <c r="T182" s="380">
        <v>9310</v>
      </c>
      <c r="U182" s="380">
        <v>9460</v>
      </c>
      <c r="V182" s="380">
        <v>8940</v>
      </c>
      <c r="W182" s="380">
        <v>94770</v>
      </c>
      <c r="X182" s="380">
        <v>10530000</v>
      </c>
    </row>
    <row r="183" spans="13:24" ht="12.95" customHeight="1">
      <c r="M183" s="379" t="s">
        <v>2253</v>
      </c>
      <c r="P183" s="380">
        <v>9250</v>
      </c>
      <c r="Q183" s="381">
        <v>-550</v>
      </c>
      <c r="R183" s="380">
        <v>42816</v>
      </c>
      <c r="S183" s="380">
        <v>399000620</v>
      </c>
      <c r="T183" s="380">
        <v>9810</v>
      </c>
      <c r="U183" s="380">
        <v>9880</v>
      </c>
      <c r="V183" s="380">
        <v>9150</v>
      </c>
      <c r="W183" s="380">
        <v>97402</v>
      </c>
      <c r="X183" s="380">
        <v>10530000</v>
      </c>
    </row>
    <row r="184" spans="13:24" ht="12.95" customHeight="1">
      <c r="M184" s="379" t="s">
        <v>2254</v>
      </c>
      <c r="P184" s="380">
        <v>9800</v>
      </c>
      <c r="Q184" s="381">
        <v>-30</v>
      </c>
      <c r="R184" s="380">
        <v>12342</v>
      </c>
      <c r="S184" s="380">
        <v>120889560</v>
      </c>
      <c r="T184" s="380">
        <v>9810</v>
      </c>
      <c r="U184" s="380">
        <v>9940</v>
      </c>
      <c r="V184" s="380">
        <v>9650</v>
      </c>
      <c r="W184" s="380">
        <v>103194</v>
      </c>
      <c r="X184" s="380">
        <v>10530000</v>
      </c>
    </row>
    <row r="185" spans="13:24" ht="12.95" customHeight="1">
      <c r="M185" s="379" t="s">
        <v>2255</v>
      </c>
      <c r="P185" s="380">
        <v>9830</v>
      </c>
      <c r="Q185" s="381">
        <v>60</v>
      </c>
      <c r="R185" s="380">
        <v>8228</v>
      </c>
      <c r="S185" s="380">
        <v>79738290</v>
      </c>
      <c r="T185" s="380">
        <v>9730</v>
      </c>
      <c r="U185" s="380">
        <v>9830</v>
      </c>
      <c r="V185" s="380">
        <v>9490</v>
      </c>
      <c r="W185" s="380">
        <v>103510</v>
      </c>
      <c r="X185" s="380">
        <v>10530000</v>
      </c>
    </row>
    <row r="186" spans="13:24" ht="12.95" customHeight="1">
      <c r="M186" s="379" t="s">
        <v>2256</v>
      </c>
      <c r="P186" s="380">
        <v>9770</v>
      </c>
      <c r="Q186" s="381">
        <v>-110</v>
      </c>
      <c r="R186" s="380">
        <v>16938</v>
      </c>
      <c r="S186" s="380">
        <v>166161030</v>
      </c>
      <c r="T186" s="380">
        <v>10000</v>
      </c>
      <c r="U186" s="380">
        <v>10000</v>
      </c>
      <c r="V186" s="380">
        <v>9710</v>
      </c>
      <c r="W186" s="380">
        <v>102878</v>
      </c>
      <c r="X186" s="380">
        <v>10530000</v>
      </c>
    </row>
    <row r="187" spans="13:24" ht="12.95" customHeight="1">
      <c r="M187" s="379" t="s">
        <v>2257</v>
      </c>
      <c r="P187" s="380">
        <v>9880</v>
      </c>
      <c r="Q187" s="381">
        <v>160</v>
      </c>
      <c r="R187" s="380">
        <v>34417</v>
      </c>
      <c r="S187" s="380">
        <v>342960040</v>
      </c>
      <c r="T187" s="380">
        <v>9760</v>
      </c>
      <c r="U187" s="380">
        <v>10100</v>
      </c>
      <c r="V187" s="380">
        <v>9760</v>
      </c>
      <c r="W187" s="380">
        <v>104036</v>
      </c>
      <c r="X187" s="380">
        <v>10530000</v>
      </c>
    </row>
    <row r="188" spans="13:24" ht="12.95" customHeight="1">
      <c r="M188" s="379" t="s">
        <v>2258</v>
      </c>
      <c r="P188" s="380">
        <v>9720</v>
      </c>
      <c r="Q188" s="381">
        <v>270</v>
      </c>
      <c r="R188" s="380">
        <v>21275</v>
      </c>
      <c r="S188" s="380">
        <v>205134070</v>
      </c>
      <c r="T188" s="380">
        <v>9440</v>
      </c>
      <c r="U188" s="380">
        <v>9740</v>
      </c>
      <c r="V188" s="380">
        <v>9440</v>
      </c>
      <c r="W188" s="380">
        <v>102352</v>
      </c>
      <c r="X188" s="380">
        <v>10530000</v>
      </c>
    </row>
    <row r="189" spans="13:24" ht="12.95" customHeight="1">
      <c r="M189" s="379" t="s">
        <v>2259</v>
      </c>
      <c r="P189" s="380">
        <v>9450</v>
      </c>
      <c r="Q189" s="381">
        <v>-40</v>
      </c>
      <c r="R189" s="380">
        <v>17923</v>
      </c>
      <c r="S189" s="380">
        <v>169913000</v>
      </c>
      <c r="T189" s="380">
        <v>9500</v>
      </c>
      <c r="U189" s="380">
        <v>9590</v>
      </c>
      <c r="V189" s="380">
        <v>9400</v>
      </c>
      <c r="W189" s="380">
        <v>99508</v>
      </c>
      <c r="X189" s="380">
        <v>10530000</v>
      </c>
    </row>
    <row r="190" spans="13:24" ht="12.95" customHeight="1">
      <c r="M190" s="379" t="s">
        <v>2260</v>
      </c>
      <c r="P190" s="380">
        <v>9490</v>
      </c>
      <c r="Q190" s="381">
        <v>320</v>
      </c>
      <c r="R190" s="380">
        <v>55445</v>
      </c>
      <c r="S190" s="380">
        <v>516487360</v>
      </c>
      <c r="T190" s="380">
        <v>9010</v>
      </c>
      <c r="U190" s="380">
        <v>9630</v>
      </c>
      <c r="V190" s="380">
        <v>9010</v>
      </c>
      <c r="W190" s="380">
        <v>99930</v>
      </c>
      <c r="X190" s="380">
        <v>10530000</v>
      </c>
    </row>
    <row r="191" spans="13:24" ht="12.95" customHeight="1">
      <c r="M191" s="379" t="s">
        <v>2261</v>
      </c>
      <c r="P191" s="380">
        <v>9170</v>
      </c>
      <c r="Q191" s="381">
        <v>-750</v>
      </c>
      <c r="R191" s="380">
        <v>144848</v>
      </c>
      <c r="S191" s="380">
        <v>1371347560</v>
      </c>
      <c r="T191" s="380">
        <v>9610</v>
      </c>
      <c r="U191" s="380">
        <v>9700</v>
      </c>
      <c r="V191" s="380">
        <v>9170</v>
      </c>
      <c r="W191" s="380">
        <v>96560</v>
      </c>
      <c r="X191" s="380">
        <v>10530000</v>
      </c>
    </row>
    <row r="192" spans="13:24" ht="12.95" customHeight="1">
      <c r="M192" s="379" t="s">
        <v>2262</v>
      </c>
      <c r="P192" s="380">
        <v>9920</v>
      </c>
      <c r="Q192" s="381">
        <v>-580</v>
      </c>
      <c r="R192" s="380">
        <v>101676</v>
      </c>
      <c r="S192" s="380">
        <v>1024582620</v>
      </c>
      <c r="T192" s="380">
        <v>10450</v>
      </c>
      <c r="U192" s="380">
        <v>10550</v>
      </c>
      <c r="V192" s="380">
        <v>9900</v>
      </c>
      <c r="W192" s="380">
        <v>104458</v>
      </c>
      <c r="X192" s="380">
        <v>10530000</v>
      </c>
    </row>
    <row r="193" spans="13:24" ht="12.95" customHeight="1">
      <c r="M193" s="379" t="s">
        <v>2263</v>
      </c>
      <c r="P193" s="380">
        <v>10500</v>
      </c>
      <c r="Q193" s="381">
        <v>0</v>
      </c>
      <c r="R193" s="380">
        <v>43516</v>
      </c>
      <c r="S193" s="380">
        <v>457588600</v>
      </c>
      <c r="T193" s="380">
        <v>10500</v>
      </c>
      <c r="U193" s="380">
        <v>10700</v>
      </c>
      <c r="V193" s="380">
        <v>10400</v>
      </c>
      <c r="W193" s="380">
        <v>110565</v>
      </c>
      <c r="X193" s="380">
        <v>10530000</v>
      </c>
    </row>
    <row r="194" spans="13:24" ht="12.95" customHeight="1">
      <c r="M194" s="379" t="s">
        <v>2264</v>
      </c>
      <c r="P194" s="380">
        <v>10500</v>
      </c>
      <c r="Q194" s="381">
        <v>-300</v>
      </c>
      <c r="R194" s="380">
        <v>72378</v>
      </c>
      <c r="S194" s="380">
        <v>765920400</v>
      </c>
      <c r="T194" s="380">
        <v>10650</v>
      </c>
      <c r="U194" s="380">
        <v>10900</v>
      </c>
      <c r="V194" s="380">
        <v>10450</v>
      </c>
      <c r="W194" s="380">
        <v>110565</v>
      </c>
      <c r="X194" s="380">
        <v>10530000</v>
      </c>
    </row>
    <row r="195" spans="13:24" ht="12.95" customHeight="1">
      <c r="M195" s="379" t="s">
        <v>2265</v>
      </c>
      <c r="P195" s="380">
        <v>10800</v>
      </c>
      <c r="Q195" s="381">
        <v>-750</v>
      </c>
      <c r="R195" s="380">
        <v>122074</v>
      </c>
      <c r="S195" s="380">
        <v>1355118500</v>
      </c>
      <c r="T195" s="380">
        <v>11600</v>
      </c>
      <c r="U195" s="380">
        <v>11900</v>
      </c>
      <c r="V195" s="380">
        <v>10800</v>
      </c>
      <c r="W195" s="380">
        <v>113724</v>
      </c>
      <c r="X195" s="380">
        <v>10530000</v>
      </c>
    </row>
    <row r="196" spans="13:24" ht="12.95" customHeight="1">
      <c r="M196" s="379" t="s">
        <v>2266</v>
      </c>
      <c r="P196" s="380">
        <v>11550</v>
      </c>
      <c r="Q196" s="381">
        <v>-400</v>
      </c>
      <c r="R196" s="380">
        <v>45160</v>
      </c>
      <c r="S196" s="380">
        <v>525241400</v>
      </c>
      <c r="T196" s="380">
        <v>11950</v>
      </c>
      <c r="U196" s="380">
        <v>11950</v>
      </c>
      <c r="V196" s="380">
        <v>11450</v>
      </c>
      <c r="W196" s="380">
        <v>121622</v>
      </c>
      <c r="X196" s="380">
        <v>10530000</v>
      </c>
    </row>
    <row r="197" spans="13:24" ht="12.95" customHeight="1">
      <c r="M197" s="379" t="s">
        <v>2267</v>
      </c>
      <c r="P197" s="380">
        <v>11950</v>
      </c>
      <c r="Q197" s="381">
        <v>150</v>
      </c>
      <c r="R197" s="380">
        <v>41361</v>
      </c>
      <c r="S197" s="380">
        <v>493927750</v>
      </c>
      <c r="T197" s="380">
        <v>11750</v>
      </c>
      <c r="U197" s="380">
        <v>12100</v>
      </c>
      <c r="V197" s="380">
        <v>11750</v>
      </c>
      <c r="W197" s="380">
        <v>125834</v>
      </c>
      <c r="X197" s="380">
        <v>10530000</v>
      </c>
    </row>
    <row r="198" spans="13:24" ht="12.95" customHeight="1">
      <c r="M198" s="353" t="s">
        <v>4452</v>
      </c>
      <c r="P198" s="382">
        <v>11800</v>
      </c>
      <c r="Q198" s="905">
        <v>0</v>
      </c>
      <c r="R198" s="382">
        <v>61497</v>
      </c>
      <c r="S198" s="382">
        <v>720656150</v>
      </c>
      <c r="T198" s="382">
        <v>11800</v>
      </c>
      <c r="U198" s="382">
        <v>11900</v>
      </c>
      <c r="V198" s="382">
        <v>11600</v>
      </c>
      <c r="W198" s="382">
        <v>124254</v>
      </c>
      <c r="X198" s="382">
        <v>10530000</v>
      </c>
    </row>
    <row r="199" spans="13:24" ht="12.95" customHeight="1">
      <c r="M199" s="353" t="s">
        <v>4453</v>
      </c>
      <c r="P199" s="382">
        <v>11800</v>
      </c>
      <c r="Q199" s="905">
        <v>-250</v>
      </c>
      <c r="R199" s="382">
        <v>41134</v>
      </c>
      <c r="S199" s="382">
        <v>491412550</v>
      </c>
      <c r="T199" s="382">
        <v>12150</v>
      </c>
      <c r="U199" s="382">
        <v>12200</v>
      </c>
      <c r="V199" s="382">
        <v>11800</v>
      </c>
      <c r="W199" s="382">
        <v>124254</v>
      </c>
      <c r="X199" s="382">
        <v>10530000</v>
      </c>
    </row>
    <row r="200" spans="13:24" ht="12.95" customHeight="1">
      <c r="M200" s="353" t="s">
        <v>4454</v>
      </c>
      <c r="P200" s="382">
        <v>12050</v>
      </c>
      <c r="Q200" s="905">
        <v>300</v>
      </c>
      <c r="R200" s="382">
        <v>51094</v>
      </c>
      <c r="S200" s="382">
        <v>609105650</v>
      </c>
      <c r="T200" s="382">
        <v>11750</v>
      </c>
      <c r="U200" s="382">
        <v>12050</v>
      </c>
      <c r="V200" s="382">
        <v>11700</v>
      </c>
      <c r="W200" s="382">
        <v>126886</v>
      </c>
      <c r="X200" s="382">
        <v>10530000</v>
      </c>
    </row>
    <row r="201" spans="13:24" ht="12.95" customHeight="1">
      <c r="M201" s="353" t="s">
        <v>4455</v>
      </c>
      <c r="P201" s="382">
        <v>11750</v>
      </c>
      <c r="Q201" s="905">
        <v>-250</v>
      </c>
      <c r="R201" s="382">
        <v>67203</v>
      </c>
      <c r="S201" s="382">
        <v>798579150</v>
      </c>
      <c r="T201" s="382">
        <v>12050</v>
      </c>
      <c r="U201" s="382">
        <v>12200</v>
      </c>
      <c r="V201" s="382">
        <v>11700</v>
      </c>
      <c r="W201" s="382">
        <v>123728</v>
      </c>
      <c r="X201" s="382">
        <v>10530000</v>
      </c>
    </row>
    <row r="202" spans="13:24" ht="12.95" customHeight="1">
      <c r="M202" s="353" t="s">
        <v>4456</v>
      </c>
      <c r="P202" s="382">
        <v>12000</v>
      </c>
      <c r="Q202" s="905">
        <v>-550</v>
      </c>
      <c r="R202" s="382">
        <v>92275</v>
      </c>
      <c r="S202" s="382">
        <v>1130587600</v>
      </c>
      <c r="T202" s="382">
        <v>12400</v>
      </c>
      <c r="U202" s="382">
        <v>12650</v>
      </c>
      <c r="V202" s="382">
        <v>12000</v>
      </c>
      <c r="W202" s="382">
        <v>126360</v>
      </c>
      <c r="X202" s="382">
        <v>10530000</v>
      </c>
    </row>
    <row r="203" spans="13:24" ht="12.95" customHeight="1">
      <c r="M203" s="353" t="s">
        <v>4457</v>
      </c>
      <c r="P203" s="382">
        <v>12550</v>
      </c>
      <c r="Q203" s="905">
        <v>-100</v>
      </c>
      <c r="R203" s="382">
        <v>80079</v>
      </c>
      <c r="S203" s="382">
        <v>991630100</v>
      </c>
      <c r="T203" s="382">
        <v>12550</v>
      </c>
      <c r="U203" s="382">
        <v>12600</v>
      </c>
      <c r="V203" s="382">
        <v>12150</v>
      </c>
      <c r="W203" s="382">
        <v>132152</v>
      </c>
      <c r="X203" s="382">
        <v>10530000</v>
      </c>
    </row>
    <row r="204" spans="13:24" ht="12.95" customHeight="1">
      <c r="M204" s="353" t="s">
        <v>4458</v>
      </c>
      <c r="P204" s="382">
        <v>12650</v>
      </c>
      <c r="Q204" s="905">
        <v>0</v>
      </c>
      <c r="R204" s="382">
        <v>125609</v>
      </c>
      <c r="S204" s="382">
        <v>1575436600</v>
      </c>
      <c r="T204" s="382">
        <v>12850</v>
      </c>
      <c r="U204" s="382">
        <v>12900</v>
      </c>
      <c r="V204" s="382">
        <v>12250</v>
      </c>
      <c r="W204" s="382">
        <v>133204</v>
      </c>
      <c r="X204" s="382">
        <v>10530000</v>
      </c>
    </row>
    <row r="205" spans="13:24" ht="12.95" customHeight="1">
      <c r="M205" s="353" t="s">
        <v>4459</v>
      </c>
      <c r="P205" s="382">
        <v>12650</v>
      </c>
      <c r="Q205" s="905">
        <v>700</v>
      </c>
      <c r="R205" s="382">
        <v>173025</v>
      </c>
      <c r="S205" s="382">
        <v>2134707300</v>
      </c>
      <c r="T205" s="382">
        <v>12150</v>
      </c>
      <c r="U205" s="382">
        <v>12650</v>
      </c>
      <c r="V205" s="382">
        <v>12050</v>
      </c>
      <c r="W205" s="382">
        <v>133204</v>
      </c>
      <c r="X205" s="382">
        <v>10530000</v>
      </c>
    </row>
    <row r="206" spans="13:24" ht="12.95" customHeight="1">
      <c r="M206" s="353" t="s">
        <v>4460</v>
      </c>
      <c r="P206" s="382">
        <v>11950</v>
      </c>
      <c r="Q206" s="905">
        <v>150</v>
      </c>
      <c r="R206" s="382">
        <v>25435</v>
      </c>
      <c r="S206" s="382">
        <v>300697700</v>
      </c>
      <c r="T206" s="382">
        <v>11800</v>
      </c>
      <c r="U206" s="382">
        <v>12000</v>
      </c>
      <c r="V206" s="382">
        <v>11700</v>
      </c>
      <c r="W206" s="382">
        <v>125834</v>
      </c>
      <c r="X206" s="382">
        <v>10530000</v>
      </c>
    </row>
    <row r="207" spans="13:24" ht="12.95" customHeight="1">
      <c r="M207" s="353" t="s">
        <v>4461</v>
      </c>
      <c r="P207" s="382">
        <v>11800</v>
      </c>
      <c r="Q207" s="905">
        <v>-350</v>
      </c>
      <c r="R207" s="382">
        <v>90245</v>
      </c>
      <c r="S207" s="382">
        <v>1069168800</v>
      </c>
      <c r="T207" s="382">
        <v>12150</v>
      </c>
      <c r="U207" s="382">
        <v>12200</v>
      </c>
      <c r="V207" s="382">
        <v>11650</v>
      </c>
      <c r="W207" s="382">
        <v>124254</v>
      </c>
      <c r="X207" s="382">
        <v>10530000</v>
      </c>
    </row>
    <row r="208" spans="13:24" ht="12.95" customHeight="1">
      <c r="M208" s="353" t="s">
        <v>4462</v>
      </c>
      <c r="P208" s="382">
        <v>12150</v>
      </c>
      <c r="Q208" s="905">
        <v>100</v>
      </c>
      <c r="R208" s="382">
        <v>55102</v>
      </c>
      <c r="S208" s="382">
        <v>665940400</v>
      </c>
      <c r="T208" s="382">
        <v>12050</v>
      </c>
      <c r="U208" s="382">
        <v>12200</v>
      </c>
      <c r="V208" s="382">
        <v>11950</v>
      </c>
      <c r="W208" s="382">
        <v>127940</v>
      </c>
      <c r="X208" s="382">
        <v>10530000</v>
      </c>
    </row>
    <row r="209" spans="13:24" ht="12.95" customHeight="1">
      <c r="M209" s="353" t="s">
        <v>4463</v>
      </c>
      <c r="P209" s="382">
        <v>12050</v>
      </c>
      <c r="Q209" s="905">
        <v>0</v>
      </c>
      <c r="R209" s="382">
        <v>48481</v>
      </c>
      <c r="S209" s="382">
        <v>586647100</v>
      </c>
      <c r="T209" s="382">
        <v>12100</v>
      </c>
      <c r="U209" s="382">
        <v>12300</v>
      </c>
      <c r="V209" s="382">
        <v>11900</v>
      </c>
      <c r="W209" s="382">
        <v>126886</v>
      </c>
      <c r="X209" s="382">
        <v>10530000</v>
      </c>
    </row>
    <row r="210" spans="13:24" ht="12.95" customHeight="1">
      <c r="M210" s="353" t="s">
        <v>4464</v>
      </c>
      <c r="P210" s="382">
        <v>12050</v>
      </c>
      <c r="Q210" s="905">
        <v>-350</v>
      </c>
      <c r="R210" s="382">
        <v>76500</v>
      </c>
      <c r="S210" s="382">
        <v>925874750</v>
      </c>
      <c r="T210" s="382">
        <v>12400</v>
      </c>
      <c r="U210" s="382">
        <v>12400</v>
      </c>
      <c r="V210" s="382">
        <v>11850</v>
      </c>
      <c r="W210" s="382">
        <v>126886</v>
      </c>
      <c r="X210" s="382">
        <v>10530000</v>
      </c>
    </row>
    <row r="211" spans="13:24" ht="12.95" customHeight="1">
      <c r="M211" s="353" t="s">
        <v>4465</v>
      </c>
      <c r="P211" s="382">
        <v>12400</v>
      </c>
      <c r="Q211" s="905">
        <v>600</v>
      </c>
      <c r="R211" s="382">
        <v>140687</v>
      </c>
      <c r="S211" s="382">
        <v>1705113650</v>
      </c>
      <c r="T211" s="382">
        <v>11800</v>
      </c>
      <c r="U211" s="382">
        <v>12400</v>
      </c>
      <c r="V211" s="382">
        <v>11750</v>
      </c>
      <c r="W211" s="382">
        <v>130572</v>
      </c>
      <c r="X211" s="382">
        <v>10530000</v>
      </c>
    </row>
    <row r="212" spans="13:24" ht="12.95" customHeight="1">
      <c r="M212" s="353" t="s">
        <v>4466</v>
      </c>
      <c r="P212" s="382">
        <v>11800</v>
      </c>
      <c r="Q212" s="905">
        <v>200</v>
      </c>
      <c r="R212" s="382">
        <v>64974</v>
      </c>
      <c r="S212" s="382">
        <v>763309800</v>
      </c>
      <c r="T212" s="382">
        <v>11550</v>
      </c>
      <c r="U212" s="382">
        <v>11850</v>
      </c>
      <c r="V212" s="382">
        <v>11550</v>
      </c>
      <c r="W212" s="382">
        <v>124254</v>
      </c>
      <c r="X212" s="382">
        <v>10530000</v>
      </c>
    </row>
    <row r="213" spans="13:24" ht="12.95" customHeight="1">
      <c r="M213" s="353" t="s">
        <v>4467</v>
      </c>
      <c r="P213" s="382">
        <v>11600</v>
      </c>
      <c r="Q213" s="905">
        <v>-50</v>
      </c>
      <c r="R213" s="382">
        <v>76984</v>
      </c>
      <c r="S213" s="382">
        <v>895392300</v>
      </c>
      <c r="T213" s="382">
        <v>11750</v>
      </c>
      <c r="U213" s="382">
        <v>11850</v>
      </c>
      <c r="V213" s="382">
        <v>11500</v>
      </c>
      <c r="W213" s="382">
        <v>122148</v>
      </c>
      <c r="X213" s="382">
        <v>10530000</v>
      </c>
    </row>
    <row r="214" spans="13:24" ht="12.95" customHeight="1">
      <c r="M214" s="353" t="s">
        <v>4468</v>
      </c>
      <c r="P214" s="382">
        <v>11650</v>
      </c>
      <c r="Q214" s="905">
        <v>0</v>
      </c>
      <c r="R214" s="382">
        <v>37822</v>
      </c>
      <c r="S214" s="382">
        <v>443383750</v>
      </c>
      <c r="T214" s="382">
        <v>11650</v>
      </c>
      <c r="U214" s="382">
        <v>11850</v>
      </c>
      <c r="V214" s="382">
        <v>11600</v>
      </c>
      <c r="W214" s="382">
        <v>122674</v>
      </c>
      <c r="X214" s="382">
        <v>10530000</v>
      </c>
    </row>
    <row r="215" spans="13:24" ht="12.95" customHeight="1">
      <c r="M215" s="353" t="s">
        <v>4469</v>
      </c>
      <c r="P215" s="382">
        <v>11650</v>
      </c>
      <c r="Q215" s="905">
        <v>50</v>
      </c>
      <c r="R215" s="382">
        <v>49343</v>
      </c>
      <c r="S215" s="382">
        <v>571325050</v>
      </c>
      <c r="T215" s="382">
        <v>11600</v>
      </c>
      <c r="U215" s="382">
        <v>11700</v>
      </c>
      <c r="V215" s="382">
        <v>11450</v>
      </c>
      <c r="W215" s="382">
        <v>122674</v>
      </c>
      <c r="X215" s="382">
        <v>10530000</v>
      </c>
    </row>
    <row r="216" spans="13:24" ht="12.95" customHeight="1">
      <c r="M216" s="353" t="s">
        <v>4470</v>
      </c>
      <c r="P216" s="382">
        <v>11600</v>
      </c>
      <c r="Q216" s="905">
        <v>0</v>
      </c>
      <c r="R216" s="382">
        <v>36160</v>
      </c>
      <c r="S216" s="382">
        <v>418772650</v>
      </c>
      <c r="T216" s="382">
        <v>11650</v>
      </c>
      <c r="U216" s="382">
        <v>11700</v>
      </c>
      <c r="V216" s="382">
        <v>11500</v>
      </c>
      <c r="W216" s="382">
        <v>122148</v>
      </c>
      <c r="X216" s="382">
        <v>10530000</v>
      </c>
    </row>
    <row r="217" spans="13:24" ht="12.95" customHeight="1">
      <c r="M217" s="353" t="s">
        <v>4471</v>
      </c>
      <c r="P217" s="382">
        <v>11600</v>
      </c>
      <c r="Q217" s="905">
        <v>-50</v>
      </c>
      <c r="R217" s="382">
        <v>60327</v>
      </c>
      <c r="S217" s="382">
        <v>701928700</v>
      </c>
      <c r="T217" s="382">
        <v>11750</v>
      </c>
      <c r="U217" s="382">
        <v>11800</v>
      </c>
      <c r="V217" s="382">
        <v>11550</v>
      </c>
      <c r="W217" s="382">
        <v>122148</v>
      </c>
      <c r="X217" s="382">
        <v>10530000</v>
      </c>
    </row>
    <row r="218" spans="13:24" ht="12.95" customHeight="1">
      <c r="M218" s="353" t="s">
        <v>4472</v>
      </c>
      <c r="P218" s="382">
        <v>11650</v>
      </c>
      <c r="Q218" s="905">
        <v>0</v>
      </c>
      <c r="R218" s="382">
        <v>66468</v>
      </c>
      <c r="S218" s="382">
        <v>780936100</v>
      </c>
      <c r="T218" s="382">
        <v>11700</v>
      </c>
      <c r="U218" s="382">
        <v>12000</v>
      </c>
      <c r="V218" s="382">
        <v>11650</v>
      </c>
      <c r="W218" s="382">
        <v>122674</v>
      </c>
      <c r="X218" s="382">
        <v>10530000</v>
      </c>
    </row>
    <row r="219" spans="13:24" ht="12.95" customHeight="1">
      <c r="M219" s="353" t="s">
        <v>4473</v>
      </c>
      <c r="P219" s="382">
        <v>11650</v>
      </c>
      <c r="Q219" s="905">
        <v>-150</v>
      </c>
      <c r="R219" s="382">
        <v>66945</v>
      </c>
      <c r="S219" s="382">
        <v>780870400</v>
      </c>
      <c r="T219" s="382">
        <v>11700</v>
      </c>
      <c r="U219" s="382">
        <v>11800</v>
      </c>
      <c r="V219" s="382">
        <v>11550</v>
      </c>
      <c r="W219" s="382">
        <v>122674</v>
      </c>
      <c r="X219" s="382">
        <v>10530000</v>
      </c>
    </row>
    <row r="220" spans="13:24" ht="12.95" customHeight="1">
      <c r="M220" s="353" t="s">
        <v>4474</v>
      </c>
      <c r="P220" s="382">
        <v>11800</v>
      </c>
      <c r="Q220" s="905">
        <v>0</v>
      </c>
      <c r="R220" s="382">
        <v>42006</v>
      </c>
      <c r="S220" s="382">
        <v>495241000</v>
      </c>
      <c r="T220" s="382">
        <v>12000</v>
      </c>
      <c r="U220" s="382">
        <v>12000</v>
      </c>
      <c r="V220" s="382">
        <v>11700</v>
      </c>
      <c r="W220" s="382">
        <v>124254</v>
      </c>
      <c r="X220" s="382">
        <v>10530000</v>
      </c>
    </row>
    <row r="221" spans="13:24" ht="12.95" customHeight="1">
      <c r="M221" s="353" t="s">
        <v>4475</v>
      </c>
      <c r="P221" s="382">
        <v>11800</v>
      </c>
      <c r="Q221" s="905">
        <v>-150</v>
      </c>
      <c r="R221" s="382">
        <v>59499</v>
      </c>
      <c r="S221" s="382">
        <v>706332700</v>
      </c>
      <c r="T221" s="382">
        <v>12050</v>
      </c>
      <c r="U221" s="382">
        <v>12100</v>
      </c>
      <c r="V221" s="382">
        <v>11700</v>
      </c>
      <c r="W221" s="382">
        <v>124254</v>
      </c>
      <c r="X221" s="382">
        <v>10530000</v>
      </c>
    </row>
    <row r="222" spans="13:24" ht="12.95" customHeight="1">
      <c r="M222" s="353" t="s">
        <v>4476</v>
      </c>
      <c r="P222" s="382">
        <v>11950</v>
      </c>
      <c r="Q222" s="905">
        <v>250</v>
      </c>
      <c r="R222" s="382">
        <v>136779</v>
      </c>
      <c r="S222" s="382">
        <v>1642947350</v>
      </c>
      <c r="T222" s="382">
        <v>11700</v>
      </c>
      <c r="U222" s="382">
        <v>12250</v>
      </c>
      <c r="V222" s="382">
        <v>11600</v>
      </c>
      <c r="W222" s="382">
        <v>125834</v>
      </c>
      <c r="X222" s="382">
        <v>10530000</v>
      </c>
    </row>
    <row r="223" spans="13:24" ht="12.95" customHeight="1">
      <c r="M223" s="353" t="s">
        <v>4477</v>
      </c>
      <c r="P223" s="382">
        <v>11700</v>
      </c>
      <c r="Q223" s="905">
        <v>0</v>
      </c>
      <c r="R223" s="382">
        <v>61366</v>
      </c>
      <c r="S223" s="382">
        <v>715709800</v>
      </c>
      <c r="T223" s="382">
        <v>11800</v>
      </c>
      <c r="U223" s="382">
        <v>11800</v>
      </c>
      <c r="V223" s="382">
        <v>11550</v>
      </c>
      <c r="W223" s="382">
        <v>123201</v>
      </c>
      <c r="X223" s="382">
        <v>10530000</v>
      </c>
    </row>
    <row r="224" spans="13:24" ht="12.95" customHeight="1">
      <c r="M224" s="353" t="s">
        <v>4478</v>
      </c>
      <c r="P224" s="382">
        <v>11700</v>
      </c>
      <c r="Q224" s="905">
        <v>-100</v>
      </c>
      <c r="R224" s="382">
        <v>53904</v>
      </c>
      <c r="S224" s="382">
        <v>632152550</v>
      </c>
      <c r="T224" s="382">
        <v>11800</v>
      </c>
      <c r="U224" s="382">
        <v>12000</v>
      </c>
      <c r="V224" s="382">
        <v>11500</v>
      </c>
      <c r="W224" s="382">
        <v>123201</v>
      </c>
      <c r="X224" s="382">
        <v>10530000</v>
      </c>
    </row>
    <row r="225" spans="13:24" ht="12.95" customHeight="1">
      <c r="M225" s="353" t="s">
        <v>4479</v>
      </c>
      <c r="P225" s="382">
        <v>11800</v>
      </c>
      <c r="Q225" s="905">
        <v>0</v>
      </c>
      <c r="R225" s="382">
        <v>85082</v>
      </c>
      <c r="S225" s="382">
        <v>1013918850</v>
      </c>
      <c r="T225" s="382">
        <v>11950</v>
      </c>
      <c r="U225" s="382">
        <v>12150</v>
      </c>
      <c r="V225" s="382">
        <v>11750</v>
      </c>
      <c r="W225" s="382">
        <v>124254</v>
      </c>
      <c r="X225" s="382">
        <v>10530000</v>
      </c>
    </row>
    <row r="226" spans="13:24" ht="12.95" customHeight="1">
      <c r="M226" s="353" t="s">
        <v>4480</v>
      </c>
      <c r="P226" s="382">
        <v>11800</v>
      </c>
      <c r="Q226" s="905">
        <v>-100</v>
      </c>
      <c r="R226" s="382">
        <v>203740</v>
      </c>
      <c r="S226" s="382">
        <v>2362814850</v>
      </c>
      <c r="T226" s="382">
        <v>11700</v>
      </c>
      <c r="U226" s="382">
        <v>11800</v>
      </c>
      <c r="V226" s="382">
        <v>11350</v>
      </c>
      <c r="W226" s="382">
        <v>124254</v>
      </c>
      <c r="X226" s="382">
        <v>10530000</v>
      </c>
    </row>
    <row r="227" spans="13:24" ht="12.95" customHeight="1">
      <c r="M227" s="353" t="s">
        <v>4481</v>
      </c>
      <c r="P227" s="382">
        <v>11900</v>
      </c>
      <c r="Q227" s="905">
        <v>-950</v>
      </c>
      <c r="R227" s="382">
        <v>302688</v>
      </c>
      <c r="S227" s="382">
        <v>3654941650</v>
      </c>
      <c r="T227" s="382">
        <v>12700</v>
      </c>
      <c r="U227" s="382">
        <v>13100</v>
      </c>
      <c r="V227" s="382">
        <v>11700</v>
      </c>
      <c r="W227" s="382">
        <v>125307</v>
      </c>
      <c r="X227" s="382">
        <v>10530000</v>
      </c>
    </row>
    <row r="228" spans="13:24" ht="12.95" customHeight="1">
      <c r="M228" s="353" t="s">
        <v>4482</v>
      </c>
      <c r="P228" s="382">
        <v>12850</v>
      </c>
      <c r="Q228" s="905">
        <v>-750</v>
      </c>
      <c r="R228" s="382">
        <v>74323</v>
      </c>
      <c r="S228" s="382">
        <v>966391600</v>
      </c>
      <c r="T228" s="382">
        <v>13600</v>
      </c>
      <c r="U228" s="382">
        <v>13600</v>
      </c>
      <c r="V228" s="382">
        <v>12700</v>
      </c>
      <c r="W228" s="382">
        <v>135310</v>
      </c>
      <c r="X228" s="382">
        <v>10530000</v>
      </c>
    </row>
    <row r="229" spans="13:24" ht="12.95" customHeight="1">
      <c r="M229" s="353" t="s">
        <v>4483</v>
      </c>
      <c r="P229" s="382">
        <v>13600</v>
      </c>
      <c r="Q229" s="905">
        <v>-200</v>
      </c>
      <c r="R229" s="382">
        <v>33817</v>
      </c>
      <c r="S229" s="382">
        <v>463574750</v>
      </c>
      <c r="T229" s="382">
        <v>13800</v>
      </c>
      <c r="U229" s="382">
        <v>14000</v>
      </c>
      <c r="V229" s="382">
        <v>13550</v>
      </c>
      <c r="W229" s="382">
        <v>143208</v>
      </c>
      <c r="X229" s="382">
        <v>10530000</v>
      </c>
    </row>
    <row r="230" spans="13:24" ht="12.95" customHeight="1">
      <c r="M230" s="353" t="s">
        <v>4484</v>
      </c>
      <c r="P230" s="382">
        <v>13800</v>
      </c>
      <c r="Q230" s="905">
        <v>-150</v>
      </c>
      <c r="R230" s="382">
        <v>33184</v>
      </c>
      <c r="S230" s="382">
        <v>459247550</v>
      </c>
      <c r="T230" s="382">
        <v>14000</v>
      </c>
      <c r="U230" s="382">
        <v>14050</v>
      </c>
      <c r="V230" s="382">
        <v>13650</v>
      </c>
      <c r="W230" s="382">
        <v>145314</v>
      </c>
      <c r="X230" s="382">
        <v>10530000</v>
      </c>
    </row>
    <row r="231" spans="13:24" ht="12.95" customHeight="1">
      <c r="M231" s="353" t="s">
        <v>4485</v>
      </c>
      <c r="P231" s="382">
        <v>13950</v>
      </c>
      <c r="Q231" s="905">
        <v>550</v>
      </c>
      <c r="R231" s="382">
        <v>130011</v>
      </c>
      <c r="S231" s="382">
        <v>1770585850</v>
      </c>
      <c r="T231" s="382">
        <v>13400</v>
      </c>
      <c r="U231" s="382">
        <v>14150</v>
      </c>
      <c r="V231" s="382">
        <v>13250</v>
      </c>
      <c r="W231" s="382">
        <v>146894</v>
      </c>
      <c r="X231" s="382">
        <v>10530000</v>
      </c>
    </row>
    <row r="232" spans="13:24" ht="12.95" customHeight="1">
      <c r="M232" s="353" t="s">
        <v>4486</v>
      </c>
      <c r="P232" s="382">
        <v>13400</v>
      </c>
      <c r="Q232" s="905">
        <v>50</v>
      </c>
      <c r="R232" s="382">
        <v>24643</v>
      </c>
      <c r="S232" s="382">
        <v>328089000</v>
      </c>
      <c r="T232" s="382">
        <v>13400</v>
      </c>
      <c r="U232" s="382">
        <v>13500</v>
      </c>
      <c r="V232" s="382">
        <v>13150</v>
      </c>
      <c r="W232" s="382">
        <v>141102</v>
      </c>
      <c r="X232" s="382">
        <v>10530000</v>
      </c>
    </row>
    <row r="233" spans="13:24" ht="12.95" customHeight="1">
      <c r="M233" s="353" t="s">
        <v>4487</v>
      </c>
      <c r="P233" s="382">
        <v>13350</v>
      </c>
      <c r="Q233" s="905">
        <v>-200</v>
      </c>
      <c r="R233" s="382">
        <v>22410</v>
      </c>
      <c r="S233" s="382">
        <v>299716350</v>
      </c>
      <c r="T233" s="382">
        <v>13550</v>
      </c>
      <c r="U233" s="382">
        <v>13550</v>
      </c>
      <c r="V233" s="382">
        <v>13300</v>
      </c>
      <c r="W233" s="382">
        <v>140576</v>
      </c>
      <c r="X233" s="382">
        <v>10530000</v>
      </c>
    </row>
    <row r="234" spans="13:24" ht="12.95" customHeight="1">
      <c r="M234" s="353" t="s">
        <v>4488</v>
      </c>
      <c r="P234" s="382">
        <v>13550</v>
      </c>
      <c r="Q234" s="905">
        <v>200</v>
      </c>
      <c r="R234" s="382">
        <v>16430</v>
      </c>
      <c r="S234" s="382">
        <v>220443050</v>
      </c>
      <c r="T234" s="382">
        <v>13450</v>
      </c>
      <c r="U234" s="382">
        <v>13550</v>
      </c>
      <c r="V234" s="382">
        <v>13200</v>
      </c>
      <c r="W234" s="382">
        <v>142682</v>
      </c>
      <c r="X234" s="382">
        <v>10530000</v>
      </c>
    </row>
    <row r="235" spans="13:24" ht="12.95" customHeight="1">
      <c r="M235" s="353" t="s">
        <v>4489</v>
      </c>
      <c r="P235" s="382">
        <v>13350</v>
      </c>
      <c r="Q235" s="905">
        <v>-100</v>
      </c>
      <c r="R235" s="382">
        <v>27683</v>
      </c>
      <c r="S235" s="382">
        <v>368766350</v>
      </c>
      <c r="T235" s="382">
        <v>13650</v>
      </c>
      <c r="U235" s="382">
        <v>13650</v>
      </c>
      <c r="V235" s="382">
        <v>13200</v>
      </c>
      <c r="W235" s="382">
        <v>140576</v>
      </c>
      <c r="X235" s="382">
        <v>10530000</v>
      </c>
    </row>
    <row r="236" spans="13:24" ht="12.95" customHeight="1">
      <c r="M236" s="353" t="s">
        <v>4490</v>
      </c>
      <c r="P236" s="382">
        <v>13450</v>
      </c>
      <c r="Q236" s="905">
        <v>50</v>
      </c>
      <c r="R236" s="382">
        <v>34952</v>
      </c>
      <c r="S236" s="382">
        <v>471578250</v>
      </c>
      <c r="T236" s="382">
        <v>13400</v>
      </c>
      <c r="U236" s="382">
        <v>13700</v>
      </c>
      <c r="V236" s="382">
        <v>13350</v>
      </c>
      <c r="W236" s="382">
        <v>141628</v>
      </c>
      <c r="X236" s="382">
        <v>10530000</v>
      </c>
    </row>
    <row r="237" spans="13:24" ht="12.95" customHeight="1">
      <c r="M237" s="353" t="s">
        <v>4491</v>
      </c>
      <c r="P237" s="382">
        <v>13400</v>
      </c>
      <c r="Q237" s="905">
        <v>250</v>
      </c>
      <c r="R237" s="382">
        <v>57269</v>
      </c>
      <c r="S237" s="382">
        <v>767647450</v>
      </c>
      <c r="T237" s="382">
        <v>13150</v>
      </c>
      <c r="U237" s="382">
        <v>13650</v>
      </c>
      <c r="V237" s="382">
        <v>13050</v>
      </c>
      <c r="W237" s="382">
        <v>141102</v>
      </c>
      <c r="X237" s="382">
        <v>10530000</v>
      </c>
    </row>
    <row r="238" spans="13:24" ht="12.95" customHeight="1">
      <c r="M238" s="353" t="s">
        <v>4492</v>
      </c>
      <c r="P238" s="382">
        <v>13150</v>
      </c>
      <c r="Q238" s="905">
        <v>550</v>
      </c>
      <c r="R238" s="382">
        <v>104683</v>
      </c>
      <c r="S238" s="382">
        <v>1387062700</v>
      </c>
      <c r="T238" s="382">
        <v>12700</v>
      </c>
      <c r="U238" s="382">
        <v>13550</v>
      </c>
      <c r="V238" s="382">
        <v>12650</v>
      </c>
      <c r="W238" s="382">
        <v>138470</v>
      </c>
      <c r="X238" s="382">
        <v>10530000</v>
      </c>
    </row>
    <row r="239" spans="13:24" ht="12.95" customHeight="1">
      <c r="M239" s="353" t="s">
        <v>4493</v>
      </c>
      <c r="P239" s="382">
        <v>12600</v>
      </c>
      <c r="Q239" s="905">
        <v>300</v>
      </c>
      <c r="R239" s="382">
        <v>44975</v>
      </c>
      <c r="S239" s="382">
        <v>565914550</v>
      </c>
      <c r="T239" s="382">
        <v>12350</v>
      </c>
      <c r="U239" s="382">
        <v>12750</v>
      </c>
      <c r="V239" s="382">
        <v>12300</v>
      </c>
      <c r="W239" s="382">
        <v>132678</v>
      </c>
      <c r="X239" s="382">
        <v>10530000</v>
      </c>
    </row>
    <row r="240" spans="13:24" ht="12.95" customHeight="1">
      <c r="M240" s="353" t="s">
        <v>4494</v>
      </c>
      <c r="P240" s="382">
        <v>12300</v>
      </c>
      <c r="Q240" s="905">
        <v>450</v>
      </c>
      <c r="R240" s="382">
        <v>40369</v>
      </c>
      <c r="S240" s="382">
        <v>491071950</v>
      </c>
      <c r="T240" s="382">
        <v>12000</v>
      </c>
      <c r="U240" s="382">
        <v>12400</v>
      </c>
      <c r="V240" s="382">
        <v>11800</v>
      </c>
      <c r="W240" s="382">
        <v>129519</v>
      </c>
      <c r="X240" s="382">
        <v>10530000</v>
      </c>
    </row>
    <row r="241" spans="13:24" ht="12.95" customHeight="1">
      <c r="M241" s="353" t="s">
        <v>4495</v>
      </c>
      <c r="P241" s="382">
        <v>11850</v>
      </c>
      <c r="Q241" s="905">
        <v>100</v>
      </c>
      <c r="R241" s="382">
        <v>39568</v>
      </c>
      <c r="S241" s="382">
        <v>466894100</v>
      </c>
      <c r="T241" s="382">
        <v>11800</v>
      </c>
      <c r="U241" s="382">
        <v>12150</v>
      </c>
      <c r="V241" s="382">
        <v>11550</v>
      </c>
      <c r="W241" s="382">
        <v>124780</v>
      </c>
      <c r="X241" s="382">
        <v>10530000</v>
      </c>
    </row>
    <row r="242" spans="13:24" ht="12.95" customHeight="1">
      <c r="M242" s="353" t="s">
        <v>4496</v>
      </c>
      <c r="P242" s="382">
        <v>11750</v>
      </c>
      <c r="Q242" s="905">
        <v>100</v>
      </c>
      <c r="R242" s="382">
        <v>93014</v>
      </c>
      <c r="S242" s="382">
        <v>1098995200</v>
      </c>
      <c r="T242" s="382">
        <v>11600</v>
      </c>
      <c r="U242" s="382">
        <v>12050</v>
      </c>
      <c r="V242" s="382">
        <v>11550</v>
      </c>
      <c r="W242" s="382">
        <v>123728</v>
      </c>
      <c r="X242" s="382">
        <v>10530000</v>
      </c>
    </row>
    <row r="243" spans="13:24" ht="12.95" customHeight="1">
      <c r="M243" s="353" t="s">
        <v>4497</v>
      </c>
      <c r="P243" s="382">
        <v>11650</v>
      </c>
      <c r="Q243" s="905">
        <v>-850</v>
      </c>
      <c r="R243" s="382">
        <v>93990</v>
      </c>
      <c r="S243" s="382">
        <v>1121368300</v>
      </c>
      <c r="T243" s="382">
        <v>12500</v>
      </c>
      <c r="U243" s="382">
        <v>12500</v>
      </c>
      <c r="V243" s="382">
        <v>11500</v>
      </c>
      <c r="W243" s="382">
        <v>122674</v>
      </c>
      <c r="X243" s="382">
        <v>10530000</v>
      </c>
    </row>
    <row r="244" spans="13:24" ht="12.95" customHeight="1">
      <c r="M244" s="353" t="s">
        <v>4498</v>
      </c>
      <c r="P244" s="382">
        <v>12500</v>
      </c>
      <c r="Q244" s="905">
        <v>0</v>
      </c>
      <c r="R244" s="382">
        <v>28013</v>
      </c>
      <c r="S244" s="382">
        <v>348625150</v>
      </c>
      <c r="T244" s="382">
        <v>12500</v>
      </c>
      <c r="U244" s="382">
        <v>12650</v>
      </c>
      <c r="V244" s="382">
        <v>12250</v>
      </c>
      <c r="W244" s="382">
        <v>131625</v>
      </c>
      <c r="X244" s="382">
        <v>10530000</v>
      </c>
    </row>
    <row r="245" spans="13:24" ht="12.95" customHeight="1">
      <c r="M245" s="353" t="s">
        <v>673</v>
      </c>
      <c r="P245" s="382">
        <v>12500</v>
      </c>
      <c r="Q245" s="905">
        <v>0</v>
      </c>
      <c r="R245" s="382">
        <v>26651</v>
      </c>
      <c r="S245" s="382">
        <v>332263950</v>
      </c>
      <c r="T245" s="382">
        <v>12600</v>
      </c>
      <c r="U245" s="382">
        <v>12750</v>
      </c>
      <c r="V245" s="382">
        <v>12250</v>
      </c>
      <c r="W245" s="382">
        <v>131625</v>
      </c>
      <c r="X245" s="382">
        <v>10530000</v>
      </c>
    </row>
    <row r="246" spans="13:24" ht="12.95" customHeight="1">
      <c r="M246" s="353" t="s">
        <v>674</v>
      </c>
      <c r="P246" s="382">
        <v>12500</v>
      </c>
      <c r="Q246" s="905">
        <v>-350</v>
      </c>
      <c r="R246" s="382">
        <v>69718</v>
      </c>
      <c r="S246" s="382">
        <v>879104150</v>
      </c>
      <c r="T246" s="382">
        <v>12950</v>
      </c>
      <c r="U246" s="382">
        <v>12950</v>
      </c>
      <c r="V246" s="382">
        <v>12350</v>
      </c>
      <c r="W246" s="382">
        <v>131625</v>
      </c>
      <c r="X246" s="382">
        <v>10530000</v>
      </c>
    </row>
    <row r="247" spans="13:24" ht="12.95" customHeight="1">
      <c r="M247" s="353" t="s">
        <v>675</v>
      </c>
      <c r="P247" s="382">
        <v>12850</v>
      </c>
      <c r="Q247" s="905">
        <v>-100</v>
      </c>
      <c r="R247" s="382">
        <v>30335</v>
      </c>
      <c r="S247" s="382">
        <v>388744250</v>
      </c>
      <c r="T247" s="382">
        <v>12950</v>
      </c>
      <c r="U247" s="382">
        <v>13000</v>
      </c>
      <c r="V247" s="382">
        <v>12750</v>
      </c>
      <c r="W247" s="382">
        <v>135310</v>
      </c>
      <c r="X247" s="382">
        <v>10530000</v>
      </c>
    </row>
    <row r="248" spans="13:24" ht="12.95" customHeight="1">
      <c r="M248" s="353" t="s">
        <v>676</v>
      </c>
      <c r="P248" s="382">
        <v>12950</v>
      </c>
      <c r="Q248" s="905">
        <v>50</v>
      </c>
      <c r="R248" s="382">
        <v>33147</v>
      </c>
      <c r="S248" s="382">
        <v>426463350</v>
      </c>
      <c r="T248" s="382">
        <v>13050</v>
      </c>
      <c r="U248" s="382">
        <v>13100</v>
      </c>
      <c r="V248" s="382">
        <v>12750</v>
      </c>
      <c r="W248" s="382">
        <v>136364</v>
      </c>
      <c r="X248" s="382">
        <v>10530000</v>
      </c>
    </row>
    <row r="249" spans="13:24" ht="12.95" customHeight="1">
      <c r="M249" s="353" t="s">
        <v>677</v>
      </c>
      <c r="P249" s="382">
        <v>12900</v>
      </c>
      <c r="Q249" s="905">
        <v>-50</v>
      </c>
      <c r="R249" s="382">
        <v>35857</v>
      </c>
      <c r="S249" s="382">
        <v>462659150</v>
      </c>
      <c r="T249" s="382">
        <v>13000</v>
      </c>
      <c r="U249" s="382">
        <v>13150</v>
      </c>
      <c r="V249" s="382">
        <v>12800</v>
      </c>
      <c r="W249" s="382">
        <v>135837</v>
      </c>
      <c r="X249" s="382">
        <v>10530000</v>
      </c>
    </row>
    <row r="250" spans="13:24" ht="12.95" customHeight="1">
      <c r="M250" s="353" t="s">
        <v>678</v>
      </c>
      <c r="P250" s="382">
        <v>12950</v>
      </c>
      <c r="Q250" s="905">
        <v>100</v>
      </c>
      <c r="R250" s="382">
        <v>32485</v>
      </c>
      <c r="S250" s="382">
        <v>419867350</v>
      </c>
      <c r="T250" s="382">
        <v>12750</v>
      </c>
      <c r="U250" s="382">
        <v>13200</v>
      </c>
      <c r="V250" s="382">
        <v>12750</v>
      </c>
      <c r="W250" s="382">
        <v>136364</v>
      </c>
      <c r="X250" s="382">
        <v>10530000</v>
      </c>
    </row>
    <row r="251" spans="13:24" ht="12.95" customHeight="1">
      <c r="M251" s="353" t="s">
        <v>137</v>
      </c>
      <c r="P251" s="382">
        <v>12850</v>
      </c>
      <c r="Q251" s="905">
        <v>-100</v>
      </c>
      <c r="R251" s="382">
        <v>58781</v>
      </c>
      <c r="S251" s="382">
        <v>754221600</v>
      </c>
      <c r="T251" s="382">
        <v>12950</v>
      </c>
      <c r="U251" s="382">
        <v>13100</v>
      </c>
      <c r="V251" s="382">
        <v>12600</v>
      </c>
      <c r="W251" s="382">
        <v>135310</v>
      </c>
      <c r="X251" s="382">
        <v>10530000</v>
      </c>
    </row>
    <row r="252" spans="13:24" ht="12.95" customHeight="1">
      <c r="M252" s="353" t="s">
        <v>142</v>
      </c>
      <c r="P252" s="382">
        <v>12950</v>
      </c>
      <c r="Q252" s="905">
        <v>550</v>
      </c>
      <c r="R252" s="382">
        <v>54332</v>
      </c>
      <c r="S252" s="382">
        <v>697002850</v>
      </c>
      <c r="T252" s="382">
        <v>12750</v>
      </c>
      <c r="U252" s="382">
        <v>13150</v>
      </c>
      <c r="V252" s="382">
        <v>12550</v>
      </c>
      <c r="W252" s="382">
        <v>136364</v>
      </c>
      <c r="X252" s="382">
        <v>10530000</v>
      </c>
    </row>
    <row r="253" spans="13:24" ht="12.95" customHeight="1">
      <c r="M253" s="353" t="s">
        <v>145</v>
      </c>
      <c r="P253" s="382">
        <v>12400</v>
      </c>
      <c r="Q253" s="905">
        <v>-500</v>
      </c>
      <c r="R253" s="382">
        <v>81445</v>
      </c>
      <c r="S253" s="382">
        <v>1014528950</v>
      </c>
      <c r="T253" s="382">
        <v>12650</v>
      </c>
      <c r="U253" s="382">
        <v>12800</v>
      </c>
      <c r="V253" s="382">
        <v>12250</v>
      </c>
      <c r="W253" s="382">
        <v>130572</v>
      </c>
      <c r="X253" s="382">
        <v>10530000</v>
      </c>
    </row>
    <row r="254" spans="13:24" ht="12.95" customHeight="1">
      <c r="M254" s="353" t="s">
        <v>150</v>
      </c>
      <c r="P254" s="382">
        <v>12900</v>
      </c>
      <c r="Q254" s="905">
        <v>450</v>
      </c>
      <c r="R254" s="382">
        <v>51101</v>
      </c>
      <c r="S254" s="382">
        <v>646181000</v>
      </c>
      <c r="T254" s="382">
        <v>12500</v>
      </c>
      <c r="U254" s="382">
        <v>12950</v>
      </c>
      <c r="V254" s="382">
        <v>12350</v>
      </c>
      <c r="W254" s="382">
        <v>135837</v>
      </c>
      <c r="X254" s="382">
        <v>10530000</v>
      </c>
    </row>
    <row r="255" spans="13:24" ht="12.95" customHeight="1">
      <c r="M255" s="353" t="s">
        <v>155</v>
      </c>
      <c r="P255" s="382">
        <v>12450</v>
      </c>
      <c r="Q255" s="905">
        <v>-500</v>
      </c>
      <c r="R255" s="382">
        <v>90374</v>
      </c>
      <c r="S255" s="382">
        <v>1136850150</v>
      </c>
      <c r="T255" s="382">
        <v>13050</v>
      </c>
      <c r="U255" s="382">
        <v>13050</v>
      </c>
      <c r="V255" s="382">
        <v>12350</v>
      </c>
      <c r="W255" s="382">
        <v>131098</v>
      </c>
      <c r="X255" s="382">
        <v>10530000</v>
      </c>
    </row>
    <row r="256" spans="13:24" ht="12.95" customHeight="1">
      <c r="M256" s="353" t="s">
        <v>159</v>
      </c>
      <c r="P256" s="382">
        <v>12950</v>
      </c>
      <c r="Q256" s="905">
        <v>-200</v>
      </c>
      <c r="R256" s="382">
        <v>60449</v>
      </c>
      <c r="S256" s="382">
        <v>782423550</v>
      </c>
      <c r="T256" s="382">
        <v>12950</v>
      </c>
      <c r="U256" s="382">
        <v>13150</v>
      </c>
      <c r="V256" s="382">
        <v>12800</v>
      </c>
      <c r="W256" s="382">
        <v>136364</v>
      </c>
      <c r="X256" s="382">
        <v>10530000</v>
      </c>
    </row>
    <row r="257" spans="13:24" ht="12.95" customHeight="1">
      <c r="M257" s="353" t="s">
        <v>164</v>
      </c>
      <c r="P257" s="382">
        <v>13150</v>
      </c>
      <c r="Q257" s="905">
        <v>350</v>
      </c>
      <c r="R257" s="382">
        <v>133692</v>
      </c>
      <c r="S257" s="382">
        <v>1759979750</v>
      </c>
      <c r="T257" s="382">
        <v>12950</v>
      </c>
      <c r="U257" s="382">
        <v>13600</v>
      </c>
      <c r="V257" s="382">
        <v>12800</v>
      </c>
      <c r="W257" s="382">
        <v>138470</v>
      </c>
      <c r="X257" s="382">
        <v>10530000</v>
      </c>
    </row>
    <row r="258" spans="13:24" ht="12.95" customHeight="1">
      <c r="M258" s="353" t="s">
        <v>169</v>
      </c>
      <c r="P258" s="382">
        <v>12800</v>
      </c>
      <c r="Q258" s="905">
        <v>-800</v>
      </c>
      <c r="R258" s="382">
        <v>151541</v>
      </c>
      <c r="S258" s="382">
        <v>1988945350</v>
      </c>
      <c r="T258" s="382">
        <v>13600</v>
      </c>
      <c r="U258" s="382">
        <v>13700</v>
      </c>
      <c r="V258" s="382">
        <v>12800</v>
      </c>
      <c r="W258" s="382">
        <v>134784</v>
      </c>
      <c r="X258" s="382">
        <v>10530000</v>
      </c>
    </row>
    <row r="259" spans="13:24" ht="12.95" customHeight="1">
      <c r="M259" s="353" t="s">
        <v>172</v>
      </c>
      <c r="P259" s="382">
        <v>13600</v>
      </c>
      <c r="Q259" s="905">
        <v>150</v>
      </c>
      <c r="R259" s="382">
        <v>117212</v>
      </c>
      <c r="S259" s="382">
        <v>1582958950</v>
      </c>
      <c r="T259" s="382">
        <v>13650</v>
      </c>
      <c r="U259" s="382">
        <v>13850</v>
      </c>
      <c r="V259" s="382">
        <v>13150</v>
      </c>
      <c r="W259" s="382">
        <v>143208</v>
      </c>
      <c r="X259" s="382">
        <v>10530000</v>
      </c>
    </row>
    <row r="260" spans="13:24" ht="12.95" customHeight="1">
      <c r="M260" s="353" t="s">
        <v>176</v>
      </c>
      <c r="P260" s="382">
        <v>13450</v>
      </c>
      <c r="Q260" s="905">
        <v>-500</v>
      </c>
      <c r="R260" s="382">
        <v>89898</v>
      </c>
      <c r="S260" s="382">
        <v>1229506700</v>
      </c>
      <c r="T260" s="382">
        <v>13900</v>
      </c>
      <c r="U260" s="382">
        <v>14250</v>
      </c>
      <c r="V260" s="382">
        <v>13350</v>
      </c>
      <c r="W260" s="382">
        <v>141628</v>
      </c>
      <c r="X260" s="382">
        <v>10530000</v>
      </c>
    </row>
    <row r="261" spans="13:24" ht="12.95" customHeight="1">
      <c r="M261" s="353" t="s">
        <v>180</v>
      </c>
      <c r="P261" s="382">
        <v>13950</v>
      </c>
      <c r="Q261" s="905">
        <v>200</v>
      </c>
      <c r="R261" s="382">
        <v>240228</v>
      </c>
      <c r="S261" s="382">
        <v>3404221650</v>
      </c>
      <c r="T261" s="382">
        <v>14300</v>
      </c>
      <c r="U261" s="382">
        <v>14550</v>
      </c>
      <c r="V261" s="382">
        <v>13900</v>
      </c>
      <c r="W261" s="382">
        <v>146894</v>
      </c>
      <c r="X261" s="382">
        <v>10530000</v>
      </c>
    </row>
    <row r="262" spans="13:24" ht="12.95" customHeight="1">
      <c r="M262" s="353" t="s">
        <v>184</v>
      </c>
      <c r="P262" s="382">
        <v>13750</v>
      </c>
      <c r="Q262" s="905">
        <v>250</v>
      </c>
      <c r="R262" s="382">
        <v>153582</v>
      </c>
      <c r="S262" s="382">
        <v>2096791000</v>
      </c>
      <c r="T262" s="382">
        <v>13550</v>
      </c>
      <c r="U262" s="382">
        <v>14100</v>
      </c>
      <c r="V262" s="382">
        <v>13200</v>
      </c>
      <c r="W262" s="382">
        <v>144788</v>
      </c>
      <c r="X262" s="382">
        <v>10530000</v>
      </c>
    </row>
    <row r="263" spans="13:24" ht="12.95" customHeight="1">
      <c r="M263" s="353" t="s">
        <v>187</v>
      </c>
      <c r="P263" s="382">
        <v>13500</v>
      </c>
      <c r="Q263" s="905">
        <v>0</v>
      </c>
      <c r="R263" s="382">
        <v>87051</v>
      </c>
      <c r="S263" s="382">
        <v>1172500650</v>
      </c>
      <c r="T263" s="382">
        <v>13500</v>
      </c>
      <c r="U263" s="382">
        <v>13750</v>
      </c>
      <c r="V263" s="382">
        <v>13300</v>
      </c>
      <c r="W263" s="382">
        <v>142155</v>
      </c>
      <c r="X263" s="382">
        <v>10530000</v>
      </c>
    </row>
    <row r="264" spans="13:24" ht="12.95" customHeight="1">
      <c r="M264" s="353" t="s">
        <v>190</v>
      </c>
      <c r="P264" s="382">
        <v>13500</v>
      </c>
      <c r="Q264" s="905">
        <v>-350</v>
      </c>
      <c r="R264" s="382">
        <v>146803</v>
      </c>
      <c r="S264" s="382">
        <v>1993655200</v>
      </c>
      <c r="T264" s="382">
        <v>13900</v>
      </c>
      <c r="U264" s="382">
        <v>14000</v>
      </c>
      <c r="V264" s="382">
        <v>13350</v>
      </c>
      <c r="W264" s="382">
        <v>142155</v>
      </c>
      <c r="X264" s="382">
        <v>10530000</v>
      </c>
    </row>
    <row r="265" spans="13:24" ht="12.95" customHeight="1">
      <c r="M265" s="353" t="s">
        <v>192</v>
      </c>
      <c r="P265" s="382">
        <v>13850</v>
      </c>
      <c r="Q265" s="905">
        <v>-500</v>
      </c>
      <c r="R265" s="382">
        <v>151876</v>
      </c>
      <c r="S265" s="382">
        <v>2143440700</v>
      </c>
      <c r="T265" s="382">
        <v>14350</v>
      </c>
      <c r="U265" s="382">
        <v>14700</v>
      </c>
      <c r="V265" s="382">
        <v>13650</v>
      </c>
      <c r="W265" s="382">
        <v>145840</v>
      </c>
      <c r="X265" s="382">
        <v>10530000</v>
      </c>
    </row>
    <row r="266" spans="13:24" ht="12.95" customHeight="1">
      <c r="M266" s="353" t="s">
        <v>194</v>
      </c>
      <c r="P266" s="382">
        <v>14350</v>
      </c>
      <c r="Q266" s="905">
        <v>-100</v>
      </c>
      <c r="R266" s="382">
        <v>314370</v>
      </c>
      <c r="S266" s="382">
        <v>4521483000</v>
      </c>
      <c r="T266" s="382">
        <v>14450</v>
      </c>
      <c r="U266" s="382">
        <v>14700</v>
      </c>
      <c r="V266" s="382">
        <v>13950</v>
      </c>
      <c r="W266" s="382">
        <v>151106</v>
      </c>
      <c r="X266" s="382">
        <v>10530000</v>
      </c>
    </row>
    <row r="267" spans="13:24" ht="12.95" customHeight="1">
      <c r="M267" s="353" t="s">
        <v>196</v>
      </c>
      <c r="P267" s="382">
        <v>14450</v>
      </c>
      <c r="Q267" s="382">
        <v>-1700</v>
      </c>
      <c r="R267" s="382">
        <v>471374</v>
      </c>
      <c r="S267" s="382">
        <v>7146653450</v>
      </c>
      <c r="T267" s="382">
        <v>16500</v>
      </c>
      <c r="U267" s="382">
        <v>16500</v>
      </c>
      <c r="V267" s="382">
        <v>14400</v>
      </c>
      <c r="W267" s="382">
        <v>152158</v>
      </c>
      <c r="X267" s="382">
        <v>10530000</v>
      </c>
    </row>
    <row r="268" spans="13:24" ht="12.95" customHeight="1">
      <c r="M268" s="353" t="s">
        <v>198</v>
      </c>
      <c r="P268" s="382">
        <v>16150</v>
      </c>
      <c r="Q268" s="382">
        <v>1100</v>
      </c>
      <c r="R268" s="382">
        <v>1642202</v>
      </c>
      <c r="S268" s="382">
        <v>27436282600</v>
      </c>
      <c r="T268" s="382">
        <v>15800</v>
      </c>
      <c r="U268" s="382">
        <v>17950</v>
      </c>
      <c r="V268" s="382">
        <v>15650</v>
      </c>
      <c r="W268" s="382">
        <v>170060</v>
      </c>
      <c r="X268" s="382">
        <v>10530000</v>
      </c>
    </row>
    <row r="269" spans="13:24" ht="12.95" customHeight="1">
      <c r="M269" s="353" t="s">
        <v>200</v>
      </c>
      <c r="P269" s="382">
        <v>15050</v>
      </c>
      <c r="Q269" s="905">
        <v>-400</v>
      </c>
      <c r="R269" s="382">
        <v>76958</v>
      </c>
      <c r="S269" s="382">
        <v>1174191150</v>
      </c>
      <c r="T269" s="382">
        <v>15450</v>
      </c>
      <c r="U269" s="382">
        <v>15700</v>
      </c>
      <c r="V269" s="382">
        <v>15050</v>
      </c>
      <c r="W269" s="382">
        <v>158476</v>
      </c>
      <c r="X269" s="382">
        <v>10530000</v>
      </c>
    </row>
    <row r="270" spans="13:24" ht="12.95" customHeight="1">
      <c r="M270" s="353" t="s">
        <v>201</v>
      </c>
      <c r="P270" s="382">
        <v>15450</v>
      </c>
      <c r="Q270" s="905">
        <v>100</v>
      </c>
      <c r="R270" s="382">
        <v>83766</v>
      </c>
      <c r="S270" s="382">
        <v>1282250150</v>
      </c>
      <c r="T270" s="382">
        <v>15200</v>
      </c>
      <c r="U270" s="382">
        <v>15600</v>
      </c>
      <c r="V270" s="382">
        <v>15000</v>
      </c>
      <c r="W270" s="382">
        <v>162688</v>
      </c>
      <c r="X270" s="382">
        <v>10530000</v>
      </c>
    </row>
    <row r="271" spans="13:24" ht="12.95" customHeight="1">
      <c r="M271" s="353" t="s">
        <v>202</v>
      </c>
      <c r="P271" s="382">
        <v>15350</v>
      </c>
      <c r="Q271" s="905">
        <v>-500</v>
      </c>
      <c r="R271" s="382">
        <v>139104</v>
      </c>
      <c r="S271" s="382">
        <v>2138419250</v>
      </c>
      <c r="T271" s="382">
        <v>15850</v>
      </c>
      <c r="U271" s="382">
        <v>15850</v>
      </c>
      <c r="V271" s="382">
        <v>15200</v>
      </c>
      <c r="W271" s="382">
        <v>161636</v>
      </c>
      <c r="X271" s="382">
        <v>10530000</v>
      </c>
    </row>
    <row r="272" spans="13:24" ht="12.95" customHeight="1">
      <c r="M272" s="353" t="s">
        <v>204</v>
      </c>
      <c r="P272" s="382">
        <v>15850</v>
      </c>
      <c r="Q272" s="905">
        <v>150</v>
      </c>
      <c r="R272" s="382">
        <v>95870</v>
      </c>
      <c r="S272" s="382">
        <v>1515445650</v>
      </c>
      <c r="T272" s="382">
        <v>15850</v>
      </c>
      <c r="U272" s="382">
        <v>16000</v>
      </c>
      <c r="V272" s="382">
        <v>15600</v>
      </c>
      <c r="W272" s="382">
        <v>166900</v>
      </c>
      <c r="X272" s="382">
        <v>10530000</v>
      </c>
    </row>
    <row r="273" spans="13:24" ht="12.95" customHeight="1">
      <c r="M273" s="353" t="s">
        <v>206</v>
      </c>
      <c r="P273" s="382">
        <v>15700</v>
      </c>
      <c r="Q273" s="905">
        <v>-50</v>
      </c>
      <c r="R273" s="382">
        <v>102647</v>
      </c>
      <c r="S273" s="382">
        <v>1617628550</v>
      </c>
      <c r="T273" s="382">
        <v>15750</v>
      </c>
      <c r="U273" s="382">
        <v>16100</v>
      </c>
      <c r="V273" s="382">
        <v>15450</v>
      </c>
      <c r="W273" s="382">
        <v>165321</v>
      </c>
      <c r="X273" s="382">
        <v>10530000</v>
      </c>
    </row>
    <row r="274" spans="13:24" ht="12.95" customHeight="1">
      <c r="M274" s="353" t="s">
        <v>208</v>
      </c>
      <c r="P274" s="382">
        <v>15750</v>
      </c>
      <c r="Q274" s="905">
        <v>0</v>
      </c>
      <c r="R274" s="382">
        <v>59484</v>
      </c>
      <c r="S274" s="382">
        <v>930426350</v>
      </c>
      <c r="T274" s="382">
        <v>15900</v>
      </c>
      <c r="U274" s="382">
        <v>15900</v>
      </c>
      <c r="V274" s="382">
        <v>15500</v>
      </c>
      <c r="W274" s="382">
        <v>165848</v>
      </c>
      <c r="X274" s="382">
        <v>10530000</v>
      </c>
    </row>
    <row r="275" spans="13:24" ht="12.95" customHeight="1">
      <c r="M275" s="353" t="s">
        <v>210</v>
      </c>
      <c r="P275" s="382">
        <v>15750</v>
      </c>
      <c r="Q275" s="905">
        <v>350</v>
      </c>
      <c r="R275" s="382">
        <v>80223</v>
      </c>
      <c r="S275" s="382">
        <v>1253390100</v>
      </c>
      <c r="T275" s="382">
        <v>15400</v>
      </c>
      <c r="U275" s="382">
        <v>15900</v>
      </c>
      <c r="V275" s="382">
        <v>15200</v>
      </c>
      <c r="W275" s="382">
        <v>165848</v>
      </c>
      <c r="X275" s="382">
        <v>10530000</v>
      </c>
    </row>
    <row r="276" spans="13:24" ht="12.95" customHeight="1">
      <c r="M276" s="353" t="s">
        <v>211</v>
      </c>
      <c r="P276" s="382">
        <v>15400</v>
      </c>
      <c r="Q276" s="905">
        <v>-100</v>
      </c>
      <c r="R276" s="382">
        <v>74652</v>
      </c>
      <c r="S276" s="382">
        <v>1138616650</v>
      </c>
      <c r="T276" s="382">
        <v>15750</v>
      </c>
      <c r="U276" s="382">
        <v>15750</v>
      </c>
      <c r="V276" s="382">
        <v>15000</v>
      </c>
      <c r="W276" s="382">
        <v>162162</v>
      </c>
      <c r="X276" s="382">
        <v>10530000</v>
      </c>
    </row>
    <row r="277" spans="13:24" ht="12.95" customHeight="1">
      <c r="M277" s="353" t="s">
        <v>213</v>
      </c>
      <c r="P277" s="382">
        <v>15500</v>
      </c>
      <c r="Q277" s="905">
        <v>-450</v>
      </c>
      <c r="R277" s="382">
        <v>111181</v>
      </c>
      <c r="S277" s="382">
        <v>1721847300</v>
      </c>
      <c r="T277" s="382">
        <v>16000</v>
      </c>
      <c r="U277" s="382">
        <v>16000</v>
      </c>
      <c r="V277" s="382">
        <v>15150</v>
      </c>
      <c r="W277" s="382">
        <v>163215</v>
      </c>
      <c r="X277" s="382">
        <v>10530000</v>
      </c>
    </row>
    <row r="278" spans="13:24" ht="12.95" customHeight="1">
      <c r="M278" s="353" t="s">
        <v>217</v>
      </c>
      <c r="P278" s="382">
        <v>15950</v>
      </c>
      <c r="Q278" s="905">
        <v>650</v>
      </c>
      <c r="R278" s="382">
        <v>165938</v>
      </c>
      <c r="S278" s="382">
        <v>2620935100</v>
      </c>
      <c r="T278" s="382">
        <v>15200</v>
      </c>
      <c r="U278" s="382">
        <v>16250</v>
      </c>
      <c r="V278" s="382">
        <v>15150</v>
      </c>
      <c r="W278" s="382">
        <v>167954</v>
      </c>
      <c r="X278" s="382">
        <v>10530000</v>
      </c>
    </row>
    <row r="279" spans="13:24" ht="12.95" customHeight="1">
      <c r="M279" s="353" t="s">
        <v>220</v>
      </c>
      <c r="P279" s="382">
        <v>15300</v>
      </c>
      <c r="Q279" s="905">
        <v>-450</v>
      </c>
      <c r="R279" s="382">
        <v>150824</v>
      </c>
      <c r="S279" s="382">
        <v>2296001900</v>
      </c>
      <c r="T279" s="382">
        <v>15600</v>
      </c>
      <c r="U279" s="382">
        <v>15750</v>
      </c>
      <c r="V279" s="382">
        <v>15000</v>
      </c>
      <c r="W279" s="382">
        <v>161109</v>
      </c>
      <c r="X279" s="382">
        <v>10530000</v>
      </c>
    </row>
    <row r="280" spans="13:24" ht="12.95" customHeight="1">
      <c r="M280" s="353" t="s">
        <v>223</v>
      </c>
      <c r="P280" s="382">
        <v>15750</v>
      </c>
      <c r="Q280" s="905">
        <v>-400</v>
      </c>
      <c r="R280" s="382">
        <v>176017</v>
      </c>
      <c r="S280" s="382">
        <v>2781105450</v>
      </c>
      <c r="T280" s="382">
        <v>16200</v>
      </c>
      <c r="U280" s="382">
        <v>16250</v>
      </c>
      <c r="V280" s="382">
        <v>15500</v>
      </c>
      <c r="W280" s="382">
        <v>165848</v>
      </c>
      <c r="X280" s="382">
        <v>10530000</v>
      </c>
    </row>
    <row r="281" spans="13:24" ht="12.95" customHeight="1">
      <c r="M281" s="353" t="s">
        <v>224</v>
      </c>
      <c r="P281" s="382">
        <v>16150</v>
      </c>
      <c r="Q281" s="905">
        <v>750</v>
      </c>
      <c r="R281" s="382">
        <v>385005</v>
      </c>
      <c r="S281" s="382">
        <v>6189656800</v>
      </c>
      <c r="T281" s="382">
        <v>15900</v>
      </c>
      <c r="U281" s="382">
        <v>16550</v>
      </c>
      <c r="V281" s="382">
        <v>15650</v>
      </c>
      <c r="W281" s="382">
        <v>170060</v>
      </c>
      <c r="X281" s="382">
        <v>10530000</v>
      </c>
    </row>
    <row r="282" spans="13:24" ht="12.95" customHeight="1">
      <c r="M282" s="353" t="s">
        <v>225</v>
      </c>
      <c r="P282" s="382">
        <v>15400</v>
      </c>
      <c r="Q282" s="905">
        <v>-150</v>
      </c>
      <c r="R282" s="382">
        <v>237114</v>
      </c>
      <c r="S282" s="382">
        <v>3611201200</v>
      </c>
      <c r="T282" s="382">
        <v>14650</v>
      </c>
      <c r="U282" s="382">
        <v>15850</v>
      </c>
      <c r="V282" s="382">
        <v>14450</v>
      </c>
      <c r="W282" s="382">
        <v>162162</v>
      </c>
      <c r="X282" s="382">
        <v>10530000</v>
      </c>
    </row>
    <row r="283" spans="13:24" ht="12.95" customHeight="1">
      <c r="M283" s="353" t="s">
        <v>227</v>
      </c>
      <c r="P283" s="382">
        <v>15550</v>
      </c>
      <c r="Q283" s="905">
        <v>-450</v>
      </c>
      <c r="R283" s="382">
        <v>265194</v>
      </c>
      <c r="S283" s="382">
        <v>4184921500</v>
      </c>
      <c r="T283" s="382">
        <v>16050</v>
      </c>
      <c r="U283" s="382">
        <v>16350</v>
      </c>
      <c r="V283" s="382">
        <v>15450</v>
      </c>
      <c r="W283" s="382">
        <v>163742</v>
      </c>
      <c r="X283" s="382">
        <v>10530000</v>
      </c>
    </row>
    <row r="284" spans="13:24" ht="12.95" customHeight="1">
      <c r="M284" s="353" t="s">
        <v>228</v>
      </c>
      <c r="P284" s="382">
        <v>16000</v>
      </c>
      <c r="Q284" s="382">
        <v>-1300</v>
      </c>
      <c r="R284" s="382">
        <v>427432</v>
      </c>
      <c r="S284" s="382">
        <v>7000455800</v>
      </c>
      <c r="T284" s="382">
        <v>17300</v>
      </c>
      <c r="U284" s="382">
        <v>17300</v>
      </c>
      <c r="V284" s="382">
        <v>15800</v>
      </c>
      <c r="W284" s="382">
        <v>168480</v>
      </c>
      <c r="X284" s="382">
        <v>10530000</v>
      </c>
    </row>
    <row r="285" spans="13:24" ht="12.95" customHeight="1">
      <c r="M285" s="353" t="s">
        <v>229</v>
      </c>
      <c r="P285" s="382">
        <v>17300</v>
      </c>
      <c r="Q285" s="905">
        <v>750</v>
      </c>
      <c r="R285" s="382">
        <v>284746</v>
      </c>
      <c r="S285" s="382">
        <v>4773575750</v>
      </c>
      <c r="T285" s="382">
        <v>16500</v>
      </c>
      <c r="U285" s="382">
        <v>17300</v>
      </c>
      <c r="V285" s="382">
        <v>16300</v>
      </c>
      <c r="W285" s="382">
        <v>182169</v>
      </c>
      <c r="X285" s="382">
        <v>10530000</v>
      </c>
    </row>
    <row r="286" spans="13:24" ht="12.95" customHeight="1">
      <c r="M286" s="353" t="s">
        <v>231</v>
      </c>
      <c r="P286" s="382">
        <v>16550</v>
      </c>
      <c r="Q286" s="905">
        <v>750</v>
      </c>
      <c r="R286" s="382">
        <v>510547</v>
      </c>
      <c r="S286" s="382">
        <v>8226247400</v>
      </c>
      <c r="T286" s="382">
        <v>16000</v>
      </c>
      <c r="U286" s="382">
        <v>16950</v>
      </c>
      <c r="V286" s="382">
        <v>15300</v>
      </c>
      <c r="W286" s="382">
        <v>174272</v>
      </c>
      <c r="X286" s="382">
        <v>10530000</v>
      </c>
    </row>
    <row r="287" spans="13:24" ht="12.95" customHeight="1">
      <c r="M287" s="353" t="s">
        <v>233</v>
      </c>
      <c r="P287" s="382">
        <v>15800</v>
      </c>
      <c r="Q287" s="905">
        <v>500</v>
      </c>
      <c r="R287" s="382">
        <v>632707</v>
      </c>
      <c r="S287" s="382">
        <v>10117240850</v>
      </c>
      <c r="T287" s="382">
        <v>16000</v>
      </c>
      <c r="U287" s="382">
        <v>16800</v>
      </c>
      <c r="V287" s="382">
        <v>15300</v>
      </c>
      <c r="W287" s="382">
        <v>166374</v>
      </c>
      <c r="X287" s="382">
        <v>10530000</v>
      </c>
    </row>
    <row r="288" spans="13:24" ht="12.95" customHeight="1">
      <c r="M288" s="353" t="s">
        <v>235</v>
      </c>
      <c r="P288" s="382">
        <v>15300</v>
      </c>
      <c r="Q288" s="382">
        <v>-1300</v>
      </c>
      <c r="R288" s="382">
        <v>931025</v>
      </c>
      <c r="S288" s="382">
        <v>14678534750</v>
      </c>
      <c r="T288" s="382">
        <v>15850</v>
      </c>
      <c r="U288" s="382">
        <v>16500</v>
      </c>
      <c r="V288" s="382">
        <v>15000</v>
      </c>
      <c r="W288" s="382">
        <v>161109</v>
      </c>
      <c r="X288" s="382">
        <v>10530000</v>
      </c>
    </row>
    <row r="289" spans="13:24" ht="12.95" customHeight="1">
      <c r="M289" s="353" t="s">
        <v>237</v>
      </c>
      <c r="P289" s="382">
        <v>16600</v>
      </c>
      <c r="Q289" s="382">
        <v>3800</v>
      </c>
      <c r="R289" s="382">
        <v>2093450</v>
      </c>
      <c r="S289" s="382">
        <v>32110799350</v>
      </c>
      <c r="T289" s="382">
        <v>12800</v>
      </c>
      <c r="U289" s="382">
        <v>16600</v>
      </c>
      <c r="V289" s="382">
        <v>12600</v>
      </c>
      <c r="W289" s="382">
        <v>174798</v>
      </c>
      <c r="X289" s="382">
        <v>10530000</v>
      </c>
    </row>
    <row r="290" spans="13:24" ht="12.95" customHeight="1">
      <c r="M290" s="353" t="s">
        <v>238</v>
      </c>
      <c r="P290" s="382">
        <v>12800</v>
      </c>
      <c r="Q290" s="905">
        <v>300</v>
      </c>
      <c r="R290" s="382">
        <v>73133</v>
      </c>
      <c r="S290" s="382">
        <v>920247600</v>
      </c>
      <c r="T290" s="382">
        <v>12500</v>
      </c>
      <c r="U290" s="382">
        <v>12800</v>
      </c>
      <c r="V290" s="382">
        <v>12300</v>
      </c>
      <c r="W290" s="382">
        <v>134784</v>
      </c>
      <c r="X290" s="382">
        <v>10530000</v>
      </c>
    </row>
    <row r="291" spans="13:24" ht="12.95" customHeight="1">
      <c r="M291" s="353" t="s">
        <v>241</v>
      </c>
      <c r="P291" s="382">
        <v>12500</v>
      </c>
      <c r="Q291" s="905">
        <v>250</v>
      </c>
      <c r="R291" s="382">
        <v>29383</v>
      </c>
      <c r="S291" s="382">
        <v>361807200</v>
      </c>
      <c r="T291" s="382">
        <v>12250</v>
      </c>
      <c r="U291" s="382">
        <v>12500</v>
      </c>
      <c r="V291" s="382">
        <v>12150</v>
      </c>
      <c r="W291" s="382">
        <v>131625</v>
      </c>
      <c r="X291" s="382">
        <v>10530000</v>
      </c>
    </row>
    <row r="292" spans="13:24" ht="12.95" customHeight="1">
      <c r="M292" s="353" t="s">
        <v>243</v>
      </c>
      <c r="P292" s="382">
        <v>12250</v>
      </c>
      <c r="Q292" s="905">
        <v>0</v>
      </c>
      <c r="R292" s="382">
        <v>40415</v>
      </c>
      <c r="S292" s="382">
        <v>490875050</v>
      </c>
      <c r="T292" s="382">
        <v>12250</v>
      </c>
      <c r="U292" s="382">
        <v>12300</v>
      </c>
      <c r="V292" s="382">
        <v>12050</v>
      </c>
      <c r="W292" s="382">
        <v>128992</v>
      </c>
      <c r="X292" s="382">
        <v>10530000</v>
      </c>
    </row>
    <row r="293" spans="13:24" ht="12.95" customHeight="1">
      <c r="M293" s="353" t="s">
        <v>245</v>
      </c>
      <c r="P293" s="382">
        <v>12250</v>
      </c>
      <c r="Q293" s="905">
        <v>-200</v>
      </c>
      <c r="R293" s="382">
        <v>49161</v>
      </c>
      <c r="S293" s="382">
        <v>601384350</v>
      </c>
      <c r="T293" s="382">
        <v>12400</v>
      </c>
      <c r="U293" s="382">
        <v>12500</v>
      </c>
      <c r="V293" s="382">
        <v>12050</v>
      </c>
      <c r="W293" s="382">
        <v>128992</v>
      </c>
      <c r="X293" s="382">
        <v>10530000</v>
      </c>
    </row>
    <row r="294" spans="13:24" ht="12.95" customHeight="1">
      <c r="M294" s="353" t="s">
        <v>246</v>
      </c>
      <c r="P294" s="382">
        <v>12450</v>
      </c>
      <c r="Q294" s="905">
        <v>100</v>
      </c>
      <c r="R294" s="382">
        <v>36955</v>
      </c>
      <c r="S294" s="382">
        <v>459335550</v>
      </c>
      <c r="T294" s="382">
        <v>12450</v>
      </c>
      <c r="U294" s="382">
        <v>12600</v>
      </c>
      <c r="V294" s="382">
        <v>12250</v>
      </c>
      <c r="W294" s="382">
        <v>131098</v>
      </c>
      <c r="X294" s="382">
        <v>10530000</v>
      </c>
    </row>
    <row r="295" spans="13:24" ht="12.95" customHeight="1">
      <c r="M295" s="353" t="s">
        <v>247</v>
      </c>
      <c r="P295" s="382">
        <v>12350</v>
      </c>
      <c r="Q295" s="905">
        <v>-50</v>
      </c>
      <c r="R295" s="382">
        <v>38797</v>
      </c>
      <c r="S295" s="382">
        <v>482242950</v>
      </c>
      <c r="T295" s="382">
        <v>12400</v>
      </c>
      <c r="U295" s="382">
        <v>12600</v>
      </c>
      <c r="V295" s="382">
        <v>12250</v>
      </c>
      <c r="W295" s="382">
        <v>130046</v>
      </c>
      <c r="X295" s="382">
        <v>10530000</v>
      </c>
    </row>
    <row r="296" spans="13:24" ht="12.95" customHeight="1">
      <c r="M296" s="353" t="s">
        <v>249</v>
      </c>
      <c r="P296" s="382">
        <v>12400</v>
      </c>
      <c r="Q296" s="905">
        <v>-150</v>
      </c>
      <c r="R296" s="382">
        <v>37158</v>
      </c>
      <c r="S296" s="382">
        <v>457689700</v>
      </c>
      <c r="T296" s="382">
        <v>12500</v>
      </c>
      <c r="U296" s="382">
        <v>12550</v>
      </c>
      <c r="V296" s="382">
        <v>12200</v>
      </c>
      <c r="W296" s="382">
        <v>130572</v>
      </c>
      <c r="X296" s="382">
        <v>10530000</v>
      </c>
    </row>
    <row r="297" spans="13:24" ht="12.95" customHeight="1">
      <c r="M297" s="353" t="s">
        <v>251</v>
      </c>
      <c r="P297" s="382">
        <v>12550</v>
      </c>
      <c r="Q297" s="905">
        <v>250</v>
      </c>
      <c r="R297" s="382">
        <v>91634</v>
      </c>
      <c r="S297" s="382">
        <v>1140701800</v>
      </c>
      <c r="T297" s="382">
        <v>12400</v>
      </c>
      <c r="U297" s="382">
        <v>12650</v>
      </c>
      <c r="V297" s="382">
        <v>12150</v>
      </c>
      <c r="W297" s="382">
        <v>132152</v>
      </c>
      <c r="X297" s="382">
        <v>10530000</v>
      </c>
    </row>
    <row r="298" spans="13:24" ht="12.95" customHeight="1">
      <c r="M298" s="353" t="s">
        <v>5491</v>
      </c>
      <c r="P298" s="382">
        <v>12300</v>
      </c>
      <c r="Q298" s="905">
        <v>-250</v>
      </c>
      <c r="R298" s="382">
        <v>60872</v>
      </c>
      <c r="S298" s="382">
        <v>752663950</v>
      </c>
      <c r="T298" s="382">
        <v>12550</v>
      </c>
      <c r="U298" s="382">
        <v>12600</v>
      </c>
      <c r="V298" s="382">
        <v>12300</v>
      </c>
      <c r="W298" s="382">
        <v>129519</v>
      </c>
      <c r="X298" s="382">
        <v>10530000</v>
      </c>
    </row>
    <row r="299" spans="13:24" ht="12.95" customHeight="1">
      <c r="M299" s="353" t="s">
        <v>5496</v>
      </c>
      <c r="P299" s="382">
        <v>12550</v>
      </c>
      <c r="Q299" s="905">
        <v>150</v>
      </c>
      <c r="R299" s="382">
        <v>36801</v>
      </c>
      <c r="S299" s="382">
        <v>458117400</v>
      </c>
      <c r="T299" s="382">
        <v>12400</v>
      </c>
      <c r="U299" s="382">
        <v>12550</v>
      </c>
      <c r="V299" s="382">
        <v>12350</v>
      </c>
      <c r="W299" s="382">
        <v>132152</v>
      </c>
      <c r="X299" s="382">
        <v>10530000</v>
      </c>
    </row>
    <row r="300" spans="13:24" ht="12.95" customHeight="1">
      <c r="M300" s="353" t="s">
        <v>5499</v>
      </c>
      <c r="P300" s="382">
        <v>12400</v>
      </c>
      <c r="Q300" s="905">
        <v>100</v>
      </c>
      <c r="R300" s="382">
        <v>60231</v>
      </c>
      <c r="S300" s="382">
        <v>750379750</v>
      </c>
      <c r="T300" s="382">
        <v>12200</v>
      </c>
      <c r="U300" s="382">
        <v>12600</v>
      </c>
      <c r="V300" s="382">
        <v>12200</v>
      </c>
      <c r="W300" s="382">
        <v>130572</v>
      </c>
      <c r="X300" s="382">
        <v>10530000</v>
      </c>
    </row>
    <row r="301" spans="13:24" ht="12.95" customHeight="1">
      <c r="M301" s="353" t="s">
        <v>5502</v>
      </c>
      <c r="P301" s="382">
        <v>12300</v>
      </c>
      <c r="Q301" s="905">
        <v>-250</v>
      </c>
      <c r="R301" s="382">
        <v>60165</v>
      </c>
      <c r="S301" s="382">
        <v>740393850</v>
      </c>
      <c r="T301" s="382">
        <v>12400</v>
      </c>
      <c r="U301" s="382">
        <v>12550</v>
      </c>
      <c r="V301" s="382">
        <v>12200</v>
      </c>
      <c r="W301" s="382">
        <v>129519</v>
      </c>
      <c r="X301" s="382">
        <v>10530000</v>
      </c>
    </row>
    <row r="302" spans="13:24" ht="12.95" customHeight="1">
      <c r="M302" s="353" t="s">
        <v>5505</v>
      </c>
      <c r="P302" s="382">
        <v>12550</v>
      </c>
      <c r="Q302" s="905">
        <v>-200</v>
      </c>
      <c r="R302" s="382">
        <v>45265</v>
      </c>
      <c r="S302" s="382">
        <v>570073500</v>
      </c>
      <c r="T302" s="382">
        <v>12750</v>
      </c>
      <c r="U302" s="382">
        <v>12850</v>
      </c>
      <c r="V302" s="382">
        <v>12450</v>
      </c>
      <c r="W302" s="382">
        <v>132152</v>
      </c>
      <c r="X302" s="382">
        <v>10530000</v>
      </c>
    </row>
    <row r="303" spans="13:24" ht="12.95" customHeight="1">
      <c r="M303" s="353" t="s">
        <v>5510</v>
      </c>
      <c r="P303" s="382">
        <v>12750</v>
      </c>
      <c r="Q303" s="905">
        <v>-250</v>
      </c>
      <c r="R303" s="382">
        <v>50361</v>
      </c>
      <c r="S303" s="382">
        <v>649048450</v>
      </c>
      <c r="T303" s="382">
        <v>13150</v>
      </c>
      <c r="U303" s="382">
        <v>13150</v>
      </c>
      <c r="V303" s="382">
        <v>12750</v>
      </c>
      <c r="W303" s="382">
        <v>134258</v>
      </c>
      <c r="X303" s="382">
        <v>10530000</v>
      </c>
    </row>
    <row r="304" spans="13:24" ht="12.95" customHeight="1">
      <c r="M304" s="353" t="s">
        <v>5514</v>
      </c>
      <c r="P304" s="382">
        <v>13000</v>
      </c>
      <c r="Q304" s="905">
        <v>300</v>
      </c>
      <c r="R304" s="382">
        <v>71045</v>
      </c>
      <c r="S304" s="382">
        <v>917517000</v>
      </c>
      <c r="T304" s="382">
        <v>12750</v>
      </c>
      <c r="U304" s="382">
        <v>13100</v>
      </c>
      <c r="V304" s="382">
        <v>12550</v>
      </c>
      <c r="W304" s="382">
        <v>136890</v>
      </c>
      <c r="X304" s="382">
        <v>10530000</v>
      </c>
    </row>
    <row r="305" spans="13:24" ht="12.95" customHeight="1">
      <c r="M305" s="353" t="s">
        <v>5518</v>
      </c>
      <c r="P305" s="382">
        <v>12700</v>
      </c>
      <c r="Q305" s="905">
        <v>250</v>
      </c>
      <c r="R305" s="382">
        <v>145674</v>
      </c>
      <c r="S305" s="382">
        <v>1812273400</v>
      </c>
      <c r="T305" s="382">
        <v>12350</v>
      </c>
      <c r="U305" s="382">
        <v>12800</v>
      </c>
      <c r="V305" s="382">
        <v>12100</v>
      </c>
      <c r="W305" s="382">
        <v>133731</v>
      </c>
      <c r="X305" s="382">
        <v>10530000</v>
      </c>
    </row>
    <row r="306" spans="13:24" ht="12.95" customHeight="1">
      <c r="M306" s="353" t="s">
        <v>5521</v>
      </c>
      <c r="P306" s="382">
        <v>12450</v>
      </c>
      <c r="Q306" s="905">
        <v>-450</v>
      </c>
      <c r="R306" s="382">
        <v>92496</v>
      </c>
      <c r="S306" s="382">
        <v>1157617250</v>
      </c>
      <c r="T306" s="382">
        <v>12800</v>
      </c>
      <c r="U306" s="382">
        <v>12850</v>
      </c>
      <c r="V306" s="382">
        <v>12300</v>
      </c>
      <c r="W306" s="382">
        <v>131098</v>
      </c>
      <c r="X306" s="382">
        <v>10530000</v>
      </c>
    </row>
    <row r="307" spans="13:24" ht="12.95" customHeight="1">
      <c r="M307" s="353" t="s">
        <v>5526</v>
      </c>
      <c r="P307" s="382">
        <v>12900</v>
      </c>
      <c r="Q307" s="905">
        <v>-150</v>
      </c>
      <c r="R307" s="382">
        <v>28286</v>
      </c>
      <c r="S307" s="382">
        <v>361416100</v>
      </c>
      <c r="T307" s="382">
        <v>13050</v>
      </c>
      <c r="U307" s="382">
        <v>13050</v>
      </c>
      <c r="V307" s="382">
        <v>12650</v>
      </c>
      <c r="W307" s="382">
        <v>135837</v>
      </c>
      <c r="X307" s="382">
        <v>10530000</v>
      </c>
    </row>
    <row r="308" spans="13:24" ht="12.95" customHeight="1">
      <c r="M308" s="353" t="s">
        <v>5530</v>
      </c>
      <c r="P308" s="382">
        <v>13050</v>
      </c>
      <c r="Q308" s="905">
        <v>100</v>
      </c>
      <c r="R308" s="382">
        <v>45721</v>
      </c>
      <c r="S308" s="382">
        <v>586219500</v>
      </c>
      <c r="T308" s="382">
        <v>12950</v>
      </c>
      <c r="U308" s="382">
        <v>13050</v>
      </c>
      <c r="V308" s="382">
        <v>12650</v>
      </c>
      <c r="W308" s="382">
        <v>137416</v>
      </c>
      <c r="X308" s="382">
        <v>10530000</v>
      </c>
    </row>
    <row r="309" spans="13:24" ht="12.95" customHeight="1">
      <c r="M309" s="353" t="s">
        <v>5536</v>
      </c>
      <c r="P309" s="382">
        <v>12950</v>
      </c>
      <c r="Q309" s="905">
        <v>550</v>
      </c>
      <c r="R309" s="382">
        <v>144555</v>
      </c>
      <c r="S309" s="382">
        <v>1878948800</v>
      </c>
      <c r="T309" s="382">
        <v>12400</v>
      </c>
      <c r="U309" s="382">
        <v>13250</v>
      </c>
      <c r="V309" s="382">
        <v>12400</v>
      </c>
      <c r="W309" s="382">
        <v>136364</v>
      </c>
      <c r="X309" s="382">
        <v>10530000</v>
      </c>
    </row>
    <row r="310" spans="13:24" ht="12.95" customHeight="1">
      <c r="M310" s="353" t="s">
        <v>5541</v>
      </c>
      <c r="P310" s="382">
        <v>12400</v>
      </c>
      <c r="Q310" s="905">
        <v>100</v>
      </c>
      <c r="R310" s="382">
        <v>48631</v>
      </c>
      <c r="S310" s="382">
        <v>608395400</v>
      </c>
      <c r="T310" s="382">
        <v>12500</v>
      </c>
      <c r="U310" s="382">
        <v>12650</v>
      </c>
      <c r="V310" s="382">
        <v>12350</v>
      </c>
      <c r="W310" s="382">
        <v>130572</v>
      </c>
      <c r="X310" s="382">
        <v>10530000</v>
      </c>
    </row>
    <row r="311" spans="13:24" ht="12.95" customHeight="1">
      <c r="M311" s="353" t="s">
        <v>5547</v>
      </c>
      <c r="P311" s="382">
        <v>12300</v>
      </c>
      <c r="Q311" s="905">
        <v>650</v>
      </c>
      <c r="R311" s="382">
        <v>83744</v>
      </c>
      <c r="S311" s="382">
        <v>1018977650</v>
      </c>
      <c r="T311" s="382">
        <v>11650</v>
      </c>
      <c r="U311" s="382">
        <v>12500</v>
      </c>
      <c r="V311" s="382">
        <v>11650</v>
      </c>
      <c r="W311" s="382">
        <v>129519</v>
      </c>
      <c r="X311" s="382">
        <v>10530000</v>
      </c>
    </row>
    <row r="312" spans="13:24" ht="12.95" customHeight="1">
      <c r="M312" s="353" t="s">
        <v>5551</v>
      </c>
      <c r="P312" s="382">
        <v>11650</v>
      </c>
      <c r="Q312" s="905">
        <v>0</v>
      </c>
      <c r="R312" s="382">
        <v>43326</v>
      </c>
      <c r="S312" s="382">
        <v>498553350</v>
      </c>
      <c r="T312" s="382">
        <v>11600</v>
      </c>
      <c r="U312" s="382">
        <v>11700</v>
      </c>
      <c r="V312" s="382">
        <v>11400</v>
      </c>
      <c r="W312" s="382">
        <v>122674</v>
      </c>
      <c r="X312" s="382">
        <v>10530000</v>
      </c>
    </row>
    <row r="313" spans="13:24" ht="12.95" customHeight="1">
      <c r="M313" s="353" t="s">
        <v>5555</v>
      </c>
      <c r="P313" s="382">
        <v>11650</v>
      </c>
      <c r="Q313" s="905">
        <v>50</v>
      </c>
      <c r="R313" s="382">
        <v>36969</v>
      </c>
      <c r="S313" s="382">
        <v>425441100</v>
      </c>
      <c r="T313" s="382">
        <v>11600</v>
      </c>
      <c r="U313" s="382">
        <v>11700</v>
      </c>
      <c r="V313" s="382">
        <v>11350</v>
      </c>
      <c r="W313" s="382">
        <v>122674</v>
      </c>
      <c r="X313" s="382">
        <v>10530000</v>
      </c>
    </row>
    <row r="314" spans="13:24" ht="12.95" customHeight="1">
      <c r="M314" s="353" t="s">
        <v>5561</v>
      </c>
      <c r="P314" s="382">
        <v>11600</v>
      </c>
      <c r="Q314" s="905">
        <v>-250</v>
      </c>
      <c r="R314" s="382">
        <v>93359</v>
      </c>
      <c r="S314" s="382">
        <v>1077135600</v>
      </c>
      <c r="T314" s="382">
        <v>11700</v>
      </c>
      <c r="U314" s="382">
        <v>11900</v>
      </c>
      <c r="V314" s="382">
        <v>11250</v>
      </c>
      <c r="W314" s="382">
        <v>122148</v>
      </c>
      <c r="X314" s="382">
        <v>10530000</v>
      </c>
    </row>
    <row r="315" spans="13:24" ht="12.95" customHeight="1">
      <c r="M315" s="353" t="s">
        <v>5567</v>
      </c>
      <c r="P315" s="382">
        <v>11850</v>
      </c>
      <c r="Q315" s="905">
        <v>200</v>
      </c>
      <c r="R315" s="382">
        <v>49994</v>
      </c>
      <c r="S315" s="382">
        <v>584996100</v>
      </c>
      <c r="T315" s="382">
        <v>11750</v>
      </c>
      <c r="U315" s="382">
        <v>11900</v>
      </c>
      <c r="V315" s="382">
        <v>11600</v>
      </c>
      <c r="W315" s="382">
        <v>124780</v>
      </c>
      <c r="X315" s="382">
        <v>10530000</v>
      </c>
    </row>
    <row r="316" spans="13:24" ht="12.95" customHeight="1">
      <c r="M316" s="353" t="s">
        <v>5572</v>
      </c>
      <c r="P316" s="382">
        <v>11650</v>
      </c>
      <c r="Q316" s="905">
        <v>-350</v>
      </c>
      <c r="R316" s="382">
        <v>117539</v>
      </c>
      <c r="S316" s="382">
        <v>1377633300</v>
      </c>
      <c r="T316" s="382">
        <v>12050</v>
      </c>
      <c r="U316" s="382">
        <v>12150</v>
      </c>
      <c r="V316" s="382">
        <v>11550</v>
      </c>
      <c r="W316" s="382">
        <v>122674</v>
      </c>
      <c r="X316" s="382">
        <v>10530000</v>
      </c>
    </row>
    <row r="317" spans="13:24" ht="12.95" customHeight="1">
      <c r="M317" s="353" t="s">
        <v>5577</v>
      </c>
      <c r="P317" s="382">
        <v>12000</v>
      </c>
      <c r="Q317" s="905">
        <v>-150</v>
      </c>
      <c r="R317" s="382">
        <v>88334</v>
      </c>
      <c r="S317" s="382">
        <v>1052460300</v>
      </c>
      <c r="T317" s="382">
        <v>11950</v>
      </c>
      <c r="U317" s="382">
        <v>12100</v>
      </c>
      <c r="V317" s="382">
        <v>11750</v>
      </c>
      <c r="W317" s="382">
        <v>126360</v>
      </c>
      <c r="X317" s="382">
        <v>10530000</v>
      </c>
    </row>
    <row r="318" spans="13:24" ht="12.95" customHeight="1">
      <c r="M318" s="353" t="s">
        <v>5583</v>
      </c>
      <c r="P318" s="382">
        <v>12150</v>
      </c>
      <c r="Q318" s="905">
        <v>-150</v>
      </c>
      <c r="R318" s="382">
        <v>52209</v>
      </c>
      <c r="S318" s="382">
        <v>631384050</v>
      </c>
      <c r="T318" s="382">
        <v>12400</v>
      </c>
      <c r="U318" s="382">
        <v>12400</v>
      </c>
      <c r="V318" s="382">
        <v>11950</v>
      </c>
      <c r="W318" s="382">
        <v>127940</v>
      </c>
      <c r="X318" s="382">
        <v>10530000</v>
      </c>
    </row>
    <row r="319" spans="13:24" ht="12.95" customHeight="1">
      <c r="M319" s="353" t="s">
        <v>5587</v>
      </c>
      <c r="P319" s="382">
        <v>12300</v>
      </c>
      <c r="Q319" s="905">
        <v>400</v>
      </c>
      <c r="R319" s="382">
        <v>39107</v>
      </c>
      <c r="S319" s="382">
        <v>473398450</v>
      </c>
      <c r="T319" s="382">
        <v>12100</v>
      </c>
      <c r="U319" s="382">
        <v>12300</v>
      </c>
      <c r="V319" s="382">
        <v>11900</v>
      </c>
      <c r="W319" s="382">
        <v>129519</v>
      </c>
      <c r="X319" s="382">
        <v>10530000</v>
      </c>
    </row>
    <row r="320" spans="13:24" ht="12.95" customHeight="1">
      <c r="M320" s="353" t="s">
        <v>5590</v>
      </c>
      <c r="P320" s="382">
        <v>11900</v>
      </c>
      <c r="Q320" s="905">
        <v>-300</v>
      </c>
      <c r="R320" s="382">
        <v>71957</v>
      </c>
      <c r="S320" s="382">
        <v>863883150</v>
      </c>
      <c r="T320" s="382">
        <v>12150</v>
      </c>
      <c r="U320" s="382">
        <v>12300</v>
      </c>
      <c r="V320" s="382">
        <v>11850</v>
      </c>
      <c r="W320" s="382">
        <v>125307</v>
      </c>
      <c r="X320" s="382">
        <v>10530000</v>
      </c>
    </row>
    <row r="321" spans="13:24" ht="12.95" customHeight="1">
      <c r="M321" s="353" t="s">
        <v>5596</v>
      </c>
      <c r="P321" s="382">
        <v>12200</v>
      </c>
      <c r="Q321" s="905">
        <v>-200</v>
      </c>
      <c r="R321" s="382">
        <v>30383</v>
      </c>
      <c r="S321" s="382">
        <v>370678850</v>
      </c>
      <c r="T321" s="382">
        <v>12350</v>
      </c>
      <c r="U321" s="382">
        <v>12400</v>
      </c>
      <c r="V321" s="382">
        <v>12100</v>
      </c>
      <c r="W321" s="382">
        <v>128466</v>
      </c>
      <c r="X321" s="382">
        <v>10530000</v>
      </c>
    </row>
    <row r="322" spans="13:24" ht="12.95" customHeight="1">
      <c r="M322" s="353" t="s">
        <v>5601</v>
      </c>
      <c r="P322" s="382">
        <v>12400</v>
      </c>
      <c r="Q322" s="905">
        <v>-50</v>
      </c>
      <c r="R322" s="382">
        <v>68307</v>
      </c>
      <c r="S322" s="382">
        <v>833115600</v>
      </c>
      <c r="T322" s="382">
        <v>12500</v>
      </c>
      <c r="U322" s="382">
        <v>12550</v>
      </c>
      <c r="V322" s="382">
        <v>12000</v>
      </c>
      <c r="W322" s="382">
        <v>130572</v>
      </c>
      <c r="X322" s="382">
        <v>10530000</v>
      </c>
    </row>
    <row r="323" spans="13:24" ht="12.95" customHeight="1">
      <c r="M323" s="353" t="s">
        <v>5605</v>
      </c>
      <c r="P323" s="382">
        <v>12450</v>
      </c>
      <c r="Q323" s="905">
        <v>200</v>
      </c>
      <c r="R323" s="382">
        <v>61227</v>
      </c>
      <c r="S323" s="382">
        <v>751637200</v>
      </c>
      <c r="T323" s="382">
        <v>12150</v>
      </c>
      <c r="U323" s="382">
        <v>12600</v>
      </c>
      <c r="V323" s="382">
        <v>11900</v>
      </c>
      <c r="W323" s="382">
        <v>131098</v>
      </c>
      <c r="X323" s="382">
        <v>10530000</v>
      </c>
    </row>
    <row r="324" spans="13:24" ht="12.95" customHeight="1">
      <c r="M324" s="353" t="s">
        <v>5609</v>
      </c>
      <c r="P324" s="382">
        <v>12250</v>
      </c>
      <c r="Q324" s="905">
        <v>-450</v>
      </c>
      <c r="R324" s="382">
        <v>157280</v>
      </c>
      <c r="S324" s="382">
        <v>1918104050</v>
      </c>
      <c r="T324" s="382">
        <v>12500</v>
      </c>
      <c r="U324" s="382">
        <v>12650</v>
      </c>
      <c r="V324" s="382">
        <v>11900</v>
      </c>
      <c r="W324" s="382">
        <v>128992</v>
      </c>
      <c r="X324" s="382">
        <v>10530000</v>
      </c>
    </row>
    <row r="325" spans="13:24" ht="12.95" customHeight="1">
      <c r="M325" s="353" t="s">
        <v>5613</v>
      </c>
      <c r="P325" s="382">
        <v>12700</v>
      </c>
      <c r="Q325" s="905">
        <v>-550</v>
      </c>
      <c r="R325" s="382">
        <v>151377</v>
      </c>
      <c r="S325" s="382">
        <v>1941281150</v>
      </c>
      <c r="T325" s="382">
        <v>13250</v>
      </c>
      <c r="U325" s="382">
        <v>13400</v>
      </c>
      <c r="V325" s="382">
        <v>12500</v>
      </c>
      <c r="W325" s="382">
        <v>133731</v>
      </c>
      <c r="X325" s="382">
        <v>10530000</v>
      </c>
    </row>
    <row r="326" spans="13:24" ht="12.95" customHeight="1">
      <c r="M326" s="353" t="s">
        <v>5618</v>
      </c>
      <c r="P326" s="382">
        <v>13250</v>
      </c>
      <c r="Q326" s="905">
        <v>50</v>
      </c>
      <c r="R326" s="382">
        <v>37751</v>
      </c>
      <c r="S326" s="382">
        <v>497023300</v>
      </c>
      <c r="T326" s="382">
        <v>13200</v>
      </c>
      <c r="U326" s="382">
        <v>13400</v>
      </c>
      <c r="V326" s="382">
        <v>13000</v>
      </c>
      <c r="W326" s="382">
        <v>139522</v>
      </c>
      <c r="X326" s="382">
        <v>10530000</v>
      </c>
    </row>
    <row r="327" spans="13:24" ht="12.95" customHeight="1">
      <c r="M327" s="353" t="s">
        <v>5622</v>
      </c>
      <c r="P327" s="382">
        <v>13200</v>
      </c>
      <c r="Q327" s="905">
        <v>100</v>
      </c>
      <c r="R327" s="382">
        <v>35130</v>
      </c>
      <c r="S327" s="382">
        <v>462335500</v>
      </c>
      <c r="T327" s="382">
        <v>13000</v>
      </c>
      <c r="U327" s="382">
        <v>13300</v>
      </c>
      <c r="V327" s="382">
        <v>12950</v>
      </c>
      <c r="W327" s="382">
        <v>138996</v>
      </c>
      <c r="X327" s="382">
        <v>10530000</v>
      </c>
    </row>
    <row r="328" spans="13:24" ht="12.95" customHeight="1">
      <c r="M328" s="353" t="s">
        <v>5627</v>
      </c>
      <c r="P328" s="382">
        <v>13100</v>
      </c>
      <c r="Q328" s="905">
        <v>-150</v>
      </c>
      <c r="R328" s="382">
        <v>54573</v>
      </c>
      <c r="S328" s="382">
        <v>714752450</v>
      </c>
      <c r="T328" s="382">
        <v>13250</v>
      </c>
      <c r="U328" s="382">
        <v>13300</v>
      </c>
      <c r="V328" s="382">
        <v>12950</v>
      </c>
      <c r="W328" s="382">
        <v>137943</v>
      </c>
      <c r="X328" s="382">
        <v>10530000</v>
      </c>
    </row>
    <row r="329" spans="13:24" ht="12.95" customHeight="1">
      <c r="M329" s="353" t="s">
        <v>5631</v>
      </c>
      <c r="P329" s="382">
        <v>13250</v>
      </c>
      <c r="Q329" s="905">
        <v>-250</v>
      </c>
      <c r="R329" s="382">
        <v>75284</v>
      </c>
      <c r="S329" s="382">
        <v>997620550</v>
      </c>
      <c r="T329" s="382">
        <v>13500</v>
      </c>
      <c r="U329" s="382">
        <v>13550</v>
      </c>
      <c r="V329" s="382">
        <v>13100</v>
      </c>
      <c r="W329" s="382">
        <v>139522</v>
      </c>
      <c r="X329" s="382">
        <v>10530000</v>
      </c>
    </row>
    <row r="330" spans="13:24" ht="12.95" customHeight="1">
      <c r="M330" s="353" t="s">
        <v>5637</v>
      </c>
      <c r="P330" s="382">
        <v>13500</v>
      </c>
      <c r="Q330" s="905">
        <v>0</v>
      </c>
      <c r="R330" s="382">
        <v>50955</v>
      </c>
      <c r="S330" s="382">
        <v>680642950</v>
      </c>
      <c r="T330" s="382">
        <v>13500</v>
      </c>
      <c r="U330" s="382">
        <v>13600</v>
      </c>
      <c r="V330" s="382">
        <v>13250</v>
      </c>
      <c r="W330" s="382">
        <v>142155</v>
      </c>
      <c r="X330" s="382">
        <v>10530000</v>
      </c>
    </row>
    <row r="331" spans="13:24" ht="12.95" customHeight="1">
      <c r="M331" s="353" t="s">
        <v>5641</v>
      </c>
      <c r="P331" s="382">
        <v>13500</v>
      </c>
      <c r="Q331" s="905">
        <v>-350</v>
      </c>
      <c r="R331" s="382">
        <v>125827</v>
      </c>
      <c r="S331" s="382">
        <v>1703583050</v>
      </c>
      <c r="T331" s="382">
        <v>13850</v>
      </c>
      <c r="U331" s="382">
        <v>13850</v>
      </c>
      <c r="V331" s="382">
        <v>13450</v>
      </c>
      <c r="W331" s="382">
        <v>142155</v>
      </c>
      <c r="X331" s="382">
        <v>10530000</v>
      </c>
    </row>
    <row r="332" spans="13:24" ht="12.95" customHeight="1">
      <c r="M332" s="353" t="s">
        <v>5647</v>
      </c>
      <c r="P332" s="382">
        <v>13850</v>
      </c>
      <c r="Q332" s="905">
        <v>250</v>
      </c>
      <c r="R332" s="382">
        <v>85010</v>
      </c>
      <c r="S332" s="382">
        <v>1169236350</v>
      </c>
      <c r="T332" s="382">
        <v>13600</v>
      </c>
      <c r="U332" s="382">
        <v>13950</v>
      </c>
      <c r="V332" s="382">
        <v>13550</v>
      </c>
      <c r="W332" s="382">
        <v>145840</v>
      </c>
      <c r="X332" s="382">
        <v>10530000</v>
      </c>
    </row>
    <row r="333" spans="13:24" ht="12.95" customHeight="1">
      <c r="M333" s="353" t="s">
        <v>5650</v>
      </c>
      <c r="P333" s="382">
        <v>13600</v>
      </c>
      <c r="Q333" s="905">
        <v>-50</v>
      </c>
      <c r="R333" s="382">
        <v>91096</v>
      </c>
      <c r="S333" s="382">
        <v>1235724500</v>
      </c>
      <c r="T333" s="382">
        <v>13800</v>
      </c>
      <c r="U333" s="382">
        <v>13850</v>
      </c>
      <c r="V333" s="382">
        <v>13350</v>
      </c>
      <c r="W333" s="382">
        <v>143208</v>
      </c>
      <c r="X333" s="382">
        <v>10530000</v>
      </c>
    </row>
    <row r="334" spans="13:24" ht="12.95" customHeight="1">
      <c r="M334" s="353" t="s">
        <v>5655</v>
      </c>
      <c r="P334" s="382">
        <v>13650</v>
      </c>
      <c r="Q334" s="905">
        <v>150</v>
      </c>
      <c r="R334" s="382">
        <v>72915</v>
      </c>
      <c r="S334" s="382">
        <v>1000063950</v>
      </c>
      <c r="T334" s="382">
        <v>13500</v>
      </c>
      <c r="U334" s="382">
        <v>13950</v>
      </c>
      <c r="V334" s="382">
        <v>13500</v>
      </c>
      <c r="W334" s="382">
        <v>143734</v>
      </c>
      <c r="X334" s="382">
        <v>10530000</v>
      </c>
    </row>
    <row r="335" spans="13:24" ht="12.95" customHeight="1">
      <c r="M335" s="353" t="s">
        <v>5659</v>
      </c>
      <c r="P335" s="382">
        <v>13500</v>
      </c>
      <c r="Q335" s="905">
        <v>250</v>
      </c>
      <c r="R335" s="382">
        <v>46268</v>
      </c>
      <c r="S335" s="382">
        <v>622565250</v>
      </c>
      <c r="T335" s="382">
        <v>13250</v>
      </c>
      <c r="U335" s="382">
        <v>13650</v>
      </c>
      <c r="V335" s="382">
        <v>13250</v>
      </c>
      <c r="W335" s="382">
        <v>142155</v>
      </c>
      <c r="X335" s="382">
        <v>10530000</v>
      </c>
    </row>
    <row r="336" spans="13:24" ht="12.95" customHeight="1">
      <c r="M336" s="353" t="s">
        <v>5663</v>
      </c>
      <c r="P336" s="382">
        <v>13250</v>
      </c>
      <c r="Q336" s="905">
        <v>-300</v>
      </c>
      <c r="R336" s="382">
        <v>35635</v>
      </c>
      <c r="S336" s="382">
        <v>476567550</v>
      </c>
      <c r="T336" s="382">
        <v>13500</v>
      </c>
      <c r="U336" s="382">
        <v>13650</v>
      </c>
      <c r="V336" s="382">
        <v>13250</v>
      </c>
      <c r="W336" s="382">
        <v>139522</v>
      </c>
      <c r="X336" s="382">
        <v>10530000</v>
      </c>
    </row>
    <row r="337" spans="13:24" ht="12.95" customHeight="1">
      <c r="M337" s="353" t="s">
        <v>5668</v>
      </c>
      <c r="P337" s="382">
        <v>13550</v>
      </c>
      <c r="Q337" s="905">
        <v>100</v>
      </c>
      <c r="R337" s="382">
        <v>36516</v>
      </c>
      <c r="S337" s="382">
        <v>494627450</v>
      </c>
      <c r="T337" s="382">
        <v>13500</v>
      </c>
      <c r="U337" s="382">
        <v>13700</v>
      </c>
      <c r="V337" s="382">
        <v>13450</v>
      </c>
      <c r="W337" s="382">
        <v>142682</v>
      </c>
      <c r="X337" s="382">
        <v>10530000</v>
      </c>
    </row>
    <row r="338" spans="13:24" ht="12.95" customHeight="1">
      <c r="M338" s="353" t="s">
        <v>5672</v>
      </c>
      <c r="P338" s="382">
        <v>13450</v>
      </c>
      <c r="Q338" s="905">
        <v>-250</v>
      </c>
      <c r="R338" s="382">
        <v>84899</v>
      </c>
      <c r="S338" s="382">
        <v>1138675450</v>
      </c>
      <c r="T338" s="382">
        <v>13600</v>
      </c>
      <c r="U338" s="382">
        <v>13850</v>
      </c>
      <c r="V338" s="382">
        <v>13150</v>
      </c>
      <c r="W338" s="382">
        <v>141628</v>
      </c>
      <c r="X338" s="382">
        <v>10530000</v>
      </c>
    </row>
    <row r="339" spans="13:24" ht="12.95" customHeight="1">
      <c r="M339" s="353" t="s">
        <v>5676</v>
      </c>
      <c r="P339" s="382">
        <v>13700</v>
      </c>
      <c r="Q339" s="905">
        <v>100</v>
      </c>
      <c r="R339" s="382">
        <v>71819</v>
      </c>
      <c r="S339" s="382">
        <v>970906550</v>
      </c>
      <c r="T339" s="382">
        <v>13450</v>
      </c>
      <c r="U339" s="382">
        <v>13750</v>
      </c>
      <c r="V339" s="382">
        <v>13200</v>
      </c>
      <c r="W339" s="382">
        <v>144261</v>
      </c>
      <c r="X339" s="382">
        <v>10530000</v>
      </c>
    </row>
    <row r="340" spans="13:24" ht="12.95" customHeight="1">
      <c r="M340" s="353" t="s">
        <v>5680</v>
      </c>
      <c r="P340" s="382">
        <v>13600</v>
      </c>
      <c r="Q340" s="905">
        <v>-350</v>
      </c>
      <c r="R340" s="382">
        <v>81473</v>
      </c>
      <c r="S340" s="382">
        <v>1122826150</v>
      </c>
      <c r="T340" s="382">
        <v>13900</v>
      </c>
      <c r="U340" s="382">
        <v>14300</v>
      </c>
      <c r="V340" s="382">
        <v>13400</v>
      </c>
      <c r="W340" s="382">
        <v>143208</v>
      </c>
      <c r="X340" s="382">
        <v>10530000</v>
      </c>
    </row>
    <row r="341" spans="13:24" ht="12.95" customHeight="1">
      <c r="M341" s="353" t="s">
        <v>5683</v>
      </c>
      <c r="P341" s="382">
        <v>13950</v>
      </c>
      <c r="Q341" s="905">
        <v>-50</v>
      </c>
      <c r="R341" s="382">
        <v>84234</v>
      </c>
      <c r="S341" s="382">
        <v>1175102050</v>
      </c>
      <c r="T341" s="382">
        <v>13950</v>
      </c>
      <c r="U341" s="382">
        <v>14200</v>
      </c>
      <c r="V341" s="382">
        <v>13750</v>
      </c>
      <c r="W341" s="382">
        <v>146894</v>
      </c>
      <c r="X341" s="382">
        <v>10530000</v>
      </c>
    </row>
    <row r="342" spans="13:24" ht="12.95" customHeight="1">
      <c r="M342" s="353" t="s">
        <v>5687</v>
      </c>
      <c r="P342" s="382">
        <v>14000</v>
      </c>
      <c r="Q342" s="905">
        <v>-150</v>
      </c>
      <c r="R342" s="382">
        <v>106156</v>
      </c>
      <c r="S342" s="382">
        <v>1499747300</v>
      </c>
      <c r="T342" s="382">
        <v>14350</v>
      </c>
      <c r="U342" s="382">
        <v>14350</v>
      </c>
      <c r="V342" s="382">
        <v>13900</v>
      </c>
      <c r="W342" s="382">
        <v>147420</v>
      </c>
      <c r="X342" s="382">
        <v>10530000</v>
      </c>
    </row>
    <row r="343" spans="13:24" ht="12.95" customHeight="1">
      <c r="M343" s="353" t="s">
        <v>5692</v>
      </c>
      <c r="P343" s="382">
        <v>14150</v>
      </c>
      <c r="Q343" s="905">
        <v>200</v>
      </c>
      <c r="R343" s="382">
        <v>254538</v>
      </c>
      <c r="S343" s="382">
        <v>3617115300</v>
      </c>
      <c r="T343" s="382">
        <v>14000</v>
      </c>
      <c r="U343" s="382">
        <v>14500</v>
      </c>
      <c r="V343" s="382">
        <v>13800</v>
      </c>
      <c r="W343" s="382">
        <v>149000</v>
      </c>
      <c r="X343" s="382">
        <v>10530000</v>
      </c>
    </row>
    <row r="344" spans="13:24" ht="12.95" customHeight="1">
      <c r="M344" s="353" t="s">
        <v>5696</v>
      </c>
      <c r="P344" s="382">
        <v>13950</v>
      </c>
      <c r="Q344" s="905">
        <v>750</v>
      </c>
      <c r="R344" s="382">
        <v>461354</v>
      </c>
      <c r="S344" s="382">
        <v>6370396600</v>
      </c>
      <c r="T344" s="382">
        <v>13150</v>
      </c>
      <c r="U344" s="382">
        <v>14150</v>
      </c>
      <c r="V344" s="382">
        <v>13000</v>
      </c>
      <c r="W344" s="382">
        <v>146894</v>
      </c>
      <c r="X344" s="382">
        <v>10530000</v>
      </c>
    </row>
    <row r="345" spans="13:24" ht="12.95" customHeight="1">
      <c r="M345" s="353" t="s">
        <v>5700</v>
      </c>
      <c r="P345" s="382">
        <v>13200</v>
      </c>
      <c r="Q345" s="905">
        <v>250</v>
      </c>
      <c r="R345" s="382">
        <v>90279</v>
      </c>
      <c r="S345" s="382">
        <v>1195321550</v>
      </c>
      <c r="T345" s="382">
        <v>12950</v>
      </c>
      <c r="U345" s="382">
        <v>13450</v>
      </c>
      <c r="V345" s="382">
        <v>12900</v>
      </c>
      <c r="W345" s="382">
        <v>138996</v>
      </c>
      <c r="X345" s="382">
        <v>10530000</v>
      </c>
    </row>
    <row r="346" spans="13:24" ht="12.95" customHeight="1">
      <c r="M346" s="353" t="s">
        <v>5704</v>
      </c>
      <c r="P346" s="382">
        <v>12950</v>
      </c>
      <c r="Q346" s="905">
        <v>-50</v>
      </c>
      <c r="R346" s="382">
        <v>192387</v>
      </c>
      <c r="S346" s="382">
        <v>2541774150</v>
      </c>
      <c r="T346" s="382">
        <v>13650</v>
      </c>
      <c r="U346" s="382">
        <v>13650</v>
      </c>
      <c r="V346" s="382">
        <v>12950</v>
      </c>
      <c r="W346" s="382">
        <v>136364</v>
      </c>
      <c r="X346" s="382">
        <v>10530000</v>
      </c>
    </row>
    <row r="347" spans="13:24" ht="12.95" customHeight="1">
      <c r="M347" s="353" t="s">
        <v>5708</v>
      </c>
      <c r="P347" s="382">
        <v>13000</v>
      </c>
      <c r="Q347" s="905">
        <v>350</v>
      </c>
      <c r="R347" s="382">
        <v>66969</v>
      </c>
      <c r="S347" s="382">
        <v>861329450</v>
      </c>
      <c r="T347" s="382">
        <v>12850</v>
      </c>
      <c r="U347" s="382">
        <v>13050</v>
      </c>
      <c r="V347" s="382">
        <v>12600</v>
      </c>
      <c r="W347" s="382">
        <v>136890</v>
      </c>
      <c r="X347" s="382">
        <v>10530000</v>
      </c>
    </row>
    <row r="348" spans="13:24" ht="12.95" customHeight="1">
      <c r="M348" s="353" t="s">
        <v>5711</v>
      </c>
      <c r="P348" s="382">
        <v>12650</v>
      </c>
      <c r="Q348" s="905">
        <v>100</v>
      </c>
      <c r="R348" s="382">
        <v>44587</v>
      </c>
      <c r="S348" s="382">
        <v>561420350</v>
      </c>
      <c r="T348" s="382">
        <v>12650</v>
      </c>
      <c r="U348" s="382">
        <v>12750</v>
      </c>
      <c r="V348" s="382">
        <v>12500</v>
      </c>
      <c r="W348" s="382">
        <v>133204</v>
      </c>
      <c r="X348" s="382">
        <v>10530000</v>
      </c>
    </row>
    <row r="349" spans="13:24" ht="12.95" customHeight="1">
      <c r="M349" s="353" t="s">
        <v>5715</v>
      </c>
      <c r="P349" s="382">
        <v>12550</v>
      </c>
      <c r="Q349" s="905">
        <v>-200</v>
      </c>
      <c r="R349" s="382">
        <v>45934</v>
      </c>
      <c r="S349" s="382">
        <v>581540100</v>
      </c>
      <c r="T349" s="382">
        <v>12950</v>
      </c>
      <c r="U349" s="382">
        <v>12950</v>
      </c>
      <c r="V349" s="382">
        <v>12450</v>
      </c>
      <c r="W349" s="382">
        <v>132152</v>
      </c>
      <c r="X349" s="382">
        <v>10530000</v>
      </c>
    </row>
    <row r="350" spans="13:24" ht="12.95" customHeight="1">
      <c r="M350" s="353" t="s">
        <v>5719</v>
      </c>
      <c r="P350" s="382">
        <v>12750</v>
      </c>
      <c r="Q350" s="905">
        <v>300</v>
      </c>
      <c r="R350" s="382">
        <v>89854</v>
      </c>
      <c r="S350" s="382">
        <v>1143307700</v>
      </c>
      <c r="T350" s="382">
        <v>12650</v>
      </c>
      <c r="U350" s="382">
        <v>13050</v>
      </c>
      <c r="V350" s="382">
        <v>12350</v>
      </c>
      <c r="W350" s="382">
        <v>134258</v>
      </c>
      <c r="X350" s="382">
        <v>10530000</v>
      </c>
    </row>
    <row r="351" spans="13:24" ht="12.95" customHeight="1">
      <c r="M351" s="353" t="s">
        <v>5723</v>
      </c>
      <c r="P351" s="382">
        <v>12450</v>
      </c>
      <c r="Q351" s="905">
        <v>-50</v>
      </c>
      <c r="R351" s="382">
        <v>46066</v>
      </c>
      <c r="S351" s="382">
        <v>566471050</v>
      </c>
      <c r="T351" s="382">
        <v>12350</v>
      </c>
      <c r="U351" s="382">
        <v>12500</v>
      </c>
      <c r="V351" s="382">
        <v>12050</v>
      </c>
      <c r="W351" s="382">
        <v>131098</v>
      </c>
      <c r="X351" s="382">
        <v>10530000</v>
      </c>
    </row>
    <row r="352" spans="13:24" ht="12.95" customHeight="1">
      <c r="M352" s="353" t="s">
        <v>5728</v>
      </c>
      <c r="P352" s="382">
        <v>12500</v>
      </c>
      <c r="Q352" s="905">
        <v>300</v>
      </c>
      <c r="R352" s="382">
        <v>85302</v>
      </c>
      <c r="S352" s="382">
        <v>1065831250</v>
      </c>
      <c r="T352" s="382">
        <v>12300</v>
      </c>
      <c r="U352" s="382">
        <v>12650</v>
      </c>
      <c r="V352" s="382">
        <v>12000</v>
      </c>
      <c r="W352" s="382">
        <v>131625</v>
      </c>
      <c r="X352" s="382">
        <v>10530000</v>
      </c>
    </row>
    <row r="353" spans="13:24" ht="12.95" customHeight="1">
      <c r="M353" s="353" t="s">
        <v>5731</v>
      </c>
      <c r="P353" s="382">
        <v>12200</v>
      </c>
      <c r="Q353" s="905">
        <v>200</v>
      </c>
      <c r="R353" s="382">
        <v>65644</v>
      </c>
      <c r="S353" s="382">
        <v>808941000</v>
      </c>
      <c r="T353" s="382">
        <v>12300</v>
      </c>
      <c r="U353" s="382">
        <v>12650</v>
      </c>
      <c r="V353" s="382">
        <v>11950</v>
      </c>
      <c r="W353" s="382">
        <v>128466</v>
      </c>
      <c r="X353" s="382">
        <v>10530000</v>
      </c>
    </row>
    <row r="354" spans="13:24" ht="12.95" customHeight="1">
      <c r="M354" s="353" t="s">
        <v>5735</v>
      </c>
      <c r="P354" s="382">
        <v>12000</v>
      </c>
      <c r="Q354" s="905">
        <v>-250</v>
      </c>
      <c r="R354" s="382">
        <v>117891</v>
      </c>
      <c r="S354" s="382">
        <v>1392686600</v>
      </c>
      <c r="T354" s="382">
        <v>11700</v>
      </c>
      <c r="U354" s="382">
        <v>12350</v>
      </c>
      <c r="V354" s="382">
        <v>11400</v>
      </c>
      <c r="W354" s="382">
        <v>126360</v>
      </c>
      <c r="X354" s="382">
        <v>10530000</v>
      </c>
    </row>
    <row r="355" spans="13:24" ht="12.95" customHeight="1">
      <c r="M355" s="353" t="s">
        <v>5738</v>
      </c>
      <c r="P355" s="382">
        <v>12250</v>
      </c>
      <c r="Q355" s="905">
        <v>-250</v>
      </c>
      <c r="R355" s="382">
        <v>65014</v>
      </c>
      <c r="S355" s="382">
        <v>787043300</v>
      </c>
      <c r="T355" s="382">
        <v>12150</v>
      </c>
      <c r="U355" s="382">
        <v>12350</v>
      </c>
      <c r="V355" s="382">
        <v>11950</v>
      </c>
      <c r="W355" s="382">
        <v>128992</v>
      </c>
      <c r="X355" s="382">
        <v>10530000</v>
      </c>
    </row>
    <row r="356" spans="13:24" ht="12.95" customHeight="1">
      <c r="M356" s="353" t="s">
        <v>5741</v>
      </c>
      <c r="P356" s="382">
        <v>12500</v>
      </c>
      <c r="Q356" s="905">
        <v>-150</v>
      </c>
      <c r="R356" s="382">
        <v>76730</v>
      </c>
      <c r="S356" s="382">
        <v>944237250</v>
      </c>
      <c r="T356" s="382">
        <v>12600</v>
      </c>
      <c r="U356" s="382">
        <v>12650</v>
      </c>
      <c r="V356" s="382">
        <v>12000</v>
      </c>
      <c r="W356" s="382">
        <v>131625</v>
      </c>
      <c r="X356" s="382">
        <v>10530000</v>
      </c>
    </row>
    <row r="357" spans="13:24" ht="12.95" customHeight="1">
      <c r="M357" s="353" t="s">
        <v>5745</v>
      </c>
      <c r="P357" s="382">
        <v>12650</v>
      </c>
      <c r="Q357" s="905">
        <v>250</v>
      </c>
      <c r="R357" s="382">
        <v>54553</v>
      </c>
      <c r="S357" s="382">
        <v>686390650</v>
      </c>
      <c r="T357" s="382">
        <v>12400</v>
      </c>
      <c r="U357" s="382">
        <v>12750</v>
      </c>
      <c r="V357" s="382">
        <v>12400</v>
      </c>
      <c r="W357" s="382">
        <v>133204</v>
      </c>
      <c r="X357" s="382">
        <v>10530000</v>
      </c>
    </row>
    <row r="358" spans="13:24" ht="12.95" customHeight="1">
      <c r="M358" s="353" t="s">
        <v>5749</v>
      </c>
      <c r="P358" s="382">
        <v>12400</v>
      </c>
      <c r="Q358" s="905">
        <v>-50</v>
      </c>
      <c r="R358" s="382">
        <v>39247</v>
      </c>
      <c r="S358" s="382">
        <v>486190300</v>
      </c>
      <c r="T358" s="382">
        <v>12400</v>
      </c>
      <c r="U358" s="382">
        <v>12600</v>
      </c>
      <c r="V358" s="382">
        <v>12200</v>
      </c>
      <c r="W358" s="382">
        <v>130572</v>
      </c>
      <c r="X358" s="382">
        <v>10530000</v>
      </c>
    </row>
    <row r="359" spans="13:24" ht="12.95" customHeight="1">
      <c r="M359" s="353" t="s">
        <v>5754</v>
      </c>
      <c r="P359" s="382">
        <v>12450</v>
      </c>
      <c r="Q359" s="905">
        <v>-600</v>
      </c>
      <c r="R359" s="382">
        <v>112371</v>
      </c>
      <c r="S359" s="382">
        <v>1412159450</v>
      </c>
      <c r="T359" s="382">
        <v>12950</v>
      </c>
      <c r="U359" s="382">
        <v>13000</v>
      </c>
      <c r="V359" s="382">
        <v>12350</v>
      </c>
      <c r="W359" s="382">
        <v>131098</v>
      </c>
      <c r="X359" s="382">
        <v>10530000</v>
      </c>
    </row>
    <row r="360" spans="13:24" ht="12.95" customHeight="1">
      <c r="M360" s="353" t="s">
        <v>5760</v>
      </c>
      <c r="P360" s="382">
        <v>13050</v>
      </c>
      <c r="Q360" s="905">
        <v>-50</v>
      </c>
      <c r="R360" s="382">
        <v>63559</v>
      </c>
      <c r="S360" s="382">
        <v>830363750</v>
      </c>
      <c r="T360" s="382">
        <v>13100</v>
      </c>
      <c r="U360" s="382">
        <v>13250</v>
      </c>
      <c r="V360" s="382">
        <v>12900</v>
      </c>
      <c r="W360" s="382">
        <v>137416</v>
      </c>
      <c r="X360" s="382">
        <v>10530000</v>
      </c>
    </row>
    <row r="361" spans="13:24" ht="12.95" customHeight="1">
      <c r="M361" s="353" t="s">
        <v>5765</v>
      </c>
      <c r="P361" s="382">
        <v>13100</v>
      </c>
      <c r="Q361" s="905">
        <v>50</v>
      </c>
      <c r="R361" s="382">
        <v>45633</v>
      </c>
      <c r="S361" s="382">
        <v>592475150</v>
      </c>
      <c r="T361" s="382">
        <v>13100</v>
      </c>
      <c r="U361" s="382">
        <v>13100</v>
      </c>
      <c r="V361" s="382">
        <v>12850</v>
      </c>
      <c r="W361" s="382">
        <v>137943</v>
      </c>
      <c r="X361" s="382">
        <v>10530000</v>
      </c>
    </row>
    <row r="362" spans="13:24" ht="12.95" customHeight="1">
      <c r="M362" s="353" t="s">
        <v>5769</v>
      </c>
      <c r="P362" s="382">
        <v>13050</v>
      </c>
      <c r="Q362" s="905">
        <v>400</v>
      </c>
      <c r="R362" s="382">
        <v>56940</v>
      </c>
      <c r="S362" s="382">
        <v>731706500</v>
      </c>
      <c r="T362" s="382">
        <v>12700</v>
      </c>
      <c r="U362" s="382">
        <v>13050</v>
      </c>
      <c r="V362" s="382">
        <v>12650</v>
      </c>
      <c r="W362" s="382">
        <v>137416</v>
      </c>
      <c r="X362" s="382">
        <v>10530000</v>
      </c>
    </row>
    <row r="363" spans="13:24" ht="12.95" customHeight="1">
      <c r="M363" s="353" t="s">
        <v>5774</v>
      </c>
      <c r="P363" s="382">
        <v>12650</v>
      </c>
      <c r="Q363" s="905">
        <v>-200</v>
      </c>
      <c r="R363" s="382">
        <v>109993</v>
      </c>
      <c r="S363" s="382">
        <v>1390373300</v>
      </c>
      <c r="T363" s="382">
        <v>12850</v>
      </c>
      <c r="U363" s="382">
        <v>12850</v>
      </c>
      <c r="V363" s="382">
        <v>12500</v>
      </c>
      <c r="W363" s="382">
        <v>133204</v>
      </c>
      <c r="X363" s="382">
        <v>10530000</v>
      </c>
    </row>
    <row r="364" spans="13:24" ht="12.95" customHeight="1">
      <c r="M364" s="353" t="s">
        <v>5778</v>
      </c>
      <c r="P364" s="382">
        <v>12850</v>
      </c>
      <c r="Q364" s="905">
        <v>-150</v>
      </c>
      <c r="R364" s="382">
        <v>76408</v>
      </c>
      <c r="S364" s="382">
        <v>983375850</v>
      </c>
      <c r="T364" s="382">
        <v>13250</v>
      </c>
      <c r="U364" s="382">
        <v>13250</v>
      </c>
      <c r="V364" s="382">
        <v>12650</v>
      </c>
      <c r="W364" s="382">
        <v>135310</v>
      </c>
      <c r="X364" s="382">
        <v>10530000</v>
      </c>
    </row>
    <row r="365" spans="13:24" ht="12.95" customHeight="1">
      <c r="M365" s="353" t="s">
        <v>5783</v>
      </c>
      <c r="P365" s="382">
        <v>13000</v>
      </c>
      <c r="Q365" s="905">
        <v>-450</v>
      </c>
      <c r="R365" s="382">
        <v>129808</v>
      </c>
      <c r="S365" s="382">
        <v>1696161650</v>
      </c>
      <c r="T365" s="382">
        <v>13400</v>
      </c>
      <c r="U365" s="382">
        <v>13600</v>
      </c>
      <c r="V365" s="382">
        <v>12800</v>
      </c>
      <c r="W365" s="382">
        <v>136890</v>
      </c>
      <c r="X365" s="382">
        <v>10530000</v>
      </c>
    </row>
    <row r="366" spans="13:24" ht="12.95" customHeight="1">
      <c r="M366" s="353" t="s">
        <v>5788</v>
      </c>
      <c r="P366" s="382">
        <v>13450</v>
      </c>
      <c r="Q366" s="382">
        <v>1000</v>
      </c>
      <c r="R366" s="382">
        <v>221675</v>
      </c>
      <c r="S366" s="382">
        <v>2939270200</v>
      </c>
      <c r="T366" s="382">
        <v>12450</v>
      </c>
      <c r="U366" s="382">
        <v>13750</v>
      </c>
      <c r="V366" s="382">
        <v>12450</v>
      </c>
      <c r="W366" s="382">
        <v>141628</v>
      </c>
      <c r="X366" s="382">
        <v>10530000</v>
      </c>
    </row>
    <row r="367" spans="13:24" ht="12.95" customHeight="1">
      <c r="M367" s="353" t="s">
        <v>5794</v>
      </c>
      <c r="P367" s="382">
        <v>12450</v>
      </c>
      <c r="Q367" s="905">
        <v>-150</v>
      </c>
      <c r="R367" s="382">
        <v>46094</v>
      </c>
      <c r="S367" s="382">
        <v>576358300</v>
      </c>
      <c r="T367" s="382">
        <v>12600</v>
      </c>
      <c r="U367" s="382">
        <v>12750</v>
      </c>
      <c r="V367" s="382">
        <v>12300</v>
      </c>
      <c r="W367" s="382">
        <v>131098</v>
      </c>
      <c r="X367" s="382">
        <v>10530000</v>
      </c>
    </row>
    <row r="368" spans="13:24" ht="12.95" customHeight="1">
      <c r="M368" s="353" t="s">
        <v>5798</v>
      </c>
      <c r="P368" s="382">
        <v>12600</v>
      </c>
      <c r="Q368" s="905">
        <v>150</v>
      </c>
      <c r="R368" s="382">
        <v>27349</v>
      </c>
      <c r="S368" s="382">
        <v>341475500</v>
      </c>
      <c r="T368" s="382">
        <v>12450</v>
      </c>
      <c r="U368" s="382">
        <v>12600</v>
      </c>
      <c r="V368" s="382">
        <v>12350</v>
      </c>
      <c r="W368" s="382">
        <v>132678</v>
      </c>
      <c r="X368" s="382">
        <v>10530000</v>
      </c>
    </row>
    <row r="369" spans="13:24" ht="12.95" customHeight="1">
      <c r="M369" s="353" t="s">
        <v>5803</v>
      </c>
      <c r="P369" s="382">
        <v>12450</v>
      </c>
      <c r="Q369" s="905">
        <v>-200</v>
      </c>
      <c r="R369" s="382">
        <v>86273</v>
      </c>
      <c r="S369" s="382">
        <v>1074958000</v>
      </c>
      <c r="T369" s="382">
        <v>12650</v>
      </c>
      <c r="U369" s="382">
        <v>12800</v>
      </c>
      <c r="V369" s="382">
        <v>12300</v>
      </c>
      <c r="W369" s="382">
        <v>131098</v>
      </c>
      <c r="X369" s="382">
        <v>10530000</v>
      </c>
    </row>
    <row r="370" spans="13:24" ht="12.95" customHeight="1">
      <c r="M370" s="353" t="s">
        <v>5808</v>
      </c>
      <c r="P370" s="382">
        <v>12650</v>
      </c>
      <c r="Q370" s="905">
        <v>-200</v>
      </c>
      <c r="R370" s="382">
        <v>82691</v>
      </c>
      <c r="S370" s="382">
        <v>1039645400</v>
      </c>
      <c r="T370" s="382">
        <v>12850</v>
      </c>
      <c r="U370" s="382">
        <v>12850</v>
      </c>
      <c r="V370" s="382">
        <v>12400</v>
      </c>
      <c r="W370" s="382">
        <v>133204</v>
      </c>
      <c r="X370" s="382">
        <v>10530000</v>
      </c>
    </row>
    <row r="371" spans="13:24" ht="12.95" customHeight="1">
      <c r="M371" s="353" t="s">
        <v>5813</v>
      </c>
      <c r="P371" s="382">
        <v>12850</v>
      </c>
      <c r="Q371" s="905">
        <v>100</v>
      </c>
      <c r="R371" s="382">
        <v>121988</v>
      </c>
      <c r="S371" s="382">
        <v>1574341000</v>
      </c>
      <c r="T371" s="382">
        <v>12900</v>
      </c>
      <c r="U371" s="382">
        <v>13200</v>
      </c>
      <c r="V371" s="382">
        <v>12650</v>
      </c>
      <c r="W371" s="382">
        <v>135310</v>
      </c>
      <c r="X371" s="382">
        <v>10530000</v>
      </c>
    </row>
    <row r="372" spans="13:24" ht="12.95" customHeight="1">
      <c r="M372" s="353" t="s">
        <v>5817</v>
      </c>
      <c r="P372" s="382">
        <v>12750</v>
      </c>
      <c r="Q372" s="905">
        <v>-50</v>
      </c>
      <c r="R372" s="382">
        <v>47886</v>
      </c>
      <c r="S372" s="382">
        <v>604256600</v>
      </c>
      <c r="T372" s="382">
        <v>12750</v>
      </c>
      <c r="U372" s="382">
        <v>12850</v>
      </c>
      <c r="V372" s="382">
        <v>12500</v>
      </c>
      <c r="W372" s="382">
        <v>134258</v>
      </c>
      <c r="X372" s="382">
        <v>10530000</v>
      </c>
    </row>
    <row r="373" spans="13:24" ht="12.95" customHeight="1">
      <c r="M373" s="353" t="s">
        <v>5821</v>
      </c>
      <c r="P373" s="382">
        <v>12800</v>
      </c>
      <c r="Q373" s="905">
        <v>200</v>
      </c>
      <c r="R373" s="382">
        <v>77217</v>
      </c>
      <c r="S373" s="382">
        <v>965097500</v>
      </c>
      <c r="T373" s="382">
        <v>12750</v>
      </c>
      <c r="U373" s="382">
        <v>12850</v>
      </c>
      <c r="V373" s="382">
        <v>12050</v>
      </c>
      <c r="W373" s="382">
        <v>134784</v>
      </c>
      <c r="X373" s="382">
        <v>10530000</v>
      </c>
    </row>
    <row r="374" spans="13:24" ht="12.95" customHeight="1">
      <c r="M374" s="353" t="s">
        <v>5825</v>
      </c>
      <c r="P374" s="382">
        <v>12600</v>
      </c>
      <c r="Q374" s="905">
        <v>0</v>
      </c>
      <c r="R374" s="382">
        <v>52335</v>
      </c>
      <c r="S374" s="382">
        <v>656637800</v>
      </c>
      <c r="T374" s="382">
        <v>12550</v>
      </c>
      <c r="U374" s="382">
        <v>12800</v>
      </c>
      <c r="V374" s="382">
        <v>12350</v>
      </c>
      <c r="W374" s="382">
        <v>132678</v>
      </c>
      <c r="X374" s="382">
        <v>10530000</v>
      </c>
    </row>
    <row r="375" spans="13:24" ht="12.95" customHeight="1">
      <c r="M375" s="353" t="s">
        <v>5832</v>
      </c>
      <c r="P375" s="382">
        <v>12600</v>
      </c>
      <c r="Q375" s="905">
        <v>100</v>
      </c>
      <c r="R375" s="382">
        <v>133196</v>
      </c>
      <c r="S375" s="382">
        <v>1704118100</v>
      </c>
      <c r="T375" s="382">
        <v>12750</v>
      </c>
      <c r="U375" s="382">
        <v>13050</v>
      </c>
      <c r="V375" s="382">
        <v>12500</v>
      </c>
      <c r="W375" s="382">
        <v>132678</v>
      </c>
      <c r="X375" s="382">
        <v>10530000</v>
      </c>
    </row>
    <row r="376" spans="13:24" ht="12.95" customHeight="1">
      <c r="M376" s="353" t="s">
        <v>5836</v>
      </c>
      <c r="P376" s="382">
        <v>12500</v>
      </c>
      <c r="Q376" s="905">
        <v>750</v>
      </c>
      <c r="R376" s="382">
        <v>149781</v>
      </c>
      <c r="S376" s="382">
        <v>1831699250</v>
      </c>
      <c r="T376" s="382">
        <v>11750</v>
      </c>
      <c r="U376" s="382">
        <v>12650</v>
      </c>
      <c r="V376" s="382">
        <v>11750</v>
      </c>
      <c r="W376" s="382">
        <v>131625</v>
      </c>
      <c r="X376" s="382">
        <v>10530000</v>
      </c>
    </row>
    <row r="377" spans="13:24" ht="12.95" customHeight="1">
      <c r="M377" s="353" t="s">
        <v>5840</v>
      </c>
      <c r="P377" s="382">
        <v>11750</v>
      </c>
      <c r="Q377" s="905">
        <v>-250</v>
      </c>
      <c r="R377" s="382">
        <v>97797</v>
      </c>
      <c r="S377" s="382">
        <v>1158415950</v>
      </c>
      <c r="T377" s="382">
        <v>11850</v>
      </c>
      <c r="U377" s="382">
        <v>12150</v>
      </c>
      <c r="V377" s="382">
        <v>11650</v>
      </c>
      <c r="W377" s="382">
        <v>123728</v>
      </c>
      <c r="X377" s="382">
        <v>10530000</v>
      </c>
    </row>
    <row r="378" spans="13:24" ht="12.95" customHeight="1">
      <c r="M378" s="353" t="s">
        <v>5843</v>
      </c>
      <c r="P378" s="382">
        <v>12000</v>
      </c>
      <c r="Q378" s="905">
        <v>-450</v>
      </c>
      <c r="R378" s="382">
        <v>175268</v>
      </c>
      <c r="S378" s="382">
        <v>2108553100</v>
      </c>
      <c r="T378" s="382">
        <v>12400</v>
      </c>
      <c r="U378" s="382">
        <v>12450</v>
      </c>
      <c r="V378" s="382">
        <v>11750</v>
      </c>
      <c r="W378" s="382">
        <v>126360</v>
      </c>
      <c r="X378" s="382">
        <v>10530000</v>
      </c>
    </row>
    <row r="379" spans="13:24" ht="12.95" customHeight="1">
      <c r="M379" s="353" t="s">
        <v>5847</v>
      </c>
      <c r="P379" s="382">
        <v>12450</v>
      </c>
      <c r="Q379" s="905">
        <v>50</v>
      </c>
      <c r="R379" s="382">
        <v>129497</v>
      </c>
      <c r="S379" s="382">
        <v>1581282400</v>
      </c>
      <c r="T379" s="382">
        <v>12400</v>
      </c>
      <c r="U379" s="382">
        <v>12550</v>
      </c>
      <c r="V379" s="382">
        <v>11950</v>
      </c>
      <c r="W379" s="382">
        <v>131098</v>
      </c>
      <c r="X379" s="382">
        <v>10530000</v>
      </c>
    </row>
    <row r="380" spans="13:24" ht="12.95" customHeight="1">
      <c r="M380" s="353" t="s">
        <v>5851</v>
      </c>
      <c r="P380" s="382">
        <v>12400</v>
      </c>
      <c r="Q380" s="905">
        <v>750</v>
      </c>
      <c r="R380" s="382">
        <v>196247</v>
      </c>
      <c r="S380" s="382">
        <v>2381034200</v>
      </c>
      <c r="T380" s="382">
        <v>11850</v>
      </c>
      <c r="U380" s="382">
        <v>12600</v>
      </c>
      <c r="V380" s="382">
        <v>11550</v>
      </c>
      <c r="W380" s="382">
        <v>130572</v>
      </c>
      <c r="X380" s="382">
        <v>10530000</v>
      </c>
    </row>
    <row r="381" spans="13:24" ht="12.95" customHeight="1">
      <c r="M381" s="353" t="s">
        <v>5852</v>
      </c>
      <c r="P381" s="382">
        <v>11650</v>
      </c>
      <c r="Q381" s="905">
        <v>900</v>
      </c>
      <c r="R381" s="382">
        <v>242063</v>
      </c>
      <c r="S381" s="382">
        <v>2771056750</v>
      </c>
      <c r="T381" s="382">
        <v>10750</v>
      </c>
      <c r="U381" s="382">
        <v>11850</v>
      </c>
      <c r="V381" s="382">
        <v>10750</v>
      </c>
      <c r="W381" s="382">
        <v>122674</v>
      </c>
      <c r="X381" s="382">
        <v>10530000</v>
      </c>
    </row>
    <row r="382" spans="13:24" ht="12.95" customHeight="1">
      <c r="M382" s="353" t="s">
        <v>5853</v>
      </c>
      <c r="P382" s="382">
        <v>10750</v>
      </c>
      <c r="Q382" s="905">
        <v>-50</v>
      </c>
      <c r="R382" s="382">
        <v>140234</v>
      </c>
      <c r="S382" s="382">
        <v>1509804800</v>
      </c>
      <c r="T382" s="382">
        <v>10950</v>
      </c>
      <c r="U382" s="382">
        <v>11000</v>
      </c>
      <c r="V382" s="382">
        <v>10600</v>
      </c>
      <c r="W382" s="382">
        <v>113198</v>
      </c>
      <c r="X382" s="382">
        <v>10530000</v>
      </c>
    </row>
    <row r="383" spans="13:24" ht="12.95" customHeight="1">
      <c r="M383" s="353" t="s">
        <v>5854</v>
      </c>
      <c r="P383" s="382">
        <v>10800</v>
      </c>
      <c r="Q383" s="905">
        <v>250</v>
      </c>
      <c r="R383" s="382">
        <v>80822</v>
      </c>
      <c r="S383" s="382">
        <v>872537250</v>
      </c>
      <c r="T383" s="382">
        <v>10550</v>
      </c>
      <c r="U383" s="382">
        <v>10950</v>
      </c>
      <c r="V383" s="382">
        <v>10500</v>
      </c>
      <c r="W383" s="382">
        <v>113724</v>
      </c>
      <c r="X383" s="382">
        <v>10530000</v>
      </c>
    </row>
    <row r="384" spans="13:24" ht="12.95" customHeight="1">
      <c r="M384" s="353" t="s">
        <v>5855</v>
      </c>
      <c r="P384" s="382">
        <v>10550</v>
      </c>
      <c r="Q384" s="905">
        <v>-300</v>
      </c>
      <c r="R384" s="382">
        <v>69211</v>
      </c>
      <c r="S384" s="382">
        <v>741009850</v>
      </c>
      <c r="T384" s="382">
        <v>10850</v>
      </c>
      <c r="U384" s="382">
        <v>10900</v>
      </c>
      <c r="V384" s="382">
        <v>10550</v>
      </c>
      <c r="W384" s="382">
        <v>111092</v>
      </c>
      <c r="X384" s="382">
        <v>10530000</v>
      </c>
    </row>
    <row r="385" spans="13:24" ht="12.95" customHeight="1">
      <c r="M385" s="353" t="s">
        <v>5856</v>
      </c>
      <c r="P385" s="382">
        <v>10850</v>
      </c>
      <c r="Q385" s="905">
        <v>-50</v>
      </c>
      <c r="R385" s="382">
        <v>42005</v>
      </c>
      <c r="S385" s="382">
        <v>453728700</v>
      </c>
      <c r="T385" s="382">
        <v>10750</v>
      </c>
      <c r="U385" s="382">
        <v>11000</v>
      </c>
      <c r="V385" s="382">
        <v>10700</v>
      </c>
      <c r="W385" s="382">
        <v>114250</v>
      </c>
      <c r="X385" s="382">
        <v>10530000</v>
      </c>
    </row>
    <row r="386" spans="13:24" ht="12.95" customHeight="1">
      <c r="M386" s="353" t="s">
        <v>5857</v>
      </c>
      <c r="P386" s="382">
        <v>10900</v>
      </c>
      <c r="Q386" s="905">
        <v>0</v>
      </c>
      <c r="R386" s="382">
        <v>88142</v>
      </c>
      <c r="S386" s="382">
        <v>959978350</v>
      </c>
      <c r="T386" s="382">
        <v>10850</v>
      </c>
      <c r="U386" s="382">
        <v>11250</v>
      </c>
      <c r="V386" s="382">
        <v>10600</v>
      </c>
      <c r="W386" s="382">
        <v>114777</v>
      </c>
      <c r="X386" s="382">
        <v>10530000</v>
      </c>
    </row>
    <row r="387" spans="13:24" ht="12.95" customHeight="1">
      <c r="M387" s="353" t="s">
        <v>5858</v>
      </c>
      <c r="P387" s="382">
        <v>10900</v>
      </c>
      <c r="Q387" s="905">
        <v>50</v>
      </c>
      <c r="R387" s="382">
        <v>79550</v>
      </c>
      <c r="S387" s="382">
        <v>877015550</v>
      </c>
      <c r="T387" s="382">
        <v>10850</v>
      </c>
      <c r="U387" s="382">
        <v>11200</v>
      </c>
      <c r="V387" s="382">
        <v>10750</v>
      </c>
      <c r="W387" s="382">
        <v>114777</v>
      </c>
      <c r="X387" s="382">
        <v>10530000</v>
      </c>
    </row>
    <row r="388" spans="13:24" ht="12.95" customHeight="1">
      <c r="M388" s="353" t="s">
        <v>5859</v>
      </c>
      <c r="P388" s="382">
        <v>10850</v>
      </c>
      <c r="Q388" s="905">
        <v>-100</v>
      </c>
      <c r="R388" s="382">
        <v>69791</v>
      </c>
      <c r="S388" s="382">
        <v>746538600</v>
      </c>
      <c r="T388" s="382">
        <v>10800</v>
      </c>
      <c r="U388" s="382">
        <v>10900</v>
      </c>
      <c r="V388" s="382">
        <v>10600</v>
      </c>
      <c r="W388" s="382">
        <v>114250</v>
      </c>
      <c r="X388" s="382">
        <v>10530000</v>
      </c>
    </row>
    <row r="389" spans="13:24" ht="12.95" customHeight="1">
      <c r="M389" s="353" t="s">
        <v>5860</v>
      </c>
      <c r="P389" s="382">
        <v>10950</v>
      </c>
      <c r="Q389" s="905">
        <v>50</v>
      </c>
      <c r="R389" s="382">
        <v>31339</v>
      </c>
      <c r="S389" s="382">
        <v>342582250</v>
      </c>
      <c r="T389" s="382">
        <v>10950</v>
      </c>
      <c r="U389" s="382">
        <v>11100</v>
      </c>
      <c r="V389" s="382">
        <v>10800</v>
      </c>
      <c r="W389" s="382">
        <v>115304</v>
      </c>
      <c r="X389" s="382">
        <v>10530000</v>
      </c>
    </row>
    <row r="390" spans="13:24" ht="12.95" customHeight="1">
      <c r="M390" s="353" t="s">
        <v>5861</v>
      </c>
      <c r="P390" s="382">
        <v>10900</v>
      </c>
      <c r="Q390" s="905">
        <v>400</v>
      </c>
      <c r="R390" s="382">
        <v>49371</v>
      </c>
      <c r="S390" s="382">
        <v>530193500</v>
      </c>
      <c r="T390" s="382">
        <v>10550</v>
      </c>
      <c r="U390" s="382">
        <v>10900</v>
      </c>
      <c r="V390" s="382">
        <v>10400</v>
      </c>
      <c r="W390" s="382">
        <v>114777</v>
      </c>
      <c r="X390" s="382">
        <v>10530000</v>
      </c>
    </row>
    <row r="391" spans="13:24" ht="12.95" customHeight="1">
      <c r="M391" s="353" t="s">
        <v>5862</v>
      </c>
      <c r="P391" s="382">
        <v>10500</v>
      </c>
      <c r="Q391" s="905">
        <v>0</v>
      </c>
      <c r="R391" s="382">
        <v>13929</v>
      </c>
      <c r="S391" s="382">
        <v>145430400</v>
      </c>
      <c r="T391" s="382">
        <v>10500</v>
      </c>
      <c r="U391" s="382">
        <v>10550</v>
      </c>
      <c r="V391" s="382">
        <v>10350</v>
      </c>
      <c r="W391" s="382">
        <v>110565</v>
      </c>
      <c r="X391" s="382">
        <v>10530000</v>
      </c>
    </row>
    <row r="392" spans="13:24" ht="12.95" customHeight="1">
      <c r="M392" s="353" t="s">
        <v>5863</v>
      </c>
      <c r="P392" s="382">
        <v>10500</v>
      </c>
      <c r="Q392" s="905">
        <v>0</v>
      </c>
      <c r="R392" s="382">
        <v>47946</v>
      </c>
      <c r="S392" s="382">
        <v>499290850</v>
      </c>
      <c r="T392" s="382">
        <v>10550</v>
      </c>
      <c r="U392" s="382">
        <v>10550</v>
      </c>
      <c r="V392" s="382">
        <v>10300</v>
      </c>
      <c r="W392" s="382">
        <v>110565</v>
      </c>
      <c r="X392" s="382">
        <v>10530000</v>
      </c>
    </row>
    <row r="393" spans="13:24" ht="12.95" customHeight="1">
      <c r="M393" s="353" t="s">
        <v>5864</v>
      </c>
      <c r="P393" s="382">
        <v>10500</v>
      </c>
      <c r="Q393" s="905">
        <v>-200</v>
      </c>
      <c r="R393" s="382">
        <v>62859</v>
      </c>
      <c r="S393" s="382">
        <v>653928850</v>
      </c>
      <c r="T393" s="382">
        <v>10700</v>
      </c>
      <c r="U393" s="382">
        <v>10700</v>
      </c>
      <c r="V393" s="382">
        <v>10250</v>
      </c>
      <c r="W393" s="382">
        <v>110565</v>
      </c>
      <c r="X393" s="382">
        <v>10530000</v>
      </c>
    </row>
    <row r="394" spans="13:24" ht="12.95" customHeight="1">
      <c r="M394" s="353" t="s">
        <v>5865</v>
      </c>
      <c r="P394" s="382">
        <v>10700</v>
      </c>
      <c r="Q394" s="905">
        <v>-150</v>
      </c>
      <c r="R394" s="382">
        <v>89512</v>
      </c>
      <c r="S394" s="382">
        <v>943342600</v>
      </c>
      <c r="T394" s="382">
        <v>10900</v>
      </c>
      <c r="U394" s="382">
        <v>11000</v>
      </c>
      <c r="V394" s="382">
        <v>10400</v>
      </c>
      <c r="W394" s="382">
        <v>112671</v>
      </c>
      <c r="X394" s="382">
        <v>10530000</v>
      </c>
    </row>
    <row r="395" spans="13:24" ht="12.95" customHeight="1">
      <c r="M395" s="353" t="s">
        <v>5866</v>
      </c>
      <c r="P395" s="382">
        <v>10850</v>
      </c>
      <c r="Q395" s="905">
        <v>-100</v>
      </c>
      <c r="R395" s="382">
        <v>49887</v>
      </c>
      <c r="S395" s="382">
        <v>545790550</v>
      </c>
      <c r="T395" s="382">
        <v>10950</v>
      </c>
      <c r="U395" s="382">
        <v>11150</v>
      </c>
      <c r="V395" s="382">
        <v>10800</v>
      </c>
      <c r="W395" s="382">
        <v>114250</v>
      </c>
      <c r="X395" s="382">
        <v>10530000</v>
      </c>
    </row>
    <row r="396" spans="13:24" ht="12.95" customHeight="1">
      <c r="M396" s="353" t="s">
        <v>5867</v>
      </c>
      <c r="P396" s="382">
        <v>10950</v>
      </c>
      <c r="Q396" s="905">
        <v>400</v>
      </c>
      <c r="R396" s="382">
        <v>72897</v>
      </c>
      <c r="S396" s="382">
        <v>785485900</v>
      </c>
      <c r="T396" s="382">
        <v>10600</v>
      </c>
      <c r="U396" s="382">
        <v>11100</v>
      </c>
      <c r="V396" s="382">
        <v>10550</v>
      </c>
      <c r="W396" s="382">
        <v>115304</v>
      </c>
      <c r="X396" s="382">
        <v>10530000</v>
      </c>
    </row>
    <row r="397" spans="13:24" ht="12.95" customHeight="1">
      <c r="M397" s="353" t="s">
        <v>5868</v>
      </c>
      <c r="P397" s="382">
        <v>10550</v>
      </c>
      <c r="Q397" s="905">
        <v>-150</v>
      </c>
      <c r="R397" s="382">
        <v>77097</v>
      </c>
      <c r="S397" s="382">
        <v>810943600</v>
      </c>
      <c r="T397" s="382">
        <v>10700</v>
      </c>
      <c r="U397" s="382">
        <v>10700</v>
      </c>
      <c r="V397" s="382">
        <v>10400</v>
      </c>
      <c r="W397" s="382">
        <v>111092</v>
      </c>
      <c r="X397" s="382">
        <v>10530000</v>
      </c>
    </row>
    <row r="398" spans="13:24" ht="12.95" customHeight="1">
      <c r="M398" s="353" t="s">
        <v>5869</v>
      </c>
      <c r="P398" s="382">
        <v>10700</v>
      </c>
      <c r="Q398" s="905">
        <v>50</v>
      </c>
      <c r="R398" s="382">
        <v>73303</v>
      </c>
      <c r="S398" s="382">
        <v>777969250</v>
      </c>
      <c r="T398" s="382">
        <v>10600</v>
      </c>
      <c r="U398" s="382">
        <v>10800</v>
      </c>
      <c r="V398" s="382">
        <v>10500</v>
      </c>
      <c r="W398" s="382">
        <v>112671</v>
      </c>
      <c r="X398" s="382">
        <v>10530000</v>
      </c>
    </row>
    <row r="399" spans="13:24" ht="12.95" customHeight="1">
      <c r="M399" s="353" t="s">
        <v>5870</v>
      </c>
      <c r="P399" s="382">
        <v>10650</v>
      </c>
      <c r="Q399" s="905">
        <v>-650</v>
      </c>
      <c r="R399" s="382">
        <v>167994</v>
      </c>
      <c r="S399" s="382">
        <v>1819025900</v>
      </c>
      <c r="T399" s="382">
        <v>11150</v>
      </c>
      <c r="U399" s="382">
        <v>11300</v>
      </c>
      <c r="V399" s="382">
        <v>10650</v>
      </c>
      <c r="W399" s="382">
        <v>112144</v>
      </c>
      <c r="X399" s="382">
        <v>10530000</v>
      </c>
    </row>
    <row r="400" spans="13:24" ht="12.95" customHeight="1">
      <c r="M400" s="353" t="s">
        <v>5871</v>
      </c>
      <c r="P400" s="382">
        <v>11300</v>
      </c>
      <c r="Q400" s="905">
        <v>-250</v>
      </c>
      <c r="R400" s="382">
        <v>68743</v>
      </c>
      <c r="S400" s="382">
        <v>775497600</v>
      </c>
      <c r="T400" s="382">
        <v>11550</v>
      </c>
      <c r="U400" s="382">
        <v>11750</v>
      </c>
      <c r="V400" s="382">
        <v>11000</v>
      </c>
      <c r="W400" s="382">
        <v>118989</v>
      </c>
      <c r="X400" s="382">
        <v>10530000</v>
      </c>
    </row>
    <row r="401" spans="13:24" ht="12.95" customHeight="1">
      <c r="M401" s="353" t="s">
        <v>5872</v>
      </c>
      <c r="P401" s="382">
        <v>11550</v>
      </c>
      <c r="Q401" s="905">
        <v>-150</v>
      </c>
      <c r="R401" s="382">
        <v>52487</v>
      </c>
      <c r="S401" s="382">
        <v>607265100</v>
      </c>
      <c r="T401" s="382">
        <v>11700</v>
      </c>
      <c r="U401" s="382">
        <v>11700</v>
      </c>
      <c r="V401" s="382">
        <v>11450</v>
      </c>
      <c r="W401" s="382">
        <v>121622</v>
      </c>
      <c r="X401" s="382">
        <v>10530000</v>
      </c>
    </row>
    <row r="402" spans="13:24" ht="12.95" customHeight="1">
      <c r="M402" s="353" t="s">
        <v>5873</v>
      </c>
      <c r="P402" s="382">
        <v>11700</v>
      </c>
      <c r="Q402" s="905">
        <v>0</v>
      </c>
      <c r="R402" s="382">
        <v>44384</v>
      </c>
      <c r="S402" s="382">
        <v>517298100</v>
      </c>
      <c r="T402" s="382">
        <v>11750</v>
      </c>
      <c r="U402" s="382">
        <v>11900</v>
      </c>
      <c r="V402" s="382">
        <v>11500</v>
      </c>
      <c r="W402" s="382">
        <v>123201</v>
      </c>
      <c r="X402" s="382">
        <v>10530000</v>
      </c>
    </row>
    <row r="403" spans="13:24" ht="12.95" customHeight="1">
      <c r="M403" s="353" t="s">
        <v>5874</v>
      </c>
      <c r="P403" s="382">
        <v>11700</v>
      </c>
      <c r="Q403" s="905">
        <v>0</v>
      </c>
      <c r="R403" s="382">
        <v>34769</v>
      </c>
      <c r="S403" s="382">
        <v>403581750</v>
      </c>
      <c r="T403" s="382">
        <v>11600</v>
      </c>
      <c r="U403" s="382">
        <v>11800</v>
      </c>
      <c r="V403" s="382">
        <v>11500</v>
      </c>
      <c r="W403" s="382">
        <v>123201</v>
      </c>
      <c r="X403" s="382">
        <v>10530000</v>
      </c>
    </row>
    <row r="404" spans="13:24" ht="12.95" customHeight="1">
      <c r="M404" s="353" t="s">
        <v>5875</v>
      </c>
      <c r="P404" s="382">
        <v>11700</v>
      </c>
      <c r="Q404" s="905">
        <v>200</v>
      </c>
      <c r="R404" s="382">
        <v>59065</v>
      </c>
      <c r="S404" s="382">
        <v>689242800</v>
      </c>
      <c r="T404" s="382">
        <v>11500</v>
      </c>
      <c r="U404" s="382">
        <v>11900</v>
      </c>
      <c r="V404" s="382">
        <v>11500</v>
      </c>
      <c r="W404" s="382">
        <v>123201</v>
      </c>
      <c r="X404" s="382">
        <v>10530000</v>
      </c>
    </row>
    <row r="405" spans="13:24" ht="12.95" customHeight="1">
      <c r="M405" s="353" t="s">
        <v>5876</v>
      </c>
      <c r="P405" s="382">
        <v>11500</v>
      </c>
      <c r="Q405" s="905">
        <v>250</v>
      </c>
      <c r="R405" s="382">
        <v>94055</v>
      </c>
      <c r="S405" s="382">
        <v>1074205650</v>
      </c>
      <c r="T405" s="382">
        <v>11350</v>
      </c>
      <c r="U405" s="382">
        <v>11650</v>
      </c>
      <c r="V405" s="382">
        <v>11200</v>
      </c>
      <c r="W405" s="382">
        <v>121095</v>
      </c>
      <c r="X405" s="382">
        <v>10530000</v>
      </c>
    </row>
    <row r="406" spans="13:24" ht="12.95" customHeight="1">
      <c r="M406" s="353" t="s">
        <v>5877</v>
      </c>
      <c r="P406" s="382">
        <v>11250</v>
      </c>
      <c r="Q406" s="905">
        <v>0</v>
      </c>
      <c r="R406" s="382">
        <v>78594</v>
      </c>
      <c r="S406" s="382">
        <v>878987550</v>
      </c>
      <c r="T406" s="382">
        <v>11200</v>
      </c>
      <c r="U406" s="382">
        <v>11400</v>
      </c>
      <c r="V406" s="382">
        <v>11000</v>
      </c>
      <c r="W406" s="382">
        <v>118462</v>
      </c>
      <c r="X406" s="382">
        <v>10530000</v>
      </c>
    </row>
    <row r="407" spans="13:24" ht="12.95" customHeight="1">
      <c r="M407" s="353" t="s">
        <v>5878</v>
      </c>
      <c r="P407" s="382">
        <v>11250</v>
      </c>
      <c r="Q407" s="905">
        <v>0</v>
      </c>
      <c r="R407" s="382">
        <v>42631</v>
      </c>
      <c r="S407" s="382">
        <v>480491800</v>
      </c>
      <c r="T407" s="382">
        <v>11350</v>
      </c>
      <c r="U407" s="382">
        <v>11400</v>
      </c>
      <c r="V407" s="382">
        <v>11150</v>
      </c>
      <c r="W407" s="382">
        <v>118462</v>
      </c>
      <c r="X407" s="382">
        <v>10530000</v>
      </c>
    </row>
    <row r="408" spans="13:24" ht="12.95" customHeight="1">
      <c r="M408" s="353" t="s">
        <v>5879</v>
      </c>
      <c r="P408" s="382">
        <v>11250</v>
      </c>
      <c r="Q408" s="905">
        <v>150</v>
      </c>
      <c r="R408" s="382">
        <v>56758</v>
      </c>
      <c r="S408" s="382">
        <v>637940350</v>
      </c>
      <c r="T408" s="382">
        <v>11100</v>
      </c>
      <c r="U408" s="382">
        <v>11450</v>
      </c>
      <c r="V408" s="382">
        <v>11000</v>
      </c>
      <c r="W408" s="382">
        <v>118462</v>
      </c>
      <c r="X408" s="382">
        <v>10530000</v>
      </c>
    </row>
    <row r="409" spans="13:24" ht="12.95" customHeight="1">
      <c r="M409" s="353" t="s">
        <v>5880</v>
      </c>
      <c r="P409" s="382">
        <v>11100</v>
      </c>
      <c r="Q409" s="905">
        <v>-250</v>
      </c>
      <c r="R409" s="382">
        <v>61771</v>
      </c>
      <c r="S409" s="382">
        <v>689161250</v>
      </c>
      <c r="T409" s="382">
        <v>11200</v>
      </c>
      <c r="U409" s="382">
        <v>11350</v>
      </c>
      <c r="V409" s="382">
        <v>10950</v>
      </c>
      <c r="W409" s="382">
        <v>116883</v>
      </c>
      <c r="X409" s="382">
        <v>10530000</v>
      </c>
    </row>
    <row r="410" spans="13:24" ht="12.95" customHeight="1">
      <c r="M410" s="353" t="s">
        <v>5881</v>
      </c>
      <c r="P410" s="382">
        <v>11350</v>
      </c>
      <c r="Q410" s="905">
        <v>-400</v>
      </c>
      <c r="R410" s="382">
        <v>85023</v>
      </c>
      <c r="S410" s="382">
        <v>966214800</v>
      </c>
      <c r="T410" s="382">
        <v>11850</v>
      </c>
      <c r="U410" s="382">
        <v>11850</v>
      </c>
      <c r="V410" s="382">
        <v>11100</v>
      </c>
      <c r="W410" s="382">
        <v>119516</v>
      </c>
      <c r="X410" s="382">
        <v>10530000</v>
      </c>
    </row>
    <row r="411" spans="13:24" ht="12.95" customHeight="1">
      <c r="M411" s="353" t="s">
        <v>5882</v>
      </c>
      <c r="P411" s="382">
        <v>11750</v>
      </c>
      <c r="Q411" s="905">
        <v>0</v>
      </c>
      <c r="R411" s="382">
        <v>84034</v>
      </c>
      <c r="S411" s="382">
        <v>991431150</v>
      </c>
      <c r="T411" s="382">
        <v>11750</v>
      </c>
      <c r="U411" s="382">
        <v>12000</v>
      </c>
      <c r="V411" s="382">
        <v>11500</v>
      </c>
      <c r="W411" s="382">
        <v>123728</v>
      </c>
      <c r="X411" s="382">
        <v>10530000</v>
      </c>
    </row>
    <row r="412" spans="13:24" ht="12.95" customHeight="1">
      <c r="M412" s="353" t="s">
        <v>5883</v>
      </c>
      <c r="P412" s="382">
        <v>11750</v>
      </c>
      <c r="Q412" s="905">
        <v>250</v>
      </c>
      <c r="R412" s="382">
        <v>120262</v>
      </c>
      <c r="S412" s="382">
        <v>1413796350</v>
      </c>
      <c r="T412" s="382">
        <v>11600</v>
      </c>
      <c r="U412" s="382">
        <v>12050</v>
      </c>
      <c r="V412" s="382">
        <v>11400</v>
      </c>
      <c r="W412" s="382">
        <v>123728</v>
      </c>
      <c r="X412" s="382">
        <v>10530000</v>
      </c>
    </row>
    <row r="413" spans="13:24" ht="12.95" customHeight="1">
      <c r="M413" s="353" t="s">
        <v>5884</v>
      </c>
      <c r="P413" s="382">
        <v>11500</v>
      </c>
      <c r="Q413" s="905">
        <v>250</v>
      </c>
      <c r="R413" s="382">
        <v>71568</v>
      </c>
      <c r="S413" s="382">
        <v>806979200</v>
      </c>
      <c r="T413" s="382">
        <v>11300</v>
      </c>
      <c r="U413" s="382">
        <v>11550</v>
      </c>
      <c r="V413" s="382">
        <v>11050</v>
      </c>
      <c r="W413" s="382">
        <v>121095</v>
      </c>
      <c r="X413" s="382">
        <v>10530000</v>
      </c>
    </row>
    <row r="414" spans="13:24" ht="12.95" customHeight="1">
      <c r="M414" s="353" t="s">
        <v>5885</v>
      </c>
      <c r="P414" s="382">
        <v>11250</v>
      </c>
      <c r="Q414" s="905">
        <v>-150</v>
      </c>
      <c r="R414" s="382">
        <v>49369</v>
      </c>
      <c r="S414" s="382">
        <v>552848050</v>
      </c>
      <c r="T414" s="382">
        <v>11500</v>
      </c>
      <c r="U414" s="382">
        <v>11500</v>
      </c>
      <c r="V414" s="382">
        <v>11000</v>
      </c>
      <c r="W414" s="382">
        <v>118462</v>
      </c>
      <c r="X414" s="382">
        <v>10530000</v>
      </c>
    </row>
    <row r="415" spans="13:24" ht="12.95" customHeight="1">
      <c r="M415" s="353" t="s">
        <v>5886</v>
      </c>
      <c r="P415" s="382">
        <v>11400</v>
      </c>
      <c r="Q415" s="905">
        <v>50</v>
      </c>
      <c r="R415" s="382">
        <v>35008</v>
      </c>
      <c r="S415" s="382">
        <v>394231950</v>
      </c>
      <c r="T415" s="382">
        <v>11300</v>
      </c>
      <c r="U415" s="382">
        <v>11450</v>
      </c>
      <c r="V415" s="382">
        <v>11100</v>
      </c>
      <c r="W415" s="382">
        <v>120042</v>
      </c>
      <c r="X415" s="382">
        <v>10530000</v>
      </c>
    </row>
    <row r="416" spans="13:24" ht="12.95" customHeight="1">
      <c r="M416" s="353" t="s">
        <v>5887</v>
      </c>
      <c r="P416" s="382">
        <v>11350</v>
      </c>
      <c r="Q416" s="905">
        <v>-300</v>
      </c>
      <c r="R416" s="382">
        <v>58454</v>
      </c>
      <c r="S416" s="382">
        <v>664816300</v>
      </c>
      <c r="T416" s="382">
        <v>11650</v>
      </c>
      <c r="U416" s="382">
        <v>11800</v>
      </c>
      <c r="V416" s="382">
        <v>11150</v>
      </c>
      <c r="W416" s="382">
        <v>119516</v>
      </c>
      <c r="X416" s="382">
        <v>10530000</v>
      </c>
    </row>
    <row r="417" spans="13:24" ht="12.95" customHeight="1">
      <c r="M417" s="353" t="s">
        <v>5888</v>
      </c>
      <c r="P417" s="382">
        <v>11650</v>
      </c>
      <c r="Q417" s="905">
        <v>300</v>
      </c>
      <c r="R417" s="382">
        <v>63336</v>
      </c>
      <c r="S417" s="382">
        <v>731012100</v>
      </c>
      <c r="T417" s="382">
        <v>11450</v>
      </c>
      <c r="U417" s="382">
        <v>11700</v>
      </c>
      <c r="V417" s="382">
        <v>11250</v>
      </c>
      <c r="W417" s="382">
        <v>122674</v>
      </c>
      <c r="X417" s="382">
        <v>10530000</v>
      </c>
    </row>
    <row r="418" spans="13:24" ht="12.95" customHeight="1">
      <c r="M418" s="353" t="s">
        <v>5889</v>
      </c>
      <c r="P418" s="382">
        <v>11350</v>
      </c>
      <c r="Q418" s="905">
        <v>500</v>
      </c>
      <c r="R418" s="382">
        <v>68238</v>
      </c>
      <c r="S418" s="382">
        <v>762290500</v>
      </c>
      <c r="T418" s="382">
        <v>10900</v>
      </c>
      <c r="U418" s="382">
        <v>11500</v>
      </c>
      <c r="V418" s="382">
        <v>10750</v>
      </c>
      <c r="W418" s="382">
        <v>119516</v>
      </c>
      <c r="X418" s="382">
        <v>10530000</v>
      </c>
    </row>
    <row r="419" spans="13:24" ht="12.95" customHeight="1">
      <c r="M419" s="353" t="s">
        <v>5890</v>
      </c>
      <c r="P419" s="382">
        <v>10850</v>
      </c>
      <c r="Q419" s="905">
        <v>0</v>
      </c>
      <c r="R419" s="382">
        <v>39173</v>
      </c>
      <c r="S419" s="382">
        <v>427885900</v>
      </c>
      <c r="T419" s="382">
        <v>10800</v>
      </c>
      <c r="U419" s="382">
        <v>11100</v>
      </c>
      <c r="V419" s="382">
        <v>10750</v>
      </c>
      <c r="W419" s="382">
        <v>114250</v>
      </c>
      <c r="X419" s="382">
        <v>10530000</v>
      </c>
    </row>
    <row r="420" spans="13:24" ht="12.95" customHeight="1">
      <c r="M420" s="353" t="s">
        <v>5891</v>
      </c>
      <c r="P420" s="382">
        <v>10850</v>
      </c>
      <c r="Q420" s="905">
        <v>50</v>
      </c>
      <c r="R420" s="382">
        <v>100688</v>
      </c>
      <c r="S420" s="382">
        <v>1066887850</v>
      </c>
      <c r="T420" s="382">
        <v>10800</v>
      </c>
      <c r="U420" s="382">
        <v>10850</v>
      </c>
      <c r="V420" s="382">
        <v>10350</v>
      </c>
      <c r="W420" s="382">
        <v>114250</v>
      </c>
      <c r="X420" s="382">
        <v>10530000</v>
      </c>
    </row>
    <row r="421" spans="13:24" ht="12.95" customHeight="1">
      <c r="M421" s="353" t="s">
        <v>5892</v>
      </c>
      <c r="P421" s="382">
        <v>10800</v>
      </c>
      <c r="Q421" s="905">
        <v>-200</v>
      </c>
      <c r="R421" s="382">
        <v>53634</v>
      </c>
      <c r="S421" s="382">
        <v>579206450</v>
      </c>
      <c r="T421" s="382">
        <v>11100</v>
      </c>
      <c r="U421" s="382">
        <v>11100</v>
      </c>
      <c r="V421" s="382">
        <v>10650</v>
      </c>
      <c r="W421" s="382">
        <v>113724</v>
      </c>
      <c r="X421" s="382">
        <v>10530000</v>
      </c>
    </row>
    <row r="422" spans="13:24" ht="12.95" customHeight="1">
      <c r="M422" s="353" t="s">
        <v>5893</v>
      </c>
      <c r="P422" s="382">
        <v>11000</v>
      </c>
      <c r="Q422" s="905">
        <v>-100</v>
      </c>
      <c r="R422" s="382">
        <v>53491</v>
      </c>
      <c r="S422" s="382">
        <v>595013750</v>
      </c>
      <c r="T422" s="382">
        <v>11200</v>
      </c>
      <c r="U422" s="382">
        <v>11350</v>
      </c>
      <c r="V422" s="382">
        <v>10850</v>
      </c>
      <c r="W422" s="382">
        <v>115830</v>
      </c>
      <c r="X422" s="382">
        <v>10530000</v>
      </c>
    </row>
    <row r="423" spans="13:24" ht="12.95" customHeight="1">
      <c r="M423" s="353" t="s">
        <v>5894</v>
      </c>
      <c r="P423" s="382">
        <v>11100</v>
      </c>
      <c r="Q423" s="905">
        <v>400</v>
      </c>
      <c r="R423" s="382">
        <v>83569</v>
      </c>
      <c r="S423" s="382">
        <v>924098350</v>
      </c>
      <c r="T423" s="382">
        <v>10650</v>
      </c>
      <c r="U423" s="382">
        <v>11350</v>
      </c>
      <c r="V423" s="382">
        <v>10650</v>
      </c>
      <c r="W423" s="382">
        <v>116883</v>
      </c>
      <c r="X423" s="382">
        <v>10530000</v>
      </c>
    </row>
    <row r="424" spans="13:24" ht="12.95" customHeight="1">
      <c r="M424" s="353" t="s">
        <v>5895</v>
      </c>
      <c r="P424" s="382">
        <v>10700</v>
      </c>
      <c r="Q424" s="905">
        <v>-50</v>
      </c>
      <c r="R424" s="382">
        <v>46031</v>
      </c>
      <c r="S424" s="382">
        <v>488612150</v>
      </c>
      <c r="T424" s="382">
        <v>10650</v>
      </c>
      <c r="U424" s="382">
        <v>10750</v>
      </c>
      <c r="V424" s="382">
        <v>10500</v>
      </c>
      <c r="W424" s="382">
        <v>112671</v>
      </c>
      <c r="X424" s="382">
        <v>10530000</v>
      </c>
    </row>
    <row r="425" spans="13:24" ht="12.95" customHeight="1">
      <c r="M425" s="353" t="s">
        <v>5896</v>
      </c>
      <c r="P425" s="382">
        <v>10750</v>
      </c>
      <c r="Q425" s="905">
        <v>-250</v>
      </c>
      <c r="R425" s="382">
        <v>56585</v>
      </c>
      <c r="S425" s="382">
        <v>609316950</v>
      </c>
      <c r="T425" s="382">
        <v>11000</v>
      </c>
      <c r="U425" s="382">
        <v>11000</v>
      </c>
      <c r="V425" s="382">
        <v>10600</v>
      </c>
      <c r="W425" s="382">
        <v>113198</v>
      </c>
      <c r="X425" s="382">
        <v>10530000</v>
      </c>
    </row>
    <row r="426" spans="13:24" ht="12.95" customHeight="1">
      <c r="M426" s="353" t="s">
        <v>5897</v>
      </c>
      <c r="P426" s="382">
        <v>11000</v>
      </c>
      <c r="Q426" s="905">
        <v>50</v>
      </c>
      <c r="R426" s="382">
        <v>53568</v>
      </c>
      <c r="S426" s="382">
        <v>588792000</v>
      </c>
      <c r="T426" s="382">
        <v>10900</v>
      </c>
      <c r="U426" s="382">
        <v>11150</v>
      </c>
      <c r="V426" s="382">
        <v>10900</v>
      </c>
      <c r="W426" s="382">
        <v>115830</v>
      </c>
      <c r="X426" s="382">
        <v>10530000</v>
      </c>
    </row>
    <row r="427" spans="13:24" ht="12.95" customHeight="1">
      <c r="M427" s="353" t="s">
        <v>5898</v>
      </c>
      <c r="P427" s="382">
        <v>10950</v>
      </c>
      <c r="Q427" s="905">
        <v>150</v>
      </c>
      <c r="R427" s="382">
        <v>59802</v>
      </c>
      <c r="S427" s="382">
        <v>654456750</v>
      </c>
      <c r="T427" s="382">
        <v>10900</v>
      </c>
      <c r="U427" s="382">
        <v>11150</v>
      </c>
      <c r="V427" s="382">
        <v>10800</v>
      </c>
      <c r="W427" s="382">
        <v>115304</v>
      </c>
      <c r="X427" s="382">
        <v>10530000</v>
      </c>
    </row>
    <row r="428" spans="13:24" ht="12.95" customHeight="1">
      <c r="M428" s="353" t="s">
        <v>5899</v>
      </c>
      <c r="P428" s="382">
        <v>10800</v>
      </c>
      <c r="Q428" s="905">
        <v>50</v>
      </c>
      <c r="R428" s="382">
        <v>35427</v>
      </c>
      <c r="S428" s="382">
        <v>379030550</v>
      </c>
      <c r="T428" s="382">
        <v>10750</v>
      </c>
      <c r="U428" s="382">
        <v>10900</v>
      </c>
      <c r="V428" s="382">
        <v>10550</v>
      </c>
      <c r="W428" s="382">
        <v>113724</v>
      </c>
      <c r="X428" s="382">
        <v>10530000</v>
      </c>
    </row>
    <row r="429" spans="13:24" ht="12.95" customHeight="1">
      <c r="M429" s="353" t="s">
        <v>5900</v>
      </c>
      <c r="P429" s="382">
        <v>10750</v>
      </c>
      <c r="Q429" s="905">
        <v>200</v>
      </c>
      <c r="R429" s="382">
        <v>29803</v>
      </c>
      <c r="S429" s="382">
        <v>319778600</v>
      </c>
      <c r="T429" s="382">
        <v>10650</v>
      </c>
      <c r="U429" s="382">
        <v>11000</v>
      </c>
      <c r="V429" s="382">
        <v>10500</v>
      </c>
      <c r="W429" s="382">
        <v>113198</v>
      </c>
      <c r="X429" s="382">
        <v>10530000</v>
      </c>
    </row>
    <row r="430" spans="13:24" ht="12.95" customHeight="1">
      <c r="M430" s="353" t="s">
        <v>5901</v>
      </c>
      <c r="P430" s="382">
        <v>10550</v>
      </c>
      <c r="Q430" s="905">
        <v>-250</v>
      </c>
      <c r="R430" s="382">
        <v>90674</v>
      </c>
      <c r="S430" s="382">
        <v>959478050</v>
      </c>
      <c r="T430" s="382">
        <v>10750</v>
      </c>
      <c r="U430" s="382">
        <v>11050</v>
      </c>
      <c r="V430" s="382">
        <v>10350</v>
      </c>
      <c r="W430" s="382">
        <v>111092</v>
      </c>
      <c r="X430" s="382">
        <v>10530000</v>
      </c>
    </row>
    <row r="431" spans="13:24" ht="12.95" customHeight="1">
      <c r="M431" s="353" t="s">
        <v>5902</v>
      </c>
      <c r="P431" s="382">
        <v>10800</v>
      </c>
      <c r="Q431" s="905">
        <v>-100</v>
      </c>
      <c r="R431" s="382">
        <v>40502</v>
      </c>
      <c r="S431" s="382">
        <v>438021800</v>
      </c>
      <c r="T431" s="382">
        <v>10900</v>
      </c>
      <c r="U431" s="382">
        <v>11150</v>
      </c>
      <c r="V431" s="382">
        <v>10650</v>
      </c>
      <c r="W431" s="382">
        <v>113724</v>
      </c>
      <c r="X431" s="382">
        <v>10530000</v>
      </c>
    </row>
    <row r="432" spans="13:24" ht="12.95" customHeight="1">
      <c r="M432" s="353" t="s">
        <v>5903</v>
      </c>
      <c r="P432" s="382">
        <v>10900</v>
      </c>
      <c r="Q432" s="905">
        <v>-200</v>
      </c>
      <c r="R432" s="382">
        <v>82511</v>
      </c>
      <c r="S432" s="382">
        <v>892847100</v>
      </c>
      <c r="T432" s="382">
        <v>11100</v>
      </c>
      <c r="U432" s="382">
        <v>11250</v>
      </c>
      <c r="V432" s="382">
        <v>10550</v>
      </c>
      <c r="W432" s="382">
        <v>114777</v>
      </c>
      <c r="X432" s="382">
        <v>10530000</v>
      </c>
    </row>
    <row r="433" spans="13:24" ht="12.95" customHeight="1">
      <c r="M433" s="353" t="s">
        <v>5904</v>
      </c>
      <c r="P433" s="382">
        <v>11100</v>
      </c>
      <c r="Q433" s="905">
        <v>-600</v>
      </c>
      <c r="R433" s="382">
        <v>93077</v>
      </c>
      <c r="S433" s="382">
        <v>1042008500</v>
      </c>
      <c r="T433" s="382">
        <v>11700</v>
      </c>
      <c r="U433" s="382">
        <v>11700</v>
      </c>
      <c r="V433" s="382">
        <v>10950</v>
      </c>
      <c r="W433" s="382">
        <v>116883</v>
      </c>
      <c r="X433" s="382">
        <v>10530000</v>
      </c>
    </row>
    <row r="434" spans="13:24" ht="12.95" customHeight="1">
      <c r="M434" s="353" t="s">
        <v>5905</v>
      </c>
      <c r="P434" s="382">
        <v>11700</v>
      </c>
      <c r="Q434" s="905">
        <v>-200</v>
      </c>
      <c r="R434" s="382">
        <v>48817</v>
      </c>
      <c r="S434" s="382">
        <v>574002250</v>
      </c>
      <c r="T434" s="382">
        <v>11850</v>
      </c>
      <c r="U434" s="382">
        <v>11900</v>
      </c>
      <c r="V434" s="382">
        <v>11650</v>
      </c>
      <c r="W434" s="382">
        <v>123201</v>
      </c>
      <c r="X434" s="382">
        <v>10530000</v>
      </c>
    </row>
    <row r="435" spans="13:24" ht="12.95" customHeight="1">
      <c r="M435" s="353" t="s">
        <v>5906</v>
      </c>
      <c r="P435" s="382">
        <v>11900</v>
      </c>
      <c r="Q435" s="905">
        <v>100</v>
      </c>
      <c r="R435" s="382">
        <v>30591</v>
      </c>
      <c r="S435" s="382">
        <v>362945250</v>
      </c>
      <c r="T435" s="382">
        <v>11800</v>
      </c>
      <c r="U435" s="382">
        <v>12050</v>
      </c>
      <c r="V435" s="382">
        <v>11700</v>
      </c>
      <c r="W435" s="382">
        <v>125307</v>
      </c>
      <c r="X435" s="382">
        <v>10530000</v>
      </c>
    </row>
    <row r="436" spans="13:24" ht="12.95" customHeight="1">
      <c r="M436" s="353" t="s">
        <v>5907</v>
      </c>
      <c r="P436" s="382">
        <v>11800</v>
      </c>
      <c r="Q436" s="905">
        <v>-250</v>
      </c>
      <c r="R436" s="382">
        <v>40830</v>
      </c>
      <c r="S436" s="382">
        <v>485159700</v>
      </c>
      <c r="T436" s="382">
        <v>12150</v>
      </c>
      <c r="U436" s="382">
        <v>12150</v>
      </c>
      <c r="V436" s="382">
        <v>11650</v>
      </c>
      <c r="W436" s="382">
        <v>124254</v>
      </c>
      <c r="X436" s="382">
        <v>10530000</v>
      </c>
    </row>
    <row r="437" spans="13:24" ht="12.95" customHeight="1">
      <c r="M437" s="353" t="s">
        <v>5908</v>
      </c>
      <c r="P437" s="382">
        <v>12050</v>
      </c>
      <c r="Q437" s="905">
        <v>50</v>
      </c>
      <c r="R437" s="382">
        <v>44751</v>
      </c>
      <c r="S437" s="382">
        <v>530478400</v>
      </c>
      <c r="T437" s="382">
        <v>12000</v>
      </c>
      <c r="U437" s="382">
        <v>12250</v>
      </c>
      <c r="V437" s="382">
        <v>11700</v>
      </c>
      <c r="W437" s="382">
        <v>126886</v>
      </c>
      <c r="X437" s="382">
        <v>10530000</v>
      </c>
    </row>
    <row r="438" spans="13:24" ht="12.95" customHeight="1">
      <c r="M438" s="353" t="s">
        <v>5909</v>
      </c>
      <c r="P438" s="382">
        <v>12000</v>
      </c>
      <c r="Q438" s="905">
        <v>150</v>
      </c>
      <c r="R438" s="382">
        <v>89955</v>
      </c>
      <c r="S438" s="382">
        <v>1091111000</v>
      </c>
      <c r="T438" s="382">
        <v>11900</v>
      </c>
      <c r="U438" s="382">
        <v>12300</v>
      </c>
      <c r="V438" s="382">
        <v>11800</v>
      </c>
      <c r="W438" s="382">
        <v>126360</v>
      </c>
      <c r="X438" s="382">
        <v>10530000</v>
      </c>
    </row>
    <row r="439" spans="13:24" ht="12.95" customHeight="1">
      <c r="M439" s="353" t="s">
        <v>5910</v>
      </c>
      <c r="P439" s="382">
        <v>11850</v>
      </c>
      <c r="Q439" s="905">
        <v>550</v>
      </c>
      <c r="R439" s="382">
        <v>66603</v>
      </c>
      <c r="S439" s="382">
        <v>777670050</v>
      </c>
      <c r="T439" s="382">
        <v>11300</v>
      </c>
      <c r="U439" s="382">
        <v>11950</v>
      </c>
      <c r="V439" s="382">
        <v>11150</v>
      </c>
      <c r="W439" s="382">
        <v>124780</v>
      </c>
      <c r="X439" s="382">
        <v>10530000</v>
      </c>
    </row>
    <row r="440" spans="13:24" ht="12.95" customHeight="1">
      <c r="M440" s="353" t="s">
        <v>5911</v>
      </c>
      <c r="P440" s="382">
        <v>11300</v>
      </c>
      <c r="Q440" s="905">
        <v>200</v>
      </c>
      <c r="R440" s="382">
        <v>64075</v>
      </c>
      <c r="S440" s="382">
        <v>716931550</v>
      </c>
      <c r="T440" s="382">
        <v>10900</v>
      </c>
      <c r="U440" s="382">
        <v>11400</v>
      </c>
      <c r="V440" s="382">
        <v>10900</v>
      </c>
      <c r="W440" s="382">
        <v>118989</v>
      </c>
      <c r="X440" s="382">
        <v>10530000</v>
      </c>
    </row>
    <row r="441" spans="13:24" ht="12.95" customHeight="1">
      <c r="M441" s="353" t="s">
        <v>5912</v>
      </c>
      <c r="P441" s="382">
        <v>11100</v>
      </c>
      <c r="Q441" s="905">
        <v>100</v>
      </c>
      <c r="R441" s="382">
        <v>69118</v>
      </c>
      <c r="S441" s="382">
        <v>762842950</v>
      </c>
      <c r="T441" s="382">
        <v>11000</v>
      </c>
      <c r="U441" s="382">
        <v>11250</v>
      </c>
      <c r="V441" s="382">
        <v>10850</v>
      </c>
      <c r="W441" s="382">
        <v>116883</v>
      </c>
      <c r="X441" s="382">
        <v>10530000</v>
      </c>
    </row>
    <row r="442" spans="13:24" ht="12.95" customHeight="1">
      <c r="M442" s="353" t="s">
        <v>5913</v>
      </c>
      <c r="P442" s="382">
        <v>11000</v>
      </c>
      <c r="Q442" s="905">
        <v>-600</v>
      </c>
      <c r="R442" s="382">
        <v>111505</v>
      </c>
      <c r="S442" s="382">
        <v>1246071950</v>
      </c>
      <c r="T442" s="382">
        <v>11350</v>
      </c>
      <c r="U442" s="382">
        <v>11600</v>
      </c>
      <c r="V442" s="382">
        <v>10950</v>
      </c>
      <c r="W442" s="382">
        <v>115830</v>
      </c>
      <c r="X442" s="382">
        <v>10530000</v>
      </c>
    </row>
    <row r="443" spans="13:24" ht="12.95" customHeight="1">
      <c r="M443" s="353" t="s">
        <v>5914</v>
      </c>
      <c r="P443" s="382">
        <v>11600</v>
      </c>
      <c r="Q443" s="905">
        <v>150</v>
      </c>
      <c r="R443" s="382">
        <v>66170</v>
      </c>
      <c r="S443" s="382">
        <v>763170650</v>
      </c>
      <c r="T443" s="382">
        <v>11600</v>
      </c>
      <c r="U443" s="382">
        <v>11800</v>
      </c>
      <c r="V443" s="382">
        <v>11250</v>
      </c>
      <c r="W443" s="382">
        <v>122148</v>
      </c>
      <c r="X443" s="382">
        <v>10530000</v>
      </c>
    </row>
    <row r="444" spans="13:24" ht="12.95" customHeight="1">
      <c r="M444" s="353" t="s">
        <v>5915</v>
      </c>
      <c r="P444" s="382">
        <v>11450</v>
      </c>
      <c r="Q444" s="905">
        <v>-800</v>
      </c>
      <c r="R444" s="382">
        <v>113209</v>
      </c>
      <c r="S444" s="382">
        <v>1340387750</v>
      </c>
      <c r="T444" s="382">
        <v>12250</v>
      </c>
      <c r="U444" s="382">
        <v>12300</v>
      </c>
      <c r="V444" s="382">
        <v>11450</v>
      </c>
      <c r="W444" s="382">
        <v>120568</v>
      </c>
      <c r="X444" s="382">
        <v>10530000</v>
      </c>
    </row>
    <row r="445" spans="13:24" ht="12.95" customHeight="1">
      <c r="M445" s="353" t="s">
        <v>5916</v>
      </c>
      <c r="P445" s="382">
        <v>12250</v>
      </c>
      <c r="Q445" s="905">
        <v>-150</v>
      </c>
      <c r="R445" s="382">
        <v>75348</v>
      </c>
      <c r="S445" s="382">
        <v>925409100</v>
      </c>
      <c r="T445" s="382">
        <v>12400</v>
      </c>
      <c r="U445" s="382">
        <v>12600</v>
      </c>
      <c r="V445" s="382">
        <v>12100</v>
      </c>
      <c r="W445" s="382">
        <v>128992</v>
      </c>
      <c r="X445" s="382">
        <v>10530000</v>
      </c>
    </row>
    <row r="446" spans="13:24" ht="12.95" customHeight="1">
      <c r="M446" s="353" t="s">
        <v>5917</v>
      </c>
      <c r="P446" s="382">
        <v>12400</v>
      </c>
      <c r="Q446" s="905">
        <v>-200</v>
      </c>
      <c r="R446" s="382">
        <v>77657</v>
      </c>
      <c r="S446" s="382">
        <v>963349500</v>
      </c>
      <c r="T446" s="382">
        <v>12600</v>
      </c>
      <c r="U446" s="382">
        <v>12700</v>
      </c>
      <c r="V446" s="382">
        <v>12250</v>
      </c>
      <c r="W446" s="382">
        <v>130572</v>
      </c>
      <c r="X446" s="382">
        <v>10530000</v>
      </c>
    </row>
    <row r="447" spans="13:24" ht="12.95" customHeight="1">
      <c r="M447" s="353" t="s">
        <v>5918</v>
      </c>
      <c r="P447" s="382">
        <v>12600</v>
      </c>
      <c r="Q447" s="905">
        <v>-200</v>
      </c>
      <c r="R447" s="382">
        <v>97703</v>
      </c>
      <c r="S447" s="382">
        <v>1223538400</v>
      </c>
      <c r="T447" s="382">
        <v>12800</v>
      </c>
      <c r="U447" s="382">
        <v>12950</v>
      </c>
      <c r="V447" s="382">
        <v>12350</v>
      </c>
      <c r="W447" s="382">
        <v>132678</v>
      </c>
      <c r="X447" s="382">
        <v>10530000</v>
      </c>
    </row>
    <row r="448" spans="13:24" ht="12.95" customHeight="1">
      <c r="M448" s="353" t="s">
        <v>5919</v>
      </c>
      <c r="P448" s="382">
        <v>12800</v>
      </c>
      <c r="Q448" s="905">
        <v>-300</v>
      </c>
      <c r="R448" s="382">
        <v>57578</v>
      </c>
      <c r="S448" s="382">
        <v>745657250</v>
      </c>
      <c r="T448" s="382">
        <v>12950</v>
      </c>
      <c r="U448" s="382">
        <v>13300</v>
      </c>
      <c r="V448" s="382">
        <v>12800</v>
      </c>
      <c r="W448" s="382">
        <v>134784</v>
      </c>
      <c r="X448" s="382">
        <v>10530000</v>
      </c>
    </row>
    <row r="449" spans="13:24" ht="12.95" customHeight="1">
      <c r="M449" s="353" t="s">
        <v>5920</v>
      </c>
      <c r="P449" s="382">
        <v>13100</v>
      </c>
      <c r="Q449" s="905">
        <v>150</v>
      </c>
      <c r="R449" s="382">
        <v>76141</v>
      </c>
      <c r="S449" s="382">
        <v>993315250</v>
      </c>
      <c r="T449" s="382">
        <v>13000</v>
      </c>
      <c r="U449" s="382">
        <v>13300</v>
      </c>
      <c r="V449" s="382">
        <v>12800</v>
      </c>
      <c r="W449" s="382">
        <v>137943</v>
      </c>
      <c r="X449" s="382">
        <v>10530000</v>
      </c>
    </row>
    <row r="450" spans="13:24" ht="12.95" customHeight="1">
      <c r="M450" s="353" t="s">
        <v>5921</v>
      </c>
      <c r="P450" s="382">
        <v>12950</v>
      </c>
      <c r="Q450" s="905">
        <v>300</v>
      </c>
      <c r="R450" s="382">
        <v>104879</v>
      </c>
      <c r="S450" s="382">
        <v>1355024900</v>
      </c>
      <c r="T450" s="382">
        <v>12650</v>
      </c>
      <c r="U450" s="382">
        <v>13200</v>
      </c>
      <c r="V450" s="382">
        <v>12600</v>
      </c>
      <c r="W450" s="382">
        <v>136364</v>
      </c>
      <c r="X450" s="382">
        <v>10530000</v>
      </c>
    </row>
    <row r="451" spans="13:24" ht="12.95" customHeight="1">
      <c r="M451" s="353" t="s">
        <v>5922</v>
      </c>
      <c r="P451" s="382">
        <v>12650</v>
      </c>
      <c r="Q451" s="905">
        <v>-700</v>
      </c>
      <c r="R451" s="382">
        <v>187761</v>
      </c>
      <c r="S451" s="382">
        <v>2406942800</v>
      </c>
      <c r="T451" s="382">
        <v>13250</v>
      </c>
      <c r="U451" s="382">
        <v>13300</v>
      </c>
      <c r="V451" s="382">
        <v>12500</v>
      </c>
      <c r="W451" s="382">
        <v>133204</v>
      </c>
      <c r="X451" s="382">
        <v>10530000</v>
      </c>
    </row>
    <row r="452" spans="13:24" ht="12.95" customHeight="1">
      <c r="M452" s="353" t="s">
        <v>5923</v>
      </c>
      <c r="P452" s="382">
        <v>13350</v>
      </c>
      <c r="Q452" s="905">
        <v>-450</v>
      </c>
      <c r="R452" s="382">
        <v>55474</v>
      </c>
      <c r="S452" s="382">
        <v>745024650</v>
      </c>
      <c r="T452" s="382">
        <v>13850</v>
      </c>
      <c r="U452" s="382">
        <v>13900</v>
      </c>
      <c r="V452" s="382">
        <v>13300</v>
      </c>
      <c r="W452" s="382">
        <v>140576</v>
      </c>
      <c r="X452" s="382">
        <v>10530000</v>
      </c>
    </row>
    <row r="453" spans="13:24" ht="12.95" customHeight="1">
      <c r="M453" s="353" t="s">
        <v>5924</v>
      </c>
      <c r="P453" s="382">
        <v>13800</v>
      </c>
      <c r="Q453" s="905">
        <v>450</v>
      </c>
      <c r="R453" s="382">
        <v>48680</v>
      </c>
      <c r="S453" s="382">
        <v>667141250</v>
      </c>
      <c r="T453" s="382">
        <v>13350</v>
      </c>
      <c r="U453" s="382">
        <v>13900</v>
      </c>
      <c r="V453" s="382">
        <v>13350</v>
      </c>
      <c r="W453" s="382">
        <v>145314</v>
      </c>
      <c r="X453" s="382">
        <v>10530000</v>
      </c>
    </row>
    <row r="454" spans="13:24" ht="12.95" customHeight="1">
      <c r="M454" s="353" t="s">
        <v>5927</v>
      </c>
      <c r="P454" s="382">
        <v>13350</v>
      </c>
      <c r="Q454" s="905">
        <v>-500</v>
      </c>
      <c r="R454" s="382">
        <v>58060</v>
      </c>
      <c r="S454" s="382">
        <v>789559400</v>
      </c>
      <c r="T454" s="382">
        <v>13850</v>
      </c>
      <c r="U454" s="382">
        <v>13900</v>
      </c>
      <c r="V454" s="382">
        <v>13300</v>
      </c>
      <c r="W454" s="382">
        <v>140576</v>
      </c>
      <c r="X454" s="382">
        <v>10530000</v>
      </c>
    </row>
    <row r="455" spans="13:24" ht="12.95" customHeight="1">
      <c r="M455" s="353" t="s">
        <v>5928</v>
      </c>
      <c r="P455" s="382">
        <v>13850</v>
      </c>
      <c r="Q455" s="905">
        <v>-250</v>
      </c>
      <c r="R455" s="382">
        <v>91995</v>
      </c>
      <c r="S455" s="382">
        <v>1276750600</v>
      </c>
      <c r="T455" s="382">
        <v>14100</v>
      </c>
      <c r="U455" s="382">
        <v>14200</v>
      </c>
      <c r="V455" s="382">
        <v>13600</v>
      </c>
      <c r="W455" s="382">
        <v>145840</v>
      </c>
      <c r="X455" s="382">
        <v>10530000</v>
      </c>
    </row>
    <row r="456" spans="13:24" ht="12.95" customHeight="1">
      <c r="M456" s="353" t="s">
        <v>5929</v>
      </c>
      <c r="P456" s="382">
        <v>14100</v>
      </c>
      <c r="Q456" s="905">
        <v>-150</v>
      </c>
      <c r="R456" s="382">
        <v>98253</v>
      </c>
      <c r="S456" s="382">
        <v>1374833550</v>
      </c>
      <c r="T456" s="382">
        <v>13800</v>
      </c>
      <c r="U456" s="382">
        <v>14250</v>
      </c>
      <c r="V456" s="382">
        <v>13700</v>
      </c>
      <c r="W456" s="382">
        <v>148473</v>
      </c>
      <c r="X456" s="382">
        <v>10530000</v>
      </c>
    </row>
    <row r="457" spans="13:24" ht="12.95" customHeight="1">
      <c r="M457" s="353" t="s">
        <v>5931</v>
      </c>
      <c r="P457" s="382">
        <v>14250</v>
      </c>
      <c r="Q457" s="905">
        <v>-50</v>
      </c>
      <c r="R457" s="382">
        <v>91250</v>
      </c>
      <c r="S457" s="382">
        <v>1300802500</v>
      </c>
      <c r="T457" s="382">
        <v>14400</v>
      </c>
      <c r="U457" s="382">
        <v>14500</v>
      </c>
      <c r="V457" s="382">
        <v>14050</v>
      </c>
      <c r="W457" s="382">
        <v>150052</v>
      </c>
      <c r="X457" s="382">
        <v>10530000</v>
      </c>
    </row>
    <row r="458" spans="13:24" ht="12.95" customHeight="1">
      <c r="M458" s="353" t="s">
        <v>5933</v>
      </c>
      <c r="P458" s="382">
        <v>14300</v>
      </c>
      <c r="Q458" s="905">
        <v>-100</v>
      </c>
      <c r="R458" s="382">
        <v>148167</v>
      </c>
      <c r="S458" s="382">
        <v>2133013150</v>
      </c>
      <c r="T458" s="382">
        <v>14300</v>
      </c>
      <c r="U458" s="382">
        <v>14600</v>
      </c>
      <c r="V458" s="382">
        <v>14200</v>
      </c>
      <c r="W458" s="382">
        <v>150579</v>
      </c>
      <c r="X458" s="382">
        <v>10530000</v>
      </c>
    </row>
    <row r="459" spans="13:24" ht="12.95" customHeight="1">
      <c r="M459" s="353" t="s">
        <v>5934</v>
      </c>
      <c r="P459" s="382">
        <v>14400</v>
      </c>
      <c r="Q459" s="905">
        <v>600</v>
      </c>
      <c r="R459" s="382">
        <v>151946</v>
      </c>
      <c r="S459" s="382">
        <v>2147586150</v>
      </c>
      <c r="T459" s="382">
        <v>13850</v>
      </c>
      <c r="U459" s="382">
        <v>14550</v>
      </c>
      <c r="V459" s="382">
        <v>13650</v>
      </c>
      <c r="W459" s="382">
        <v>151632</v>
      </c>
      <c r="X459" s="382">
        <v>10530000</v>
      </c>
    </row>
    <row r="460" spans="13:24" ht="12.95" customHeight="1">
      <c r="M460" s="353" t="s">
        <v>5935</v>
      </c>
      <c r="P460" s="382">
        <v>13800</v>
      </c>
      <c r="Q460" s="905">
        <v>-100</v>
      </c>
      <c r="R460" s="382">
        <v>226351</v>
      </c>
      <c r="S460" s="382">
        <v>3112571650</v>
      </c>
      <c r="T460" s="382">
        <v>13900</v>
      </c>
      <c r="U460" s="382">
        <v>14150</v>
      </c>
      <c r="V460" s="382">
        <v>13600</v>
      </c>
      <c r="W460" s="382">
        <v>145314</v>
      </c>
      <c r="X460" s="382">
        <v>10530000</v>
      </c>
    </row>
    <row r="461" spans="13:24" ht="12.95" customHeight="1">
      <c r="M461" s="353" t="s">
        <v>5936</v>
      </c>
      <c r="P461" s="382">
        <v>13900</v>
      </c>
      <c r="Q461" s="905">
        <v>100</v>
      </c>
      <c r="R461" s="382">
        <v>195882</v>
      </c>
      <c r="S461" s="382">
        <v>2694196650</v>
      </c>
      <c r="T461" s="382">
        <v>13850</v>
      </c>
      <c r="U461" s="382">
        <v>14050</v>
      </c>
      <c r="V461" s="382">
        <v>13450</v>
      </c>
      <c r="W461" s="382">
        <v>146367</v>
      </c>
      <c r="X461" s="382">
        <v>10530000</v>
      </c>
    </row>
    <row r="462" spans="13:24" ht="12.95" customHeight="1">
      <c r="M462" s="353" t="s">
        <v>5937</v>
      </c>
      <c r="P462" s="382">
        <v>13800</v>
      </c>
      <c r="Q462" s="382">
        <v>1050</v>
      </c>
      <c r="R462" s="382">
        <v>275339</v>
      </c>
      <c r="S462" s="382">
        <v>3712328900</v>
      </c>
      <c r="T462" s="382">
        <v>12700</v>
      </c>
      <c r="U462" s="382">
        <v>13850</v>
      </c>
      <c r="V462" s="382">
        <v>12700</v>
      </c>
      <c r="W462" s="382">
        <v>145314</v>
      </c>
      <c r="X462" s="382">
        <v>10530000</v>
      </c>
    </row>
    <row r="463" spans="13:24" ht="12.95" customHeight="1">
      <c r="M463" s="353" t="s">
        <v>5938</v>
      </c>
      <c r="P463" s="382">
        <v>12750</v>
      </c>
      <c r="Q463" s="905">
        <v>100</v>
      </c>
      <c r="R463" s="382">
        <v>108728</v>
      </c>
      <c r="S463" s="382">
        <v>1386206050</v>
      </c>
      <c r="T463" s="382">
        <v>12700</v>
      </c>
      <c r="U463" s="382">
        <v>12900</v>
      </c>
      <c r="V463" s="382">
        <v>12550</v>
      </c>
      <c r="W463" s="382">
        <v>134258</v>
      </c>
      <c r="X463" s="382">
        <v>10530000</v>
      </c>
    </row>
    <row r="464" spans="13:24" ht="12.95" customHeight="1">
      <c r="M464" s="353" t="s">
        <v>5939</v>
      </c>
      <c r="P464" s="382">
        <v>12650</v>
      </c>
      <c r="Q464" s="905">
        <v>550</v>
      </c>
      <c r="R464" s="382">
        <v>148062</v>
      </c>
      <c r="S464" s="382">
        <v>1851389700</v>
      </c>
      <c r="T464" s="382">
        <v>12050</v>
      </c>
      <c r="U464" s="382">
        <v>12700</v>
      </c>
      <c r="V464" s="382">
        <v>12050</v>
      </c>
      <c r="W464" s="382">
        <v>133204</v>
      </c>
      <c r="X464" s="382">
        <v>10530000</v>
      </c>
    </row>
    <row r="465" spans="13:24" ht="12.95" customHeight="1">
      <c r="M465" s="353" t="s">
        <v>5940</v>
      </c>
      <c r="P465" s="382">
        <v>12100</v>
      </c>
      <c r="Q465" s="905">
        <v>0</v>
      </c>
      <c r="R465" s="382">
        <v>82421</v>
      </c>
      <c r="S465" s="382">
        <v>986350250</v>
      </c>
      <c r="T465" s="382">
        <v>12250</v>
      </c>
      <c r="U465" s="382">
        <v>12250</v>
      </c>
      <c r="V465" s="382">
        <v>11750</v>
      </c>
      <c r="W465" s="382">
        <v>127413</v>
      </c>
      <c r="X465" s="382">
        <v>10530000</v>
      </c>
    </row>
    <row r="466" spans="13:24" ht="12.95" customHeight="1">
      <c r="M466" s="353" t="s">
        <v>5941</v>
      </c>
      <c r="P466" s="382">
        <v>12100</v>
      </c>
      <c r="Q466" s="905">
        <v>-150</v>
      </c>
      <c r="R466" s="382">
        <v>47837</v>
      </c>
      <c r="S466" s="382">
        <v>584821950</v>
      </c>
      <c r="T466" s="382">
        <v>12250</v>
      </c>
      <c r="U466" s="382">
        <v>12600</v>
      </c>
      <c r="V466" s="382">
        <v>12050</v>
      </c>
      <c r="W466" s="382">
        <v>127413</v>
      </c>
      <c r="X466" s="382">
        <v>10530000</v>
      </c>
    </row>
    <row r="467" spans="13:24" ht="12.95" customHeight="1">
      <c r="M467" s="353" t="s">
        <v>5942</v>
      </c>
      <c r="P467" s="382">
        <v>12250</v>
      </c>
      <c r="Q467" s="905">
        <v>-50</v>
      </c>
      <c r="R467" s="382">
        <v>72684</v>
      </c>
      <c r="S467" s="382">
        <v>886754150</v>
      </c>
      <c r="T467" s="382">
        <v>12050</v>
      </c>
      <c r="U467" s="382">
        <v>12400</v>
      </c>
      <c r="V467" s="382">
        <v>12050</v>
      </c>
      <c r="W467" s="382">
        <v>128992</v>
      </c>
      <c r="X467" s="382">
        <v>10530000</v>
      </c>
    </row>
    <row r="468" spans="13:24" ht="12.95" customHeight="1">
      <c r="M468" s="353" t="s">
        <v>5943</v>
      </c>
      <c r="P468" s="382">
        <v>12300</v>
      </c>
      <c r="Q468" s="905">
        <v>-50</v>
      </c>
      <c r="R468" s="382">
        <v>138945</v>
      </c>
      <c r="S468" s="382">
        <v>1680236950</v>
      </c>
      <c r="T468" s="382">
        <v>12350</v>
      </c>
      <c r="U468" s="382">
        <v>12450</v>
      </c>
      <c r="V468" s="382">
        <v>11800</v>
      </c>
      <c r="W468" s="382">
        <v>129519</v>
      </c>
      <c r="X468" s="382">
        <v>10530000</v>
      </c>
    </row>
    <row r="469" spans="13:24" ht="12.95" customHeight="1">
      <c r="M469" s="353" t="s">
        <v>5944</v>
      </c>
      <c r="P469" s="382">
        <v>12350</v>
      </c>
      <c r="Q469" s="905">
        <v>300</v>
      </c>
      <c r="R469" s="382">
        <v>125876</v>
      </c>
      <c r="S469" s="382">
        <v>1539064700</v>
      </c>
      <c r="T469" s="382">
        <v>11850</v>
      </c>
      <c r="U469" s="382">
        <v>12550</v>
      </c>
      <c r="V469" s="382">
        <v>11850</v>
      </c>
      <c r="W469" s="382">
        <v>130046</v>
      </c>
      <c r="X469" s="382">
        <v>10530000</v>
      </c>
    </row>
    <row r="470" spans="13:24" ht="12.95" customHeight="1">
      <c r="M470" s="353" t="s">
        <v>5945</v>
      </c>
      <c r="P470" s="382">
        <v>12050</v>
      </c>
      <c r="Q470" s="905">
        <v>-950</v>
      </c>
      <c r="R470" s="382">
        <v>119217</v>
      </c>
      <c r="S470" s="382">
        <v>1494597150</v>
      </c>
      <c r="T470" s="382">
        <v>12900</v>
      </c>
      <c r="U470" s="382">
        <v>13250</v>
      </c>
      <c r="V470" s="382">
        <v>11800</v>
      </c>
      <c r="W470" s="382">
        <v>126886</v>
      </c>
      <c r="X470" s="382">
        <v>10530000</v>
      </c>
    </row>
    <row r="471" spans="13:24" ht="12.95" customHeight="1">
      <c r="M471" s="353" t="s">
        <v>5946</v>
      </c>
      <c r="P471" s="382">
        <v>13000</v>
      </c>
      <c r="Q471" s="905">
        <v>200</v>
      </c>
      <c r="R471" s="382">
        <v>62076</v>
      </c>
      <c r="S471" s="382">
        <v>795617600</v>
      </c>
      <c r="T471" s="382">
        <v>12400</v>
      </c>
      <c r="U471" s="382">
        <v>13100</v>
      </c>
      <c r="V471" s="382">
        <v>12350</v>
      </c>
      <c r="W471" s="382">
        <v>136890</v>
      </c>
      <c r="X471" s="382">
        <v>10530000</v>
      </c>
    </row>
    <row r="472" spans="13:24" ht="12.95" customHeight="1">
      <c r="M472" s="353" t="s">
        <v>5947</v>
      </c>
      <c r="P472" s="382">
        <v>12800</v>
      </c>
      <c r="Q472" s="905">
        <v>-150</v>
      </c>
      <c r="R472" s="382">
        <v>107264</v>
      </c>
      <c r="S472" s="382">
        <v>1355117850</v>
      </c>
      <c r="T472" s="382">
        <v>12750</v>
      </c>
      <c r="U472" s="382">
        <v>12950</v>
      </c>
      <c r="V472" s="382">
        <v>12350</v>
      </c>
      <c r="W472" s="382">
        <v>134784</v>
      </c>
      <c r="X472" s="382">
        <v>10530000</v>
      </c>
    </row>
    <row r="473" spans="13:24" ht="12.95" customHeight="1">
      <c r="M473" s="353" t="s">
        <v>5948</v>
      </c>
      <c r="P473" s="382">
        <v>12950</v>
      </c>
      <c r="Q473" s="905">
        <v>-600</v>
      </c>
      <c r="R473" s="382">
        <v>100275</v>
      </c>
      <c r="S473" s="382">
        <v>1303102450</v>
      </c>
      <c r="T473" s="382">
        <v>13350</v>
      </c>
      <c r="U473" s="382">
        <v>13500</v>
      </c>
      <c r="V473" s="382">
        <v>12800</v>
      </c>
      <c r="W473" s="382">
        <v>136364</v>
      </c>
      <c r="X473" s="382">
        <v>10530000</v>
      </c>
    </row>
    <row r="474" spans="13:24" ht="12.95" customHeight="1">
      <c r="M474" s="353" t="s">
        <v>5949</v>
      </c>
      <c r="P474" s="382">
        <v>13550</v>
      </c>
      <c r="Q474" s="905">
        <v>350</v>
      </c>
      <c r="R474" s="382">
        <v>62798</v>
      </c>
      <c r="S474" s="382">
        <v>838943200</v>
      </c>
      <c r="T474" s="382">
        <v>13300</v>
      </c>
      <c r="U474" s="382">
        <v>13650</v>
      </c>
      <c r="V474" s="382">
        <v>13100</v>
      </c>
      <c r="W474" s="382">
        <v>142682</v>
      </c>
      <c r="X474" s="382">
        <v>10530000</v>
      </c>
    </row>
    <row r="475" spans="13:24" ht="12.95" customHeight="1">
      <c r="M475" s="353" t="s">
        <v>5950</v>
      </c>
      <c r="P475" s="382">
        <v>13200</v>
      </c>
      <c r="Q475" s="905">
        <v>-50</v>
      </c>
      <c r="R475" s="382">
        <v>52245</v>
      </c>
      <c r="S475" s="382">
        <v>696438900</v>
      </c>
      <c r="T475" s="382">
        <v>13250</v>
      </c>
      <c r="U475" s="382">
        <v>13600</v>
      </c>
      <c r="V475" s="382">
        <v>13150</v>
      </c>
      <c r="W475" s="382">
        <v>138996</v>
      </c>
      <c r="X475" s="382">
        <v>10530000</v>
      </c>
    </row>
    <row r="476" spans="13:24" ht="12.95" customHeight="1">
      <c r="M476" s="353" t="s">
        <v>5953</v>
      </c>
      <c r="P476" s="382">
        <v>13250</v>
      </c>
      <c r="Q476" s="905">
        <v>-650</v>
      </c>
      <c r="R476" s="382">
        <v>106113</v>
      </c>
      <c r="S476" s="382">
        <v>1422331100</v>
      </c>
      <c r="T476" s="382">
        <v>13900</v>
      </c>
      <c r="U476" s="382">
        <v>13950</v>
      </c>
      <c r="V476" s="382">
        <v>13150</v>
      </c>
      <c r="W476" s="382">
        <v>139522</v>
      </c>
      <c r="X476" s="382">
        <v>10530000</v>
      </c>
    </row>
    <row r="477" spans="13:24" ht="12.95" customHeight="1">
      <c r="M477" s="353" t="s">
        <v>5954</v>
      </c>
      <c r="P477" s="382">
        <v>13900</v>
      </c>
      <c r="Q477" s="905">
        <v>-550</v>
      </c>
      <c r="R477" s="382">
        <v>134352</v>
      </c>
      <c r="S477" s="382">
        <v>1849193550</v>
      </c>
      <c r="T477" s="382">
        <v>14450</v>
      </c>
      <c r="U477" s="382">
        <v>14450</v>
      </c>
      <c r="V477" s="382">
        <v>13450</v>
      </c>
      <c r="W477" s="382">
        <v>146367</v>
      </c>
      <c r="X477" s="382">
        <v>10530000</v>
      </c>
    </row>
    <row r="478" spans="13:24" ht="12.95" customHeight="1">
      <c r="M478" s="353" t="s">
        <v>5955</v>
      </c>
      <c r="P478" s="382">
        <v>14450</v>
      </c>
      <c r="Q478" s="905">
        <v>750</v>
      </c>
      <c r="R478" s="382">
        <v>173981</v>
      </c>
      <c r="S478" s="382">
        <v>2490724300</v>
      </c>
      <c r="T478" s="382">
        <v>13750</v>
      </c>
      <c r="U478" s="382">
        <v>14650</v>
      </c>
      <c r="V478" s="382">
        <v>13750</v>
      </c>
      <c r="W478" s="382">
        <v>152158</v>
      </c>
      <c r="X478" s="382">
        <v>10530000</v>
      </c>
    </row>
    <row r="479" spans="13:24" ht="12.95" customHeight="1">
      <c r="M479" s="353" t="s">
        <v>5957</v>
      </c>
      <c r="P479" s="382">
        <v>13700</v>
      </c>
      <c r="Q479" s="905">
        <v>-250</v>
      </c>
      <c r="R479" s="382">
        <v>66812</v>
      </c>
      <c r="S479" s="382">
        <v>922244550</v>
      </c>
      <c r="T479" s="382">
        <v>13850</v>
      </c>
      <c r="U479" s="382">
        <v>14050</v>
      </c>
      <c r="V479" s="382">
        <v>13650</v>
      </c>
      <c r="W479" s="382">
        <v>144261</v>
      </c>
      <c r="X479" s="382">
        <v>10530000</v>
      </c>
    </row>
    <row r="480" spans="13:24" ht="12.95" customHeight="1">
      <c r="M480" s="353" t="s">
        <v>5959</v>
      </c>
      <c r="P480" s="382">
        <v>13950</v>
      </c>
      <c r="Q480" s="905">
        <v>350</v>
      </c>
      <c r="R480" s="382">
        <v>144871</v>
      </c>
      <c r="S480" s="382">
        <v>1963294700</v>
      </c>
      <c r="T480" s="382">
        <v>13550</v>
      </c>
      <c r="U480" s="382">
        <v>14000</v>
      </c>
      <c r="V480" s="382">
        <v>13150</v>
      </c>
      <c r="W480" s="382">
        <v>146894</v>
      </c>
      <c r="X480" s="382">
        <v>10530000</v>
      </c>
    </row>
    <row r="481" spans="13:24" ht="12.95" customHeight="1">
      <c r="M481" s="353" t="s">
        <v>5960</v>
      </c>
      <c r="P481" s="382">
        <v>13600</v>
      </c>
      <c r="Q481" s="905">
        <v>-950</v>
      </c>
      <c r="R481" s="382">
        <v>255569</v>
      </c>
      <c r="S481" s="382">
        <v>3555419450</v>
      </c>
      <c r="T481" s="382">
        <v>14550</v>
      </c>
      <c r="U481" s="382">
        <v>14600</v>
      </c>
      <c r="V481" s="382">
        <v>13500</v>
      </c>
      <c r="W481" s="382">
        <v>143208</v>
      </c>
      <c r="X481" s="382">
        <v>10530000</v>
      </c>
    </row>
    <row r="482" spans="13:24" ht="12.95" customHeight="1">
      <c r="M482" s="353" t="s">
        <v>5962</v>
      </c>
      <c r="P482" s="382">
        <v>14550</v>
      </c>
      <c r="Q482" s="905">
        <v>-300</v>
      </c>
      <c r="R482" s="382">
        <v>122453</v>
      </c>
      <c r="S482" s="382">
        <v>1792045200</v>
      </c>
      <c r="T482" s="382">
        <v>14850</v>
      </c>
      <c r="U482" s="382">
        <v>15200</v>
      </c>
      <c r="V482" s="382">
        <v>14400</v>
      </c>
      <c r="W482" s="382">
        <v>153212</v>
      </c>
      <c r="X482" s="382">
        <v>10530000</v>
      </c>
    </row>
    <row r="483" spans="13:24" ht="12.95" customHeight="1">
      <c r="M483" s="353" t="s">
        <v>5965</v>
      </c>
      <c r="P483" s="382">
        <v>14850</v>
      </c>
      <c r="Q483" s="905">
        <v>-450</v>
      </c>
      <c r="R483" s="382">
        <v>206996</v>
      </c>
      <c r="S483" s="382">
        <v>3031694500</v>
      </c>
      <c r="T483" s="382">
        <v>15250</v>
      </c>
      <c r="U483" s="382">
        <v>15300</v>
      </c>
      <c r="V483" s="382">
        <v>14100</v>
      </c>
      <c r="W483" s="382">
        <v>156370</v>
      </c>
      <c r="X483" s="382">
        <v>10530000</v>
      </c>
    </row>
    <row r="484" spans="13:24" ht="12.95" customHeight="1">
      <c r="M484" s="353" t="s">
        <v>5966</v>
      </c>
      <c r="P484" s="382">
        <v>15300</v>
      </c>
      <c r="Q484" s="905">
        <v>-550</v>
      </c>
      <c r="R484" s="382">
        <v>312836</v>
      </c>
      <c r="S484" s="382">
        <v>4807845750</v>
      </c>
      <c r="T484" s="382">
        <v>15850</v>
      </c>
      <c r="U484" s="382">
        <v>16100</v>
      </c>
      <c r="V484" s="382">
        <v>14600</v>
      </c>
      <c r="W484" s="382">
        <v>161109</v>
      </c>
      <c r="X484" s="382">
        <v>10530000</v>
      </c>
    </row>
    <row r="485" spans="13:24" ht="12.95" customHeight="1">
      <c r="M485" s="353" t="s">
        <v>5968</v>
      </c>
      <c r="P485" s="382">
        <v>15850</v>
      </c>
      <c r="Q485" s="905">
        <v>-100</v>
      </c>
      <c r="R485" s="382">
        <v>310785</v>
      </c>
      <c r="S485" s="382">
        <v>5046953200</v>
      </c>
      <c r="T485" s="382">
        <v>16250</v>
      </c>
      <c r="U485" s="382">
        <v>16750</v>
      </c>
      <c r="V485" s="382">
        <v>15700</v>
      </c>
      <c r="W485" s="382">
        <v>166900</v>
      </c>
      <c r="X485" s="382">
        <v>10530000</v>
      </c>
    </row>
    <row r="486" spans="13:24" ht="12.95" customHeight="1">
      <c r="M486" s="353" t="s">
        <v>5970</v>
      </c>
      <c r="P486" s="382">
        <v>15950</v>
      </c>
      <c r="Q486" s="905">
        <v>900</v>
      </c>
      <c r="R486" s="382">
        <v>250967</v>
      </c>
      <c r="S486" s="382">
        <v>3925132900</v>
      </c>
      <c r="T486" s="382">
        <v>14950</v>
      </c>
      <c r="U486" s="382">
        <v>15950</v>
      </c>
      <c r="V486" s="382">
        <v>14950</v>
      </c>
      <c r="W486" s="382">
        <v>167954</v>
      </c>
      <c r="X486" s="382">
        <v>10530000</v>
      </c>
    </row>
    <row r="487" spans="13:24" ht="12.95" customHeight="1">
      <c r="M487" s="353" t="s">
        <v>5971</v>
      </c>
      <c r="P487" s="382">
        <v>15050</v>
      </c>
      <c r="Q487" s="905">
        <v>150</v>
      </c>
      <c r="R487" s="382">
        <v>113836</v>
      </c>
      <c r="S487" s="382">
        <v>1686989950</v>
      </c>
      <c r="T487" s="382">
        <v>14900</v>
      </c>
      <c r="U487" s="382">
        <v>15150</v>
      </c>
      <c r="V487" s="382">
        <v>14600</v>
      </c>
      <c r="W487" s="382">
        <v>158476</v>
      </c>
      <c r="X487" s="382">
        <v>10530000</v>
      </c>
    </row>
    <row r="488" spans="13:24" ht="12.95" customHeight="1">
      <c r="M488" s="353" t="s">
        <v>5972</v>
      </c>
      <c r="P488" s="382">
        <v>14900</v>
      </c>
      <c r="Q488" s="905">
        <v>350</v>
      </c>
      <c r="R488" s="382">
        <v>178787</v>
      </c>
      <c r="S488" s="382">
        <v>2662358250</v>
      </c>
      <c r="T488" s="382">
        <v>14700</v>
      </c>
      <c r="U488" s="382">
        <v>15100</v>
      </c>
      <c r="V488" s="382">
        <v>14600</v>
      </c>
      <c r="W488" s="382">
        <v>156897</v>
      </c>
      <c r="X488" s="382">
        <v>10530000</v>
      </c>
    </row>
    <row r="489" spans="13:24" ht="12.95" customHeight="1">
      <c r="M489" s="353" t="s">
        <v>5973</v>
      </c>
      <c r="P489" s="382">
        <v>14550</v>
      </c>
      <c r="Q489" s="905">
        <v>250</v>
      </c>
      <c r="R489" s="382">
        <v>137082</v>
      </c>
      <c r="S489" s="382">
        <v>1980129200</v>
      </c>
      <c r="T489" s="382">
        <v>14300</v>
      </c>
      <c r="U489" s="382">
        <v>14700</v>
      </c>
      <c r="V489" s="382">
        <v>14150</v>
      </c>
      <c r="W489" s="382">
        <v>153212</v>
      </c>
      <c r="X489" s="382">
        <v>10530000</v>
      </c>
    </row>
    <row r="490" spans="13:24" ht="12.95" customHeight="1">
      <c r="M490" s="353" t="s">
        <v>5974</v>
      </c>
      <c r="P490" s="382">
        <v>14300</v>
      </c>
      <c r="Q490" s="905">
        <v>-200</v>
      </c>
      <c r="R490" s="382">
        <v>131765</v>
      </c>
      <c r="S490" s="382">
        <v>1896779400</v>
      </c>
      <c r="T490" s="382">
        <v>14600</v>
      </c>
      <c r="U490" s="382">
        <v>14800</v>
      </c>
      <c r="V490" s="382">
        <v>14200</v>
      </c>
      <c r="W490" s="382">
        <v>150579</v>
      </c>
      <c r="X490" s="382">
        <v>10530000</v>
      </c>
    </row>
    <row r="491" spans="13:24" ht="12.95" customHeight="1">
      <c r="M491" s="353" t="s">
        <v>5975</v>
      </c>
      <c r="P491" s="382">
        <v>14500</v>
      </c>
      <c r="Q491" s="905">
        <v>500</v>
      </c>
      <c r="R491" s="382">
        <v>317874</v>
      </c>
      <c r="S491" s="382">
        <v>4634515500</v>
      </c>
      <c r="T491" s="382">
        <v>14000</v>
      </c>
      <c r="U491" s="382">
        <v>15000</v>
      </c>
      <c r="V491" s="382">
        <v>13950</v>
      </c>
      <c r="W491" s="382">
        <v>152685</v>
      </c>
      <c r="X491" s="382">
        <v>10530000</v>
      </c>
    </row>
    <row r="492" spans="13:24" ht="12.95" customHeight="1">
      <c r="M492" s="353" t="s">
        <v>5976</v>
      </c>
      <c r="P492" s="382">
        <v>14000</v>
      </c>
      <c r="Q492" s="905">
        <v>500</v>
      </c>
      <c r="R492" s="382">
        <v>210649</v>
      </c>
      <c r="S492" s="382">
        <v>2945245750</v>
      </c>
      <c r="T492" s="382">
        <v>13650</v>
      </c>
      <c r="U492" s="382">
        <v>14250</v>
      </c>
      <c r="V492" s="382">
        <v>13550</v>
      </c>
      <c r="W492" s="382">
        <v>147420</v>
      </c>
      <c r="X492" s="382">
        <v>10530000</v>
      </c>
    </row>
    <row r="493" spans="13:24" ht="12.95" customHeight="1">
      <c r="M493" s="353" t="s">
        <v>5977</v>
      </c>
      <c r="P493" s="382">
        <v>13500</v>
      </c>
      <c r="Q493" s="905">
        <v>-250</v>
      </c>
      <c r="R493" s="382">
        <v>243145</v>
      </c>
      <c r="S493" s="382">
        <v>3304555850</v>
      </c>
      <c r="T493" s="382">
        <v>13800</v>
      </c>
      <c r="U493" s="382">
        <v>14000</v>
      </c>
      <c r="V493" s="382">
        <v>13350</v>
      </c>
      <c r="W493" s="382">
        <v>142155</v>
      </c>
      <c r="X493" s="382">
        <v>10530000</v>
      </c>
    </row>
    <row r="494" spans="13:24" ht="12.95" customHeight="1">
      <c r="M494" s="353" t="s">
        <v>5978</v>
      </c>
      <c r="P494" s="382">
        <v>13750</v>
      </c>
      <c r="Q494" s="905">
        <v>350</v>
      </c>
      <c r="R494" s="382">
        <v>258881</v>
      </c>
      <c r="S494" s="382">
        <v>3569456200</v>
      </c>
      <c r="T494" s="382">
        <v>13500</v>
      </c>
      <c r="U494" s="382">
        <v>14100</v>
      </c>
      <c r="V494" s="382">
        <v>13350</v>
      </c>
      <c r="W494" s="382">
        <v>144788</v>
      </c>
      <c r="X494" s="382">
        <v>10530000</v>
      </c>
    </row>
    <row r="495" spans="13:24" ht="12.95" customHeight="1">
      <c r="M495" s="353" t="s">
        <v>5979</v>
      </c>
      <c r="P495" s="382">
        <v>13400</v>
      </c>
      <c r="Q495" s="905">
        <v>550</v>
      </c>
      <c r="R495" s="382">
        <v>190312</v>
      </c>
      <c r="S495" s="382">
        <v>2510982750</v>
      </c>
      <c r="T495" s="382">
        <v>12800</v>
      </c>
      <c r="U495" s="382">
        <v>13450</v>
      </c>
      <c r="V495" s="382">
        <v>12750</v>
      </c>
      <c r="W495" s="382">
        <v>141102</v>
      </c>
      <c r="X495" s="382">
        <v>10530000</v>
      </c>
    </row>
    <row r="496" spans="13:24" ht="12.95" customHeight="1">
      <c r="M496" s="353" t="s">
        <v>5980</v>
      </c>
      <c r="P496" s="382">
        <v>12850</v>
      </c>
      <c r="Q496" s="905">
        <v>-50</v>
      </c>
      <c r="R496" s="382">
        <v>101868</v>
      </c>
      <c r="S496" s="382">
        <v>1303565650</v>
      </c>
      <c r="T496" s="382">
        <v>12750</v>
      </c>
      <c r="U496" s="382">
        <v>13050</v>
      </c>
      <c r="V496" s="382">
        <v>12650</v>
      </c>
      <c r="W496" s="382">
        <v>135310</v>
      </c>
      <c r="X496" s="382">
        <v>10530000</v>
      </c>
    </row>
    <row r="497" spans="13:24" ht="12.95" customHeight="1">
      <c r="M497" s="353" t="s">
        <v>5981</v>
      </c>
      <c r="P497" s="382">
        <v>12900</v>
      </c>
      <c r="Q497" s="905">
        <v>-100</v>
      </c>
      <c r="R497" s="382">
        <v>219611</v>
      </c>
      <c r="S497" s="382">
        <v>2889899000</v>
      </c>
      <c r="T497" s="382">
        <v>13000</v>
      </c>
      <c r="U497" s="382">
        <v>13500</v>
      </c>
      <c r="V497" s="382">
        <v>12900</v>
      </c>
      <c r="W497" s="382">
        <v>135837</v>
      </c>
      <c r="X497" s="382">
        <v>10530000</v>
      </c>
    </row>
    <row r="498" spans="13:24" ht="12.95" customHeight="1">
      <c r="M498" s="353" t="s">
        <v>5982</v>
      </c>
      <c r="P498" s="382">
        <v>13000</v>
      </c>
      <c r="Q498" s="905">
        <v>300</v>
      </c>
      <c r="R498" s="382">
        <v>213668</v>
      </c>
      <c r="S498" s="382">
        <v>2753835750</v>
      </c>
      <c r="T498" s="382">
        <v>12600</v>
      </c>
      <c r="U498" s="382">
        <v>13250</v>
      </c>
      <c r="V498" s="382">
        <v>12550</v>
      </c>
      <c r="W498" s="382">
        <v>136890</v>
      </c>
      <c r="X498" s="382">
        <v>10530000</v>
      </c>
    </row>
    <row r="499" spans="13:24" ht="12.95" customHeight="1">
      <c r="M499" s="353" t="s">
        <v>5983</v>
      </c>
      <c r="P499" s="382">
        <v>12700</v>
      </c>
      <c r="Q499" s="905">
        <v>200</v>
      </c>
      <c r="R499" s="382">
        <v>312141</v>
      </c>
      <c r="S499" s="382">
        <v>3970438050</v>
      </c>
      <c r="T499" s="382">
        <v>12450</v>
      </c>
      <c r="U499" s="382">
        <v>13100</v>
      </c>
      <c r="V499" s="382">
        <v>12250</v>
      </c>
      <c r="W499" s="382">
        <v>133731</v>
      </c>
      <c r="X499" s="382">
        <v>10530000</v>
      </c>
    </row>
    <row r="500" spans="13:24" ht="12.95" customHeight="1">
      <c r="M500" s="353" t="s">
        <v>5984</v>
      </c>
      <c r="P500" s="382">
        <v>12500</v>
      </c>
      <c r="Q500" s="905">
        <v>-800</v>
      </c>
      <c r="R500" s="382">
        <v>413495</v>
      </c>
      <c r="S500" s="382">
        <v>5256700600</v>
      </c>
      <c r="T500" s="382">
        <v>13450</v>
      </c>
      <c r="U500" s="382">
        <v>13550</v>
      </c>
      <c r="V500" s="382">
        <v>12250</v>
      </c>
      <c r="W500" s="382">
        <v>131625</v>
      </c>
      <c r="X500" s="382">
        <v>10530000</v>
      </c>
    </row>
    <row r="501" spans="13:24" ht="12.95" customHeight="1">
      <c r="M501" s="353" t="s">
        <v>5985</v>
      </c>
      <c r="P501" s="382">
        <v>13300</v>
      </c>
      <c r="Q501" s="905">
        <v>0</v>
      </c>
      <c r="R501" s="382">
        <v>229390</v>
      </c>
      <c r="S501" s="382">
        <v>3000004450</v>
      </c>
      <c r="T501" s="382">
        <v>13100</v>
      </c>
      <c r="U501" s="382">
        <v>13450</v>
      </c>
      <c r="V501" s="382">
        <v>12800</v>
      </c>
      <c r="W501" s="382">
        <v>140049</v>
      </c>
      <c r="X501" s="382">
        <v>10530000</v>
      </c>
    </row>
    <row r="502" spans="13:24" ht="12.95" customHeight="1">
      <c r="M502" s="353" t="s">
        <v>5986</v>
      </c>
      <c r="P502" s="382">
        <v>13300</v>
      </c>
      <c r="Q502" s="905">
        <v>100</v>
      </c>
      <c r="R502" s="382">
        <v>445548</v>
      </c>
      <c r="S502" s="382">
        <v>5888184250</v>
      </c>
      <c r="T502" s="382">
        <v>13050</v>
      </c>
      <c r="U502" s="382">
        <v>13600</v>
      </c>
      <c r="V502" s="382">
        <v>12850</v>
      </c>
      <c r="W502" s="382">
        <v>140049</v>
      </c>
      <c r="X502" s="382">
        <v>10530000</v>
      </c>
    </row>
    <row r="503" spans="13:24" ht="12.95" customHeight="1">
      <c r="M503" s="353" t="s">
        <v>5987</v>
      </c>
      <c r="P503" s="382">
        <v>13200</v>
      </c>
      <c r="Q503" s="382">
        <v>1050</v>
      </c>
      <c r="R503" s="382">
        <v>1953819</v>
      </c>
      <c r="S503" s="382">
        <v>26072006650</v>
      </c>
      <c r="T503" s="382">
        <v>12150</v>
      </c>
      <c r="U503" s="382">
        <v>14200</v>
      </c>
      <c r="V503" s="382">
        <v>12000</v>
      </c>
      <c r="W503" s="382">
        <v>138996</v>
      </c>
      <c r="X503" s="382">
        <v>10530000</v>
      </c>
    </row>
    <row r="504" spans="13:24" ht="12.95" customHeight="1">
      <c r="M504" s="353" t="s">
        <v>5988</v>
      </c>
      <c r="P504" s="382">
        <v>12150</v>
      </c>
      <c r="Q504" s="382">
        <v>1300</v>
      </c>
      <c r="R504" s="382">
        <v>589443</v>
      </c>
      <c r="S504" s="382">
        <v>7003677050</v>
      </c>
      <c r="T504" s="382">
        <v>12050</v>
      </c>
      <c r="U504" s="382">
        <v>12600</v>
      </c>
      <c r="V504" s="382">
        <v>11400</v>
      </c>
      <c r="W504" s="382">
        <v>127940</v>
      </c>
      <c r="X504" s="382">
        <v>10530000</v>
      </c>
    </row>
    <row r="505" spans="13:24" ht="12.95" customHeight="1">
      <c r="M505" s="353" t="s">
        <v>5989</v>
      </c>
      <c r="P505" s="382">
        <v>10850</v>
      </c>
      <c r="Q505" s="905">
        <v>350</v>
      </c>
      <c r="R505" s="382">
        <v>83226</v>
      </c>
      <c r="S505" s="382">
        <v>889342050</v>
      </c>
      <c r="T505" s="382">
        <v>10500</v>
      </c>
      <c r="U505" s="382">
        <v>10900</v>
      </c>
      <c r="V505" s="382">
        <v>10450</v>
      </c>
      <c r="W505" s="382">
        <v>114250</v>
      </c>
      <c r="X505" s="382">
        <v>10530000</v>
      </c>
    </row>
    <row r="506" spans="13:24" ht="12.95" customHeight="1">
      <c r="M506" s="353" t="s">
        <v>5990</v>
      </c>
      <c r="P506" s="382">
        <v>10500</v>
      </c>
      <c r="Q506" s="905">
        <v>100</v>
      </c>
      <c r="R506" s="382">
        <v>126183</v>
      </c>
      <c r="S506" s="382">
        <v>1333259150</v>
      </c>
      <c r="T506" s="382">
        <v>10450</v>
      </c>
      <c r="U506" s="382">
        <v>10750</v>
      </c>
      <c r="V506" s="382">
        <v>10400</v>
      </c>
      <c r="W506" s="382">
        <v>110565</v>
      </c>
      <c r="X506" s="382">
        <v>10530000</v>
      </c>
    </row>
    <row r="507" spans="13:24" ht="12.95" customHeight="1">
      <c r="M507" s="353" t="s">
        <v>5991</v>
      </c>
      <c r="P507" s="382">
        <v>10400</v>
      </c>
      <c r="Q507" s="905">
        <v>-950</v>
      </c>
      <c r="R507" s="382">
        <v>219487</v>
      </c>
      <c r="S507" s="382">
        <v>2358023550</v>
      </c>
      <c r="T507" s="382">
        <v>11400</v>
      </c>
      <c r="U507" s="382">
        <v>11400</v>
      </c>
      <c r="V507" s="382">
        <v>10350</v>
      </c>
      <c r="W507" s="382">
        <v>109512</v>
      </c>
      <c r="X507" s="382">
        <v>10530000</v>
      </c>
    </row>
    <row r="508" spans="13:24" ht="12.95" customHeight="1">
      <c r="M508" s="353" t="s">
        <v>5992</v>
      </c>
      <c r="P508" s="382">
        <v>11350</v>
      </c>
      <c r="Q508" s="905">
        <v>-100</v>
      </c>
      <c r="R508" s="382">
        <v>74865</v>
      </c>
      <c r="S508" s="382">
        <v>834104750</v>
      </c>
      <c r="T508" s="382">
        <v>11400</v>
      </c>
      <c r="U508" s="382">
        <v>11450</v>
      </c>
      <c r="V508" s="382">
        <v>10950</v>
      </c>
      <c r="W508" s="382">
        <v>119516</v>
      </c>
      <c r="X508" s="382">
        <v>10530000</v>
      </c>
    </row>
    <row r="509" spans="13:24" ht="12.95" customHeight="1">
      <c r="M509" s="353" t="s">
        <v>5993</v>
      </c>
      <c r="P509" s="382">
        <v>11450</v>
      </c>
      <c r="Q509" s="905">
        <v>300</v>
      </c>
      <c r="R509" s="382">
        <v>86765</v>
      </c>
      <c r="S509" s="382">
        <v>977543000</v>
      </c>
      <c r="T509" s="382">
        <v>11200</v>
      </c>
      <c r="U509" s="382">
        <v>11600</v>
      </c>
      <c r="V509" s="382">
        <v>11050</v>
      </c>
      <c r="W509" s="382">
        <v>120568</v>
      </c>
      <c r="X509" s="382">
        <v>10530000</v>
      </c>
    </row>
    <row r="510" spans="13:24" ht="12.95" customHeight="1">
      <c r="M510" s="353" t="s">
        <v>5994</v>
      </c>
      <c r="P510" s="382">
        <v>11150</v>
      </c>
      <c r="Q510" s="905">
        <v>0</v>
      </c>
      <c r="R510" s="382">
        <v>62582</v>
      </c>
      <c r="S510" s="382">
        <v>694879750</v>
      </c>
      <c r="T510" s="382">
        <v>11100</v>
      </c>
      <c r="U510" s="382">
        <v>11250</v>
      </c>
      <c r="V510" s="382">
        <v>10950</v>
      </c>
      <c r="W510" s="382">
        <v>117410</v>
      </c>
      <c r="X510" s="382">
        <v>10530000</v>
      </c>
    </row>
    <row r="511" spans="13:24" ht="12.95" customHeight="1">
      <c r="M511" s="353" t="s">
        <v>5995</v>
      </c>
      <c r="P511" s="382">
        <v>11150</v>
      </c>
      <c r="Q511" s="905">
        <v>350</v>
      </c>
      <c r="R511" s="382">
        <v>110415</v>
      </c>
      <c r="S511" s="382">
        <v>1218494200</v>
      </c>
      <c r="T511" s="382">
        <v>10750</v>
      </c>
      <c r="U511" s="382">
        <v>11300</v>
      </c>
      <c r="V511" s="382">
        <v>10700</v>
      </c>
      <c r="W511" s="382">
        <v>117410</v>
      </c>
      <c r="X511" s="382">
        <v>10530000</v>
      </c>
    </row>
    <row r="512" spans="13:24" ht="12.95" customHeight="1">
      <c r="M512" s="353" t="s">
        <v>5996</v>
      </c>
      <c r="P512" s="382">
        <v>10800</v>
      </c>
      <c r="Q512" s="905">
        <v>600</v>
      </c>
      <c r="R512" s="382">
        <v>201329</v>
      </c>
      <c r="S512" s="382">
        <v>2098472500</v>
      </c>
      <c r="T512" s="382">
        <v>10300</v>
      </c>
      <c r="U512" s="382">
        <v>10800</v>
      </c>
      <c r="V512" s="382">
        <v>10050</v>
      </c>
      <c r="W512" s="382">
        <v>113724</v>
      </c>
      <c r="X512" s="382">
        <v>10530000</v>
      </c>
    </row>
    <row r="513" spans="13:24" ht="12.95" customHeight="1">
      <c r="M513" s="353" t="s">
        <v>5997</v>
      </c>
      <c r="P513" s="382">
        <v>10200</v>
      </c>
      <c r="Q513" s="905">
        <v>-150</v>
      </c>
      <c r="R513" s="382">
        <v>89346</v>
      </c>
      <c r="S513" s="382">
        <v>923820400</v>
      </c>
      <c r="T513" s="382">
        <v>10400</v>
      </c>
      <c r="U513" s="382">
        <v>10550</v>
      </c>
      <c r="V513" s="382">
        <v>10150</v>
      </c>
      <c r="W513" s="382">
        <v>107406</v>
      </c>
      <c r="X513" s="382">
        <v>10530000</v>
      </c>
    </row>
    <row r="514" spans="13:24" ht="12.95" customHeight="1">
      <c r="M514" s="353" t="s">
        <v>5998</v>
      </c>
      <c r="P514" s="382">
        <v>10350</v>
      </c>
      <c r="Q514" s="905">
        <v>440</v>
      </c>
      <c r="R514" s="382">
        <v>129152</v>
      </c>
      <c r="S514" s="382">
        <v>1315746930</v>
      </c>
      <c r="T514" s="382">
        <v>9980</v>
      </c>
      <c r="U514" s="382">
        <v>10400</v>
      </c>
      <c r="V514" s="382">
        <v>9810</v>
      </c>
      <c r="W514" s="382">
        <v>108986</v>
      </c>
      <c r="X514" s="382">
        <v>10530000</v>
      </c>
    </row>
    <row r="515" spans="13:24" ht="12.95" customHeight="1">
      <c r="M515" s="353" t="s">
        <v>5999</v>
      </c>
      <c r="P515" s="382">
        <v>9910</v>
      </c>
      <c r="Q515" s="905">
        <v>-10</v>
      </c>
      <c r="R515" s="382">
        <v>63988</v>
      </c>
      <c r="S515" s="382">
        <v>635718320</v>
      </c>
      <c r="T515" s="382">
        <v>9860</v>
      </c>
      <c r="U515" s="382">
        <v>10100</v>
      </c>
      <c r="V515" s="382">
        <v>9820</v>
      </c>
      <c r="W515" s="382">
        <v>104352</v>
      </c>
      <c r="X515" s="382">
        <v>10530000</v>
      </c>
    </row>
    <row r="516" spans="13:24" ht="12.95" customHeight="1">
      <c r="M516" s="353" t="s">
        <v>6000</v>
      </c>
      <c r="P516" s="382">
        <v>9920</v>
      </c>
      <c r="Q516" s="905">
        <v>470</v>
      </c>
      <c r="R516" s="382">
        <v>146846</v>
      </c>
      <c r="S516" s="382">
        <v>1438957630</v>
      </c>
      <c r="T516" s="382">
        <v>9460</v>
      </c>
      <c r="U516" s="382">
        <v>9960</v>
      </c>
      <c r="V516" s="382">
        <v>9460</v>
      </c>
      <c r="W516" s="382">
        <v>104458</v>
      </c>
      <c r="X516" s="382">
        <v>10530000</v>
      </c>
    </row>
    <row r="517" spans="13:24" ht="12.95" customHeight="1">
      <c r="M517" s="353" t="s">
        <v>6001</v>
      </c>
      <c r="P517" s="382">
        <v>9450</v>
      </c>
      <c r="Q517" s="905">
        <v>50</v>
      </c>
      <c r="R517" s="382">
        <v>39455</v>
      </c>
      <c r="S517" s="382">
        <v>371048670</v>
      </c>
      <c r="T517" s="382">
        <v>9400</v>
      </c>
      <c r="U517" s="382">
        <v>9500</v>
      </c>
      <c r="V517" s="382">
        <v>9340</v>
      </c>
      <c r="W517" s="382">
        <v>99508</v>
      </c>
      <c r="X517" s="382">
        <v>10530000</v>
      </c>
    </row>
    <row r="518" spans="13:24" ht="12.95" customHeight="1">
      <c r="M518" s="353" t="s">
        <v>6002</v>
      </c>
      <c r="P518" s="382">
        <v>9400</v>
      </c>
      <c r="Q518" s="905">
        <v>-150</v>
      </c>
      <c r="R518" s="382">
        <v>110107</v>
      </c>
      <c r="S518" s="382">
        <v>1027382590</v>
      </c>
      <c r="T518" s="382">
        <v>9510</v>
      </c>
      <c r="U518" s="382">
        <v>9550</v>
      </c>
      <c r="V518" s="382">
        <v>9180</v>
      </c>
      <c r="W518" s="382">
        <v>98982</v>
      </c>
      <c r="X518" s="382">
        <v>10530000</v>
      </c>
    </row>
    <row r="519" spans="13:24" ht="12.95" customHeight="1">
      <c r="M519" s="353" t="s">
        <v>6003</v>
      </c>
      <c r="P519" s="382">
        <v>9550</v>
      </c>
      <c r="Q519" s="905">
        <v>-160</v>
      </c>
      <c r="R519" s="382">
        <v>53599</v>
      </c>
      <c r="S519" s="382">
        <v>516429320</v>
      </c>
      <c r="T519" s="382">
        <v>9800</v>
      </c>
      <c r="U519" s="382">
        <v>9830</v>
      </c>
      <c r="V519" s="382">
        <v>9520</v>
      </c>
      <c r="W519" s="382">
        <v>100562</v>
      </c>
      <c r="X519" s="382">
        <v>10530000</v>
      </c>
    </row>
    <row r="520" spans="13:24" ht="12.95" customHeight="1">
      <c r="M520" s="353" t="s">
        <v>6004</v>
      </c>
      <c r="P520" s="382">
        <v>9710</v>
      </c>
      <c r="Q520" s="905">
        <v>150</v>
      </c>
      <c r="R520" s="382">
        <v>62864</v>
      </c>
      <c r="S520" s="382">
        <v>608489510</v>
      </c>
      <c r="T520" s="382">
        <v>9560</v>
      </c>
      <c r="U520" s="382">
        <v>10000</v>
      </c>
      <c r="V520" s="382">
        <v>9430</v>
      </c>
      <c r="W520" s="382">
        <v>102246</v>
      </c>
      <c r="X520" s="382">
        <v>10530000</v>
      </c>
    </row>
    <row r="521" spans="13:24" ht="12.95" customHeight="1">
      <c r="M521" s="353" t="s">
        <v>6005</v>
      </c>
      <c r="P521" s="382">
        <v>9560</v>
      </c>
      <c r="Q521" s="905">
        <v>-90</v>
      </c>
      <c r="R521" s="382">
        <v>110430</v>
      </c>
      <c r="S521" s="382">
        <v>1041446510</v>
      </c>
      <c r="T521" s="382">
        <v>9650</v>
      </c>
      <c r="U521" s="382">
        <v>9660</v>
      </c>
      <c r="V521" s="382">
        <v>9320</v>
      </c>
      <c r="W521" s="382">
        <v>100667</v>
      </c>
      <c r="X521" s="382">
        <v>10530000</v>
      </c>
    </row>
    <row r="522" spans="13:24" ht="12.95" customHeight="1">
      <c r="M522" s="353" t="s">
        <v>6006</v>
      </c>
      <c r="P522" s="382">
        <v>9650</v>
      </c>
      <c r="Q522" s="905">
        <v>-120</v>
      </c>
      <c r="R522" s="382">
        <v>99083</v>
      </c>
      <c r="S522" s="382">
        <v>975306890</v>
      </c>
      <c r="T522" s="382">
        <v>9870</v>
      </c>
      <c r="U522" s="382">
        <v>10050</v>
      </c>
      <c r="V522" s="382">
        <v>9650</v>
      </c>
      <c r="W522" s="382">
        <v>101614</v>
      </c>
      <c r="X522" s="382">
        <v>10530000</v>
      </c>
    </row>
    <row r="523" spans="13:24" ht="12.95" customHeight="1">
      <c r="M523" s="353" t="s">
        <v>6007</v>
      </c>
      <c r="P523" s="382">
        <v>9770</v>
      </c>
      <c r="Q523" s="905">
        <v>120</v>
      </c>
      <c r="R523" s="382">
        <v>87010</v>
      </c>
      <c r="S523" s="382">
        <v>842557430</v>
      </c>
      <c r="T523" s="382">
        <v>9650</v>
      </c>
      <c r="U523" s="382">
        <v>9830</v>
      </c>
      <c r="V523" s="382">
        <v>9560</v>
      </c>
      <c r="W523" s="382">
        <v>102878</v>
      </c>
      <c r="X523" s="382">
        <v>10530000</v>
      </c>
    </row>
    <row r="524" spans="13:24" ht="12.95" customHeight="1">
      <c r="M524" s="353" t="s">
        <v>6008</v>
      </c>
      <c r="P524" s="382">
        <v>9650</v>
      </c>
      <c r="Q524" s="905">
        <v>0</v>
      </c>
      <c r="R524" s="382">
        <v>140009</v>
      </c>
      <c r="S524" s="382">
        <v>1374490530</v>
      </c>
      <c r="T524" s="382">
        <v>9660</v>
      </c>
      <c r="U524" s="382">
        <v>9950</v>
      </c>
      <c r="V524" s="382">
        <v>9650</v>
      </c>
      <c r="W524" s="382">
        <v>101614</v>
      </c>
      <c r="X524" s="382">
        <v>10530000</v>
      </c>
    </row>
    <row r="525" spans="13:24" ht="12.95" customHeight="1">
      <c r="M525" s="353" t="s">
        <v>6009</v>
      </c>
      <c r="P525" s="382">
        <v>9650</v>
      </c>
      <c r="Q525" s="905">
        <v>320</v>
      </c>
      <c r="R525" s="382">
        <v>134318</v>
      </c>
      <c r="S525" s="382">
        <v>1280999320</v>
      </c>
      <c r="T525" s="382">
        <v>9330</v>
      </c>
      <c r="U525" s="382">
        <v>9750</v>
      </c>
      <c r="V525" s="382">
        <v>9280</v>
      </c>
      <c r="W525" s="382">
        <v>101614</v>
      </c>
      <c r="X525" s="382">
        <v>10530000</v>
      </c>
    </row>
    <row r="526" spans="13:24" ht="12.95" customHeight="1">
      <c r="M526" s="353" t="s">
        <v>6010</v>
      </c>
      <c r="P526" s="382">
        <v>9330</v>
      </c>
      <c r="Q526" s="905">
        <v>150</v>
      </c>
      <c r="R526" s="382">
        <v>85866</v>
      </c>
      <c r="S526" s="382">
        <v>801692610</v>
      </c>
      <c r="T526" s="382">
        <v>9190</v>
      </c>
      <c r="U526" s="382">
        <v>9440</v>
      </c>
      <c r="V526" s="382">
        <v>9140</v>
      </c>
      <c r="W526" s="382">
        <v>98245</v>
      </c>
      <c r="X526" s="382">
        <v>10530000</v>
      </c>
    </row>
    <row r="527" spans="13:24" ht="12.95" customHeight="1">
      <c r="M527" s="353" t="s">
        <v>6011</v>
      </c>
      <c r="P527" s="382">
        <v>9180</v>
      </c>
      <c r="Q527" s="905">
        <v>-190</v>
      </c>
      <c r="R527" s="382">
        <v>106926</v>
      </c>
      <c r="S527" s="382">
        <v>993341320</v>
      </c>
      <c r="T527" s="382">
        <v>9370</v>
      </c>
      <c r="U527" s="382">
        <v>9480</v>
      </c>
      <c r="V527" s="382">
        <v>9180</v>
      </c>
      <c r="W527" s="382">
        <v>96665</v>
      </c>
      <c r="X527" s="382">
        <v>10530000</v>
      </c>
    </row>
    <row r="528" spans="13:24" ht="12.95" customHeight="1">
      <c r="M528" s="353" t="s">
        <v>6012</v>
      </c>
      <c r="P528" s="382">
        <v>9370</v>
      </c>
      <c r="Q528" s="905">
        <v>270</v>
      </c>
      <c r="R528" s="382">
        <v>116146</v>
      </c>
      <c r="S528" s="382">
        <v>1065156360</v>
      </c>
      <c r="T528" s="382">
        <v>9100</v>
      </c>
      <c r="U528" s="382">
        <v>9370</v>
      </c>
      <c r="V528" s="382">
        <v>8910</v>
      </c>
      <c r="W528" s="382">
        <v>98666</v>
      </c>
      <c r="X528" s="382">
        <v>10530000</v>
      </c>
    </row>
    <row r="529" spans="13:24" ht="12.95" customHeight="1">
      <c r="M529" s="353" t="s">
        <v>6013</v>
      </c>
      <c r="P529" s="382">
        <v>9100</v>
      </c>
      <c r="Q529" s="905">
        <v>50</v>
      </c>
      <c r="R529" s="382">
        <v>77218</v>
      </c>
      <c r="S529" s="382">
        <v>704122110</v>
      </c>
      <c r="T529" s="382">
        <v>9060</v>
      </c>
      <c r="U529" s="382">
        <v>9200</v>
      </c>
      <c r="V529" s="382">
        <v>9020</v>
      </c>
      <c r="W529" s="382">
        <v>95823</v>
      </c>
      <c r="X529" s="382">
        <v>10530000</v>
      </c>
    </row>
    <row r="530" spans="13:24" ht="12.95" customHeight="1">
      <c r="M530" s="353" t="s">
        <v>6014</v>
      </c>
      <c r="P530" s="382">
        <v>9050</v>
      </c>
      <c r="Q530" s="905">
        <v>-120</v>
      </c>
      <c r="R530" s="382">
        <v>229801</v>
      </c>
      <c r="S530" s="382">
        <v>2134671830</v>
      </c>
      <c r="T530" s="382">
        <v>9300</v>
      </c>
      <c r="U530" s="382">
        <v>9500</v>
      </c>
      <c r="V530" s="382">
        <v>8960</v>
      </c>
      <c r="W530" s="382">
        <v>95296</v>
      </c>
      <c r="X530" s="382">
        <v>10530000</v>
      </c>
    </row>
    <row r="531" spans="13:24" ht="12.95" customHeight="1">
      <c r="M531" s="353" t="s">
        <v>6015</v>
      </c>
      <c r="P531" s="382">
        <v>9170</v>
      </c>
      <c r="Q531" s="905">
        <v>-110</v>
      </c>
      <c r="R531" s="382">
        <v>95534</v>
      </c>
      <c r="S531" s="382">
        <v>878602780</v>
      </c>
      <c r="T531" s="382">
        <v>9280</v>
      </c>
      <c r="U531" s="382">
        <v>9290</v>
      </c>
      <c r="V531" s="382">
        <v>9110</v>
      </c>
      <c r="W531" s="382">
        <v>96560</v>
      </c>
      <c r="X531" s="382">
        <v>10530000</v>
      </c>
    </row>
    <row r="532" spans="13:24" ht="12.95" customHeight="1">
      <c r="M532" s="353" t="s">
        <v>6016</v>
      </c>
      <c r="P532" s="382">
        <v>9280</v>
      </c>
      <c r="Q532" s="905">
        <v>130</v>
      </c>
      <c r="R532" s="382">
        <v>140880</v>
      </c>
      <c r="S532" s="382">
        <v>1303523340</v>
      </c>
      <c r="T532" s="382">
        <v>9150</v>
      </c>
      <c r="U532" s="382">
        <v>9350</v>
      </c>
      <c r="V532" s="382">
        <v>9130</v>
      </c>
      <c r="W532" s="382">
        <v>97718</v>
      </c>
      <c r="X532" s="382">
        <v>10530000</v>
      </c>
    </row>
    <row r="533" spans="13:24" ht="12.95" customHeight="1">
      <c r="M533" s="353" t="s">
        <v>6017</v>
      </c>
      <c r="P533" s="382">
        <v>9150</v>
      </c>
      <c r="Q533" s="905">
        <v>320</v>
      </c>
      <c r="R533" s="382">
        <v>202569</v>
      </c>
      <c r="S533" s="382">
        <v>1846915450</v>
      </c>
      <c r="T533" s="382">
        <v>8870</v>
      </c>
      <c r="U533" s="382">
        <v>9270</v>
      </c>
      <c r="V533" s="382">
        <v>8850</v>
      </c>
      <c r="W533" s="382">
        <v>96350</v>
      </c>
      <c r="X533" s="382">
        <v>10530000</v>
      </c>
    </row>
    <row r="534" spans="13:24" ht="12.95" customHeight="1">
      <c r="M534" s="353" t="s">
        <v>6018</v>
      </c>
      <c r="P534" s="382">
        <v>8830</v>
      </c>
      <c r="Q534" s="905">
        <v>440</v>
      </c>
      <c r="R534" s="382">
        <v>957690</v>
      </c>
      <c r="S534" s="382">
        <v>8719594500</v>
      </c>
      <c r="T534" s="382">
        <v>8750</v>
      </c>
      <c r="U534" s="382">
        <v>9620</v>
      </c>
      <c r="V534" s="382">
        <v>8700</v>
      </c>
      <c r="W534" s="382">
        <v>92980</v>
      </c>
      <c r="X534" s="382">
        <v>10530000</v>
      </c>
    </row>
    <row r="535" spans="13:24" ht="12.95" customHeight="1">
      <c r="M535" s="353" t="s">
        <v>6019</v>
      </c>
      <c r="P535" s="382">
        <v>8390</v>
      </c>
      <c r="Q535" s="905">
        <v>180</v>
      </c>
      <c r="R535" s="382">
        <v>18142</v>
      </c>
      <c r="S535" s="382">
        <v>150030380</v>
      </c>
      <c r="T535" s="382">
        <v>8250</v>
      </c>
      <c r="U535" s="382">
        <v>8400</v>
      </c>
      <c r="V535" s="382">
        <v>8210</v>
      </c>
      <c r="W535" s="382">
        <v>88347</v>
      </c>
      <c r="X535" s="382">
        <v>10530000</v>
      </c>
    </row>
    <row r="536" spans="13:24" ht="12.95" customHeight="1">
      <c r="M536" s="353" t="s">
        <v>6020</v>
      </c>
      <c r="P536" s="382">
        <v>8210</v>
      </c>
      <c r="Q536" s="905">
        <v>20</v>
      </c>
      <c r="R536" s="382">
        <v>15692</v>
      </c>
      <c r="S536" s="382">
        <v>128841010</v>
      </c>
      <c r="T536" s="382">
        <v>8220</v>
      </c>
      <c r="U536" s="382">
        <v>8280</v>
      </c>
      <c r="V536" s="382">
        <v>8190</v>
      </c>
      <c r="W536" s="382">
        <v>86451</v>
      </c>
      <c r="X536" s="382">
        <v>10530000</v>
      </c>
    </row>
    <row r="537" spans="13:24" ht="12.95" customHeight="1">
      <c r="M537" s="353" t="s">
        <v>6021</v>
      </c>
      <c r="P537" s="382">
        <v>8190</v>
      </c>
      <c r="Q537" s="905">
        <v>-60</v>
      </c>
      <c r="R537" s="382">
        <v>10862</v>
      </c>
      <c r="S537" s="382">
        <v>89312990</v>
      </c>
      <c r="T537" s="382">
        <v>8250</v>
      </c>
      <c r="U537" s="382">
        <v>8330</v>
      </c>
      <c r="V537" s="382">
        <v>8190</v>
      </c>
      <c r="W537" s="382">
        <v>86241</v>
      </c>
      <c r="X537" s="382">
        <v>10530000</v>
      </c>
    </row>
    <row r="538" spans="13:24" ht="12.95" customHeight="1">
      <c r="M538" s="353" t="s">
        <v>6022</v>
      </c>
      <c r="P538" s="382">
        <v>8250</v>
      </c>
      <c r="Q538" s="905">
        <v>100</v>
      </c>
      <c r="R538" s="382">
        <v>23512</v>
      </c>
      <c r="S538" s="382">
        <v>192825530</v>
      </c>
      <c r="T538" s="382">
        <v>8140</v>
      </c>
      <c r="U538" s="382">
        <v>8260</v>
      </c>
      <c r="V538" s="382">
        <v>8120</v>
      </c>
      <c r="W538" s="382">
        <v>86872</v>
      </c>
      <c r="X538" s="382">
        <v>10530000</v>
      </c>
    </row>
    <row r="539" spans="13:24" ht="12.95" customHeight="1">
      <c r="M539" s="353" t="s">
        <v>6023</v>
      </c>
      <c r="P539" s="382">
        <v>8150</v>
      </c>
      <c r="Q539" s="905">
        <v>50</v>
      </c>
      <c r="R539" s="382">
        <v>13984</v>
      </c>
      <c r="S539" s="382">
        <v>114588460</v>
      </c>
      <c r="T539" s="382">
        <v>8120</v>
      </c>
      <c r="U539" s="382">
        <v>8240</v>
      </c>
      <c r="V539" s="382">
        <v>8120</v>
      </c>
      <c r="W539" s="382">
        <v>85820</v>
      </c>
      <c r="X539" s="382">
        <v>10530000</v>
      </c>
    </row>
    <row r="540" spans="13:24" ht="12.95" customHeight="1">
      <c r="M540" s="353" t="s">
        <v>6024</v>
      </c>
      <c r="P540" s="382">
        <v>8100</v>
      </c>
      <c r="Q540" s="905">
        <v>-290</v>
      </c>
      <c r="R540" s="382">
        <v>41013</v>
      </c>
      <c r="S540" s="382">
        <v>337140100</v>
      </c>
      <c r="T540" s="382">
        <v>8310</v>
      </c>
      <c r="U540" s="382">
        <v>8390</v>
      </c>
      <c r="V540" s="382">
        <v>8100</v>
      </c>
      <c r="W540" s="382">
        <v>85293</v>
      </c>
      <c r="X540" s="382">
        <v>10530000</v>
      </c>
    </row>
    <row r="541" spans="13:24" ht="12.95" customHeight="1">
      <c r="M541" s="353" t="s">
        <v>6025</v>
      </c>
      <c r="P541" s="382">
        <v>8390</v>
      </c>
      <c r="Q541" s="905">
        <v>-50</v>
      </c>
      <c r="R541" s="382">
        <v>23200</v>
      </c>
      <c r="S541" s="382">
        <v>194501600</v>
      </c>
      <c r="T541" s="382">
        <v>8440</v>
      </c>
      <c r="U541" s="382">
        <v>8470</v>
      </c>
      <c r="V541" s="382">
        <v>8300</v>
      </c>
      <c r="W541" s="382">
        <v>88347</v>
      </c>
      <c r="X541" s="382">
        <v>10530000</v>
      </c>
    </row>
    <row r="542" spans="13:24" ht="12.95" customHeight="1">
      <c r="M542" s="353" t="s">
        <v>6026</v>
      </c>
      <c r="P542" s="382">
        <v>8440</v>
      </c>
      <c r="Q542" s="905">
        <v>-30</v>
      </c>
      <c r="R542" s="382">
        <v>22003</v>
      </c>
      <c r="S542" s="382">
        <v>185060030</v>
      </c>
      <c r="T542" s="382">
        <v>8470</v>
      </c>
      <c r="U542" s="382">
        <v>8470</v>
      </c>
      <c r="V542" s="382">
        <v>8340</v>
      </c>
      <c r="W542" s="382">
        <v>88873</v>
      </c>
      <c r="X542" s="382">
        <v>10530000</v>
      </c>
    </row>
    <row r="543" spans="13:24" ht="12.95" customHeight="1">
      <c r="M543" s="353" t="s">
        <v>6027</v>
      </c>
      <c r="P543" s="382">
        <v>8470</v>
      </c>
      <c r="Q543" s="905">
        <v>50</v>
      </c>
      <c r="R543" s="382">
        <v>32083</v>
      </c>
      <c r="S543" s="382">
        <v>270081880</v>
      </c>
      <c r="T543" s="382">
        <v>8420</v>
      </c>
      <c r="U543" s="382">
        <v>8470</v>
      </c>
      <c r="V543" s="382">
        <v>8340</v>
      </c>
      <c r="W543" s="382">
        <v>89189</v>
      </c>
      <c r="X543" s="382">
        <v>10530000</v>
      </c>
    </row>
    <row r="544" spans="13:24" ht="12.95" customHeight="1">
      <c r="M544" s="353" t="s">
        <v>6028</v>
      </c>
      <c r="P544" s="382">
        <v>8420</v>
      </c>
      <c r="Q544" s="905">
        <v>-40</v>
      </c>
      <c r="R544" s="382">
        <v>39366</v>
      </c>
      <c r="S544" s="382">
        <v>329363810</v>
      </c>
      <c r="T544" s="382">
        <v>8450</v>
      </c>
      <c r="U544" s="382">
        <v>8450</v>
      </c>
      <c r="V544" s="382">
        <v>8300</v>
      </c>
      <c r="W544" s="382">
        <v>88663</v>
      </c>
      <c r="X544" s="382">
        <v>10530000</v>
      </c>
    </row>
    <row r="545" spans="13:24" ht="12.95" customHeight="1">
      <c r="M545" s="353" t="s">
        <v>6029</v>
      </c>
      <c r="P545" s="382">
        <v>8460</v>
      </c>
      <c r="Q545" s="905">
        <v>90</v>
      </c>
      <c r="R545" s="382">
        <v>36766</v>
      </c>
      <c r="S545" s="382">
        <v>306817650</v>
      </c>
      <c r="T545" s="382">
        <v>8350</v>
      </c>
      <c r="U545" s="382">
        <v>8460</v>
      </c>
      <c r="V545" s="382">
        <v>8200</v>
      </c>
      <c r="W545" s="382">
        <v>89084</v>
      </c>
      <c r="X545" s="382">
        <v>10530000</v>
      </c>
    </row>
    <row r="546" spans="13:24" ht="12.95" customHeight="1">
      <c r="M546" s="353" t="s">
        <v>6030</v>
      </c>
      <c r="P546" s="382">
        <v>8370</v>
      </c>
      <c r="Q546" s="905">
        <v>170</v>
      </c>
      <c r="R546" s="382">
        <v>44487</v>
      </c>
      <c r="S546" s="382">
        <v>370056620</v>
      </c>
      <c r="T546" s="382">
        <v>8200</v>
      </c>
      <c r="U546" s="382">
        <v>8400</v>
      </c>
      <c r="V546" s="382">
        <v>8170</v>
      </c>
      <c r="W546" s="382">
        <v>88136</v>
      </c>
      <c r="X546" s="382">
        <v>10530000</v>
      </c>
    </row>
    <row r="547" spans="13:24" ht="12.95" customHeight="1">
      <c r="M547" s="353" t="s">
        <v>6031</v>
      </c>
      <c r="P547" s="382">
        <v>8200</v>
      </c>
      <c r="Q547" s="905">
        <v>-20</v>
      </c>
      <c r="R547" s="382">
        <v>21027</v>
      </c>
      <c r="S547" s="382">
        <v>172006840</v>
      </c>
      <c r="T547" s="382">
        <v>8220</v>
      </c>
      <c r="U547" s="382">
        <v>8260</v>
      </c>
      <c r="V547" s="382">
        <v>8140</v>
      </c>
      <c r="W547" s="382">
        <v>86346</v>
      </c>
      <c r="X547" s="382">
        <v>10530000</v>
      </c>
    </row>
    <row r="548" spans="13:24" ht="12.95" customHeight="1">
      <c r="M548" s="353" t="s">
        <v>6032</v>
      </c>
      <c r="P548" s="382">
        <v>8220</v>
      </c>
      <c r="Q548" s="905">
        <v>-110</v>
      </c>
      <c r="R548" s="382">
        <v>25631</v>
      </c>
      <c r="S548" s="382">
        <v>210127670</v>
      </c>
      <c r="T548" s="382">
        <v>8250</v>
      </c>
      <c r="U548" s="382">
        <v>8340</v>
      </c>
      <c r="V548" s="382">
        <v>8130</v>
      </c>
      <c r="W548" s="382">
        <v>86557</v>
      </c>
      <c r="X548" s="382">
        <v>10530000</v>
      </c>
    </row>
    <row r="549" spans="13:24" ht="12.95" customHeight="1">
      <c r="M549" s="353" t="s">
        <v>6033</v>
      </c>
      <c r="P549" s="382">
        <v>8330</v>
      </c>
      <c r="Q549" s="905">
        <v>80</v>
      </c>
      <c r="R549" s="382">
        <v>24439</v>
      </c>
      <c r="S549" s="382">
        <v>201596450</v>
      </c>
      <c r="T549" s="382">
        <v>8200</v>
      </c>
      <c r="U549" s="382">
        <v>8370</v>
      </c>
      <c r="V549" s="382">
        <v>8150</v>
      </c>
      <c r="W549" s="382">
        <v>87715</v>
      </c>
      <c r="X549" s="382">
        <v>10530000</v>
      </c>
    </row>
    <row r="550" spans="13:24" ht="12.95" customHeight="1">
      <c r="M550" s="353" t="s">
        <v>6034</v>
      </c>
      <c r="P550" s="382">
        <v>8250</v>
      </c>
      <c r="Q550" s="905">
        <v>190</v>
      </c>
      <c r="R550" s="382">
        <v>28933</v>
      </c>
      <c r="S550" s="382">
        <v>236856290</v>
      </c>
      <c r="T550" s="382">
        <v>8060</v>
      </c>
      <c r="U550" s="382">
        <v>8260</v>
      </c>
      <c r="V550" s="382">
        <v>8060</v>
      </c>
      <c r="W550" s="382">
        <v>86872</v>
      </c>
      <c r="X550" s="382">
        <v>10530000</v>
      </c>
    </row>
    <row r="551" spans="13:24" ht="12.95" customHeight="1">
      <c r="M551" s="353" t="s">
        <v>6035</v>
      </c>
      <c r="P551" s="382">
        <v>8060</v>
      </c>
      <c r="Q551" s="905">
        <v>100</v>
      </c>
      <c r="R551" s="382">
        <v>21626</v>
      </c>
      <c r="S551" s="382">
        <v>173218390</v>
      </c>
      <c r="T551" s="382">
        <v>7960</v>
      </c>
      <c r="U551" s="382">
        <v>8080</v>
      </c>
      <c r="V551" s="382">
        <v>7940</v>
      </c>
      <c r="W551" s="382">
        <v>84872</v>
      </c>
      <c r="X551" s="382">
        <v>10530000</v>
      </c>
    </row>
    <row r="552" spans="13:24" ht="12.95" customHeight="1">
      <c r="M552" s="353" t="s">
        <v>6036</v>
      </c>
      <c r="P552" s="382">
        <v>7960</v>
      </c>
      <c r="Q552" s="905">
        <v>-20</v>
      </c>
      <c r="R552" s="382">
        <v>22811</v>
      </c>
      <c r="S552" s="382">
        <v>182147580</v>
      </c>
      <c r="T552" s="382">
        <v>8000</v>
      </c>
      <c r="U552" s="382">
        <v>8110</v>
      </c>
      <c r="V552" s="382">
        <v>7940</v>
      </c>
      <c r="W552" s="382">
        <v>83819</v>
      </c>
      <c r="X552" s="382">
        <v>10530000</v>
      </c>
    </row>
    <row r="553" spans="13:24" ht="12.95" customHeight="1">
      <c r="M553" s="353" t="s">
        <v>6037</v>
      </c>
      <c r="P553" s="382">
        <v>7980</v>
      </c>
      <c r="Q553" s="905">
        <v>-110</v>
      </c>
      <c r="R553" s="382">
        <v>18061</v>
      </c>
      <c r="S553" s="382">
        <v>144962890</v>
      </c>
      <c r="T553" s="382">
        <v>8090</v>
      </c>
      <c r="U553" s="382">
        <v>8120</v>
      </c>
      <c r="V553" s="382">
        <v>7980</v>
      </c>
      <c r="W553" s="382">
        <v>84029</v>
      </c>
      <c r="X553" s="382">
        <v>10530000</v>
      </c>
    </row>
    <row r="554" spans="13:24" ht="12.95" customHeight="1">
      <c r="M554" s="353" t="s">
        <v>6038</v>
      </c>
      <c r="P554" s="382">
        <v>8090</v>
      </c>
      <c r="Q554" s="905">
        <v>40</v>
      </c>
      <c r="R554" s="382">
        <v>28036</v>
      </c>
      <c r="S554" s="382">
        <v>225936820</v>
      </c>
      <c r="T554" s="382">
        <v>8050</v>
      </c>
      <c r="U554" s="382">
        <v>8110</v>
      </c>
      <c r="V554" s="382">
        <v>7960</v>
      </c>
      <c r="W554" s="382">
        <v>85188</v>
      </c>
      <c r="X554" s="382">
        <v>10530000</v>
      </c>
    </row>
    <row r="555" spans="13:24" ht="12.95" customHeight="1">
      <c r="M555" s="353" t="s">
        <v>6039</v>
      </c>
      <c r="P555" s="382">
        <v>8050</v>
      </c>
      <c r="Q555" s="905">
        <v>-50</v>
      </c>
      <c r="R555" s="382">
        <v>32017</v>
      </c>
      <c r="S555" s="382">
        <v>257711100</v>
      </c>
      <c r="T555" s="382">
        <v>8070</v>
      </c>
      <c r="U555" s="382">
        <v>8170</v>
      </c>
      <c r="V555" s="382">
        <v>7960</v>
      </c>
      <c r="W555" s="382">
        <v>84766</v>
      </c>
      <c r="X555" s="382">
        <v>10530000</v>
      </c>
    </row>
    <row r="556" spans="13:24" ht="12.95" customHeight="1">
      <c r="M556" s="353" t="s">
        <v>6040</v>
      </c>
      <c r="P556" s="382">
        <v>8100</v>
      </c>
      <c r="Q556" s="905">
        <v>160</v>
      </c>
      <c r="R556" s="382">
        <v>28362</v>
      </c>
      <c r="S556" s="382">
        <v>228417490</v>
      </c>
      <c r="T556" s="382">
        <v>7950</v>
      </c>
      <c r="U556" s="382">
        <v>8120</v>
      </c>
      <c r="V556" s="382">
        <v>7950</v>
      </c>
      <c r="W556" s="382">
        <v>85293</v>
      </c>
      <c r="X556" s="382">
        <v>10530000</v>
      </c>
    </row>
    <row r="557" spans="13:24" ht="12.95" customHeight="1">
      <c r="M557" s="353" t="s">
        <v>6041</v>
      </c>
      <c r="P557" s="382">
        <v>7940</v>
      </c>
      <c r="Q557" s="905">
        <v>-70</v>
      </c>
      <c r="R557" s="382">
        <v>33311</v>
      </c>
      <c r="S557" s="382">
        <v>265385210</v>
      </c>
      <c r="T557" s="382">
        <v>8010</v>
      </c>
      <c r="U557" s="382">
        <v>8050</v>
      </c>
      <c r="V557" s="382">
        <v>7900</v>
      </c>
      <c r="W557" s="382">
        <v>83608</v>
      </c>
      <c r="X557" s="382">
        <v>10530000</v>
      </c>
    </row>
    <row r="558" spans="13:24" ht="12.95" customHeight="1">
      <c r="M558" s="353" t="s">
        <v>6042</v>
      </c>
      <c r="P558" s="382">
        <v>8010</v>
      </c>
      <c r="Q558" s="905">
        <v>-50</v>
      </c>
      <c r="R558" s="382">
        <v>81855</v>
      </c>
      <c r="S558" s="382">
        <v>652453010</v>
      </c>
      <c r="T558" s="382">
        <v>8040</v>
      </c>
      <c r="U558" s="382">
        <v>8060</v>
      </c>
      <c r="V558" s="382">
        <v>7850</v>
      </c>
      <c r="W558" s="382">
        <v>84345</v>
      </c>
      <c r="X558" s="382">
        <v>10530000</v>
      </c>
    </row>
    <row r="559" spans="13:24" ht="12.95" customHeight="1">
      <c r="M559" s="353" t="s">
        <v>6043</v>
      </c>
      <c r="P559" s="382">
        <v>8060</v>
      </c>
      <c r="Q559" s="905">
        <v>-140</v>
      </c>
      <c r="R559" s="382">
        <v>39411</v>
      </c>
      <c r="S559" s="382">
        <v>319154320</v>
      </c>
      <c r="T559" s="382">
        <v>8230</v>
      </c>
      <c r="U559" s="382">
        <v>8230</v>
      </c>
      <c r="V559" s="382">
        <v>7850</v>
      </c>
      <c r="W559" s="382">
        <v>84872</v>
      </c>
      <c r="X559" s="382">
        <v>10530000</v>
      </c>
    </row>
    <row r="560" spans="13:24" ht="12.95" customHeight="1">
      <c r="M560" s="353" t="s">
        <v>6044</v>
      </c>
      <c r="P560" s="382">
        <v>8200</v>
      </c>
      <c r="Q560" s="905">
        <v>0</v>
      </c>
      <c r="R560" s="382">
        <v>42579</v>
      </c>
      <c r="S560" s="382">
        <v>349442520</v>
      </c>
      <c r="T560" s="382">
        <v>8200</v>
      </c>
      <c r="U560" s="382">
        <v>8250</v>
      </c>
      <c r="V560" s="382">
        <v>8150</v>
      </c>
      <c r="W560" s="382">
        <v>86346</v>
      </c>
      <c r="X560" s="382">
        <v>10530000</v>
      </c>
    </row>
    <row r="561" spans="13:24" ht="12.95" customHeight="1">
      <c r="M561" s="353" t="s">
        <v>6045</v>
      </c>
      <c r="P561" s="382">
        <v>8200</v>
      </c>
      <c r="Q561" s="905">
        <v>110</v>
      </c>
      <c r="R561" s="382">
        <v>25909</v>
      </c>
      <c r="S561" s="382">
        <v>211939600</v>
      </c>
      <c r="T561" s="382">
        <v>8090</v>
      </c>
      <c r="U561" s="382">
        <v>8240</v>
      </c>
      <c r="V561" s="382">
        <v>8090</v>
      </c>
      <c r="W561" s="382">
        <v>86346</v>
      </c>
      <c r="X561" s="382">
        <v>10530000</v>
      </c>
    </row>
    <row r="562" spans="13:24" ht="12.95" customHeight="1">
      <c r="M562" s="353" t="s">
        <v>6046</v>
      </c>
      <c r="P562" s="382">
        <v>8090</v>
      </c>
      <c r="Q562" s="905">
        <v>30</v>
      </c>
      <c r="R562" s="382">
        <v>28293</v>
      </c>
      <c r="S562" s="382">
        <v>227000410</v>
      </c>
      <c r="T562" s="382">
        <v>8030</v>
      </c>
      <c r="U562" s="382">
        <v>8140</v>
      </c>
      <c r="V562" s="382">
        <v>7950</v>
      </c>
      <c r="W562" s="382">
        <v>85188</v>
      </c>
      <c r="X562" s="382">
        <v>10530000</v>
      </c>
    </row>
    <row r="563" spans="13:24" ht="12.95" customHeight="1">
      <c r="M563" s="353" t="s">
        <v>6047</v>
      </c>
      <c r="P563" s="382">
        <v>8060</v>
      </c>
      <c r="Q563" s="905">
        <v>-30</v>
      </c>
      <c r="R563" s="382">
        <v>13155</v>
      </c>
      <c r="S563" s="382">
        <v>105739480</v>
      </c>
      <c r="T563" s="382">
        <v>8090</v>
      </c>
      <c r="U563" s="382">
        <v>8170</v>
      </c>
      <c r="V563" s="382">
        <v>7980</v>
      </c>
      <c r="W563" s="382">
        <v>84872</v>
      </c>
      <c r="X563" s="382">
        <v>10530000</v>
      </c>
    </row>
    <row r="564" spans="13:24" ht="12.95" customHeight="1">
      <c r="M564" s="353" t="s">
        <v>6048</v>
      </c>
      <c r="P564" s="382">
        <v>8090</v>
      </c>
      <c r="Q564" s="905">
        <v>-10</v>
      </c>
      <c r="R564" s="382">
        <v>25107</v>
      </c>
      <c r="S564" s="382">
        <v>202119470</v>
      </c>
      <c r="T564" s="382">
        <v>8070</v>
      </c>
      <c r="U564" s="382">
        <v>8180</v>
      </c>
      <c r="V564" s="382">
        <v>8000</v>
      </c>
      <c r="W564" s="382">
        <v>85188</v>
      </c>
      <c r="X564" s="382">
        <v>10530000</v>
      </c>
    </row>
    <row r="565" spans="13:24" ht="12.95" customHeight="1">
      <c r="M565" s="353" t="s">
        <v>6049</v>
      </c>
      <c r="P565" s="382">
        <v>8100</v>
      </c>
      <c r="Q565" s="905">
        <v>-150</v>
      </c>
      <c r="R565" s="382">
        <v>13692</v>
      </c>
      <c r="S565" s="382">
        <v>111842870</v>
      </c>
      <c r="T565" s="382">
        <v>8250</v>
      </c>
      <c r="U565" s="382">
        <v>8270</v>
      </c>
      <c r="V565" s="382">
        <v>8100</v>
      </c>
      <c r="W565" s="382">
        <v>85293</v>
      </c>
      <c r="X565" s="382">
        <v>10530000</v>
      </c>
    </row>
    <row r="566" spans="13:24" ht="12.95" customHeight="1">
      <c r="M566" s="353" t="s">
        <v>6050</v>
      </c>
      <c r="P566" s="382">
        <v>8250</v>
      </c>
      <c r="Q566" s="905">
        <v>110</v>
      </c>
      <c r="R566" s="382">
        <v>29928</v>
      </c>
      <c r="S566" s="382">
        <v>243361180</v>
      </c>
      <c r="T566" s="382">
        <v>8040</v>
      </c>
      <c r="U566" s="382">
        <v>8330</v>
      </c>
      <c r="V566" s="382">
        <v>8040</v>
      </c>
      <c r="W566" s="382">
        <v>86872</v>
      </c>
      <c r="X566" s="382">
        <v>10530000</v>
      </c>
    </row>
    <row r="567" spans="13:24" ht="12.95" customHeight="1">
      <c r="M567" s="353" t="s">
        <v>6051</v>
      </c>
      <c r="P567" s="382">
        <v>8140</v>
      </c>
      <c r="Q567" s="905">
        <v>40</v>
      </c>
      <c r="R567" s="382">
        <v>14107</v>
      </c>
      <c r="S567" s="382">
        <v>114471530</v>
      </c>
      <c r="T567" s="382">
        <v>8060</v>
      </c>
      <c r="U567" s="382">
        <v>8170</v>
      </c>
      <c r="V567" s="382">
        <v>8060</v>
      </c>
      <c r="W567" s="382">
        <v>85714</v>
      </c>
      <c r="X567" s="382">
        <v>10530000</v>
      </c>
    </row>
    <row r="568" spans="13:24" ht="12.95" customHeight="1">
      <c r="M568" s="353" t="s">
        <v>6052</v>
      </c>
      <c r="P568" s="382">
        <v>8100</v>
      </c>
      <c r="Q568" s="905">
        <v>-90</v>
      </c>
      <c r="R568" s="382">
        <v>18139</v>
      </c>
      <c r="S568" s="382">
        <v>146679600</v>
      </c>
      <c r="T568" s="382">
        <v>8180</v>
      </c>
      <c r="U568" s="382">
        <v>8180</v>
      </c>
      <c r="V568" s="382">
        <v>8030</v>
      </c>
      <c r="W568" s="382">
        <v>85293</v>
      </c>
      <c r="X568" s="382">
        <v>10530000</v>
      </c>
    </row>
    <row r="569" spans="13:24" ht="12.95" customHeight="1">
      <c r="M569" s="353" t="s">
        <v>6053</v>
      </c>
      <c r="P569" s="382">
        <v>8190</v>
      </c>
      <c r="Q569" s="905">
        <v>-140</v>
      </c>
      <c r="R569" s="382">
        <v>57968</v>
      </c>
      <c r="S569" s="382">
        <v>472219580</v>
      </c>
      <c r="T569" s="382">
        <v>8280</v>
      </c>
      <c r="U569" s="382">
        <v>8320</v>
      </c>
      <c r="V569" s="382">
        <v>8030</v>
      </c>
      <c r="W569" s="382">
        <v>86241</v>
      </c>
      <c r="X569" s="382">
        <v>10530000</v>
      </c>
    </row>
    <row r="570" spans="13:24" ht="12.95" customHeight="1">
      <c r="M570" s="353" t="s">
        <v>6054</v>
      </c>
      <c r="P570" s="382">
        <v>8330</v>
      </c>
      <c r="Q570" s="905">
        <v>-110</v>
      </c>
      <c r="R570" s="382">
        <v>21612</v>
      </c>
      <c r="S570" s="382">
        <v>181135790</v>
      </c>
      <c r="T570" s="382">
        <v>8350</v>
      </c>
      <c r="U570" s="382">
        <v>8430</v>
      </c>
      <c r="V570" s="382">
        <v>8330</v>
      </c>
      <c r="W570" s="382">
        <v>87715</v>
      </c>
      <c r="X570" s="382">
        <v>10530000</v>
      </c>
    </row>
    <row r="571" spans="13:24" ht="12.95" customHeight="1">
      <c r="M571" s="353" t="s">
        <v>6055</v>
      </c>
      <c r="P571" s="382">
        <v>8440</v>
      </c>
      <c r="Q571" s="905">
        <v>10</v>
      </c>
      <c r="R571" s="382">
        <v>19314</v>
      </c>
      <c r="S571" s="382">
        <v>162171870</v>
      </c>
      <c r="T571" s="382">
        <v>8380</v>
      </c>
      <c r="U571" s="382">
        <v>8480</v>
      </c>
      <c r="V571" s="382">
        <v>8290</v>
      </c>
      <c r="W571" s="382">
        <v>88873</v>
      </c>
      <c r="X571" s="382">
        <v>10530000</v>
      </c>
    </row>
    <row r="572" spans="13:24" ht="12.95" customHeight="1">
      <c r="M572" s="353" t="s">
        <v>6056</v>
      </c>
      <c r="P572" s="382">
        <v>8430</v>
      </c>
      <c r="Q572" s="905">
        <v>160</v>
      </c>
      <c r="R572" s="382">
        <v>33967</v>
      </c>
      <c r="S572" s="382">
        <v>284934200</v>
      </c>
      <c r="T572" s="382">
        <v>8410</v>
      </c>
      <c r="U572" s="382">
        <v>8440</v>
      </c>
      <c r="V572" s="382">
        <v>8290</v>
      </c>
      <c r="W572" s="382">
        <v>88768</v>
      </c>
      <c r="X572" s="382">
        <v>10530000</v>
      </c>
    </row>
    <row r="573" spans="13:24" ht="12.95" customHeight="1">
      <c r="M573" s="353" t="s">
        <v>6057</v>
      </c>
      <c r="P573" s="382">
        <v>8270</v>
      </c>
      <c r="Q573" s="905">
        <v>-100</v>
      </c>
      <c r="R573" s="382">
        <v>48600</v>
      </c>
      <c r="S573" s="382">
        <v>406210960</v>
      </c>
      <c r="T573" s="382">
        <v>8370</v>
      </c>
      <c r="U573" s="382">
        <v>8410</v>
      </c>
      <c r="V573" s="382">
        <v>8270</v>
      </c>
      <c r="W573" s="382">
        <v>87083</v>
      </c>
      <c r="X573" s="382">
        <v>10530000</v>
      </c>
    </row>
    <row r="574" spans="13:24" ht="12.95" customHeight="1">
      <c r="M574" s="353" t="s">
        <v>6058</v>
      </c>
      <c r="P574" s="382">
        <v>8370</v>
      </c>
      <c r="Q574" s="905">
        <v>-70</v>
      </c>
      <c r="R574" s="382">
        <v>43132</v>
      </c>
      <c r="S574" s="382">
        <v>362912470</v>
      </c>
      <c r="T574" s="382">
        <v>8430</v>
      </c>
      <c r="U574" s="382">
        <v>8520</v>
      </c>
      <c r="V574" s="382">
        <v>8340</v>
      </c>
      <c r="W574" s="382">
        <v>88136</v>
      </c>
      <c r="X574" s="382">
        <v>10530000</v>
      </c>
    </row>
    <row r="575" spans="13:24" ht="12.95" customHeight="1">
      <c r="M575" s="353" t="s">
        <v>6059</v>
      </c>
      <c r="P575" s="382">
        <v>8440</v>
      </c>
      <c r="Q575" s="905">
        <v>390</v>
      </c>
      <c r="R575" s="382">
        <v>97426</v>
      </c>
      <c r="S575" s="382">
        <v>810603400</v>
      </c>
      <c r="T575" s="382">
        <v>8020</v>
      </c>
      <c r="U575" s="382">
        <v>8460</v>
      </c>
      <c r="V575" s="382">
        <v>8020</v>
      </c>
      <c r="W575" s="382">
        <v>88873</v>
      </c>
      <c r="X575" s="382">
        <v>10530000</v>
      </c>
    </row>
    <row r="576" spans="13:24" ht="12.95" customHeight="1">
      <c r="M576" s="353" t="s">
        <v>6060</v>
      </c>
      <c r="P576" s="382">
        <v>8050</v>
      </c>
      <c r="Q576" s="905">
        <v>90</v>
      </c>
      <c r="R576" s="382">
        <v>76475</v>
      </c>
      <c r="S576" s="382">
        <v>600621890</v>
      </c>
      <c r="T576" s="382">
        <v>8000</v>
      </c>
      <c r="U576" s="382">
        <v>8050</v>
      </c>
      <c r="V576" s="382">
        <v>7730</v>
      </c>
      <c r="W576" s="382">
        <v>84766</v>
      </c>
      <c r="X576" s="382">
        <v>10530000</v>
      </c>
    </row>
    <row r="577" spans="13:24" ht="12.95" customHeight="1">
      <c r="M577" s="353" t="s">
        <v>6061</v>
      </c>
      <c r="P577" s="382">
        <v>7960</v>
      </c>
      <c r="Q577" s="905">
        <v>40</v>
      </c>
      <c r="R577" s="382">
        <v>62752</v>
      </c>
      <c r="S577" s="382">
        <v>505410780</v>
      </c>
      <c r="T577" s="382">
        <v>8000</v>
      </c>
      <c r="U577" s="382">
        <v>8230</v>
      </c>
      <c r="V577" s="382">
        <v>7960</v>
      </c>
      <c r="W577" s="382">
        <v>83819</v>
      </c>
      <c r="X577" s="382">
        <v>10530000</v>
      </c>
    </row>
    <row r="578" spans="13:24" ht="12.95" customHeight="1">
      <c r="M578" s="353" t="s">
        <v>6062</v>
      </c>
      <c r="P578" s="382">
        <v>7920</v>
      </c>
      <c r="Q578" s="905">
        <v>10</v>
      </c>
      <c r="R578" s="382">
        <v>39150</v>
      </c>
      <c r="S578" s="382">
        <v>310814460</v>
      </c>
      <c r="T578" s="382">
        <v>7930</v>
      </c>
      <c r="U578" s="382">
        <v>8050</v>
      </c>
      <c r="V578" s="382">
        <v>7870</v>
      </c>
      <c r="W578" s="382">
        <v>83398</v>
      </c>
      <c r="X578" s="382">
        <v>10530000</v>
      </c>
    </row>
    <row r="579" spans="13:24" ht="12.95" customHeight="1">
      <c r="M579" s="353" t="s">
        <v>6063</v>
      </c>
      <c r="P579" s="382">
        <v>7910</v>
      </c>
      <c r="Q579" s="905">
        <v>140</v>
      </c>
      <c r="R579" s="382">
        <v>43725</v>
      </c>
      <c r="S579" s="382">
        <v>345319020</v>
      </c>
      <c r="T579" s="382">
        <v>7800</v>
      </c>
      <c r="U579" s="382">
        <v>7980</v>
      </c>
      <c r="V579" s="382">
        <v>7760</v>
      </c>
      <c r="W579" s="382">
        <v>83292</v>
      </c>
      <c r="X579" s="382">
        <v>10530000</v>
      </c>
    </row>
    <row r="580" spans="13:24" ht="12.95" customHeight="1">
      <c r="M580" s="353" t="s">
        <v>6064</v>
      </c>
      <c r="P580" s="382">
        <v>7770</v>
      </c>
      <c r="Q580" s="905">
        <v>-10</v>
      </c>
      <c r="R580" s="382">
        <v>27811</v>
      </c>
      <c r="S580" s="382">
        <v>216537480</v>
      </c>
      <c r="T580" s="382">
        <v>7780</v>
      </c>
      <c r="U580" s="382">
        <v>7830</v>
      </c>
      <c r="V580" s="382">
        <v>7760</v>
      </c>
      <c r="W580" s="382">
        <v>81818</v>
      </c>
      <c r="X580" s="382">
        <v>10530000</v>
      </c>
    </row>
    <row r="581" spans="13:24" ht="12.95" customHeight="1">
      <c r="M581" s="353" t="s">
        <v>6065</v>
      </c>
      <c r="P581" s="382">
        <v>7780</v>
      </c>
      <c r="Q581" s="905">
        <v>-120</v>
      </c>
      <c r="R581" s="382">
        <v>37967</v>
      </c>
      <c r="S581" s="382">
        <v>296071640</v>
      </c>
      <c r="T581" s="382">
        <v>7790</v>
      </c>
      <c r="U581" s="382">
        <v>7890</v>
      </c>
      <c r="V581" s="382">
        <v>7770</v>
      </c>
      <c r="W581" s="382">
        <v>81923</v>
      </c>
      <c r="X581" s="382">
        <v>10530000</v>
      </c>
    </row>
    <row r="582" spans="13:24" ht="12.95" customHeight="1">
      <c r="M582" s="353" t="s">
        <v>6066</v>
      </c>
      <c r="P582" s="382">
        <v>7900</v>
      </c>
      <c r="Q582" s="905">
        <v>20</v>
      </c>
      <c r="R582" s="382">
        <v>19732</v>
      </c>
      <c r="S582" s="382">
        <v>155735680</v>
      </c>
      <c r="T582" s="382">
        <v>7990</v>
      </c>
      <c r="U582" s="382">
        <v>7990</v>
      </c>
      <c r="V582" s="382">
        <v>7820</v>
      </c>
      <c r="W582" s="382">
        <v>83187</v>
      </c>
      <c r="X582" s="382">
        <v>10530000</v>
      </c>
    </row>
    <row r="583" spans="13:24" ht="12.95" customHeight="1">
      <c r="M583" s="353" t="s">
        <v>6067</v>
      </c>
      <c r="P583" s="382">
        <v>7880</v>
      </c>
      <c r="Q583" s="905">
        <v>70</v>
      </c>
      <c r="R583" s="382">
        <v>23607</v>
      </c>
      <c r="S583" s="382">
        <v>184917260</v>
      </c>
      <c r="T583" s="382">
        <v>7910</v>
      </c>
      <c r="U583" s="382">
        <v>7910</v>
      </c>
      <c r="V583" s="382">
        <v>7780</v>
      </c>
      <c r="W583" s="382">
        <v>82976</v>
      </c>
      <c r="X583" s="382">
        <v>10530000</v>
      </c>
    </row>
    <row r="584" spans="13:24" ht="12.95" customHeight="1">
      <c r="M584" s="353" t="s">
        <v>6068</v>
      </c>
      <c r="P584" s="382">
        <v>7810</v>
      </c>
      <c r="Q584" s="905">
        <v>150</v>
      </c>
      <c r="R584" s="382">
        <v>49584</v>
      </c>
      <c r="S584" s="382">
        <v>387034240</v>
      </c>
      <c r="T584" s="382">
        <v>7690</v>
      </c>
      <c r="U584" s="382">
        <v>7980</v>
      </c>
      <c r="V584" s="382">
        <v>7660</v>
      </c>
      <c r="W584" s="382">
        <v>82239</v>
      </c>
      <c r="X584" s="382">
        <v>10530000</v>
      </c>
    </row>
    <row r="585" spans="13:24" ht="12.95" customHeight="1">
      <c r="M585" s="353" t="s">
        <v>6069</v>
      </c>
      <c r="P585" s="382">
        <v>7660</v>
      </c>
      <c r="Q585" s="905">
        <v>-40</v>
      </c>
      <c r="R585" s="382">
        <v>13343</v>
      </c>
      <c r="S585" s="382">
        <v>102358090</v>
      </c>
      <c r="T585" s="382">
        <v>7780</v>
      </c>
      <c r="U585" s="382">
        <v>7780</v>
      </c>
      <c r="V585" s="382">
        <v>7630</v>
      </c>
      <c r="W585" s="382">
        <v>80660</v>
      </c>
      <c r="X585" s="382">
        <v>10530000</v>
      </c>
    </row>
    <row r="586" spans="13:24" ht="12.95" customHeight="1">
      <c r="M586" s="353" t="s">
        <v>6070</v>
      </c>
      <c r="P586" s="382">
        <v>7700</v>
      </c>
      <c r="Q586" s="905">
        <v>-30</v>
      </c>
      <c r="R586" s="382">
        <v>17187</v>
      </c>
      <c r="S586" s="382">
        <v>132720400</v>
      </c>
      <c r="T586" s="382">
        <v>7730</v>
      </c>
      <c r="U586" s="382">
        <v>7790</v>
      </c>
      <c r="V586" s="382">
        <v>7680</v>
      </c>
      <c r="W586" s="382">
        <v>81081</v>
      </c>
      <c r="X586" s="382">
        <v>10530000</v>
      </c>
    </row>
    <row r="587" spans="13:24" ht="12.95" customHeight="1">
      <c r="M587" s="353" t="s">
        <v>6071</v>
      </c>
      <c r="P587" s="382">
        <v>7730</v>
      </c>
      <c r="Q587" s="905">
        <v>-10</v>
      </c>
      <c r="R587" s="382">
        <v>19666</v>
      </c>
      <c r="S587" s="382">
        <v>151949190</v>
      </c>
      <c r="T587" s="382">
        <v>7750</v>
      </c>
      <c r="U587" s="382">
        <v>7770</v>
      </c>
      <c r="V587" s="382">
        <v>7650</v>
      </c>
      <c r="W587" s="382">
        <v>81397</v>
      </c>
      <c r="X587" s="382">
        <v>10530000</v>
      </c>
    </row>
    <row r="588" spans="13:24" ht="12.95" customHeight="1">
      <c r="M588" s="353" t="s">
        <v>6072</v>
      </c>
      <c r="P588" s="382">
        <v>7740</v>
      </c>
      <c r="Q588" s="905">
        <v>70</v>
      </c>
      <c r="R588" s="382">
        <v>23093</v>
      </c>
      <c r="S588" s="382">
        <v>177578570</v>
      </c>
      <c r="T588" s="382">
        <v>7680</v>
      </c>
      <c r="U588" s="382">
        <v>7760</v>
      </c>
      <c r="V588" s="382">
        <v>7620</v>
      </c>
      <c r="W588" s="382">
        <v>81502</v>
      </c>
      <c r="X588" s="382">
        <v>10530000</v>
      </c>
    </row>
    <row r="589" spans="13:24" ht="12.95" customHeight="1">
      <c r="M589" s="353" t="s">
        <v>6073</v>
      </c>
      <c r="P589" s="382">
        <v>7670</v>
      </c>
      <c r="Q589" s="905">
        <v>100</v>
      </c>
      <c r="R589" s="382">
        <v>11491</v>
      </c>
      <c r="S589" s="382">
        <v>87140600</v>
      </c>
      <c r="T589" s="382">
        <v>7640</v>
      </c>
      <c r="U589" s="382">
        <v>7670</v>
      </c>
      <c r="V589" s="382">
        <v>7530</v>
      </c>
      <c r="W589" s="382">
        <v>80765</v>
      </c>
      <c r="X589" s="382">
        <v>10530000</v>
      </c>
    </row>
    <row r="590" spans="13:24" ht="12.95" customHeight="1">
      <c r="M590" s="353" t="s">
        <v>6074</v>
      </c>
      <c r="P590" s="382">
        <v>7570</v>
      </c>
      <c r="Q590" s="905">
        <v>-40</v>
      </c>
      <c r="R590" s="382">
        <v>29695</v>
      </c>
      <c r="S590" s="382">
        <v>225937400</v>
      </c>
      <c r="T590" s="382">
        <v>7610</v>
      </c>
      <c r="U590" s="382">
        <v>7770</v>
      </c>
      <c r="V590" s="382">
        <v>7540</v>
      </c>
      <c r="W590" s="382">
        <v>79712</v>
      </c>
      <c r="X590" s="382">
        <v>10530000</v>
      </c>
    </row>
    <row r="591" spans="13:24" ht="12.95" customHeight="1">
      <c r="M591" s="353" t="s">
        <v>6075</v>
      </c>
      <c r="P591" s="382">
        <v>7610</v>
      </c>
      <c r="Q591" s="905">
        <v>-20</v>
      </c>
      <c r="R591" s="382">
        <v>13288</v>
      </c>
      <c r="S591" s="382">
        <v>100999540</v>
      </c>
      <c r="T591" s="382">
        <v>7630</v>
      </c>
      <c r="U591" s="382">
        <v>7750</v>
      </c>
      <c r="V591" s="382">
        <v>7560</v>
      </c>
      <c r="W591" s="382">
        <v>80133</v>
      </c>
      <c r="X591" s="382">
        <v>10530000</v>
      </c>
    </row>
    <row r="592" spans="13:24" ht="12.95" customHeight="1">
      <c r="M592" s="353" t="s">
        <v>6076</v>
      </c>
      <c r="P592" s="382">
        <v>7630</v>
      </c>
      <c r="Q592" s="905">
        <v>70</v>
      </c>
      <c r="R592" s="382">
        <v>18933</v>
      </c>
      <c r="S592" s="382">
        <v>143676580</v>
      </c>
      <c r="T592" s="382">
        <v>7560</v>
      </c>
      <c r="U592" s="382">
        <v>7670</v>
      </c>
      <c r="V592" s="382">
        <v>7520</v>
      </c>
      <c r="W592" s="382">
        <v>80344</v>
      </c>
      <c r="X592" s="382">
        <v>10530000</v>
      </c>
    </row>
    <row r="593" spans="13:24" ht="12.95" customHeight="1">
      <c r="M593" s="353" t="s">
        <v>6077</v>
      </c>
      <c r="P593" s="382">
        <v>7560</v>
      </c>
      <c r="Q593" s="905">
        <v>-10</v>
      </c>
      <c r="R593" s="382">
        <v>13279</v>
      </c>
      <c r="S593" s="382">
        <v>100489900</v>
      </c>
      <c r="T593" s="382">
        <v>7580</v>
      </c>
      <c r="U593" s="382">
        <v>7670</v>
      </c>
      <c r="V593" s="382">
        <v>7530</v>
      </c>
      <c r="W593" s="382">
        <v>79607</v>
      </c>
      <c r="X593" s="382">
        <v>10530000</v>
      </c>
    </row>
    <row r="594" spans="13:24" ht="12.95" customHeight="1">
      <c r="M594" s="353" t="s">
        <v>6078</v>
      </c>
      <c r="P594" s="382">
        <v>7570</v>
      </c>
      <c r="Q594" s="905">
        <v>-80</v>
      </c>
      <c r="R594" s="382">
        <v>19308</v>
      </c>
      <c r="S594" s="382">
        <v>147445800</v>
      </c>
      <c r="T594" s="382">
        <v>7630</v>
      </c>
      <c r="U594" s="382">
        <v>7790</v>
      </c>
      <c r="V594" s="382">
        <v>7570</v>
      </c>
      <c r="W594" s="382">
        <v>79712</v>
      </c>
      <c r="X594" s="382">
        <v>10530000</v>
      </c>
    </row>
    <row r="595" spans="13:24" ht="12.95" customHeight="1">
      <c r="M595" s="353" t="s">
        <v>6079</v>
      </c>
      <c r="P595" s="382">
        <v>7650</v>
      </c>
      <c r="Q595" s="905">
        <v>120</v>
      </c>
      <c r="R595" s="382">
        <v>25012</v>
      </c>
      <c r="S595" s="382">
        <v>189080510</v>
      </c>
      <c r="T595" s="382">
        <v>7610</v>
      </c>
      <c r="U595" s="382">
        <v>7750</v>
      </c>
      <c r="V595" s="382">
        <v>7470</v>
      </c>
      <c r="W595" s="382">
        <v>80554</v>
      </c>
      <c r="X595" s="382">
        <v>10530000</v>
      </c>
    </row>
    <row r="596" spans="13:24" ht="12.95" customHeight="1">
      <c r="M596" s="353" t="s">
        <v>6080</v>
      </c>
      <c r="P596" s="382">
        <v>7530</v>
      </c>
      <c r="Q596" s="905">
        <v>-120</v>
      </c>
      <c r="R596" s="382">
        <v>28273</v>
      </c>
      <c r="S596" s="382">
        <v>214133500</v>
      </c>
      <c r="T596" s="382">
        <v>7630</v>
      </c>
      <c r="U596" s="382">
        <v>7720</v>
      </c>
      <c r="V596" s="382">
        <v>7460</v>
      </c>
      <c r="W596" s="382">
        <v>79291</v>
      </c>
      <c r="X596" s="382">
        <v>10530000</v>
      </c>
    </row>
    <row r="597" spans="13:24" ht="12.95" customHeight="1">
      <c r="M597" s="353" t="s">
        <v>6081</v>
      </c>
      <c r="P597" s="382">
        <v>7650</v>
      </c>
      <c r="Q597" s="905">
        <v>-70</v>
      </c>
      <c r="R597" s="382">
        <v>17036</v>
      </c>
      <c r="S597" s="382">
        <v>129980070</v>
      </c>
      <c r="T597" s="382">
        <v>7830</v>
      </c>
      <c r="U597" s="382">
        <v>7830</v>
      </c>
      <c r="V597" s="382">
        <v>7560</v>
      </c>
      <c r="W597" s="382">
        <v>80554</v>
      </c>
      <c r="X597" s="382">
        <v>10530000</v>
      </c>
    </row>
    <row r="598" spans="13:24" ht="12.95" customHeight="1">
      <c r="M598" s="353" t="s">
        <v>6082</v>
      </c>
      <c r="P598" s="382">
        <v>7720</v>
      </c>
      <c r="Q598" s="905">
        <v>0</v>
      </c>
      <c r="R598" s="382">
        <v>11317</v>
      </c>
      <c r="S598" s="382">
        <v>86693470</v>
      </c>
      <c r="T598" s="382">
        <v>7720</v>
      </c>
      <c r="U598" s="382">
        <v>7780</v>
      </c>
      <c r="V598" s="382">
        <v>7580</v>
      </c>
      <c r="W598" s="382">
        <v>81292</v>
      </c>
      <c r="X598" s="382">
        <v>10530000</v>
      </c>
    </row>
    <row r="599" spans="13:24" ht="12.95" customHeight="1">
      <c r="M599" s="353" t="s">
        <v>6083</v>
      </c>
      <c r="P599" s="382">
        <v>7720</v>
      </c>
      <c r="Q599" s="905">
        <v>90</v>
      </c>
      <c r="R599" s="382">
        <v>16264</v>
      </c>
      <c r="S599" s="382">
        <v>125707550</v>
      </c>
      <c r="T599" s="382">
        <v>7800</v>
      </c>
      <c r="U599" s="382">
        <v>7800</v>
      </c>
      <c r="V599" s="382">
        <v>7660</v>
      </c>
      <c r="W599" s="382">
        <v>81292</v>
      </c>
      <c r="X599" s="382">
        <v>10530000</v>
      </c>
    </row>
    <row r="600" spans="13:24" ht="12.95" customHeight="1">
      <c r="M600" s="353" t="s">
        <v>6084</v>
      </c>
      <c r="P600" s="382">
        <v>7630</v>
      </c>
      <c r="Q600" s="905">
        <v>170</v>
      </c>
      <c r="R600" s="382">
        <v>37113</v>
      </c>
      <c r="S600" s="382">
        <v>283311860</v>
      </c>
      <c r="T600" s="382">
        <v>7570</v>
      </c>
      <c r="U600" s="382">
        <v>7760</v>
      </c>
      <c r="V600" s="382">
        <v>7500</v>
      </c>
      <c r="W600" s="382">
        <v>80344</v>
      </c>
      <c r="X600" s="382">
        <v>10530000</v>
      </c>
    </row>
    <row r="601" spans="13:24" ht="12.95" customHeight="1">
      <c r="M601" s="353" t="s">
        <v>6085</v>
      </c>
      <c r="P601" s="382">
        <v>7460</v>
      </c>
      <c r="Q601" s="905">
        <v>-210</v>
      </c>
      <c r="R601" s="382">
        <v>152931</v>
      </c>
      <c r="S601" s="382">
        <v>1127390090</v>
      </c>
      <c r="T601" s="382">
        <v>7310</v>
      </c>
      <c r="U601" s="382">
        <v>7560</v>
      </c>
      <c r="V601" s="382">
        <v>7250</v>
      </c>
      <c r="W601" s="382">
        <v>78554</v>
      </c>
      <c r="X601" s="382">
        <v>10530000</v>
      </c>
    </row>
    <row r="602" spans="13:24" ht="12.95" customHeight="1">
      <c r="M602" s="353" t="s">
        <v>6086</v>
      </c>
      <c r="P602" s="382">
        <v>7670</v>
      </c>
      <c r="Q602" s="905">
        <v>-20</v>
      </c>
      <c r="R602" s="382">
        <v>37061</v>
      </c>
      <c r="S602" s="382">
        <v>281509580</v>
      </c>
      <c r="T602" s="382">
        <v>7690</v>
      </c>
      <c r="U602" s="382">
        <v>7840</v>
      </c>
      <c r="V602" s="382">
        <v>7640</v>
      </c>
      <c r="W602" s="382">
        <v>80765</v>
      </c>
      <c r="X602" s="382">
        <v>10530000</v>
      </c>
    </row>
    <row r="603" spans="13:24" ht="12.95" customHeight="1">
      <c r="M603" s="353" t="s">
        <v>6087</v>
      </c>
      <c r="P603" s="382">
        <v>7690</v>
      </c>
      <c r="Q603" s="905">
        <v>-110</v>
      </c>
      <c r="R603" s="382">
        <v>15046</v>
      </c>
      <c r="S603" s="382">
        <v>115953160</v>
      </c>
      <c r="T603" s="382">
        <v>7790</v>
      </c>
      <c r="U603" s="382">
        <v>7790</v>
      </c>
      <c r="V603" s="382">
        <v>7670</v>
      </c>
      <c r="W603" s="382">
        <v>80976</v>
      </c>
      <c r="X603" s="382">
        <v>10530000</v>
      </c>
    </row>
    <row r="604" spans="13:24" ht="12.95" customHeight="1">
      <c r="M604" s="353" t="s">
        <v>6088</v>
      </c>
      <c r="P604" s="382">
        <v>7800</v>
      </c>
      <c r="Q604" s="905">
        <v>190</v>
      </c>
      <c r="R604" s="382">
        <v>21590</v>
      </c>
      <c r="S604" s="382">
        <v>167412970</v>
      </c>
      <c r="T604" s="382">
        <v>7610</v>
      </c>
      <c r="U604" s="382">
        <v>7840</v>
      </c>
      <c r="V604" s="382">
        <v>7610</v>
      </c>
      <c r="W604" s="382">
        <v>82134</v>
      </c>
      <c r="X604" s="382">
        <v>10530000</v>
      </c>
    </row>
    <row r="605" spans="13:24" ht="12.95" customHeight="1">
      <c r="M605" s="353" t="s">
        <v>6089</v>
      </c>
      <c r="P605" s="382">
        <v>7610</v>
      </c>
      <c r="Q605" s="905">
        <v>80</v>
      </c>
      <c r="R605" s="382">
        <v>20391</v>
      </c>
      <c r="S605" s="382">
        <v>154369100</v>
      </c>
      <c r="T605" s="382">
        <v>7550</v>
      </c>
      <c r="U605" s="382">
        <v>7680</v>
      </c>
      <c r="V605" s="382">
        <v>7480</v>
      </c>
      <c r="W605" s="382">
        <v>80133</v>
      </c>
      <c r="X605" s="382">
        <v>10530000</v>
      </c>
    </row>
    <row r="606" spans="13:24" ht="12.95" customHeight="1">
      <c r="M606" s="353" t="s">
        <v>6090</v>
      </c>
      <c r="P606" s="382">
        <v>7530</v>
      </c>
      <c r="Q606" s="905">
        <v>-150</v>
      </c>
      <c r="R606" s="382">
        <v>28991</v>
      </c>
      <c r="S606" s="382">
        <v>219181410</v>
      </c>
      <c r="T606" s="382">
        <v>7760</v>
      </c>
      <c r="U606" s="382">
        <v>7760</v>
      </c>
      <c r="V606" s="382">
        <v>7500</v>
      </c>
      <c r="W606" s="382">
        <v>79291</v>
      </c>
      <c r="X606" s="382">
        <v>10530000</v>
      </c>
    </row>
    <row r="607" spans="13:24" ht="12.95" customHeight="1">
      <c r="M607" s="353" t="s">
        <v>6091</v>
      </c>
      <c r="P607" s="382">
        <v>7680</v>
      </c>
      <c r="Q607" s="905">
        <v>-50</v>
      </c>
      <c r="R607" s="382">
        <v>14385</v>
      </c>
      <c r="S607" s="382">
        <v>110821900</v>
      </c>
      <c r="T607" s="382">
        <v>7730</v>
      </c>
      <c r="U607" s="382">
        <v>7810</v>
      </c>
      <c r="V607" s="382">
        <v>7660</v>
      </c>
      <c r="W607" s="382">
        <v>80870</v>
      </c>
      <c r="X607" s="382">
        <v>10530000</v>
      </c>
    </row>
    <row r="608" spans="13:24" ht="12.95" customHeight="1">
      <c r="M608" s="353" t="s">
        <v>6092</v>
      </c>
      <c r="P608" s="382">
        <v>7730</v>
      </c>
      <c r="Q608" s="905">
        <v>-50</v>
      </c>
      <c r="R608" s="382">
        <v>33200</v>
      </c>
      <c r="S608" s="382">
        <v>255478530</v>
      </c>
      <c r="T608" s="382">
        <v>7780</v>
      </c>
      <c r="U608" s="382">
        <v>7840</v>
      </c>
      <c r="V608" s="382">
        <v>7630</v>
      </c>
      <c r="W608" s="382">
        <v>81397</v>
      </c>
      <c r="X608" s="382">
        <v>10530000</v>
      </c>
    </row>
    <row r="609" spans="13:24" ht="12.95" customHeight="1">
      <c r="M609" s="353" t="s">
        <v>6093</v>
      </c>
      <c r="P609" s="382">
        <v>7780</v>
      </c>
      <c r="Q609" s="905">
        <v>-50</v>
      </c>
      <c r="R609" s="382">
        <v>23773</v>
      </c>
      <c r="S609" s="382">
        <v>185822290</v>
      </c>
      <c r="T609" s="382">
        <v>7830</v>
      </c>
      <c r="U609" s="382">
        <v>7900</v>
      </c>
      <c r="V609" s="382">
        <v>7780</v>
      </c>
      <c r="W609" s="382">
        <v>81923</v>
      </c>
      <c r="X609" s="382">
        <v>10530000</v>
      </c>
    </row>
    <row r="610" spans="13:24" ht="12.95" customHeight="1">
      <c r="M610" s="353" t="s">
        <v>6094</v>
      </c>
      <c r="P610" s="382">
        <v>7830</v>
      </c>
      <c r="Q610" s="905">
        <v>-80</v>
      </c>
      <c r="R610" s="382">
        <v>29015</v>
      </c>
      <c r="S610" s="382">
        <v>226967800</v>
      </c>
      <c r="T610" s="382">
        <v>7970</v>
      </c>
      <c r="U610" s="382">
        <v>7970</v>
      </c>
      <c r="V610" s="382">
        <v>7780</v>
      </c>
      <c r="W610" s="382">
        <v>82450</v>
      </c>
      <c r="X610" s="382">
        <v>10530000</v>
      </c>
    </row>
    <row r="611" spans="13:24" ht="12.95" customHeight="1">
      <c r="M611" s="353" t="s">
        <v>6095</v>
      </c>
      <c r="P611" s="382">
        <v>7910</v>
      </c>
      <c r="Q611" s="905">
        <v>0</v>
      </c>
      <c r="R611" s="382">
        <v>38835</v>
      </c>
      <c r="S611" s="382">
        <v>306095250</v>
      </c>
      <c r="T611" s="382">
        <v>7950</v>
      </c>
      <c r="U611" s="382">
        <v>7950</v>
      </c>
      <c r="V611" s="382">
        <v>7800</v>
      </c>
      <c r="W611" s="382">
        <v>83292</v>
      </c>
      <c r="X611" s="382">
        <v>10530000</v>
      </c>
    </row>
    <row r="612" spans="13:24" ht="12.95" customHeight="1">
      <c r="M612" s="353" t="s">
        <v>6096</v>
      </c>
      <c r="P612" s="382">
        <v>7910</v>
      </c>
      <c r="Q612" s="905">
        <v>10</v>
      </c>
      <c r="R612" s="382">
        <v>33022</v>
      </c>
      <c r="S612" s="382">
        <v>259639130</v>
      </c>
      <c r="T612" s="382">
        <v>8000</v>
      </c>
      <c r="U612" s="382">
        <v>8000</v>
      </c>
      <c r="V612" s="382">
        <v>7780</v>
      </c>
      <c r="W612" s="382">
        <v>83292</v>
      </c>
      <c r="X612" s="382">
        <v>10530000</v>
      </c>
    </row>
    <row r="613" spans="13:24" ht="12.95" customHeight="1">
      <c r="M613" s="353" t="s">
        <v>6097</v>
      </c>
      <c r="P613" s="382">
        <v>7900</v>
      </c>
      <c r="Q613" s="905">
        <v>100</v>
      </c>
      <c r="R613" s="382">
        <v>37147</v>
      </c>
      <c r="S613" s="382">
        <v>290901060</v>
      </c>
      <c r="T613" s="382">
        <v>7800</v>
      </c>
      <c r="U613" s="382">
        <v>7940</v>
      </c>
      <c r="V613" s="382">
        <v>7780</v>
      </c>
      <c r="W613" s="382">
        <v>83187</v>
      </c>
      <c r="X613" s="382">
        <v>10530000</v>
      </c>
    </row>
    <row r="614" spans="13:24" ht="12.95" customHeight="1">
      <c r="M614" s="353" t="s">
        <v>6098</v>
      </c>
      <c r="P614" s="382">
        <v>7800</v>
      </c>
      <c r="Q614" s="905">
        <v>-60</v>
      </c>
      <c r="R614" s="382">
        <v>51574</v>
      </c>
      <c r="S614" s="382">
        <v>402615640</v>
      </c>
      <c r="T614" s="382">
        <v>7860</v>
      </c>
      <c r="U614" s="382">
        <v>7920</v>
      </c>
      <c r="V614" s="382">
        <v>7760</v>
      </c>
      <c r="W614" s="382">
        <v>82134</v>
      </c>
      <c r="X614" s="382">
        <v>10530000</v>
      </c>
    </row>
    <row r="615" spans="13:24" ht="12.95" customHeight="1">
      <c r="M615" s="353" t="s">
        <v>6099</v>
      </c>
      <c r="P615" s="382">
        <v>7860</v>
      </c>
      <c r="Q615" s="905">
        <v>10</v>
      </c>
      <c r="R615" s="382">
        <v>30246</v>
      </c>
      <c r="S615" s="382">
        <v>237311170</v>
      </c>
      <c r="T615" s="382">
        <v>7860</v>
      </c>
      <c r="U615" s="382">
        <v>7920</v>
      </c>
      <c r="V615" s="382">
        <v>7780</v>
      </c>
      <c r="W615" s="382">
        <v>82766</v>
      </c>
      <c r="X615" s="382">
        <v>10530000</v>
      </c>
    </row>
    <row r="616" spans="13:24" ht="12.95" customHeight="1">
      <c r="M616" s="353" t="s">
        <v>6100</v>
      </c>
      <c r="P616" s="382">
        <v>7850</v>
      </c>
      <c r="Q616" s="905">
        <v>-190</v>
      </c>
      <c r="R616" s="382">
        <v>80768</v>
      </c>
      <c r="S616" s="382">
        <v>635649030</v>
      </c>
      <c r="T616" s="382">
        <v>8040</v>
      </c>
      <c r="U616" s="382">
        <v>8130</v>
      </c>
      <c r="V616" s="382">
        <v>7790</v>
      </c>
      <c r="W616" s="382">
        <v>82660</v>
      </c>
      <c r="X616" s="382">
        <v>10530000</v>
      </c>
    </row>
    <row r="617" spans="13:24" ht="12.95" customHeight="1">
      <c r="M617" s="353" t="s">
        <v>6101</v>
      </c>
      <c r="P617" s="382">
        <v>8040</v>
      </c>
      <c r="Q617" s="905">
        <v>-110</v>
      </c>
      <c r="R617" s="382">
        <v>46766</v>
      </c>
      <c r="S617" s="382">
        <v>378274450</v>
      </c>
      <c r="T617" s="382">
        <v>8240</v>
      </c>
      <c r="U617" s="382">
        <v>8240</v>
      </c>
      <c r="V617" s="382">
        <v>8020</v>
      </c>
      <c r="W617" s="382">
        <v>84661</v>
      </c>
      <c r="X617" s="382">
        <v>10530000</v>
      </c>
    </row>
    <row r="618" spans="13:24" ht="12.95" customHeight="1">
      <c r="M618" s="353" t="s">
        <v>6102</v>
      </c>
      <c r="P618" s="382">
        <v>8150</v>
      </c>
      <c r="Q618" s="905">
        <v>40</v>
      </c>
      <c r="R618" s="382">
        <v>36623</v>
      </c>
      <c r="S618" s="382">
        <v>295765170</v>
      </c>
      <c r="T618" s="382">
        <v>8080</v>
      </c>
      <c r="U618" s="382">
        <v>8180</v>
      </c>
      <c r="V618" s="382">
        <v>7970</v>
      </c>
      <c r="W618" s="382">
        <v>85820</v>
      </c>
      <c r="X618" s="382">
        <v>10530000</v>
      </c>
    </row>
    <row r="619" spans="13:24" ht="12.95" customHeight="1">
      <c r="M619" s="353" t="s">
        <v>6103</v>
      </c>
      <c r="P619" s="382">
        <v>8110</v>
      </c>
      <c r="Q619" s="905">
        <v>-120</v>
      </c>
      <c r="R619" s="382">
        <v>46966</v>
      </c>
      <c r="S619" s="382">
        <v>382893610</v>
      </c>
      <c r="T619" s="382">
        <v>8250</v>
      </c>
      <c r="U619" s="382">
        <v>8260</v>
      </c>
      <c r="V619" s="382">
        <v>8090</v>
      </c>
      <c r="W619" s="382">
        <v>85398</v>
      </c>
      <c r="X619" s="382">
        <v>10530000</v>
      </c>
    </row>
    <row r="620" spans="13:24" ht="12.95" customHeight="1">
      <c r="M620" s="353" t="s">
        <v>6104</v>
      </c>
      <c r="P620" s="382">
        <v>8230</v>
      </c>
      <c r="Q620" s="905">
        <v>110</v>
      </c>
      <c r="R620" s="382">
        <v>97004</v>
      </c>
      <c r="S620" s="382">
        <v>791750150</v>
      </c>
      <c r="T620" s="382">
        <v>8140</v>
      </c>
      <c r="U620" s="382">
        <v>8270</v>
      </c>
      <c r="V620" s="382">
        <v>8060</v>
      </c>
      <c r="W620" s="382">
        <v>86662</v>
      </c>
      <c r="X620" s="382">
        <v>10530000</v>
      </c>
    </row>
    <row r="621" spans="13:24" ht="12.95" customHeight="1">
      <c r="M621" s="353" t="s">
        <v>6105</v>
      </c>
      <c r="P621" s="382">
        <v>8120</v>
      </c>
      <c r="Q621" s="905">
        <v>10</v>
      </c>
      <c r="R621" s="382">
        <v>45383</v>
      </c>
      <c r="S621" s="382">
        <v>368655550</v>
      </c>
      <c r="T621" s="382">
        <v>8170</v>
      </c>
      <c r="U621" s="382">
        <v>8280</v>
      </c>
      <c r="V621" s="382">
        <v>8080</v>
      </c>
      <c r="W621" s="382">
        <v>85504</v>
      </c>
      <c r="X621" s="382">
        <v>10530000</v>
      </c>
    </row>
    <row r="622" spans="13:24" ht="12.95" customHeight="1">
      <c r="M622" s="353" t="s">
        <v>6106</v>
      </c>
      <c r="P622" s="382">
        <v>8110</v>
      </c>
      <c r="Q622" s="905">
        <v>-10</v>
      </c>
      <c r="R622" s="382">
        <v>33200</v>
      </c>
      <c r="S622" s="382">
        <v>268249260</v>
      </c>
      <c r="T622" s="382">
        <v>8120</v>
      </c>
      <c r="U622" s="382">
        <v>8170</v>
      </c>
      <c r="V622" s="382">
        <v>8030</v>
      </c>
      <c r="W622" s="382">
        <v>85398</v>
      </c>
      <c r="X622" s="382">
        <v>10530000</v>
      </c>
    </row>
    <row r="623" spans="13:24" ht="12.95" customHeight="1">
      <c r="M623" s="353" t="s">
        <v>6107</v>
      </c>
      <c r="P623" s="382">
        <v>8120</v>
      </c>
      <c r="Q623" s="905">
        <v>-130</v>
      </c>
      <c r="R623" s="382">
        <v>99376</v>
      </c>
      <c r="S623" s="382">
        <v>799206770</v>
      </c>
      <c r="T623" s="382">
        <v>8340</v>
      </c>
      <c r="U623" s="382">
        <v>8340</v>
      </c>
      <c r="V623" s="382">
        <v>7950</v>
      </c>
      <c r="W623" s="382">
        <v>85504</v>
      </c>
      <c r="X623" s="382">
        <v>10530000</v>
      </c>
    </row>
    <row r="624" spans="13:24" ht="12.95" customHeight="1">
      <c r="M624" s="353" t="s">
        <v>6108</v>
      </c>
      <c r="P624" s="382">
        <v>8250</v>
      </c>
      <c r="Q624" s="905">
        <v>20</v>
      </c>
      <c r="R624" s="382">
        <v>95015</v>
      </c>
      <c r="S624" s="382">
        <v>774746050</v>
      </c>
      <c r="T624" s="382">
        <v>8210</v>
      </c>
      <c r="U624" s="382">
        <v>8320</v>
      </c>
      <c r="V624" s="382">
        <v>8000</v>
      </c>
      <c r="W624" s="382">
        <v>86872</v>
      </c>
      <c r="X624" s="382">
        <v>10530000</v>
      </c>
    </row>
    <row r="625" spans="13:24" ht="12.95" customHeight="1">
      <c r="M625" s="353" t="s">
        <v>6109</v>
      </c>
      <c r="P625" s="382">
        <v>8230</v>
      </c>
      <c r="Q625" s="905">
        <v>-80</v>
      </c>
      <c r="R625" s="382">
        <v>80618</v>
      </c>
      <c r="S625" s="382">
        <v>667205460</v>
      </c>
      <c r="T625" s="382">
        <v>8350</v>
      </c>
      <c r="U625" s="382">
        <v>8480</v>
      </c>
      <c r="V625" s="382">
        <v>8120</v>
      </c>
      <c r="W625" s="382">
        <v>86662</v>
      </c>
      <c r="X625" s="382">
        <v>10530000</v>
      </c>
    </row>
    <row r="626" spans="13:24" ht="12.95" customHeight="1">
      <c r="M626" s="353" t="s">
        <v>6110</v>
      </c>
      <c r="P626" s="382">
        <v>8310</v>
      </c>
      <c r="Q626" s="905">
        <v>-240</v>
      </c>
      <c r="R626" s="382">
        <v>65171</v>
      </c>
      <c r="S626" s="382">
        <v>550065120</v>
      </c>
      <c r="T626" s="382">
        <v>8550</v>
      </c>
      <c r="U626" s="382">
        <v>8650</v>
      </c>
      <c r="V626" s="382">
        <v>8310</v>
      </c>
      <c r="W626" s="382">
        <v>87504</v>
      </c>
      <c r="X626" s="382">
        <v>10530000</v>
      </c>
    </row>
    <row r="627" spans="13:24" ht="12.95" customHeight="1">
      <c r="M627" s="353" t="s">
        <v>6111</v>
      </c>
      <c r="P627" s="382">
        <v>8550</v>
      </c>
      <c r="Q627" s="905">
        <v>320</v>
      </c>
      <c r="R627" s="382">
        <v>185992</v>
      </c>
      <c r="S627" s="382">
        <v>1565884290</v>
      </c>
      <c r="T627" s="382">
        <v>8300</v>
      </c>
      <c r="U627" s="382">
        <v>8640</v>
      </c>
      <c r="V627" s="382">
        <v>8200</v>
      </c>
      <c r="W627" s="382">
        <v>90032</v>
      </c>
      <c r="X627" s="382">
        <v>10530000</v>
      </c>
    </row>
    <row r="628" spans="13:24" ht="12.95" customHeight="1">
      <c r="M628" s="353" t="s">
        <v>6112</v>
      </c>
      <c r="P628" s="382">
        <v>8230</v>
      </c>
      <c r="Q628" s="905">
        <v>160</v>
      </c>
      <c r="R628" s="382">
        <v>105856</v>
      </c>
      <c r="S628" s="382">
        <v>873178150</v>
      </c>
      <c r="T628" s="382">
        <v>8280</v>
      </c>
      <c r="U628" s="382">
        <v>8350</v>
      </c>
      <c r="V628" s="382">
        <v>8100</v>
      </c>
      <c r="W628" s="382">
        <v>86662</v>
      </c>
      <c r="X628" s="382">
        <v>10530000</v>
      </c>
    </row>
    <row r="629" spans="13:24" ht="12.95" customHeight="1">
      <c r="M629" s="353" t="s">
        <v>6113</v>
      </c>
      <c r="P629" s="382">
        <v>8070</v>
      </c>
      <c r="Q629" s="905">
        <v>-80</v>
      </c>
      <c r="R629" s="382">
        <v>63515</v>
      </c>
      <c r="S629" s="382">
        <v>515957210</v>
      </c>
      <c r="T629" s="382">
        <v>8150</v>
      </c>
      <c r="U629" s="382">
        <v>8290</v>
      </c>
      <c r="V629" s="382">
        <v>8040</v>
      </c>
      <c r="W629" s="382">
        <v>84977</v>
      </c>
      <c r="X629" s="382">
        <v>10530000</v>
      </c>
    </row>
    <row r="630" spans="13:24" ht="12.95" customHeight="1">
      <c r="M630" s="353" t="s">
        <v>6114</v>
      </c>
      <c r="P630" s="382">
        <v>8150</v>
      </c>
      <c r="Q630" s="905">
        <v>0</v>
      </c>
      <c r="R630" s="382">
        <v>73285</v>
      </c>
      <c r="S630" s="382">
        <v>600362290</v>
      </c>
      <c r="T630" s="382">
        <v>8150</v>
      </c>
      <c r="U630" s="382">
        <v>8340</v>
      </c>
      <c r="V630" s="382">
        <v>8100</v>
      </c>
      <c r="W630" s="382">
        <v>85820</v>
      </c>
      <c r="X630" s="382">
        <v>10530000</v>
      </c>
    </row>
    <row r="631" spans="13:24" ht="12.95" customHeight="1">
      <c r="M631" s="353" t="s">
        <v>6115</v>
      </c>
      <c r="P631" s="382">
        <v>8150</v>
      </c>
      <c r="Q631" s="905">
        <v>60</v>
      </c>
      <c r="R631" s="382">
        <v>65247</v>
      </c>
      <c r="S631" s="382">
        <v>527870900</v>
      </c>
      <c r="T631" s="382">
        <v>8200</v>
      </c>
      <c r="U631" s="382">
        <v>8200</v>
      </c>
      <c r="V631" s="382">
        <v>8000</v>
      </c>
      <c r="W631" s="382">
        <v>85820</v>
      </c>
      <c r="X631" s="382">
        <v>10530000</v>
      </c>
    </row>
    <row r="632" spans="13:24" ht="12.95" customHeight="1">
      <c r="M632" s="353" t="s">
        <v>6116</v>
      </c>
      <c r="P632" s="382">
        <v>8090</v>
      </c>
      <c r="Q632" s="905">
        <v>-90</v>
      </c>
      <c r="R632" s="382">
        <v>89449</v>
      </c>
      <c r="S632" s="382">
        <v>717516810</v>
      </c>
      <c r="T632" s="382">
        <v>8180</v>
      </c>
      <c r="U632" s="382">
        <v>8180</v>
      </c>
      <c r="V632" s="382">
        <v>7940</v>
      </c>
      <c r="W632" s="382">
        <v>85188</v>
      </c>
      <c r="X632" s="382">
        <v>10530000</v>
      </c>
    </row>
    <row r="633" spans="13:24" ht="12.95" customHeight="1">
      <c r="M633" s="353" t="s">
        <v>6117</v>
      </c>
      <c r="P633" s="382">
        <v>8180</v>
      </c>
      <c r="Q633" s="905">
        <v>380</v>
      </c>
      <c r="R633" s="382">
        <v>139926</v>
      </c>
      <c r="S633" s="382">
        <v>1140926470</v>
      </c>
      <c r="T633" s="382">
        <v>7810</v>
      </c>
      <c r="U633" s="382">
        <v>8320</v>
      </c>
      <c r="V633" s="382">
        <v>7810</v>
      </c>
      <c r="W633" s="382">
        <v>86135</v>
      </c>
      <c r="X633" s="382">
        <v>10530000</v>
      </c>
    </row>
    <row r="634" spans="13:24" ht="12.95" customHeight="1">
      <c r="M634" s="353" t="s">
        <v>6118</v>
      </c>
      <c r="P634" s="382">
        <v>7800</v>
      </c>
      <c r="Q634" s="905">
        <v>-100</v>
      </c>
      <c r="R634" s="382">
        <v>45430</v>
      </c>
      <c r="S634" s="382">
        <v>354797620</v>
      </c>
      <c r="T634" s="382">
        <v>7870</v>
      </c>
      <c r="U634" s="382">
        <v>8000</v>
      </c>
      <c r="V634" s="382">
        <v>7700</v>
      </c>
      <c r="W634" s="382">
        <v>82134</v>
      </c>
      <c r="X634" s="382">
        <v>10530000</v>
      </c>
    </row>
    <row r="635" spans="13:24" ht="12.95" customHeight="1">
      <c r="M635" s="353" t="s">
        <v>6119</v>
      </c>
      <c r="P635" s="382">
        <v>7900</v>
      </c>
      <c r="Q635" s="905">
        <v>40</v>
      </c>
      <c r="R635" s="382">
        <v>45948</v>
      </c>
      <c r="S635" s="382">
        <v>360563890</v>
      </c>
      <c r="T635" s="382">
        <v>7860</v>
      </c>
      <c r="U635" s="382">
        <v>7940</v>
      </c>
      <c r="V635" s="382">
        <v>7790</v>
      </c>
      <c r="W635" s="382">
        <v>83187</v>
      </c>
      <c r="X635" s="382">
        <v>10530000</v>
      </c>
    </row>
    <row r="636" spans="13:24" ht="12.95" customHeight="1">
      <c r="M636" s="353" t="s">
        <v>6120</v>
      </c>
      <c r="P636" s="382">
        <v>7860</v>
      </c>
      <c r="Q636" s="905">
        <v>80</v>
      </c>
      <c r="R636" s="382">
        <v>42946</v>
      </c>
      <c r="S636" s="382">
        <v>338474810</v>
      </c>
      <c r="T636" s="382">
        <v>7780</v>
      </c>
      <c r="U636" s="382">
        <v>8150</v>
      </c>
      <c r="V636" s="382">
        <v>7700</v>
      </c>
      <c r="W636" s="382">
        <v>82766</v>
      </c>
      <c r="X636" s="382">
        <v>10530000</v>
      </c>
    </row>
    <row r="637" spans="13:24" ht="12.95" customHeight="1">
      <c r="M637" s="353" t="s">
        <v>6121</v>
      </c>
      <c r="P637" s="382">
        <v>7780</v>
      </c>
      <c r="Q637" s="905">
        <v>240</v>
      </c>
      <c r="R637" s="382">
        <v>39724</v>
      </c>
      <c r="S637" s="382">
        <v>307543050</v>
      </c>
      <c r="T637" s="382">
        <v>7500</v>
      </c>
      <c r="U637" s="382">
        <v>7920</v>
      </c>
      <c r="V637" s="382">
        <v>7500</v>
      </c>
      <c r="W637" s="382">
        <v>81923</v>
      </c>
      <c r="X637" s="382">
        <v>10530000</v>
      </c>
    </row>
    <row r="638" spans="13:24" ht="12.95" customHeight="1">
      <c r="M638" s="353" t="s">
        <v>6122</v>
      </c>
      <c r="P638" s="382">
        <v>7540</v>
      </c>
      <c r="Q638" s="905">
        <v>-160</v>
      </c>
      <c r="R638" s="382">
        <v>63923</v>
      </c>
      <c r="S638" s="382">
        <v>484692160</v>
      </c>
      <c r="T638" s="382">
        <v>7630</v>
      </c>
      <c r="U638" s="382">
        <v>7790</v>
      </c>
      <c r="V638" s="382">
        <v>7500</v>
      </c>
      <c r="W638" s="382">
        <v>79396</v>
      </c>
      <c r="X638" s="382">
        <v>10530000</v>
      </c>
    </row>
    <row r="639" spans="13:24" ht="12.95" customHeight="1">
      <c r="M639" s="353" t="s">
        <v>6123</v>
      </c>
      <c r="P639" s="382">
        <v>7700</v>
      </c>
      <c r="Q639" s="905">
        <v>-170</v>
      </c>
      <c r="R639" s="382">
        <v>20604</v>
      </c>
      <c r="S639" s="382">
        <v>159401930</v>
      </c>
      <c r="T639" s="382">
        <v>7970</v>
      </c>
      <c r="U639" s="382">
        <v>7970</v>
      </c>
      <c r="V639" s="382">
        <v>7600</v>
      </c>
      <c r="W639" s="382">
        <v>81081</v>
      </c>
      <c r="X639" s="382">
        <v>10530000</v>
      </c>
    </row>
    <row r="640" spans="13:24" ht="12.95" customHeight="1">
      <c r="M640" s="353" t="s">
        <v>6124</v>
      </c>
      <c r="P640" s="382">
        <v>7870</v>
      </c>
      <c r="Q640" s="905">
        <v>160</v>
      </c>
      <c r="R640" s="382">
        <v>11868</v>
      </c>
      <c r="S640" s="382">
        <v>92787820</v>
      </c>
      <c r="T640" s="382">
        <v>7710</v>
      </c>
      <c r="U640" s="382">
        <v>7910</v>
      </c>
      <c r="V640" s="382">
        <v>7700</v>
      </c>
      <c r="W640" s="382">
        <v>82871</v>
      </c>
      <c r="X640" s="382">
        <v>10530000</v>
      </c>
    </row>
    <row r="641" spans="13:24" ht="12.95" customHeight="1">
      <c r="M641" s="353" t="s">
        <v>6125</v>
      </c>
      <c r="P641" s="382">
        <v>7710</v>
      </c>
      <c r="Q641" s="905">
        <v>100</v>
      </c>
      <c r="R641" s="382">
        <v>27243</v>
      </c>
      <c r="S641" s="382">
        <v>212969170</v>
      </c>
      <c r="T641" s="382">
        <v>7610</v>
      </c>
      <c r="U641" s="382">
        <v>7940</v>
      </c>
      <c r="V641" s="382">
        <v>7610</v>
      </c>
      <c r="W641" s="382">
        <v>81186</v>
      </c>
      <c r="X641" s="382">
        <v>10530000</v>
      </c>
    </row>
    <row r="642" spans="13:24" ht="12.95" customHeight="1">
      <c r="M642" s="353" t="s">
        <v>6126</v>
      </c>
      <c r="P642" s="382">
        <v>7610</v>
      </c>
      <c r="Q642" s="905">
        <v>-190</v>
      </c>
      <c r="R642" s="382">
        <v>59591</v>
      </c>
      <c r="S642" s="382">
        <v>459593420</v>
      </c>
      <c r="T642" s="382">
        <v>7850</v>
      </c>
      <c r="U642" s="382">
        <v>7880</v>
      </c>
      <c r="V642" s="382">
        <v>7610</v>
      </c>
      <c r="W642" s="382">
        <v>80133</v>
      </c>
      <c r="X642" s="382">
        <v>10530000</v>
      </c>
    </row>
    <row r="643" spans="13:24" ht="12.95" customHeight="1">
      <c r="M643" s="353" t="s">
        <v>6127</v>
      </c>
      <c r="P643" s="382">
        <v>7800</v>
      </c>
      <c r="Q643" s="905">
        <v>-350</v>
      </c>
      <c r="R643" s="382">
        <v>31653</v>
      </c>
      <c r="S643" s="382">
        <v>252049750</v>
      </c>
      <c r="T643" s="382">
        <v>8060</v>
      </c>
      <c r="U643" s="382">
        <v>8140</v>
      </c>
      <c r="V643" s="382">
        <v>7800</v>
      </c>
      <c r="W643" s="382">
        <v>82134</v>
      </c>
      <c r="X643" s="382">
        <v>10530000</v>
      </c>
    </row>
    <row r="644" spans="13:24" ht="12.95" customHeight="1">
      <c r="M644" s="353" t="s">
        <v>6128</v>
      </c>
      <c r="P644" s="382">
        <v>8150</v>
      </c>
      <c r="Q644" s="905">
        <v>-30</v>
      </c>
      <c r="R644" s="382">
        <v>24242</v>
      </c>
      <c r="S644" s="382">
        <v>196261850</v>
      </c>
      <c r="T644" s="382">
        <v>8160</v>
      </c>
      <c r="U644" s="382">
        <v>8220</v>
      </c>
      <c r="V644" s="382">
        <v>8030</v>
      </c>
      <c r="W644" s="382">
        <v>85820</v>
      </c>
      <c r="X644" s="382">
        <v>10530000</v>
      </c>
    </row>
    <row r="645" spans="13:24" ht="12.95" customHeight="1">
      <c r="M645" s="353" t="s">
        <v>6129</v>
      </c>
      <c r="P645" s="382">
        <v>8180</v>
      </c>
      <c r="Q645" s="905">
        <v>-120</v>
      </c>
      <c r="R645" s="382">
        <v>36610</v>
      </c>
      <c r="S645" s="382">
        <v>296053670</v>
      </c>
      <c r="T645" s="382">
        <v>8220</v>
      </c>
      <c r="U645" s="382">
        <v>8270</v>
      </c>
      <c r="V645" s="382">
        <v>7920</v>
      </c>
      <c r="W645" s="382">
        <v>86135</v>
      </c>
      <c r="X645" s="382">
        <v>10530000</v>
      </c>
    </row>
    <row r="646" spans="13:24" ht="12.95" customHeight="1">
      <c r="M646" s="353" t="s">
        <v>6130</v>
      </c>
      <c r="P646" s="382">
        <v>8300</v>
      </c>
      <c r="Q646" s="905">
        <v>10</v>
      </c>
      <c r="R646" s="382">
        <v>32921</v>
      </c>
      <c r="S646" s="382">
        <v>272152890</v>
      </c>
      <c r="T646" s="382">
        <v>8200</v>
      </c>
      <c r="U646" s="382">
        <v>8390</v>
      </c>
      <c r="V646" s="382">
        <v>8200</v>
      </c>
      <c r="W646" s="382">
        <v>87399</v>
      </c>
      <c r="X646" s="382">
        <v>10530000</v>
      </c>
    </row>
    <row r="647" spans="13:24" ht="12.95" customHeight="1">
      <c r="M647" s="353" t="s">
        <v>6131</v>
      </c>
      <c r="P647" s="382">
        <v>8290</v>
      </c>
      <c r="Q647" s="905">
        <v>300</v>
      </c>
      <c r="R647" s="382">
        <v>44876</v>
      </c>
      <c r="S647" s="382">
        <v>367633020</v>
      </c>
      <c r="T647" s="382">
        <v>7900</v>
      </c>
      <c r="U647" s="382">
        <v>8380</v>
      </c>
      <c r="V647" s="382">
        <v>7900</v>
      </c>
      <c r="W647" s="382">
        <v>87294</v>
      </c>
      <c r="X647" s="382">
        <v>10530000</v>
      </c>
    </row>
    <row r="648" spans="13:24" ht="12.95" customHeight="1">
      <c r="M648" s="353" t="s">
        <v>6132</v>
      </c>
      <c r="P648" s="382">
        <v>7990</v>
      </c>
      <c r="Q648" s="905">
        <v>-170</v>
      </c>
      <c r="R648" s="382">
        <v>32180</v>
      </c>
      <c r="S648" s="382">
        <v>258876390</v>
      </c>
      <c r="T648" s="382">
        <v>8110</v>
      </c>
      <c r="U648" s="382">
        <v>8200</v>
      </c>
      <c r="V648" s="382">
        <v>7940</v>
      </c>
      <c r="W648" s="382">
        <v>84135</v>
      </c>
      <c r="X648" s="382">
        <v>10530000</v>
      </c>
    </row>
    <row r="649" spans="13:24" ht="12.95" customHeight="1">
      <c r="M649" s="353" t="s">
        <v>6133</v>
      </c>
      <c r="P649" s="382">
        <v>8160</v>
      </c>
      <c r="Q649" s="905">
        <v>-140</v>
      </c>
      <c r="R649" s="382">
        <v>33663</v>
      </c>
      <c r="S649" s="382">
        <v>276652030</v>
      </c>
      <c r="T649" s="382">
        <v>8220</v>
      </c>
      <c r="U649" s="382">
        <v>8290</v>
      </c>
      <c r="V649" s="382">
        <v>8150</v>
      </c>
      <c r="W649" s="382">
        <v>85925</v>
      </c>
      <c r="X649" s="382">
        <v>10530000</v>
      </c>
    </row>
    <row r="650" spans="13:24" ht="12.95" customHeight="1">
      <c r="M650" s="353" t="s">
        <v>6134</v>
      </c>
      <c r="P650" s="382">
        <v>8300</v>
      </c>
      <c r="Q650" s="905">
        <v>110</v>
      </c>
      <c r="R650" s="382">
        <v>91241</v>
      </c>
      <c r="S650" s="382">
        <v>755403850</v>
      </c>
      <c r="T650" s="382">
        <v>8240</v>
      </c>
      <c r="U650" s="382">
        <v>8380</v>
      </c>
      <c r="V650" s="382">
        <v>8160</v>
      </c>
      <c r="W650" s="382">
        <v>87399</v>
      </c>
      <c r="X650" s="382">
        <v>10530000</v>
      </c>
    </row>
    <row r="651" spans="13:24" ht="12.95" customHeight="1">
      <c r="M651" s="353" t="s">
        <v>6135</v>
      </c>
      <c r="P651" s="382">
        <v>8190</v>
      </c>
      <c r="Q651" s="905">
        <v>130</v>
      </c>
      <c r="R651" s="382">
        <v>36658</v>
      </c>
      <c r="S651" s="382">
        <v>296968480</v>
      </c>
      <c r="T651" s="382">
        <v>7930</v>
      </c>
      <c r="U651" s="382">
        <v>8220</v>
      </c>
      <c r="V651" s="382">
        <v>7900</v>
      </c>
      <c r="W651" s="382">
        <v>86241</v>
      </c>
      <c r="X651" s="382">
        <v>10530000</v>
      </c>
    </row>
    <row r="652" spans="13:24" ht="12.95" customHeight="1">
      <c r="M652" s="353" t="s">
        <v>6136</v>
      </c>
      <c r="P652" s="382">
        <v>8060</v>
      </c>
      <c r="Q652" s="905">
        <v>-170</v>
      </c>
      <c r="R652" s="382">
        <v>31443</v>
      </c>
      <c r="S652" s="382">
        <v>253354760</v>
      </c>
      <c r="T652" s="382">
        <v>8230</v>
      </c>
      <c r="U652" s="382">
        <v>8280</v>
      </c>
      <c r="V652" s="382">
        <v>7900</v>
      </c>
      <c r="W652" s="382">
        <v>84872</v>
      </c>
      <c r="X652" s="382">
        <v>10530000</v>
      </c>
    </row>
    <row r="653" spans="13:24" ht="12.95" customHeight="1">
      <c r="M653" s="353" t="s">
        <v>6137</v>
      </c>
      <c r="P653" s="382">
        <v>8230</v>
      </c>
      <c r="Q653" s="905">
        <v>120</v>
      </c>
      <c r="R653" s="382">
        <v>35222</v>
      </c>
      <c r="S653" s="382">
        <v>287838930</v>
      </c>
      <c r="T653" s="382">
        <v>8060</v>
      </c>
      <c r="U653" s="382">
        <v>8250</v>
      </c>
      <c r="V653" s="382">
        <v>8060</v>
      </c>
      <c r="W653" s="382">
        <v>86662</v>
      </c>
      <c r="X653" s="382">
        <v>10530000</v>
      </c>
    </row>
    <row r="654" spans="13:24" ht="12.95" customHeight="1">
      <c r="M654" s="353" t="s">
        <v>6138</v>
      </c>
      <c r="P654" s="382">
        <v>8110</v>
      </c>
      <c r="Q654" s="905">
        <v>250</v>
      </c>
      <c r="R654" s="382">
        <v>25836</v>
      </c>
      <c r="S654" s="382">
        <v>208053530</v>
      </c>
      <c r="T654" s="382">
        <v>7820</v>
      </c>
      <c r="U654" s="382">
        <v>8190</v>
      </c>
      <c r="V654" s="382">
        <v>7750</v>
      </c>
      <c r="W654" s="382">
        <v>85398</v>
      </c>
      <c r="X654" s="382">
        <v>10530000</v>
      </c>
    </row>
    <row r="655" spans="13:24" ht="12.95" customHeight="1">
      <c r="M655" s="353" t="s">
        <v>6139</v>
      </c>
      <c r="P655" s="382">
        <v>7860</v>
      </c>
      <c r="Q655" s="905">
        <v>40</v>
      </c>
      <c r="R655" s="382">
        <v>52817</v>
      </c>
      <c r="S655" s="382">
        <v>425462840</v>
      </c>
      <c r="T655" s="382">
        <v>7930</v>
      </c>
      <c r="U655" s="382">
        <v>8250</v>
      </c>
      <c r="V655" s="382">
        <v>7840</v>
      </c>
      <c r="W655" s="382">
        <v>82766</v>
      </c>
      <c r="X655" s="382">
        <v>10530000</v>
      </c>
    </row>
    <row r="656" spans="13:24" ht="12.95" customHeight="1">
      <c r="M656" s="353" t="s">
        <v>6140</v>
      </c>
      <c r="P656" s="382">
        <v>7820</v>
      </c>
      <c r="Q656" s="905">
        <v>210</v>
      </c>
      <c r="R656" s="382">
        <v>35473</v>
      </c>
      <c r="S656" s="382">
        <v>278246900</v>
      </c>
      <c r="T656" s="382">
        <v>7610</v>
      </c>
      <c r="U656" s="382">
        <v>7950</v>
      </c>
      <c r="V656" s="382">
        <v>7550</v>
      </c>
      <c r="W656" s="382">
        <v>82345</v>
      </c>
      <c r="X656" s="382">
        <v>10530000</v>
      </c>
    </row>
    <row r="657" spans="13:24" ht="12.95" customHeight="1">
      <c r="M657" s="353" t="s">
        <v>6141</v>
      </c>
      <c r="P657" s="382">
        <v>7610</v>
      </c>
      <c r="Q657" s="905">
        <v>320</v>
      </c>
      <c r="R657" s="382">
        <v>26743</v>
      </c>
      <c r="S657" s="382">
        <v>201635200</v>
      </c>
      <c r="T657" s="382">
        <v>7200</v>
      </c>
      <c r="U657" s="382">
        <v>7730</v>
      </c>
      <c r="V657" s="382">
        <v>7200</v>
      </c>
      <c r="W657" s="382">
        <v>80133</v>
      </c>
      <c r="X657" s="382">
        <v>10530000</v>
      </c>
    </row>
    <row r="658" spans="13:24" ht="12.95" customHeight="1">
      <c r="M658" s="353" t="s">
        <v>6142</v>
      </c>
      <c r="P658" s="382">
        <v>7290</v>
      </c>
      <c r="Q658" s="905">
        <v>340</v>
      </c>
      <c r="R658" s="382">
        <v>41851</v>
      </c>
      <c r="S658" s="382">
        <v>302790550</v>
      </c>
      <c r="T658" s="382">
        <v>7190</v>
      </c>
      <c r="U658" s="382">
        <v>7360</v>
      </c>
      <c r="V658" s="382">
        <v>7100</v>
      </c>
      <c r="W658" s="382">
        <v>76764</v>
      </c>
      <c r="X658" s="382">
        <v>10530000</v>
      </c>
    </row>
    <row r="659" spans="13:24" ht="12.95" customHeight="1">
      <c r="M659" s="353" t="s">
        <v>6143</v>
      </c>
      <c r="P659" s="382">
        <v>6950</v>
      </c>
      <c r="Q659" s="905">
        <v>-830</v>
      </c>
      <c r="R659" s="382">
        <v>159630</v>
      </c>
      <c r="S659" s="382">
        <v>1127892000</v>
      </c>
      <c r="T659" s="382">
        <v>7720</v>
      </c>
      <c r="U659" s="382">
        <v>7860</v>
      </c>
      <c r="V659" s="382">
        <v>6700</v>
      </c>
      <c r="W659" s="382">
        <v>73184</v>
      </c>
      <c r="X659" s="382">
        <v>10530000</v>
      </c>
    </row>
    <row r="660" spans="13:24" ht="12.95" customHeight="1">
      <c r="M660" s="353" t="s">
        <v>6144</v>
      </c>
      <c r="P660" s="382">
        <v>7780</v>
      </c>
      <c r="Q660" s="905">
        <v>-40</v>
      </c>
      <c r="R660" s="382">
        <v>22041</v>
      </c>
      <c r="S660" s="382">
        <v>172502880</v>
      </c>
      <c r="T660" s="382">
        <v>7840</v>
      </c>
      <c r="U660" s="382">
        <v>7940</v>
      </c>
      <c r="V660" s="382">
        <v>7760</v>
      </c>
      <c r="W660" s="382">
        <v>81923</v>
      </c>
      <c r="X660" s="382">
        <v>10530000</v>
      </c>
    </row>
    <row r="661" spans="13:24" ht="12.95" customHeight="1">
      <c r="M661" s="353" t="s">
        <v>6155</v>
      </c>
      <c r="P661" s="382">
        <v>7820</v>
      </c>
      <c r="Q661" s="905">
        <v>190</v>
      </c>
      <c r="R661" s="382">
        <v>27168</v>
      </c>
      <c r="S661" s="382">
        <v>211011290</v>
      </c>
      <c r="T661" s="382">
        <v>7630</v>
      </c>
      <c r="U661" s="382">
        <v>7890</v>
      </c>
      <c r="V661" s="382">
        <v>7630</v>
      </c>
      <c r="W661" s="382">
        <v>82345</v>
      </c>
      <c r="X661" s="382">
        <v>10530000</v>
      </c>
    </row>
    <row r="662" spans="13:24" ht="12.95" customHeight="1">
      <c r="M662" s="353" t="s">
        <v>6156</v>
      </c>
      <c r="P662" s="382">
        <v>7630</v>
      </c>
      <c r="Q662" s="905">
        <v>80</v>
      </c>
      <c r="R662" s="382">
        <v>39427</v>
      </c>
      <c r="S662" s="382">
        <v>292116320</v>
      </c>
      <c r="T662" s="382">
        <v>7410</v>
      </c>
      <c r="U662" s="382">
        <v>7770</v>
      </c>
      <c r="V662" s="382">
        <v>7190</v>
      </c>
      <c r="W662" s="382">
        <v>80344</v>
      </c>
      <c r="X662" s="382">
        <v>10530000</v>
      </c>
    </row>
    <row r="663" spans="13:24" ht="12.95" customHeight="1">
      <c r="M663" s="353" t="s">
        <v>6157</v>
      </c>
      <c r="P663" s="382">
        <v>7550</v>
      </c>
      <c r="Q663" s="905">
        <v>-110</v>
      </c>
      <c r="R663" s="382">
        <v>39226</v>
      </c>
      <c r="S663" s="382">
        <v>297240730</v>
      </c>
      <c r="T663" s="382">
        <v>7660</v>
      </c>
      <c r="U663" s="382">
        <v>7820</v>
      </c>
      <c r="V663" s="382">
        <v>7400</v>
      </c>
      <c r="W663" s="382">
        <v>79502</v>
      </c>
      <c r="X663" s="382">
        <v>10530000</v>
      </c>
    </row>
    <row r="664" spans="13:24" ht="12.95" customHeight="1">
      <c r="M664" s="353" t="s">
        <v>6158</v>
      </c>
      <c r="P664" s="382">
        <v>7660</v>
      </c>
      <c r="Q664" s="905">
        <v>-320</v>
      </c>
      <c r="R664" s="382">
        <v>36447</v>
      </c>
      <c r="S664" s="382">
        <v>278619900</v>
      </c>
      <c r="T664" s="382">
        <v>7830</v>
      </c>
      <c r="U664" s="382">
        <v>7980</v>
      </c>
      <c r="V664" s="382">
        <v>7470</v>
      </c>
      <c r="W664" s="382">
        <v>80660</v>
      </c>
      <c r="X664" s="382">
        <v>10530000</v>
      </c>
    </row>
    <row r="665" spans="13:24" ht="12.95" customHeight="1">
      <c r="M665" s="353" t="s">
        <v>6159</v>
      </c>
      <c r="P665" s="382">
        <v>7980</v>
      </c>
      <c r="Q665" s="905">
        <v>-50</v>
      </c>
      <c r="R665" s="382">
        <v>20134</v>
      </c>
      <c r="S665" s="382">
        <v>160588500</v>
      </c>
      <c r="T665" s="382">
        <v>8030</v>
      </c>
      <c r="U665" s="382">
        <v>8100</v>
      </c>
      <c r="V665" s="382">
        <v>7930</v>
      </c>
      <c r="W665" s="382">
        <v>84029</v>
      </c>
      <c r="X665" s="382">
        <v>10530000</v>
      </c>
    </row>
    <row r="666" spans="13:24" ht="12.95" customHeight="1">
      <c r="M666" s="353" t="s">
        <v>6160</v>
      </c>
      <c r="P666" s="382">
        <v>8030</v>
      </c>
      <c r="Q666" s="905">
        <v>290</v>
      </c>
      <c r="R666" s="382">
        <v>73396</v>
      </c>
      <c r="S666" s="382">
        <v>579776320</v>
      </c>
      <c r="T666" s="382">
        <v>7740</v>
      </c>
      <c r="U666" s="382">
        <v>8140</v>
      </c>
      <c r="V666" s="382">
        <v>7630</v>
      </c>
      <c r="W666" s="382">
        <v>84556</v>
      </c>
      <c r="X666" s="382">
        <v>10530000</v>
      </c>
    </row>
    <row r="667" spans="13:24" ht="12.95" customHeight="1">
      <c r="M667" s="353" t="s">
        <v>6161</v>
      </c>
      <c r="P667" s="382">
        <v>7740</v>
      </c>
      <c r="Q667" s="905">
        <v>-30</v>
      </c>
      <c r="R667" s="382">
        <v>53596</v>
      </c>
      <c r="S667" s="382">
        <v>412529230</v>
      </c>
      <c r="T667" s="382">
        <v>7770</v>
      </c>
      <c r="U667" s="382">
        <v>7820</v>
      </c>
      <c r="V667" s="382">
        <v>7550</v>
      </c>
      <c r="W667" s="382">
        <v>81502</v>
      </c>
      <c r="X667" s="382">
        <v>10530000</v>
      </c>
    </row>
    <row r="668" spans="13:24" ht="12.95" customHeight="1">
      <c r="M668" s="353" t="s">
        <v>6162</v>
      </c>
      <c r="P668" s="382">
        <v>7770</v>
      </c>
      <c r="Q668" s="905">
        <v>240</v>
      </c>
      <c r="R668" s="382">
        <v>40464</v>
      </c>
      <c r="S668" s="382">
        <v>309238380</v>
      </c>
      <c r="T668" s="382">
        <v>7440</v>
      </c>
      <c r="U668" s="382">
        <v>7770</v>
      </c>
      <c r="V668" s="382">
        <v>7440</v>
      </c>
      <c r="W668" s="382">
        <v>81818</v>
      </c>
      <c r="X668" s="382">
        <v>10530000</v>
      </c>
    </row>
    <row r="669" spans="13:24" ht="12.95" customHeight="1">
      <c r="M669" s="353" t="s">
        <v>6163</v>
      </c>
      <c r="P669" s="382">
        <v>7530</v>
      </c>
      <c r="Q669" s="905">
        <v>-290</v>
      </c>
      <c r="R669" s="382">
        <v>140966</v>
      </c>
      <c r="S669" s="382">
        <v>1069278310</v>
      </c>
      <c r="T669" s="382">
        <v>7670</v>
      </c>
      <c r="U669" s="382">
        <v>7820</v>
      </c>
      <c r="V669" s="382">
        <v>7440</v>
      </c>
      <c r="W669" s="382">
        <v>79291</v>
      </c>
      <c r="X669" s="382">
        <v>10530000</v>
      </c>
    </row>
    <row r="670" spans="13:24" ht="12.95" customHeight="1">
      <c r="M670" s="353" t="s">
        <v>6164</v>
      </c>
      <c r="P670" s="382">
        <v>7820</v>
      </c>
      <c r="Q670" s="905">
        <v>-180</v>
      </c>
      <c r="R670" s="382">
        <v>57393</v>
      </c>
      <c r="S670" s="382">
        <v>448324370</v>
      </c>
      <c r="T670" s="382">
        <v>8000</v>
      </c>
      <c r="U670" s="382">
        <v>8000</v>
      </c>
      <c r="V670" s="382">
        <v>7680</v>
      </c>
      <c r="W670" s="382">
        <v>82345</v>
      </c>
      <c r="X670" s="382">
        <v>10530000</v>
      </c>
    </row>
    <row r="671" spans="13:24" ht="12.95" customHeight="1">
      <c r="M671" s="353" t="s">
        <v>6165</v>
      </c>
      <c r="P671" s="382">
        <v>8000</v>
      </c>
      <c r="Q671" s="905">
        <v>120</v>
      </c>
      <c r="R671" s="382">
        <v>41761</v>
      </c>
      <c r="S671" s="382">
        <v>331995860</v>
      </c>
      <c r="T671" s="382">
        <v>7850</v>
      </c>
      <c r="U671" s="382">
        <v>8280</v>
      </c>
      <c r="V671" s="382">
        <v>7800</v>
      </c>
      <c r="W671" s="382">
        <v>84240</v>
      </c>
      <c r="X671" s="382">
        <v>10530000</v>
      </c>
    </row>
    <row r="672" spans="13:24" ht="12.95" customHeight="1">
      <c r="M672" s="353" t="s">
        <v>6166</v>
      </c>
      <c r="P672" s="382">
        <v>7880</v>
      </c>
      <c r="Q672" s="905">
        <v>20</v>
      </c>
      <c r="R672" s="382">
        <v>57487</v>
      </c>
      <c r="S672" s="382">
        <v>452596850</v>
      </c>
      <c r="T672" s="382">
        <v>7860</v>
      </c>
      <c r="U672" s="382">
        <v>7960</v>
      </c>
      <c r="V672" s="382">
        <v>7730</v>
      </c>
      <c r="W672" s="382">
        <v>82976</v>
      </c>
      <c r="X672" s="382">
        <v>10530000</v>
      </c>
    </row>
    <row r="673" spans="13:24" ht="12.95" customHeight="1">
      <c r="M673" s="353" t="s">
        <v>6167</v>
      </c>
      <c r="P673" s="382">
        <v>7860</v>
      </c>
      <c r="Q673" s="905">
        <v>-230</v>
      </c>
      <c r="R673" s="382">
        <v>130160</v>
      </c>
      <c r="S673" s="382">
        <v>1023624560</v>
      </c>
      <c r="T673" s="382">
        <v>8030</v>
      </c>
      <c r="U673" s="382">
        <v>8180</v>
      </c>
      <c r="V673" s="382">
        <v>7700</v>
      </c>
      <c r="W673" s="382">
        <v>82766</v>
      </c>
      <c r="X673" s="382">
        <v>10530000</v>
      </c>
    </row>
    <row r="674" spans="13:24" ht="12.95" customHeight="1">
      <c r="M674" s="353" t="s">
        <v>6168</v>
      </c>
      <c r="P674" s="382">
        <v>8090</v>
      </c>
      <c r="Q674" s="905">
        <v>-70</v>
      </c>
      <c r="R674" s="382">
        <v>83811</v>
      </c>
      <c r="S674" s="382">
        <v>682592350</v>
      </c>
      <c r="T674" s="382">
        <v>8180</v>
      </c>
      <c r="U674" s="382">
        <v>8330</v>
      </c>
      <c r="V674" s="382">
        <v>8040</v>
      </c>
      <c r="W674" s="382">
        <v>85188</v>
      </c>
      <c r="X674" s="382">
        <v>10530000</v>
      </c>
    </row>
    <row r="675" spans="13:24" ht="12.95" customHeight="1">
      <c r="M675" s="353" t="s">
        <v>6169</v>
      </c>
      <c r="P675" s="382">
        <v>8160</v>
      </c>
      <c r="Q675" s="905">
        <v>-140</v>
      </c>
      <c r="R675" s="382">
        <v>65482</v>
      </c>
      <c r="S675" s="382">
        <v>539416500</v>
      </c>
      <c r="T675" s="382">
        <v>8300</v>
      </c>
      <c r="U675" s="382">
        <v>8400</v>
      </c>
      <c r="V675" s="382">
        <v>8150</v>
      </c>
      <c r="W675" s="382">
        <v>85925</v>
      </c>
      <c r="X675" s="382">
        <v>10530000</v>
      </c>
    </row>
    <row r="676" spans="13:24" ht="12.95" customHeight="1">
      <c r="M676" s="353" t="s">
        <v>6170</v>
      </c>
      <c r="P676" s="382">
        <v>8300</v>
      </c>
      <c r="Q676" s="905">
        <v>-20</v>
      </c>
      <c r="R676" s="382">
        <v>66132</v>
      </c>
      <c r="S676" s="382">
        <v>544466770</v>
      </c>
      <c r="T676" s="382">
        <v>8210</v>
      </c>
      <c r="U676" s="382">
        <v>8380</v>
      </c>
      <c r="V676" s="382">
        <v>8100</v>
      </c>
      <c r="W676" s="382">
        <v>87399</v>
      </c>
      <c r="X676" s="382">
        <v>10530000</v>
      </c>
    </row>
    <row r="677" spans="13:24" ht="12.95" customHeight="1">
      <c r="M677" s="353" t="s">
        <v>6171</v>
      </c>
      <c r="P677" s="382">
        <v>8320</v>
      </c>
      <c r="Q677" s="905">
        <v>-560</v>
      </c>
      <c r="R677" s="382">
        <v>107364</v>
      </c>
      <c r="S677" s="382">
        <v>914189830</v>
      </c>
      <c r="T677" s="382">
        <v>8810</v>
      </c>
      <c r="U677" s="382">
        <v>8920</v>
      </c>
      <c r="V677" s="382">
        <v>8310</v>
      </c>
      <c r="W677" s="382">
        <v>87610</v>
      </c>
      <c r="X677" s="382">
        <v>10530000</v>
      </c>
    </row>
    <row r="678" spans="13:24" ht="12.95" customHeight="1">
      <c r="M678" s="353" t="s">
        <v>6172</v>
      </c>
      <c r="P678" s="382">
        <v>8880</v>
      </c>
      <c r="Q678" s="905">
        <v>150</v>
      </c>
      <c r="R678" s="382">
        <v>186110</v>
      </c>
      <c r="S678" s="382">
        <v>1652810370</v>
      </c>
      <c r="T678" s="382">
        <v>8620</v>
      </c>
      <c r="U678" s="382">
        <v>9130</v>
      </c>
      <c r="V678" s="382">
        <v>8590</v>
      </c>
      <c r="W678" s="382">
        <v>93506</v>
      </c>
      <c r="X678" s="382">
        <v>10530000</v>
      </c>
    </row>
    <row r="679" spans="13:24" ht="12.95" customHeight="1">
      <c r="M679" s="353" t="s">
        <v>6173</v>
      </c>
      <c r="P679" s="382">
        <v>8730</v>
      </c>
      <c r="Q679" s="905">
        <v>20</v>
      </c>
      <c r="R679" s="382">
        <v>66780</v>
      </c>
      <c r="S679" s="382">
        <v>574020610</v>
      </c>
      <c r="T679" s="382">
        <v>8830</v>
      </c>
      <c r="U679" s="382">
        <v>8830</v>
      </c>
      <c r="V679" s="382">
        <v>8440</v>
      </c>
      <c r="W679" s="382">
        <v>91927</v>
      </c>
      <c r="X679" s="382">
        <v>10530000</v>
      </c>
    </row>
    <row r="680" spans="13:24" ht="12.95" customHeight="1">
      <c r="M680" s="353" t="s">
        <v>6174</v>
      </c>
      <c r="P680" s="382">
        <v>8710</v>
      </c>
      <c r="Q680" s="905">
        <v>230</v>
      </c>
      <c r="R680" s="382">
        <v>84290</v>
      </c>
      <c r="S680" s="382">
        <v>722167220</v>
      </c>
      <c r="T680" s="382">
        <v>8420</v>
      </c>
      <c r="U680" s="382">
        <v>8740</v>
      </c>
      <c r="V680" s="382">
        <v>8420</v>
      </c>
      <c r="W680" s="382">
        <v>91716</v>
      </c>
      <c r="X680" s="382">
        <v>10530000</v>
      </c>
    </row>
    <row r="681" spans="13:24" ht="12.95" customHeight="1">
      <c r="M681" s="353" t="s">
        <v>6175</v>
      </c>
      <c r="P681" s="382">
        <v>8480</v>
      </c>
      <c r="Q681" s="905">
        <v>-190</v>
      </c>
      <c r="R681" s="382">
        <v>64385</v>
      </c>
      <c r="S681" s="382">
        <v>548019610</v>
      </c>
      <c r="T681" s="382">
        <v>8560</v>
      </c>
      <c r="U681" s="382">
        <v>8720</v>
      </c>
      <c r="V681" s="382">
        <v>8400</v>
      </c>
      <c r="W681" s="382">
        <v>89294</v>
      </c>
      <c r="X681" s="382">
        <v>10530000</v>
      </c>
    </row>
    <row r="682" spans="13:24" ht="12.95" customHeight="1">
      <c r="M682" s="353" t="s">
        <v>6176</v>
      </c>
      <c r="P682" s="382">
        <v>8670</v>
      </c>
      <c r="Q682" s="905">
        <v>-220</v>
      </c>
      <c r="R682" s="382">
        <v>67061</v>
      </c>
      <c r="S682" s="382">
        <v>589898640</v>
      </c>
      <c r="T682" s="382">
        <v>8830</v>
      </c>
      <c r="U682" s="382">
        <v>9040</v>
      </c>
      <c r="V682" s="382">
        <v>8660</v>
      </c>
      <c r="W682" s="382">
        <v>91295</v>
      </c>
      <c r="X682" s="382">
        <v>10530000</v>
      </c>
    </row>
    <row r="683" spans="13:24" ht="12.95" customHeight="1">
      <c r="M683" s="353" t="s">
        <v>6178</v>
      </c>
      <c r="P683" s="382">
        <v>8890</v>
      </c>
      <c r="Q683" s="905">
        <v>-30</v>
      </c>
      <c r="R683" s="382">
        <v>91664</v>
      </c>
      <c r="S683" s="382">
        <v>806061840</v>
      </c>
      <c r="T683" s="382">
        <v>8830</v>
      </c>
      <c r="U683" s="382">
        <v>8920</v>
      </c>
      <c r="V683" s="382">
        <v>8680</v>
      </c>
      <c r="W683" s="382">
        <v>93612</v>
      </c>
      <c r="X683" s="382">
        <v>10530000</v>
      </c>
    </row>
    <row r="684" spans="13:24" ht="12.95" customHeight="1">
      <c r="M684" s="353" t="s">
        <v>6179</v>
      </c>
      <c r="P684" s="382">
        <v>8920</v>
      </c>
      <c r="Q684" s="905">
        <v>140</v>
      </c>
      <c r="R684" s="382">
        <v>130226</v>
      </c>
      <c r="S684" s="382">
        <v>1128196730</v>
      </c>
      <c r="T684" s="382">
        <v>8700</v>
      </c>
      <c r="U684" s="382">
        <v>8930</v>
      </c>
      <c r="V684" s="382">
        <v>8450</v>
      </c>
      <c r="W684" s="382">
        <v>93928</v>
      </c>
      <c r="X684" s="382">
        <v>10530000</v>
      </c>
    </row>
    <row r="685" spans="13:24" ht="12.95" customHeight="1">
      <c r="M685" s="353" t="s">
        <v>6180</v>
      </c>
      <c r="P685" s="382">
        <v>8780</v>
      </c>
      <c r="Q685" s="905">
        <v>-180</v>
      </c>
      <c r="R685" s="382">
        <v>144470</v>
      </c>
      <c r="S685" s="382">
        <v>1272492540</v>
      </c>
      <c r="T685" s="382">
        <v>8950</v>
      </c>
      <c r="U685" s="382">
        <v>9080</v>
      </c>
      <c r="V685" s="382">
        <v>8610</v>
      </c>
      <c r="W685" s="382">
        <v>92453</v>
      </c>
      <c r="X685" s="382">
        <v>10530000</v>
      </c>
    </row>
  </sheetData>
  <phoneticPr fontId="29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1"/>
    <pageSetUpPr autoPageBreaks="0"/>
  </sheetPr>
  <dimension ref="B2:AA636"/>
  <sheetViews>
    <sheetView topLeftCell="J1" workbookViewId="0">
      <selection activeCell="P18" sqref="P18:T24"/>
    </sheetView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4" width="17.625" style="49" customWidth="1"/>
    <col min="15" max="15" width="16.375" style="49" bestFit="1" customWidth="1"/>
    <col min="16" max="16" width="11.375" style="49" customWidth="1"/>
    <col min="17" max="17" width="10.125" style="49" bestFit="1" customWidth="1"/>
    <col min="18" max="18" width="10.125" style="49" customWidth="1"/>
    <col min="19" max="19" width="10.125" style="49" bestFit="1" customWidth="1"/>
    <col min="20" max="24" width="9" style="49"/>
    <col min="25" max="25" width="12.5" style="49" customWidth="1"/>
    <col min="26" max="16384" width="9" style="49"/>
  </cols>
  <sheetData>
    <row r="2" spans="2:9" ht="12" customHeight="1">
      <c r="B2" s="115" t="s">
        <v>3964</v>
      </c>
      <c r="C2" s="120">
        <v>2018</v>
      </c>
      <c r="D2" s="120">
        <v>2018</v>
      </c>
      <c r="E2" s="120">
        <v>2018</v>
      </c>
      <c r="F2" s="118" t="s">
        <v>3965</v>
      </c>
      <c r="G2" s="119" t="s">
        <v>2023</v>
      </c>
      <c r="H2" s="119" t="s">
        <v>2023</v>
      </c>
      <c r="I2" s="119" t="s">
        <v>2023</v>
      </c>
    </row>
    <row r="3" spans="2:9" ht="12" customHeight="1">
      <c r="B3" s="116"/>
      <c r="C3" s="117" t="s">
        <v>3966</v>
      </c>
      <c r="D3" s="117" t="s">
        <v>700</v>
      </c>
      <c r="E3" s="117" t="s">
        <v>700</v>
      </c>
      <c r="F3" s="101" t="s">
        <v>3967</v>
      </c>
      <c r="G3" s="230">
        <f>G4+G5</f>
        <v>13320.055444</v>
      </c>
      <c r="H3" s="230">
        <f t="shared" ref="H3:I3" si="0">H4+H5</f>
        <v>47742.057508999998</v>
      </c>
      <c r="I3" s="230">
        <f t="shared" si="0"/>
        <v>24071.320799000001</v>
      </c>
    </row>
    <row r="4" spans="2:9" ht="12" customHeight="1">
      <c r="B4" s="100" t="s">
        <v>2029</v>
      </c>
      <c r="C4" s="231">
        <f>K29/10^6</f>
        <v>671155.38969600003</v>
      </c>
      <c r="D4" s="231">
        <f t="shared" ref="D4:E4" si="1">L29/10^6</f>
        <v>573309.87503600004</v>
      </c>
      <c r="E4" s="231">
        <f t="shared" si="1"/>
        <v>646578.59799100005</v>
      </c>
      <c r="F4" s="106" t="s">
        <v>3968</v>
      </c>
      <c r="G4" s="231">
        <f>C31/10^6</f>
        <v>12555.530444</v>
      </c>
      <c r="H4" s="231">
        <f t="shared" ref="H4:I4" si="2">D31/10^6</f>
        <v>46977.532508999997</v>
      </c>
      <c r="I4" s="231">
        <f t="shared" si="2"/>
        <v>23306.795799</v>
      </c>
    </row>
    <row r="5" spans="2:9" ht="12" customHeight="1">
      <c r="B5" s="100" t="s">
        <v>3969</v>
      </c>
      <c r="C5" s="231">
        <f>K33/10^6</f>
        <v>35051.376070999999</v>
      </c>
      <c r="D5" s="231">
        <f t="shared" ref="D5:E5" si="3">L33/10^6</f>
        <v>41610.596982000003</v>
      </c>
      <c r="E5" s="231">
        <f t="shared" si="3"/>
        <v>59522.025709000001</v>
      </c>
      <c r="F5" s="106" t="s">
        <v>3970</v>
      </c>
      <c r="G5" s="231">
        <f>C72/10^3</f>
        <v>764.52499999999998</v>
      </c>
      <c r="H5" s="231">
        <f>E72/10^3</f>
        <v>764.52499999999998</v>
      </c>
      <c r="I5" s="49">
        <f>E108/10^3</f>
        <v>764.52499999999998</v>
      </c>
    </row>
    <row r="6" spans="2:9" ht="12" customHeight="1">
      <c r="B6" s="100" t="s">
        <v>3971</v>
      </c>
      <c r="C6" s="231">
        <f>SUM(K72:K73)/10^3</f>
        <v>397.3</v>
      </c>
      <c r="D6" s="231">
        <f t="shared" ref="D6:E6" si="4">SUM(L72:L73)/10^3</f>
        <v>414.28399999999999</v>
      </c>
      <c r="E6" s="231">
        <f t="shared" si="4"/>
        <v>316.87799999999999</v>
      </c>
      <c r="F6" s="103" t="s">
        <v>2039</v>
      </c>
      <c r="G6" s="232">
        <f>SUM(G7:G10)</f>
        <v>23703.635999999999</v>
      </c>
      <c r="H6" s="232">
        <f t="shared" ref="H6:I6" si="5">SUM(H7:H10)</f>
        <v>22939.726999999999</v>
      </c>
      <c r="I6" s="232">
        <f t="shared" si="5"/>
        <v>31095.746999999996</v>
      </c>
    </row>
    <row r="7" spans="2:9" ht="12" customHeight="1">
      <c r="B7" s="100" t="s">
        <v>3972</v>
      </c>
      <c r="C7" s="231">
        <f>C5+C6</f>
        <v>35448.676071000002</v>
      </c>
      <c r="D7" s="231">
        <f t="shared" ref="D7:E7" si="6">D5+D6</f>
        <v>42024.880982000002</v>
      </c>
      <c r="E7" s="231">
        <f t="shared" si="6"/>
        <v>59838.903708999998</v>
      </c>
      <c r="F7" s="108" t="s">
        <v>3973</v>
      </c>
      <c r="G7" s="233">
        <f>C95/10^3</f>
        <v>11693.69</v>
      </c>
      <c r="H7" s="233">
        <f t="shared" ref="H7:H8" si="7">D95/10^3</f>
        <v>11693.69</v>
      </c>
      <c r="I7" s="233">
        <f t="shared" ref="I7:I8" si="8">E95/10^3</f>
        <v>11693.69</v>
      </c>
    </row>
    <row r="8" spans="2:9" ht="12" customHeight="1" thickBot="1">
      <c r="B8" s="110" t="s">
        <v>2045</v>
      </c>
      <c r="C8" s="234">
        <f>K40/10^6</f>
        <v>6053.4941570000001</v>
      </c>
      <c r="D8" s="234">
        <f t="shared" ref="D8:E8" si="9">L40/10^6</f>
        <v>21831.869811</v>
      </c>
      <c r="E8" s="234">
        <f t="shared" si="9"/>
        <v>-75220.395321000004</v>
      </c>
      <c r="F8" s="108" t="s">
        <v>2047</v>
      </c>
      <c r="G8" s="233">
        <f>C96/10^3</f>
        <v>777.87699999999995</v>
      </c>
      <c r="H8" s="233">
        <f t="shared" si="7"/>
        <v>9901.2999999999993</v>
      </c>
      <c r="I8" s="233">
        <f t="shared" si="8"/>
        <v>8986.0329999999994</v>
      </c>
    </row>
    <row r="9" spans="2:9" ht="12" customHeight="1" thickTop="1">
      <c r="C9" s="235"/>
      <c r="F9" s="108" t="s">
        <v>2049</v>
      </c>
      <c r="G9" s="233">
        <f>C99/10^3</f>
        <v>11232.069</v>
      </c>
      <c r="H9" s="233">
        <f t="shared" ref="H9" si="10">D99/10^3</f>
        <v>1344.7370000000001</v>
      </c>
      <c r="I9" s="233">
        <f t="shared" ref="I9" si="11">E99/10^3</f>
        <v>10416.023999999999</v>
      </c>
    </row>
    <row r="10" spans="2:9" ht="12" customHeight="1">
      <c r="C10" s="235"/>
      <c r="F10" s="108" t="s">
        <v>2051</v>
      </c>
      <c r="G10" s="236">
        <v>0</v>
      </c>
      <c r="H10" s="236">
        <v>0</v>
      </c>
      <c r="I10" s="236">
        <v>0</v>
      </c>
    </row>
    <row r="11" spans="2:9" ht="12" customHeight="1">
      <c r="F11" s="103" t="s">
        <v>3974</v>
      </c>
      <c r="G11" s="232">
        <f>SUM(G12:G17)</f>
        <v>111114.32175500001</v>
      </c>
      <c r="H11" s="232">
        <f t="shared" ref="H11:I11" si="12">SUM(H12:H17)</f>
        <v>82705.380149000004</v>
      </c>
      <c r="I11" s="232">
        <f t="shared" si="12"/>
        <v>88916.966484000004</v>
      </c>
    </row>
    <row r="12" spans="2:9" ht="12" customHeight="1">
      <c r="F12" s="106" t="s">
        <v>2055</v>
      </c>
      <c r="G12" s="233">
        <f>D73/10^3</f>
        <v>20</v>
      </c>
      <c r="H12" s="233">
        <f>F73/10^3</f>
        <v>950</v>
      </c>
      <c r="I12" s="49">
        <f>F109/10^3</f>
        <v>260</v>
      </c>
    </row>
    <row r="13" spans="2:9" ht="12" customHeight="1">
      <c r="F13" s="106" t="s">
        <v>3975</v>
      </c>
      <c r="G13" s="233">
        <f>C43/10^6</f>
        <v>220.78875500000001</v>
      </c>
      <c r="H13" s="233">
        <f t="shared" ref="H13:I13" si="13">D43/10^6</f>
        <v>332.55514899999997</v>
      </c>
      <c r="I13" s="233">
        <f t="shared" si="13"/>
        <v>620.08048399999996</v>
      </c>
    </row>
    <row r="14" spans="2:9" ht="12" customHeight="1">
      <c r="F14" s="106" t="s">
        <v>3921</v>
      </c>
      <c r="G14" s="233">
        <v>0</v>
      </c>
      <c r="H14" s="233">
        <v>0</v>
      </c>
      <c r="I14" s="233">
        <v>0</v>
      </c>
    </row>
    <row r="15" spans="2:9" ht="12" customHeight="1">
      <c r="F15" s="106" t="s">
        <v>2060</v>
      </c>
      <c r="G15" s="343">
        <f>SUM(C74:D76)/10^3</f>
        <v>74800.542000000001</v>
      </c>
      <c r="H15" s="343">
        <f>SUM(E74:F76)/10^3</f>
        <v>25987.294999999998</v>
      </c>
      <c r="I15" s="61">
        <f>SUM(H168:I168)/10^3</f>
        <v>33049.652999999998</v>
      </c>
    </row>
    <row r="16" spans="2:9" ht="12" customHeight="1">
      <c r="F16" s="106" t="s">
        <v>3976</v>
      </c>
      <c r="G16" s="238"/>
      <c r="H16" s="238"/>
      <c r="I16" s="238"/>
    </row>
    <row r="17" spans="2:27" ht="12" customHeight="1">
      <c r="F17" s="106" t="s">
        <v>2910</v>
      </c>
      <c r="G17" s="61">
        <f>(C77+C78+D79+D80)/10^3</f>
        <v>36072.991000000002</v>
      </c>
      <c r="H17" s="61">
        <f>(E77+E78+F79+F80)/10^3</f>
        <v>55435.53</v>
      </c>
      <c r="I17" s="61">
        <f>SUM(E111:F114)/10^3</f>
        <v>54987.233</v>
      </c>
      <c r="J17" s="61">
        <f>(G77+G78+H79+H80)/10^3</f>
        <v>0</v>
      </c>
    </row>
    <row r="18" spans="2:27" ht="12" customHeight="1" thickBot="1">
      <c r="F18" s="113" t="s">
        <v>2069</v>
      </c>
      <c r="G18" s="237">
        <f>C63/10^6</f>
        <v>78804.146252000006</v>
      </c>
      <c r="H18" s="237">
        <f t="shared" ref="H18:I18" si="14">D63/10^6</f>
        <v>75873.924631000002</v>
      </c>
      <c r="I18" s="237">
        <f t="shared" si="14"/>
        <v>-10008.708823000001</v>
      </c>
      <c r="Q18" s="49" t="s">
        <v>3977</v>
      </c>
      <c r="R18" s="49" t="s">
        <v>2067</v>
      </c>
    </row>
    <row r="19" spans="2:27" ht="12" customHeight="1" thickTop="1">
      <c r="G19" s="235"/>
      <c r="P19" s="63" t="s">
        <v>4743</v>
      </c>
      <c r="Q19" s="79">
        <f>AVERAGE(Q87:Q148)</f>
        <v>2094.3548387096776</v>
      </c>
      <c r="R19" s="79">
        <f>AVERAGE(Q331:Q387)</f>
        <v>1933.0701754385964</v>
      </c>
      <c r="S19" s="79">
        <f>AVERAGE(Q574:Q636)</f>
        <v>1833.968253968254</v>
      </c>
      <c r="T19" s="63" t="s">
        <v>2002</v>
      </c>
    </row>
    <row r="20" spans="2:27" ht="12" customHeight="1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s="63" t="s">
        <v>4661</v>
      </c>
      <c r="Q20" s="79">
        <f>AVERAGE(Q28:Q86)</f>
        <v>2040.7627118644068</v>
      </c>
      <c r="R20" s="79">
        <f>AVERAGE(Q270:Q330)</f>
        <v>2007.5409836065573</v>
      </c>
      <c r="S20" s="79">
        <f>AVERAGE(Q512:Q573)</f>
        <v>1883.3870967741937</v>
      </c>
      <c r="T20" s="63" t="s">
        <v>2002</v>
      </c>
    </row>
    <row r="21" spans="2:27" ht="12" customHeight="1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63" t="s">
        <v>2001</v>
      </c>
      <c r="Q21" s="79">
        <f>AVERAGE(Q28:Q148)</f>
        <v>2068.2231404958679</v>
      </c>
      <c r="R21" s="79">
        <f>AVERAGE(Q270:Q390)</f>
        <v>1972.0661157024792</v>
      </c>
      <c r="S21" s="79">
        <f>AVERAGE(Q512:Q636)</f>
        <v>1858.48</v>
      </c>
      <c r="T21" s="63" t="s">
        <v>2002</v>
      </c>
    </row>
    <row r="22" spans="2:27" ht="12" customHeight="1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s="63" t="s">
        <v>4741</v>
      </c>
      <c r="Q22" s="219">
        <f>X87</f>
        <v>300399</v>
      </c>
      <c r="R22" s="219">
        <f>X331</f>
        <v>278351</v>
      </c>
      <c r="S22" s="219">
        <f>X574</f>
        <v>318855</v>
      </c>
      <c r="T22" s="63" t="s">
        <v>2003</v>
      </c>
    </row>
    <row r="23" spans="2:27" ht="12" customHeight="1">
      <c r="B23" s="257" t="s">
        <v>2300</v>
      </c>
      <c r="C23" s="241"/>
      <c r="D23" s="241"/>
      <c r="E23" s="241"/>
      <c r="F23"/>
      <c r="G23"/>
      <c r="H23"/>
      <c r="I23"/>
      <c r="J23" s="257" t="s">
        <v>3978</v>
      </c>
      <c r="K23" s="241"/>
      <c r="L23" s="241"/>
      <c r="M23" s="241"/>
      <c r="N23"/>
      <c r="O23"/>
      <c r="P23" s="63" t="s">
        <v>2004</v>
      </c>
      <c r="Q23" s="219">
        <f>X28</f>
        <v>274214</v>
      </c>
      <c r="R23" s="219">
        <f>X270</f>
        <v>283439</v>
      </c>
      <c r="S23" s="219">
        <f>X512</f>
        <v>261930</v>
      </c>
      <c r="T23" s="63" t="s">
        <v>2003</v>
      </c>
    </row>
    <row r="24" spans="2:27" ht="12" customHeight="1">
      <c r="B24" s="258" t="s">
        <v>3979</v>
      </c>
      <c r="C24" s="241"/>
      <c r="D24" s="241"/>
      <c r="E24" s="241"/>
      <c r="F24"/>
      <c r="G24"/>
      <c r="H24"/>
      <c r="I24"/>
      <c r="J24" s="258" t="s">
        <v>3980</v>
      </c>
      <c r="K24" s="241"/>
      <c r="L24" s="241"/>
      <c r="M24" s="241"/>
      <c r="N24"/>
      <c r="O24"/>
      <c r="P24"/>
      <c r="Q24" s="219">
        <f>Y28</f>
        <v>145471745</v>
      </c>
      <c r="R24" s="219">
        <f>Y270</f>
        <v>145353082</v>
      </c>
      <c r="S24" s="219">
        <f>Y512</f>
        <v>139695905</v>
      </c>
      <c r="T24" s="505" t="s">
        <v>6383</v>
      </c>
    </row>
    <row r="25" spans="2:27" ht="12" customHeight="1">
      <c r="B25" s="258" t="s">
        <v>3981</v>
      </c>
      <c r="C25" s="241"/>
      <c r="D25" s="241"/>
      <c r="E25" s="241"/>
      <c r="F25"/>
      <c r="G25"/>
      <c r="H25"/>
      <c r="I25"/>
      <c r="J25" s="258" t="s">
        <v>3982</v>
      </c>
      <c r="K25" s="241"/>
      <c r="L25" s="241"/>
      <c r="M25" s="241"/>
      <c r="N25"/>
      <c r="O25"/>
      <c r="P25" s="58" t="s">
        <v>2298</v>
      </c>
      <c r="Y25" s="238"/>
      <c r="AA25" s="58" t="s">
        <v>3531</v>
      </c>
    </row>
    <row r="26" spans="2:27" ht="12" customHeight="1">
      <c r="B26" s="258" t="s">
        <v>3983</v>
      </c>
      <c r="C26" s="241"/>
      <c r="D26" s="241"/>
      <c r="E26" s="241"/>
      <c r="F26"/>
      <c r="G26"/>
      <c r="H26"/>
      <c r="I26"/>
      <c r="J26" s="258" t="s">
        <v>3984</v>
      </c>
      <c r="K26" s="241"/>
      <c r="L26" s="241"/>
      <c r="M26" s="241"/>
      <c r="N26"/>
      <c r="O26"/>
    </row>
    <row r="27" spans="2:27" ht="12" customHeight="1">
      <c r="B27" s="259" t="s">
        <v>121</v>
      </c>
      <c r="C27" s="241"/>
      <c r="D27" s="241"/>
      <c r="E27" s="241"/>
      <c r="F27"/>
      <c r="G27"/>
      <c r="H27"/>
      <c r="I27"/>
      <c r="J27" s="259" t="s">
        <v>121</v>
      </c>
      <c r="K27" s="241"/>
      <c r="L27" s="241"/>
      <c r="M27" s="241"/>
      <c r="N27"/>
      <c r="O27"/>
      <c r="P27" s="49" t="s">
        <v>127</v>
      </c>
      <c r="Q27" s="59" t="s">
        <v>128</v>
      </c>
      <c r="R27" s="49" t="s">
        <v>129</v>
      </c>
      <c r="S27" s="49" t="s">
        <v>130</v>
      </c>
      <c r="T27" s="49" t="s">
        <v>131</v>
      </c>
      <c r="U27" s="49" t="s">
        <v>132</v>
      </c>
      <c r="V27" s="49" t="s">
        <v>133</v>
      </c>
      <c r="W27" s="49" t="s">
        <v>134</v>
      </c>
      <c r="X27" s="49" t="s">
        <v>135</v>
      </c>
      <c r="Y27" s="49" t="s">
        <v>136</v>
      </c>
    </row>
    <row r="28" spans="2:27" ht="12" customHeight="1">
      <c r="B28" s="260"/>
      <c r="C28" s="261" t="s">
        <v>2326</v>
      </c>
      <c r="D28" s="261" t="s">
        <v>2327</v>
      </c>
      <c r="E28" s="262" t="s">
        <v>3933</v>
      </c>
      <c r="F28"/>
      <c r="G28"/>
      <c r="H28"/>
      <c r="I28"/>
      <c r="J28" s="260"/>
      <c r="K28" s="261" t="s">
        <v>2326</v>
      </c>
      <c r="L28" s="261" t="s">
        <v>2327</v>
      </c>
      <c r="M28" s="262" t="s">
        <v>3933</v>
      </c>
      <c r="N28"/>
      <c r="O28"/>
      <c r="P28" s="49" t="s">
        <v>2082</v>
      </c>
      <c r="Q28" s="243">
        <v>1885</v>
      </c>
      <c r="R28" s="843">
        <v>70</v>
      </c>
      <c r="S28" s="245">
        <v>53231</v>
      </c>
      <c r="T28" s="245">
        <v>98676890</v>
      </c>
      <c r="U28" s="245">
        <v>1825</v>
      </c>
      <c r="V28" s="245">
        <v>1890</v>
      </c>
      <c r="W28" s="245">
        <v>1825</v>
      </c>
      <c r="X28" s="245">
        <v>274214</v>
      </c>
      <c r="Y28" s="243">
        <v>145471745</v>
      </c>
    </row>
    <row r="29" spans="2:27" ht="12" customHeight="1">
      <c r="B29" s="88" t="s">
        <v>14</v>
      </c>
      <c r="C29" s="263"/>
      <c r="D29" s="263"/>
      <c r="E29" s="264"/>
      <c r="F29"/>
      <c r="G29"/>
      <c r="H29"/>
      <c r="I29"/>
      <c r="J29" s="88" t="s">
        <v>52</v>
      </c>
      <c r="K29" s="89">
        <v>671155389696</v>
      </c>
      <c r="L29" s="89">
        <v>573309875036</v>
      </c>
      <c r="M29" s="90">
        <v>646578597991</v>
      </c>
      <c r="N29"/>
      <c r="O29"/>
      <c r="P29" s="49" t="s">
        <v>2083</v>
      </c>
      <c r="Q29" s="243">
        <v>1815</v>
      </c>
      <c r="R29" s="843">
        <v>-125</v>
      </c>
      <c r="S29" s="245">
        <v>161195</v>
      </c>
      <c r="T29" s="245">
        <v>299070110</v>
      </c>
      <c r="U29" s="245">
        <v>1940</v>
      </c>
      <c r="V29" s="245">
        <v>1945</v>
      </c>
      <c r="W29" s="245">
        <v>1815</v>
      </c>
      <c r="X29" s="245">
        <v>264031</v>
      </c>
      <c r="Y29" s="243">
        <v>145471745</v>
      </c>
    </row>
    <row r="30" spans="2:27" ht="12" customHeight="1">
      <c r="B30" s="88" t="s">
        <v>15</v>
      </c>
      <c r="C30" s="89">
        <v>286361415386</v>
      </c>
      <c r="D30" s="89">
        <v>210500745541</v>
      </c>
      <c r="E30" s="90">
        <v>208023245282</v>
      </c>
      <c r="F30"/>
      <c r="G30"/>
      <c r="H30"/>
      <c r="I30"/>
      <c r="J30" s="88" t="s">
        <v>53</v>
      </c>
      <c r="K30" s="89">
        <v>615955604823</v>
      </c>
      <c r="L30" s="89">
        <v>515263823021</v>
      </c>
      <c r="M30" s="90">
        <v>577097370496</v>
      </c>
      <c r="N30"/>
      <c r="O30"/>
      <c r="P30" s="49" t="s">
        <v>2087</v>
      </c>
      <c r="Q30" s="243">
        <v>1940</v>
      </c>
      <c r="R30" s="843">
        <v>-10</v>
      </c>
      <c r="S30" s="245">
        <v>46530</v>
      </c>
      <c r="T30" s="245">
        <v>89797160</v>
      </c>
      <c r="U30" s="245">
        <v>1950</v>
      </c>
      <c r="V30" s="245">
        <v>1955</v>
      </c>
      <c r="W30" s="245">
        <v>1915</v>
      </c>
      <c r="X30" s="245">
        <v>282215</v>
      </c>
      <c r="Y30" s="243">
        <v>145471745</v>
      </c>
    </row>
    <row r="31" spans="2:27" ht="12" customHeight="1">
      <c r="B31" s="88" t="s">
        <v>16</v>
      </c>
      <c r="C31" s="89">
        <v>12555530444</v>
      </c>
      <c r="D31" s="89">
        <v>46977532509</v>
      </c>
      <c r="E31" s="90">
        <v>23306795799</v>
      </c>
      <c r="F31"/>
      <c r="G31"/>
      <c r="H31"/>
      <c r="I31"/>
      <c r="J31" s="88" t="s">
        <v>54</v>
      </c>
      <c r="K31" s="89">
        <v>55199784873</v>
      </c>
      <c r="L31" s="89">
        <v>58046052015</v>
      </c>
      <c r="M31" s="90">
        <v>69481227495</v>
      </c>
      <c r="N31"/>
      <c r="O31"/>
      <c r="P31" s="49" t="s">
        <v>2088</v>
      </c>
      <c r="Q31" s="243">
        <v>1950</v>
      </c>
      <c r="R31" s="843">
        <v>-10</v>
      </c>
      <c r="S31" s="245">
        <v>38168</v>
      </c>
      <c r="T31" s="245">
        <v>74349670</v>
      </c>
      <c r="U31" s="245">
        <v>1960</v>
      </c>
      <c r="V31" s="245">
        <v>1965</v>
      </c>
      <c r="W31" s="245">
        <v>1940</v>
      </c>
      <c r="X31" s="245">
        <v>283670</v>
      </c>
      <c r="Y31" s="243">
        <v>145471745</v>
      </c>
    </row>
    <row r="32" spans="2:27" ht="12" customHeight="1">
      <c r="B32" s="88" t="s">
        <v>119</v>
      </c>
      <c r="C32" s="263"/>
      <c r="D32" s="263"/>
      <c r="E32" s="90">
        <v>4293775254</v>
      </c>
      <c r="F32"/>
      <c r="G32"/>
      <c r="H32"/>
      <c r="I32"/>
      <c r="J32" s="88" t="s">
        <v>55</v>
      </c>
      <c r="K32" s="89">
        <v>20148408802</v>
      </c>
      <c r="L32" s="89">
        <v>16435455033</v>
      </c>
      <c r="M32" s="90">
        <v>9959201786</v>
      </c>
      <c r="N32"/>
      <c r="O32"/>
      <c r="P32" s="49" t="s">
        <v>2089</v>
      </c>
      <c r="Q32" s="243">
        <v>1960</v>
      </c>
      <c r="R32" s="843">
        <v>-30</v>
      </c>
      <c r="S32" s="245">
        <v>19395</v>
      </c>
      <c r="T32" s="245">
        <v>38083650</v>
      </c>
      <c r="U32" s="245">
        <v>1975</v>
      </c>
      <c r="V32" s="245">
        <v>1985</v>
      </c>
      <c r="W32" s="245">
        <v>1950</v>
      </c>
      <c r="X32" s="245">
        <v>285125</v>
      </c>
      <c r="Y32" s="243">
        <v>145471745</v>
      </c>
    </row>
    <row r="33" spans="2:25" ht="12" customHeight="1">
      <c r="B33" s="88" t="s">
        <v>18</v>
      </c>
      <c r="C33" s="89">
        <v>211452005195</v>
      </c>
      <c r="D33" s="89">
        <v>142616183904</v>
      </c>
      <c r="E33" s="90">
        <v>150605955478</v>
      </c>
      <c r="F33"/>
      <c r="G33"/>
      <c r="H33"/>
      <c r="I33"/>
      <c r="J33" s="88" t="s">
        <v>56</v>
      </c>
      <c r="K33" s="89">
        <v>35051376071</v>
      </c>
      <c r="L33" s="89">
        <v>41610596982</v>
      </c>
      <c r="M33" s="90">
        <v>59522025709</v>
      </c>
      <c r="N33"/>
      <c r="O33"/>
      <c r="P33" s="49" t="s">
        <v>2090</v>
      </c>
      <c r="Q33" s="243">
        <v>1990</v>
      </c>
      <c r="R33" s="843">
        <v>30</v>
      </c>
      <c r="S33" s="245">
        <v>35974</v>
      </c>
      <c r="T33" s="245">
        <v>70425075</v>
      </c>
      <c r="U33" s="245">
        <v>1960</v>
      </c>
      <c r="V33" s="245">
        <v>1990</v>
      </c>
      <c r="W33" s="245">
        <v>1945</v>
      </c>
      <c r="X33" s="245">
        <v>289489</v>
      </c>
      <c r="Y33" s="243">
        <v>145471745</v>
      </c>
    </row>
    <row r="34" spans="2:25" ht="12" customHeight="1">
      <c r="B34" s="88" t="s">
        <v>20</v>
      </c>
      <c r="C34" s="89">
        <v>88483680</v>
      </c>
      <c r="D34" s="89">
        <v>52781490</v>
      </c>
      <c r="E34" s="90">
        <v>423665440</v>
      </c>
      <c r="F34"/>
      <c r="G34"/>
      <c r="H34"/>
      <c r="I34"/>
      <c r="J34" s="88" t="s">
        <v>57</v>
      </c>
      <c r="K34" s="89">
        <v>1697618475</v>
      </c>
      <c r="L34" s="89">
        <v>1972761262</v>
      </c>
      <c r="M34" s="90">
        <v>6885760101</v>
      </c>
      <c r="N34"/>
      <c r="O34"/>
      <c r="P34" s="49" t="s">
        <v>2091</v>
      </c>
      <c r="Q34" s="243">
        <v>1960</v>
      </c>
      <c r="R34" s="843">
        <v>-30</v>
      </c>
      <c r="S34" s="245">
        <v>93272</v>
      </c>
      <c r="T34" s="245">
        <v>184223235</v>
      </c>
      <c r="U34" s="245">
        <v>1990</v>
      </c>
      <c r="V34" s="245">
        <v>2020</v>
      </c>
      <c r="W34" s="245">
        <v>1950</v>
      </c>
      <c r="X34" s="245">
        <v>285125</v>
      </c>
      <c r="Y34" s="243">
        <v>145471745</v>
      </c>
    </row>
    <row r="35" spans="2:25" ht="12" customHeight="1">
      <c r="B35" s="88" t="s">
        <v>21</v>
      </c>
      <c r="C35" s="89">
        <v>50162325361</v>
      </c>
      <c r="D35" s="89">
        <v>1871527236</v>
      </c>
      <c r="E35" s="90">
        <v>6069453599</v>
      </c>
      <c r="F35"/>
      <c r="G35"/>
      <c r="H35"/>
      <c r="I35"/>
      <c r="J35" s="88" t="s">
        <v>58</v>
      </c>
      <c r="K35" s="89">
        <v>30604762956</v>
      </c>
      <c r="L35" s="89">
        <v>20672236931</v>
      </c>
      <c r="M35" s="90">
        <v>144689738154</v>
      </c>
      <c r="N35"/>
      <c r="O35"/>
      <c r="P35" s="49" t="s">
        <v>2093</v>
      </c>
      <c r="Q35" s="243">
        <v>1990</v>
      </c>
      <c r="R35" s="843">
        <v>-5</v>
      </c>
      <c r="S35" s="245">
        <v>32867</v>
      </c>
      <c r="T35" s="245">
        <v>64555745</v>
      </c>
      <c r="U35" s="245">
        <v>2000</v>
      </c>
      <c r="V35" s="245">
        <v>2000</v>
      </c>
      <c r="W35" s="245">
        <v>1935</v>
      </c>
      <c r="X35" s="245">
        <v>289489</v>
      </c>
      <c r="Y35" s="243">
        <v>145471745</v>
      </c>
    </row>
    <row r="36" spans="2:25" ht="12" customHeight="1">
      <c r="B36" s="88" t="s">
        <v>22</v>
      </c>
      <c r="C36" s="89">
        <v>8388083524</v>
      </c>
      <c r="D36" s="89">
        <v>15037932893</v>
      </c>
      <c r="E36" s="90">
        <v>19522503254</v>
      </c>
      <c r="F36"/>
      <c r="G36"/>
      <c r="H36"/>
      <c r="I36"/>
      <c r="J36" s="88" t="s">
        <v>59</v>
      </c>
      <c r="K36" s="89">
        <v>573516656</v>
      </c>
      <c r="L36" s="89">
        <v>236325808</v>
      </c>
      <c r="M36" s="90">
        <v>1918896523</v>
      </c>
      <c r="N36"/>
      <c r="O36"/>
      <c r="P36" s="49" t="s">
        <v>2096</v>
      </c>
      <c r="Q36" s="243">
        <v>1995</v>
      </c>
      <c r="R36" s="843">
        <v>0</v>
      </c>
      <c r="S36" s="245">
        <v>30702</v>
      </c>
      <c r="T36" s="245">
        <v>61275900</v>
      </c>
      <c r="U36" s="245">
        <v>2005</v>
      </c>
      <c r="V36" s="245">
        <v>2005</v>
      </c>
      <c r="W36" s="245">
        <v>1985</v>
      </c>
      <c r="X36" s="245">
        <v>290216</v>
      </c>
      <c r="Y36" s="243">
        <v>145471745</v>
      </c>
    </row>
    <row r="37" spans="2:25" ht="12" customHeight="1">
      <c r="B37" s="88" t="s">
        <v>19</v>
      </c>
      <c r="C37" s="89">
        <v>3714987182</v>
      </c>
      <c r="D37" s="89">
        <v>3944787509</v>
      </c>
      <c r="E37" s="90">
        <v>3801096458</v>
      </c>
      <c r="F37"/>
      <c r="G37"/>
      <c r="H37"/>
      <c r="I37"/>
      <c r="J37" s="88" t="s">
        <v>60</v>
      </c>
      <c r="K37" s="89">
        <v>664254089</v>
      </c>
      <c r="L37" s="89">
        <v>1315577310</v>
      </c>
      <c r="M37" s="90">
        <v>1340902070</v>
      </c>
      <c r="N37"/>
      <c r="O37"/>
      <c r="P37" s="49" t="s">
        <v>2098</v>
      </c>
      <c r="Q37" s="243">
        <v>1995</v>
      </c>
      <c r="R37" s="843">
        <v>-5</v>
      </c>
      <c r="S37" s="245">
        <v>34466</v>
      </c>
      <c r="T37" s="245">
        <v>69103915</v>
      </c>
      <c r="U37" s="245">
        <v>2010</v>
      </c>
      <c r="V37" s="245">
        <v>2020</v>
      </c>
      <c r="W37" s="245">
        <v>1990</v>
      </c>
      <c r="X37" s="245">
        <v>290216</v>
      </c>
      <c r="Y37" s="243">
        <v>145471745</v>
      </c>
    </row>
    <row r="38" spans="2:25" ht="12" customHeight="1">
      <c r="B38" s="88" t="s">
        <v>23</v>
      </c>
      <c r="C38" s="89">
        <v>79880405803</v>
      </c>
      <c r="D38" s="89">
        <v>103101695676</v>
      </c>
      <c r="E38" s="90">
        <v>94054455626</v>
      </c>
      <c r="F38"/>
      <c r="G38"/>
      <c r="H38"/>
      <c r="I38"/>
      <c r="J38" s="88" t="s">
        <v>61</v>
      </c>
      <c r="K38" s="89">
        <v>6053494157</v>
      </c>
      <c r="L38" s="89">
        <v>21831869811</v>
      </c>
      <c r="M38" s="90">
        <v>-77703957891</v>
      </c>
      <c r="N38"/>
      <c r="O38"/>
      <c r="P38" s="49" t="s">
        <v>2100</v>
      </c>
      <c r="Q38" s="243">
        <v>2000</v>
      </c>
      <c r="R38" s="843">
        <v>-30</v>
      </c>
      <c r="S38" s="245">
        <v>41810</v>
      </c>
      <c r="T38" s="245">
        <v>84011930</v>
      </c>
      <c r="U38" s="245">
        <v>2030</v>
      </c>
      <c r="V38" s="245">
        <v>2035</v>
      </c>
      <c r="W38" s="245">
        <v>1995</v>
      </c>
      <c r="X38" s="245">
        <v>290943</v>
      </c>
      <c r="Y38" s="243">
        <v>145471745</v>
      </c>
    </row>
    <row r="39" spans="2:25" ht="12" customHeight="1">
      <c r="B39" s="88" t="s">
        <v>30</v>
      </c>
      <c r="C39" s="89">
        <v>67215117119</v>
      </c>
      <c r="D39" s="89">
        <v>89579556552</v>
      </c>
      <c r="E39" s="90">
        <v>88409316240</v>
      </c>
      <c r="F39"/>
      <c r="G39"/>
      <c r="H39"/>
      <c r="I39"/>
      <c r="J39" s="88" t="s">
        <v>62</v>
      </c>
      <c r="K39" s="263"/>
      <c r="L39" s="263"/>
      <c r="M39" s="90">
        <v>-2483562570</v>
      </c>
      <c r="N39"/>
      <c r="O39"/>
      <c r="P39" s="49" t="s">
        <v>2102</v>
      </c>
      <c r="Q39" s="243">
        <v>2030</v>
      </c>
      <c r="R39" s="843">
        <v>25</v>
      </c>
      <c r="S39" s="245">
        <v>73983</v>
      </c>
      <c r="T39" s="245">
        <v>149365660</v>
      </c>
      <c r="U39" s="245">
        <v>2015</v>
      </c>
      <c r="V39" s="245">
        <v>2030</v>
      </c>
      <c r="W39" s="245">
        <v>2000</v>
      </c>
      <c r="X39" s="245">
        <v>295308</v>
      </c>
      <c r="Y39" s="243">
        <v>145471745</v>
      </c>
    </row>
    <row r="40" spans="2:25" ht="12" customHeight="1">
      <c r="B40" s="88" t="s">
        <v>31</v>
      </c>
      <c r="C40" s="89">
        <v>1395530183</v>
      </c>
      <c r="D40" s="89">
        <v>1929241876</v>
      </c>
      <c r="E40" s="264"/>
      <c r="F40"/>
      <c r="G40"/>
      <c r="H40"/>
      <c r="I40"/>
      <c r="J40" s="88" t="s">
        <v>63</v>
      </c>
      <c r="K40" s="89">
        <v>6053494157</v>
      </c>
      <c r="L40" s="89">
        <v>21831869811</v>
      </c>
      <c r="M40" s="90">
        <v>-75220395321</v>
      </c>
      <c r="N40"/>
      <c r="O40"/>
      <c r="P40" s="49" t="s">
        <v>2105</v>
      </c>
      <c r="Q40" s="243">
        <v>2005</v>
      </c>
      <c r="R40" s="843">
        <v>10</v>
      </c>
      <c r="S40" s="245">
        <v>44931</v>
      </c>
      <c r="T40" s="245">
        <v>89840685</v>
      </c>
      <c r="U40" s="245">
        <v>2020</v>
      </c>
      <c r="V40" s="245">
        <v>2020</v>
      </c>
      <c r="W40" s="245">
        <v>1980</v>
      </c>
      <c r="X40" s="245">
        <v>291671</v>
      </c>
      <c r="Y40" s="243">
        <v>145471745</v>
      </c>
    </row>
    <row r="41" spans="2:25" ht="12" customHeight="1">
      <c r="B41" s="88" t="s">
        <v>28</v>
      </c>
      <c r="C41" s="89">
        <v>10707695970</v>
      </c>
      <c r="D41" s="89">
        <v>10883949554</v>
      </c>
      <c r="E41" s="90">
        <v>4117300920</v>
      </c>
      <c r="F41"/>
      <c r="G41"/>
      <c r="H41"/>
      <c r="I41"/>
      <c r="J41" s="88" t="s">
        <v>72</v>
      </c>
      <c r="K41" s="263"/>
      <c r="L41" s="263"/>
      <c r="M41" s="264"/>
      <c r="N41"/>
      <c r="O41"/>
      <c r="P41" s="49" t="s">
        <v>2108</v>
      </c>
      <c r="Q41" s="243">
        <v>1995</v>
      </c>
      <c r="R41" s="843">
        <v>-10</v>
      </c>
      <c r="S41" s="245">
        <v>28900</v>
      </c>
      <c r="T41" s="245">
        <v>57859060</v>
      </c>
      <c r="U41" s="245">
        <v>1990</v>
      </c>
      <c r="V41" s="245">
        <v>2010</v>
      </c>
      <c r="W41" s="245">
        <v>1990</v>
      </c>
      <c r="X41" s="245">
        <v>290216</v>
      </c>
      <c r="Y41" s="243">
        <v>145471745</v>
      </c>
    </row>
    <row r="42" spans="2:25" ht="12" customHeight="1">
      <c r="B42" s="88" t="s">
        <v>1245</v>
      </c>
      <c r="C42" s="89">
        <v>341273776</v>
      </c>
      <c r="D42" s="89">
        <v>376392545</v>
      </c>
      <c r="E42" s="90">
        <v>907757982</v>
      </c>
      <c r="F42"/>
      <c r="G42"/>
      <c r="H42"/>
      <c r="I42"/>
      <c r="J42" s="88" t="s">
        <v>383</v>
      </c>
      <c r="K42" s="263">
        <v>41</v>
      </c>
      <c r="L42" s="263">
        <v>166</v>
      </c>
      <c r="M42" s="264">
        <v>-931</v>
      </c>
      <c r="N42"/>
      <c r="O42"/>
      <c r="P42" s="49" t="s">
        <v>2109</v>
      </c>
      <c r="Q42" s="243">
        <v>2005</v>
      </c>
      <c r="R42" s="843">
        <v>45</v>
      </c>
      <c r="S42" s="245">
        <v>77179</v>
      </c>
      <c r="T42" s="245">
        <v>153536365</v>
      </c>
      <c r="U42" s="245">
        <v>1970</v>
      </c>
      <c r="V42" s="245">
        <v>2005</v>
      </c>
      <c r="W42" s="245">
        <v>1955</v>
      </c>
      <c r="X42" s="245">
        <v>291671</v>
      </c>
      <c r="Y42" s="243">
        <v>145471745</v>
      </c>
    </row>
    <row r="43" spans="2:25" ht="12" customHeight="1">
      <c r="B43" s="88" t="s">
        <v>29</v>
      </c>
      <c r="C43" s="89">
        <v>220788755</v>
      </c>
      <c r="D43" s="89">
        <v>332555149</v>
      </c>
      <c r="E43" s="90">
        <v>620080484</v>
      </c>
      <c r="F43"/>
      <c r="G43"/>
      <c r="H43"/>
      <c r="I43"/>
      <c r="J43" s="55" t="s">
        <v>524</v>
      </c>
      <c r="K43" s="91">
        <v>41</v>
      </c>
      <c r="L43" s="91">
        <v>166</v>
      </c>
      <c r="M43" s="92">
        <v>-931</v>
      </c>
      <c r="N43"/>
      <c r="O43"/>
      <c r="P43" s="49" t="s">
        <v>2112</v>
      </c>
      <c r="Q43" s="243">
        <v>1960</v>
      </c>
      <c r="R43" s="843">
        <v>15</v>
      </c>
      <c r="S43" s="245">
        <v>21631</v>
      </c>
      <c r="T43" s="245">
        <v>42309580</v>
      </c>
      <c r="U43" s="245">
        <v>1930</v>
      </c>
      <c r="V43" s="245">
        <v>1980</v>
      </c>
      <c r="W43" s="245">
        <v>1930</v>
      </c>
      <c r="X43" s="245">
        <v>285125</v>
      </c>
      <c r="Y43" s="243">
        <v>145471745</v>
      </c>
    </row>
    <row r="44" spans="2:25" ht="12" customHeight="1">
      <c r="B44" s="88" t="s">
        <v>32</v>
      </c>
      <c r="C44" s="89">
        <v>366241821189</v>
      </c>
      <c r="D44" s="89">
        <v>313602441217</v>
      </c>
      <c r="E44" s="90">
        <v>302077700908</v>
      </c>
      <c r="F44"/>
      <c r="G44"/>
      <c r="H44"/>
      <c r="I44"/>
      <c r="J44"/>
      <c r="K44"/>
      <c r="L44"/>
      <c r="M44"/>
      <c r="N44"/>
      <c r="O44"/>
      <c r="P44" s="49" t="s">
        <v>2113</v>
      </c>
      <c r="Q44" s="243">
        <v>1945</v>
      </c>
      <c r="R44" s="843">
        <v>-25</v>
      </c>
      <c r="S44" s="245">
        <v>50217</v>
      </c>
      <c r="T44" s="245">
        <v>98995200</v>
      </c>
      <c r="U44" s="245">
        <v>1960</v>
      </c>
      <c r="V44" s="245">
        <v>1995</v>
      </c>
      <c r="W44" s="245">
        <v>1945</v>
      </c>
      <c r="X44" s="245">
        <v>282943</v>
      </c>
      <c r="Y44" s="243">
        <v>145471745</v>
      </c>
    </row>
    <row r="45" spans="2:25" ht="12" customHeight="1">
      <c r="B45" s="88" t="s">
        <v>33</v>
      </c>
      <c r="C45" s="263"/>
      <c r="D45" s="263"/>
      <c r="E45" s="264"/>
      <c r="F45"/>
      <c r="G45"/>
      <c r="H45"/>
      <c r="I45"/>
      <c r="J45"/>
      <c r="K45"/>
      <c r="L45"/>
      <c r="M45"/>
      <c r="N45"/>
      <c r="O45"/>
      <c r="P45" s="49" t="s">
        <v>2114</v>
      </c>
      <c r="Q45" s="243">
        <v>1970</v>
      </c>
      <c r="R45" s="843">
        <v>-25</v>
      </c>
      <c r="S45" s="245">
        <v>28059</v>
      </c>
      <c r="T45" s="245">
        <v>55463865</v>
      </c>
      <c r="U45" s="245">
        <v>1995</v>
      </c>
      <c r="V45" s="245">
        <v>2000</v>
      </c>
      <c r="W45" s="245">
        <v>1960</v>
      </c>
      <c r="X45" s="245">
        <v>286579</v>
      </c>
      <c r="Y45" s="243">
        <v>145471745</v>
      </c>
    </row>
    <row r="46" spans="2:25" ht="12" customHeight="1">
      <c r="B46" s="88" t="s">
        <v>34</v>
      </c>
      <c r="C46" s="89">
        <v>228546159408</v>
      </c>
      <c r="D46" s="89">
        <v>186525218511</v>
      </c>
      <c r="E46" s="90">
        <v>242110301836</v>
      </c>
      <c r="F46"/>
      <c r="G46"/>
      <c r="H46"/>
      <c r="I46"/>
      <c r="J46" s="283" t="s">
        <v>3985</v>
      </c>
      <c r="K46" s="241"/>
      <c r="L46" s="241"/>
      <c r="M46" s="241"/>
      <c r="N46" s="241"/>
      <c r="O46"/>
      <c r="P46" s="49" t="s">
        <v>2115</v>
      </c>
      <c r="Q46" s="243">
        <v>1995</v>
      </c>
      <c r="R46" s="843">
        <v>25</v>
      </c>
      <c r="S46" s="245">
        <v>31865</v>
      </c>
      <c r="T46" s="245">
        <v>62916050</v>
      </c>
      <c r="U46" s="245">
        <v>1930</v>
      </c>
      <c r="V46" s="245">
        <v>1995</v>
      </c>
      <c r="W46" s="245">
        <v>1930</v>
      </c>
      <c r="X46" s="245">
        <v>290216</v>
      </c>
      <c r="Y46" s="243">
        <v>145471745</v>
      </c>
    </row>
    <row r="47" spans="2:25" ht="12" customHeight="1">
      <c r="B47" s="88" t="s">
        <v>35</v>
      </c>
      <c r="C47" s="89">
        <v>201380157100</v>
      </c>
      <c r="D47" s="89">
        <v>156467537153</v>
      </c>
      <c r="E47" s="90">
        <v>209933365914</v>
      </c>
      <c r="F47"/>
      <c r="G47"/>
      <c r="H47"/>
      <c r="I47"/>
      <c r="J47" s="301"/>
      <c r="K47" s="241"/>
      <c r="L47" s="241"/>
      <c r="M47" s="241"/>
      <c r="N47" s="241"/>
      <c r="O47"/>
      <c r="P47" s="49" t="s">
        <v>2117</v>
      </c>
      <c r="Q47" s="243">
        <v>1970</v>
      </c>
      <c r="R47" s="843">
        <v>40</v>
      </c>
      <c r="S47" s="245">
        <v>69199</v>
      </c>
      <c r="T47" s="245">
        <v>135613620</v>
      </c>
      <c r="U47" s="245">
        <v>1930</v>
      </c>
      <c r="V47" s="245">
        <v>1990</v>
      </c>
      <c r="W47" s="245">
        <v>1910</v>
      </c>
      <c r="X47" s="245">
        <v>286579</v>
      </c>
      <c r="Y47" s="243">
        <v>145471745</v>
      </c>
    </row>
    <row r="48" spans="2:25" ht="12" customHeight="1">
      <c r="B48" s="88" t="s">
        <v>36</v>
      </c>
      <c r="C48" s="89">
        <v>12471567192</v>
      </c>
      <c r="D48" s="89">
        <v>21594990326</v>
      </c>
      <c r="E48" s="90">
        <v>20679722562</v>
      </c>
      <c r="F48"/>
      <c r="G48"/>
      <c r="H48"/>
      <c r="I48"/>
      <c r="J48" s="283" t="s">
        <v>3986</v>
      </c>
      <c r="K48" s="241"/>
      <c r="L48" s="241"/>
      <c r="M48" s="241"/>
      <c r="N48" s="241"/>
      <c r="O48"/>
      <c r="P48" s="49" t="s">
        <v>2119</v>
      </c>
      <c r="Q48" s="243">
        <v>1930</v>
      </c>
      <c r="R48" s="843">
        <v>-55</v>
      </c>
      <c r="S48" s="245">
        <v>138220</v>
      </c>
      <c r="T48" s="245">
        <v>272038855</v>
      </c>
      <c r="U48" s="245">
        <v>1995</v>
      </c>
      <c r="V48" s="245">
        <v>2030</v>
      </c>
      <c r="W48" s="245">
        <v>1930</v>
      </c>
      <c r="X48" s="245">
        <v>280760</v>
      </c>
      <c r="Y48" s="243">
        <v>145471745</v>
      </c>
    </row>
    <row r="49" spans="2:25" ht="12" customHeight="1">
      <c r="B49" s="88" t="s">
        <v>1428</v>
      </c>
      <c r="C49" s="89">
        <v>8535042101</v>
      </c>
      <c r="D49" s="89">
        <v>4593921587</v>
      </c>
      <c r="E49" s="90">
        <v>3883836280</v>
      </c>
      <c r="F49"/>
      <c r="G49"/>
      <c r="H49"/>
      <c r="I49"/>
      <c r="J49" s="317" t="s">
        <v>3634</v>
      </c>
      <c r="K49" s="259" t="s">
        <v>526</v>
      </c>
      <c r="L49" s="241"/>
      <c r="M49" s="241"/>
      <c r="N49" s="241"/>
      <c r="O49"/>
      <c r="P49" s="49" t="s">
        <v>2121</v>
      </c>
      <c r="Q49" s="243">
        <v>1985</v>
      </c>
      <c r="R49" s="843">
        <v>35</v>
      </c>
      <c r="S49" s="245">
        <v>64036</v>
      </c>
      <c r="T49" s="245">
        <v>127186210</v>
      </c>
      <c r="U49" s="245">
        <v>1980</v>
      </c>
      <c r="V49" s="245">
        <v>2000</v>
      </c>
      <c r="W49" s="245">
        <v>1960</v>
      </c>
      <c r="X49" s="245">
        <v>288761</v>
      </c>
      <c r="Y49" s="243">
        <v>145471745</v>
      </c>
    </row>
    <row r="50" spans="2:25" ht="12" customHeight="1">
      <c r="B50" s="88" t="s">
        <v>3987</v>
      </c>
      <c r="C50" s="89">
        <v>1252676843</v>
      </c>
      <c r="D50" s="89">
        <v>694600031</v>
      </c>
      <c r="E50" s="90">
        <v>1686164407</v>
      </c>
      <c r="F50"/>
      <c r="G50"/>
      <c r="H50"/>
      <c r="I50"/>
      <c r="J50" s="260" t="s">
        <v>1286</v>
      </c>
      <c r="K50" s="261" t="s">
        <v>53</v>
      </c>
      <c r="L50" s="261" t="s">
        <v>55</v>
      </c>
      <c r="M50" s="262" t="s">
        <v>3988</v>
      </c>
      <c r="N50" s="241"/>
      <c r="O50"/>
      <c r="P50" s="49" t="s">
        <v>2122</v>
      </c>
      <c r="Q50" s="243">
        <v>1950</v>
      </c>
      <c r="R50" s="843">
        <v>-10</v>
      </c>
      <c r="S50" s="245">
        <v>128515</v>
      </c>
      <c r="T50" s="245">
        <v>251627985</v>
      </c>
      <c r="U50" s="245">
        <v>1960</v>
      </c>
      <c r="V50" s="245">
        <v>1985</v>
      </c>
      <c r="W50" s="245">
        <v>1940</v>
      </c>
      <c r="X50" s="245">
        <v>283670</v>
      </c>
      <c r="Y50" s="243">
        <v>145471745</v>
      </c>
    </row>
    <row r="51" spans="2:25" ht="12" customHeight="1">
      <c r="B51" s="88" t="s">
        <v>38</v>
      </c>
      <c r="C51" s="89">
        <v>4906716172</v>
      </c>
      <c r="D51" s="89">
        <v>3174169414</v>
      </c>
      <c r="E51" s="90">
        <v>5927212673</v>
      </c>
      <c r="F51"/>
      <c r="G51"/>
      <c r="H51"/>
      <c r="I51"/>
      <c r="J51" s="305" t="s">
        <v>1336</v>
      </c>
      <c r="K51" s="286">
        <v>162539123</v>
      </c>
      <c r="L51" s="287" t="s">
        <v>115</v>
      </c>
      <c r="M51" s="288">
        <v>162539123</v>
      </c>
      <c r="N51" s="241"/>
      <c r="O51"/>
      <c r="P51" s="49" t="s">
        <v>2124</v>
      </c>
      <c r="Q51" s="243">
        <v>1960</v>
      </c>
      <c r="R51" s="843">
        <v>-40</v>
      </c>
      <c r="S51" s="245">
        <v>159909</v>
      </c>
      <c r="T51" s="245">
        <v>314168860</v>
      </c>
      <c r="U51" s="245">
        <v>2010</v>
      </c>
      <c r="V51" s="245">
        <v>2015</v>
      </c>
      <c r="W51" s="245">
        <v>1950</v>
      </c>
      <c r="X51" s="245">
        <v>285125</v>
      </c>
      <c r="Y51" s="243">
        <v>145471745</v>
      </c>
    </row>
    <row r="52" spans="2:25" ht="12" customHeight="1">
      <c r="B52" s="88" t="s">
        <v>39</v>
      </c>
      <c r="C52" s="89">
        <v>58891515529</v>
      </c>
      <c r="D52" s="89">
        <v>51203298075</v>
      </c>
      <c r="E52" s="90">
        <v>69976107895</v>
      </c>
      <c r="F52"/>
      <c r="G52"/>
      <c r="H52"/>
      <c r="I52"/>
      <c r="J52" s="305" t="s">
        <v>2453</v>
      </c>
      <c r="K52" s="286">
        <v>22049589</v>
      </c>
      <c r="L52" s="286">
        <v>5622181</v>
      </c>
      <c r="M52" s="288">
        <v>27671770</v>
      </c>
      <c r="N52" s="241"/>
      <c r="O52"/>
      <c r="P52" s="49" t="s">
        <v>2126</v>
      </c>
      <c r="Q52" s="243">
        <v>2000</v>
      </c>
      <c r="R52" s="843">
        <v>0</v>
      </c>
      <c r="S52" s="245">
        <v>188877</v>
      </c>
      <c r="T52" s="245">
        <v>381377320</v>
      </c>
      <c r="U52" s="245">
        <v>2025</v>
      </c>
      <c r="V52" s="245">
        <v>2070</v>
      </c>
      <c r="W52" s="245">
        <v>2000</v>
      </c>
      <c r="X52" s="245">
        <v>290943</v>
      </c>
      <c r="Y52" s="243">
        <v>145471745</v>
      </c>
    </row>
    <row r="53" spans="2:25" ht="12" customHeight="1">
      <c r="B53" s="88" t="s">
        <v>40</v>
      </c>
      <c r="C53" s="89">
        <v>11232068780</v>
      </c>
      <c r="D53" s="89">
        <v>1344737063</v>
      </c>
      <c r="E53" s="90">
        <v>10416023589</v>
      </c>
      <c r="F53"/>
      <c r="G53"/>
      <c r="H53"/>
      <c r="I53"/>
      <c r="J53" s="305" t="s">
        <v>773</v>
      </c>
      <c r="K53" s="286">
        <v>1031534</v>
      </c>
      <c r="L53" s="286">
        <v>641439</v>
      </c>
      <c r="M53" s="288">
        <v>1672973</v>
      </c>
      <c r="N53" s="241"/>
      <c r="O53"/>
      <c r="P53" s="49" t="s">
        <v>2128</v>
      </c>
      <c r="Q53" s="243">
        <v>2000</v>
      </c>
      <c r="R53" s="843">
        <v>0</v>
      </c>
      <c r="S53" s="245">
        <v>55263</v>
      </c>
      <c r="T53" s="245">
        <v>111062355</v>
      </c>
      <c r="U53" s="245">
        <v>2005</v>
      </c>
      <c r="V53" s="245">
        <v>2030</v>
      </c>
      <c r="W53" s="245">
        <v>2000</v>
      </c>
      <c r="X53" s="245">
        <v>290943</v>
      </c>
      <c r="Y53" s="243">
        <v>145471745</v>
      </c>
    </row>
    <row r="54" spans="2:25" ht="12" customHeight="1">
      <c r="B54" s="88" t="s">
        <v>105</v>
      </c>
      <c r="C54" s="89">
        <v>9895926868</v>
      </c>
      <c r="D54" s="89">
        <v>8463140868</v>
      </c>
      <c r="E54" s="90">
        <v>8481618130</v>
      </c>
      <c r="F54"/>
      <c r="G54"/>
      <c r="H54"/>
      <c r="I54"/>
      <c r="J54" s="305" t="s">
        <v>1337</v>
      </c>
      <c r="K54" s="286">
        <v>357028766</v>
      </c>
      <c r="L54" s="287" t="s">
        <v>115</v>
      </c>
      <c r="M54" s="288">
        <v>357028766</v>
      </c>
      <c r="N54" s="241"/>
      <c r="O54"/>
      <c r="P54" s="49" t="s">
        <v>2130</v>
      </c>
      <c r="Q54" s="243">
        <v>2000</v>
      </c>
      <c r="R54" s="843">
        <v>-30</v>
      </c>
      <c r="S54" s="245">
        <v>93228</v>
      </c>
      <c r="T54" s="245">
        <v>187202545</v>
      </c>
      <c r="U54" s="245">
        <v>2030</v>
      </c>
      <c r="V54" s="245">
        <v>2035</v>
      </c>
      <c r="W54" s="245">
        <v>2000</v>
      </c>
      <c r="X54" s="245">
        <v>290943</v>
      </c>
      <c r="Y54" s="243">
        <v>145471745</v>
      </c>
    </row>
    <row r="55" spans="2:25" ht="12" customHeight="1">
      <c r="B55" s="88" t="s">
        <v>1251</v>
      </c>
      <c r="C55" s="89">
        <v>37678519881</v>
      </c>
      <c r="D55" s="89">
        <v>41310420144</v>
      </c>
      <c r="E55" s="90">
        <v>50993466176</v>
      </c>
      <c r="F55"/>
      <c r="G55"/>
      <c r="H55"/>
      <c r="I55"/>
      <c r="J55" s="305" t="s">
        <v>782</v>
      </c>
      <c r="K55" s="287" t="s">
        <v>115</v>
      </c>
      <c r="L55" s="286">
        <v>397300</v>
      </c>
      <c r="M55" s="288">
        <v>397300</v>
      </c>
      <c r="N55" s="241"/>
      <c r="O55"/>
      <c r="P55" s="49" t="s">
        <v>2131</v>
      </c>
      <c r="Q55" s="243">
        <v>2030</v>
      </c>
      <c r="R55" s="843">
        <v>-10</v>
      </c>
      <c r="S55" s="245">
        <v>65307</v>
      </c>
      <c r="T55" s="245">
        <v>132092950</v>
      </c>
      <c r="U55" s="245">
        <v>2045</v>
      </c>
      <c r="V55" s="245">
        <v>2050</v>
      </c>
      <c r="W55" s="245">
        <v>2015</v>
      </c>
      <c r="X55" s="245">
        <v>295308</v>
      </c>
      <c r="Y55" s="243">
        <v>145471745</v>
      </c>
    </row>
    <row r="56" spans="2:25" ht="12" customHeight="1">
      <c r="B56" s="88" t="s">
        <v>41</v>
      </c>
      <c r="C56" s="89">
        <v>85000000</v>
      </c>
      <c r="D56" s="89">
        <v>85000000</v>
      </c>
      <c r="E56" s="90">
        <v>85000000</v>
      </c>
      <c r="F56"/>
      <c r="G56"/>
      <c r="H56"/>
      <c r="I56"/>
      <c r="J56" s="305" t="s">
        <v>1297</v>
      </c>
      <c r="K56" s="286">
        <v>7834007</v>
      </c>
      <c r="L56" s="286">
        <v>43651</v>
      </c>
      <c r="M56" s="288">
        <v>7877658</v>
      </c>
      <c r="N56" s="241"/>
      <c r="O56"/>
      <c r="P56" s="49" t="s">
        <v>2132</v>
      </c>
      <c r="Q56" s="243">
        <v>2040</v>
      </c>
      <c r="R56" s="843">
        <v>-5</v>
      </c>
      <c r="S56" s="245">
        <v>92163</v>
      </c>
      <c r="T56" s="245">
        <v>186387215</v>
      </c>
      <c r="U56" s="245">
        <v>2045</v>
      </c>
      <c r="V56" s="245">
        <v>2055</v>
      </c>
      <c r="W56" s="245">
        <v>2000</v>
      </c>
      <c r="X56" s="245">
        <v>296762</v>
      </c>
      <c r="Y56" s="243">
        <v>145471745</v>
      </c>
    </row>
    <row r="57" spans="2:25" ht="12" customHeight="1">
      <c r="B57" s="88" t="s">
        <v>42</v>
      </c>
      <c r="C57" s="89">
        <v>287437674937</v>
      </c>
      <c r="D57" s="89">
        <v>237728516586</v>
      </c>
      <c r="E57" s="90">
        <v>312086409731</v>
      </c>
      <c r="F57"/>
      <c r="G57"/>
      <c r="H57"/>
      <c r="I57"/>
      <c r="J57" s="305" t="s">
        <v>781</v>
      </c>
      <c r="K57" s="286">
        <v>14470127</v>
      </c>
      <c r="L57" s="286">
        <v>1113567</v>
      </c>
      <c r="M57" s="288">
        <v>15583694</v>
      </c>
      <c r="N57" s="241"/>
      <c r="O57"/>
      <c r="P57" s="49" t="s">
        <v>2133</v>
      </c>
      <c r="Q57" s="243">
        <v>2045</v>
      </c>
      <c r="R57" s="843">
        <v>-65</v>
      </c>
      <c r="S57" s="245">
        <v>204730</v>
      </c>
      <c r="T57" s="245">
        <v>418394565</v>
      </c>
      <c r="U57" s="245">
        <v>2125</v>
      </c>
      <c r="V57" s="245">
        <v>2125</v>
      </c>
      <c r="W57" s="245">
        <v>2000</v>
      </c>
      <c r="X57" s="245">
        <v>297490</v>
      </c>
      <c r="Y57" s="243">
        <v>145471745</v>
      </c>
    </row>
    <row r="58" spans="2:25" ht="12" customHeight="1">
      <c r="B58" s="88" t="s">
        <v>43</v>
      </c>
      <c r="C58" s="263"/>
      <c r="D58" s="263"/>
      <c r="E58" s="264"/>
      <c r="F58"/>
      <c r="G58"/>
      <c r="H58"/>
      <c r="I58"/>
      <c r="J58" s="305" t="s">
        <v>2210</v>
      </c>
      <c r="K58" s="286">
        <v>7838847</v>
      </c>
      <c r="L58" s="286">
        <v>667230</v>
      </c>
      <c r="M58" s="288">
        <v>8506077</v>
      </c>
      <c r="N58" s="241"/>
      <c r="O58"/>
      <c r="P58" s="49" t="s">
        <v>2134</v>
      </c>
      <c r="Q58" s="243">
        <v>2110</v>
      </c>
      <c r="R58" s="843">
        <v>10</v>
      </c>
      <c r="S58" s="245">
        <v>126490</v>
      </c>
      <c r="T58" s="245">
        <v>265776650</v>
      </c>
      <c r="U58" s="245">
        <v>2100</v>
      </c>
      <c r="V58" s="245">
        <v>2130</v>
      </c>
      <c r="W58" s="245">
        <v>2085</v>
      </c>
      <c r="X58" s="245">
        <v>306945</v>
      </c>
      <c r="Y58" s="243">
        <v>145471745</v>
      </c>
    </row>
    <row r="59" spans="2:25" ht="12" customHeight="1">
      <c r="B59" s="88" t="s">
        <v>2458</v>
      </c>
      <c r="C59" s="89">
        <v>73311885500</v>
      </c>
      <c r="D59" s="89">
        <v>73252554000</v>
      </c>
      <c r="E59" s="90">
        <v>76857107500</v>
      </c>
      <c r="F59"/>
      <c r="G59"/>
      <c r="H59"/>
      <c r="I59"/>
      <c r="J59" s="305" t="s">
        <v>790</v>
      </c>
      <c r="K59" s="286">
        <v>22962769</v>
      </c>
      <c r="L59" s="286">
        <v>2359637</v>
      </c>
      <c r="M59" s="288">
        <v>25322406</v>
      </c>
      <c r="N59" s="241"/>
      <c r="O59"/>
      <c r="P59" s="49" t="s">
        <v>2135</v>
      </c>
      <c r="Q59" s="243">
        <v>2100</v>
      </c>
      <c r="R59" s="843">
        <v>10</v>
      </c>
      <c r="S59" s="245">
        <v>192244</v>
      </c>
      <c r="T59" s="245">
        <v>407315500</v>
      </c>
      <c r="U59" s="245">
        <v>2090</v>
      </c>
      <c r="V59" s="245">
        <v>2155</v>
      </c>
      <c r="W59" s="245">
        <v>2080</v>
      </c>
      <c r="X59" s="245">
        <v>305491</v>
      </c>
      <c r="Y59" s="243">
        <v>145471745</v>
      </c>
    </row>
    <row r="60" spans="2:25" ht="12" customHeight="1">
      <c r="B60" s="88" t="s">
        <v>2463</v>
      </c>
      <c r="C60" s="89">
        <v>33133368</v>
      </c>
      <c r="D60" s="89">
        <v>61336418319</v>
      </c>
      <c r="E60" s="90">
        <v>1122306228</v>
      </c>
      <c r="F60"/>
      <c r="G60"/>
      <c r="H60"/>
      <c r="I60"/>
      <c r="J60" s="305" t="s">
        <v>792</v>
      </c>
      <c r="K60" s="287" t="s">
        <v>115</v>
      </c>
      <c r="L60" s="286">
        <v>5820390</v>
      </c>
      <c r="M60" s="288">
        <v>5820390</v>
      </c>
      <c r="N60" s="241"/>
      <c r="O60"/>
      <c r="P60" s="49" t="s">
        <v>2136</v>
      </c>
      <c r="Q60" s="243">
        <v>2090</v>
      </c>
      <c r="R60" s="843">
        <v>0</v>
      </c>
      <c r="S60" s="245">
        <v>99138</v>
      </c>
      <c r="T60" s="245">
        <v>209115780</v>
      </c>
      <c r="U60" s="245">
        <v>2135</v>
      </c>
      <c r="V60" s="245">
        <v>2150</v>
      </c>
      <c r="W60" s="245">
        <v>2080</v>
      </c>
      <c r="X60" s="245">
        <v>304036</v>
      </c>
      <c r="Y60" s="243">
        <v>145471745</v>
      </c>
    </row>
    <row r="61" spans="2:25" ht="12" customHeight="1">
      <c r="B61" s="88" t="s">
        <v>2469</v>
      </c>
      <c r="C61" s="89">
        <v>-944897318</v>
      </c>
      <c r="D61" s="89">
        <v>-69951439386</v>
      </c>
      <c r="E61" s="90">
        <v>-92206243737</v>
      </c>
      <c r="F61"/>
      <c r="G61"/>
      <c r="H61"/>
      <c r="I61"/>
      <c r="J61" s="305" t="s">
        <v>1258</v>
      </c>
      <c r="K61" s="286">
        <v>20200843</v>
      </c>
      <c r="L61" s="286">
        <v>3483014</v>
      </c>
      <c r="M61" s="288">
        <v>23683857</v>
      </c>
      <c r="N61" s="241"/>
      <c r="O61"/>
      <c r="P61" s="49" t="s">
        <v>2137</v>
      </c>
      <c r="Q61" s="243">
        <v>2090</v>
      </c>
      <c r="R61" s="843">
        <v>-45</v>
      </c>
      <c r="S61" s="245">
        <v>160533</v>
      </c>
      <c r="T61" s="245">
        <v>336890180</v>
      </c>
      <c r="U61" s="245">
        <v>2135</v>
      </c>
      <c r="V61" s="245">
        <v>2145</v>
      </c>
      <c r="W61" s="245">
        <v>2075</v>
      </c>
      <c r="X61" s="245">
        <v>304036</v>
      </c>
      <c r="Y61" s="243">
        <v>145471745</v>
      </c>
    </row>
    <row r="62" spans="2:25" ht="12" customHeight="1">
      <c r="B62" s="88" t="s">
        <v>3990</v>
      </c>
      <c r="C62" s="89">
        <v>6404024702</v>
      </c>
      <c r="D62" s="89">
        <v>11236391698</v>
      </c>
      <c r="E62" s="90">
        <v>4218121186</v>
      </c>
      <c r="F62"/>
      <c r="G62"/>
      <c r="H62"/>
      <c r="I62"/>
      <c r="J62" s="310" t="s">
        <v>1287</v>
      </c>
      <c r="K62" s="290">
        <v>615955605</v>
      </c>
      <c r="L62" s="290">
        <v>20148409</v>
      </c>
      <c r="M62" s="291">
        <v>636104014</v>
      </c>
      <c r="N62" s="241"/>
      <c r="O62"/>
      <c r="P62" s="49" t="s">
        <v>2138</v>
      </c>
      <c r="Q62" s="243">
        <v>2135</v>
      </c>
      <c r="R62" s="843">
        <v>-25</v>
      </c>
      <c r="S62" s="245">
        <v>96467</v>
      </c>
      <c r="T62" s="245">
        <v>206826025</v>
      </c>
      <c r="U62" s="245">
        <v>2160</v>
      </c>
      <c r="V62" s="245">
        <v>2180</v>
      </c>
      <c r="W62" s="245">
        <v>2125</v>
      </c>
      <c r="X62" s="245">
        <v>310582</v>
      </c>
      <c r="Y62" s="243">
        <v>145471745</v>
      </c>
    </row>
    <row r="63" spans="2:25" ht="12" customHeight="1">
      <c r="B63" s="88" t="s">
        <v>50</v>
      </c>
      <c r="C63" s="89">
        <v>78804146252</v>
      </c>
      <c r="D63" s="89">
        <v>75873924631</v>
      </c>
      <c r="E63" s="90">
        <v>-10008708823</v>
      </c>
      <c r="F63"/>
      <c r="G63"/>
      <c r="H63"/>
      <c r="I63"/>
      <c r="J63" s="241"/>
      <c r="K63" s="241"/>
      <c r="L63" s="241"/>
      <c r="M63" s="241"/>
      <c r="N63" s="241"/>
      <c r="O63"/>
      <c r="P63" s="49" t="s">
        <v>2139</v>
      </c>
      <c r="Q63" s="243">
        <v>2160</v>
      </c>
      <c r="R63" s="843">
        <v>10</v>
      </c>
      <c r="S63" s="245">
        <v>171668</v>
      </c>
      <c r="T63" s="245">
        <v>376722890</v>
      </c>
      <c r="U63" s="245">
        <v>2180</v>
      </c>
      <c r="V63" s="245">
        <v>2230</v>
      </c>
      <c r="W63" s="245">
        <v>2150</v>
      </c>
      <c r="X63" s="245">
        <v>314219</v>
      </c>
      <c r="Y63" s="243">
        <v>145471745</v>
      </c>
    </row>
    <row r="64" spans="2:25" ht="12" customHeight="1">
      <c r="B64" s="55" t="s">
        <v>51</v>
      </c>
      <c r="C64" s="56">
        <v>366241821189</v>
      </c>
      <c r="D64" s="56">
        <v>313602441217</v>
      </c>
      <c r="E64" s="57">
        <v>302077700908</v>
      </c>
      <c r="F64"/>
      <c r="G64"/>
      <c r="H64"/>
      <c r="I64"/>
      <c r="J64"/>
      <c r="K64"/>
      <c r="L64"/>
      <c r="M64"/>
      <c r="N64"/>
      <c r="O64"/>
      <c r="P64" s="49" t="s">
        <v>2140</v>
      </c>
      <c r="Q64" s="243">
        <v>2150</v>
      </c>
      <c r="R64" s="843">
        <v>-65</v>
      </c>
      <c r="S64" s="245">
        <v>172446</v>
      </c>
      <c r="T64" s="245">
        <v>372984670</v>
      </c>
      <c r="U64" s="245">
        <v>2230</v>
      </c>
      <c r="V64" s="245">
        <v>2230</v>
      </c>
      <c r="W64" s="245">
        <v>2100</v>
      </c>
      <c r="X64" s="245">
        <v>312764</v>
      </c>
      <c r="Y64" s="243">
        <v>145471745</v>
      </c>
    </row>
    <row r="65" spans="2:25" ht="12" customHeight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49" t="s">
        <v>2144</v>
      </c>
      <c r="Q65" s="243">
        <v>2215</v>
      </c>
      <c r="R65" s="843">
        <v>-25</v>
      </c>
      <c r="S65" s="245">
        <v>195771</v>
      </c>
      <c r="T65" s="245">
        <v>432535070</v>
      </c>
      <c r="U65" s="245">
        <v>2240</v>
      </c>
      <c r="V65" s="245">
        <v>2260</v>
      </c>
      <c r="W65" s="245">
        <v>2190</v>
      </c>
      <c r="X65" s="245">
        <v>322220</v>
      </c>
      <c r="Y65" s="243">
        <v>145471745</v>
      </c>
    </row>
    <row r="66" spans="2:25" ht="12" customHeight="1">
      <c r="B66" s="283" t="s">
        <v>3991</v>
      </c>
      <c r="C66" s="241"/>
      <c r="D66" s="241"/>
      <c r="E66" s="241"/>
      <c r="F66" s="241"/>
      <c r="G66"/>
      <c r="H66"/>
      <c r="I66"/>
      <c r="J66" s="787" t="s">
        <v>1296</v>
      </c>
      <c r="K66"/>
      <c r="L66"/>
      <c r="M66"/>
      <c r="N66"/>
      <c r="O66"/>
      <c r="P66" s="49" t="s">
        <v>2146</v>
      </c>
      <c r="Q66" s="243">
        <v>2240</v>
      </c>
      <c r="R66" s="843">
        <v>10</v>
      </c>
      <c r="S66" s="245">
        <v>596437</v>
      </c>
      <c r="T66" s="245">
        <v>1336644495</v>
      </c>
      <c r="U66" s="245">
        <v>2280</v>
      </c>
      <c r="V66" s="245">
        <v>2285</v>
      </c>
      <c r="W66" s="245">
        <v>2180</v>
      </c>
      <c r="X66" s="245">
        <v>325857</v>
      </c>
      <c r="Y66" s="243">
        <v>145471745</v>
      </c>
    </row>
    <row r="67" spans="2:25" ht="12" customHeight="1">
      <c r="B67" s="301"/>
      <c r="C67" s="241"/>
      <c r="D67" s="241"/>
      <c r="E67" s="241"/>
      <c r="F67" s="241"/>
      <c r="G67"/>
      <c r="H67"/>
      <c r="I67"/>
      <c r="J67" s="390" t="s">
        <v>1333</v>
      </c>
      <c r="K67" s="391" t="s">
        <v>7243</v>
      </c>
      <c r="L67"/>
      <c r="M67"/>
      <c r="N67"/>
      <c r="O67"/>
      <c r="P67" s="49" t="s">
        <v>2148</v>
      </c>
      <c r="Q67" s="243">
        <v>2230</v>
      </c>
      <c r="R67" s="843">
        <v>120</v>
      </c>
      <c r="S67" s="245">
        <v>942431</v>
      </c>
      <c r="T67" s="245">
        <v>2075631810</v>
      </c>
      <c r="U67" s="245">
        <v>2115</v>
      </c>
      <c r="V67" s="245">
        <v>2275</v>
      </c>
      <c r="W67" s="245">
        <v>2110</v>
      </c>
      <c r="X67" s="245">
        <v>324402</v>
      </c>
      <c r="Y67" s="243">
        <v>145471745</v>
      </c>
    </row>
    <row r="68" spans="2:25" ht="12" customHeight="1">
      <c r="B68" s="283" t="s">
        <v>3992</v>
      </c>
      <c r="C68" s="241"/>
      <c r="D68" s="241"/>
      <c r="E68" s="241"/>
      <c r="F68" s="241"/>
      <c r="G68"/>
      <c r="H68"/>
      <c r="I68"/>
      <c r="J68" s="810" t="s">
        <v>7244</v>
      </c>
      <c r="K68" s="783">
        <v>24270913</v>
      </c>
      <c r="L68"/>
      <c r="M68"/>
      <c r="N68"/>
      <c r="O68"/>
      <c r="P68" s="49" t="s">
        <v>2150</v>
      </c>
      <c r="Q68" s="243">
        <v>2110</v>
      </c>
      <c r="R68" s="843">
        <v>-25</v>
      </c>
      <c r="S68" s="245">
        <v>113860</v>
      </c>
      <c r="T68" s="245">
        <v>242047185</v>
      </c>
      <c r="U68" s="245">
        <v>2140</v>
      </c>
      <c r="V68" s="245">
        <v>2145</v>
      </c>
      <c r="W68" s="245">
        <v>2105</v>
      </c>
      <c r="X68" s="245">
        <v>306945</v>
      </c>
      <c r="Y68" s="243">
        <v>145471745</v>
      </c>
    </row>
    <row r="69" spans="2:25" ht="12" customHeight="1">
      <c r="B69" s="317"/>
      <c r="C69" s="259" t="s">
        <v>526</v>
      </c>
      <c r="D69" s="241"/>
      <c r="E69" s="241"/>
      <c r="F69" s="241"/>
      <c r="G69"/>
      <c r="H69"/>
      <c r="I69"/>
      <c r="J69" s="810" t="s">
        <v>7245</v>
      </c>
      <c r="K69" s="783">
        <v>23941252</v>
      </c>
      <c r="L69"/>
      <c r="M69"/>
      <c r="N69"/>
      <c r="O69"/>
      <c r="P69" s="49" t="s">
        <v>2152</v>
      </c>
      <c r="Q69" s="243">
        <v>2135</v>
      </c>
      <c r="R69" s="843">
        <v>15</v>
      </c>
      <c r="S69" s="245">
        <v>179783</v>
      </c>
      <c r="T69" s="245">
        <v>381081865</v>
      </c>
      <c r="U69" s="245">
        <v>2130</v>
      </c>
      <c r="V69" s="245">
        <v>2150</v>
      </c>
      <c r="W69" s="245">
        <v>2100</v>
      </c>
      <c r="X69" s="245">
        <v>310582</v>
      </c>
      <c r="Y69" s="243">
        <v>145471745</v>
      </c>
    </row>
    <row r="70" spans="2:25" ht="12" customHeight="1">
      <c r="B70" s="1093" t="s">
        <v>3993</v>
      </c>
      <c r="C70" s="1095" t="s">
        <v>2490</v>
      </c>
      <c r="D70" s="1096"/>
      <c r="E70" s="1095" t="s">
        <v>2537</v>
      </c>
      <c r="F70" s="1097"/>
      <c r="G70"/>
      <c r="H70"/>
      <c r="I70"/>
      <c r="J70" s="810" t="s">
        <v>7246</v>
      </c>
      <c r="K70" s="783">
        <v>6053494</v>
      </c>
      <c r="L70"/>
      <c r="M70"/>
      <c r="N70"/>
      <c r="O70"/>
      <c r="P70" s="49" t="s">
        <v>2153</v>
      </c>
      <c r="Q70" s="243">
        <v>2120</v>
      </c>
      <c r="R70" s="843">
        <v>20</v>
      </c>
      <c r="S70" s="245">
        <v>246122</v>
      </c>
      <c r="T70" s="245">
        <v>521300275</v>
      </c>
      <c r="U70" s="245">
        <v>2125</v>
      </c>
      <c r="V70" s="245">
        <v>2155</v>
      </c>
      <c r="W70" s="245">
        <v>2095</v>
      </c>
      <c r="X70" s="245">
        <v>308400</v>
      </c>
      <c r="Y70" s="243">
        <v>145471745</v>
      </c>
    </row>
    <row r="71" spans="2:25" ht="12" customHeight="1">
      <c r="B71" s="1094"/>
      <c r="C71" s="284" t="s">
        <v>2194</v>
      </c>
      <c r="D71" s="284" t="s">
        <v>2195</v>
      </c>
      <c r="E71" s="284" t="s">
        <v>2194</v>
      </c>
      <c r="F71" s="285" t="s">
        <v>2195</v>
      </c>
      <c r="G71"/>
      <c r="H71"/>
      <c r="I71"/>
      <c r="J71" s="810" t="s">
        <v>7247</v>
      </c>
      <c r="K71" s="807"/>
      <c r="M71"/>
      <c r="N71"/>
      <c r="O71"/>
      <c r="P71" s="49" t="s">
        <v>2156</v>
      </c>
      <c r="Q71" s="243">
        <v>2100</v>
      </c>
      <c r="R71" s="843">
        <v>-130</v>
      </c>
      <c r="S71" s="245">
        <v>653414</v>
      </c>
      <c r="T71" s="245">
        <v>1386615050</v>
      </c>
      <c r="U71" s="245">
        <v>2190</v>
      </c>
      <c r="V71" s="245">
        <v>2190</v>
      </c>
      <c r="W71" s="245">
        <v>2090</v>
      </c>
      <c r="X71" s="245">
        <v>305491</v>
      </c>
      <c r="Y71" s="243">
        <v>145471745</v>
      </c>
    </row>
    <row r="72" spans="2:25" ht="12" customHeight="1">
      <c r="B72" s="305" t="s">
        <v>1290</v>
      </c>
      <c r="C72" s="286">
        <v>764525</v>
      </c>
      <c r="D72" s="287" t="s">
        <v>115</v>
      </c>
      <c r="E72" s="286">
        <v>764525</v>
      </c>
      <c r="F72" s="309" t="s">
        <v>115</v>
      </c>
      <c r="G72"/>
      <c r="H72"/>
      <c r="I72"/>
      <c r="J72" s="810" t="s">
        <v>73</v>
      </c>
      <c r="K72" s="783">
        <v>335137</v>
      </c>
      <c r="L72" s="783">
        <v>342021</v>
      </c>
      <c r="M72" s="811">
        <v>216225</v>
      </c>
      <c r="N72"/>
      <c r="O72"/>
      <c r="P72" s="49" t="s">
        <v>2158</v>
      </c>
      <c r="Q72" s="243">
        <v>2230</v>
      </c>
      <c r="R72" s="843">
        <v>165</v>
      </c>
      <c r="S72" s="245">
        <v>3418620</v>
      </c>
      <c r="T72" s="245">
        <v>7732885075</v>
      </c>
      <c r="U72" s="245">
        <v>2080</v>
      </c>
      <c r="V72" s="245">
        <v>2410</v>
      </c>
      <c r="W72" s="245">
        <v>2035</v>
      </c>
      <c r="X72" s="245">
        <v>324402</v>
      </c>
      <c r="Y72" s="243">
        <v>145471745</v>
      </c>
    </row>
    <row r="73" spans="2:25" ht="12" customHeight="1">
      <c r="B73" s="305" t="s">
        <v>1282</v>
      </c>
      <c r="C73" s="287" t="s">
        <v>115</v>
      </c>
      <c r="D73" s="286">
        <v>20000</v>
      </c>
      <c r="E73" s="287" t="s">
        <v>115</v>
      </c>
      <c r="F73" s="288">
        <v>950000</v>
      </c>
      <c r="G73"/>
      <c r="H73"/>
      <c r="I73"/>
      <c r="J73" s="810" t="s">
        <v>74</v>
      </c>
      <c r="K73" s="783">
        <v>62163</v>
      </c>
      <c r="L73" s="783">
        <v>72263</v>
      </c>
      <c r="M73" s="811">
        <v>100653</v>
      </c>
      <c r="N73"/>
      <c r="O73"/>
      <c r="P73" s="49" t="s">
        <v>2160</v>
      </c>
      <c r="Q73" s="243">
        <v>2065</v>
      </c>
      <c r="R73" s="843">
        <v>-50</v>
      </c>
      <c r="S73" s="245">
        <v>215695</v>
      </c>
      <c r="T73" s="245">
        <v>449298460</v>
      </c>
      <c r="U73" s="245">
        <v>2150</v>
      </c>
      <c r="V73" s="245">
        <v>2150</v>
      </c>
      <c r="W73" s="245">
        <v>2040</v>
      </c>
      <c r="X73" s="245">
        <v>300399</v>
      </c>
      <c r="Y73" s="243">
        <v>145471745</v>
      </c>
    </row>
    <row r="74" spans="2:25" ht="12" customHeight="1">
      <c r="B74" s="305" t="s">
        <v>3994</v>
      </c>
      <c r="C74" s="286">
        <v>1006207</v>
      </c>
      <c r="D74" s="286">
        <v>2911942</v>
      </c>
      <c r="E74" s="287" t="s">
        <v>115</v>
      </c>
      <c r="F74" s="309" t="s">
        <v>115</v>
      </c>
      <c r="G74"/>
      <c r="H74"/>
      <c r="I74"/>
      <c r="J74" s="810" t="s">
        <v>773</v>
      </c>
      <c r="K74" s="783">
        <v>1867132</v>
      </c>
      <c r="M74"/>
      <c r="N74"/>
      <c r="O74"/>
      <c r="P74" s="49" t="s">
        <v>2161</v>
      </c>
      <c r="Q74" s="243">
        <v>2115</v>
      </c>
      <c r="R74" s="843">
        <v>15</v>
      </c>
      <c r="S74" s="245">
        <v>104214</v>
      </c>
      <c r="T74" s="245">
        <v>220520200</v>
      </c>
      <c r="U74" s="245">
        <v>2090</v>
      </c>
      <c r="V74" s="245">
        <v>2155</v>
      </c>
      <c r="W74" s="245">
        <v>2065</v>
      </c>
      <c r="X74" s="245">
        <v>307673</v>
      </c>
      <c r="Y74" s="243">
        <v>145471745</v>
      </c>
    </row>
    <row r="75" spans="2:25" ht="12" customHeight="1">
      <c r="B75" s="305" t="s">
        <v>3995</v>
      </c>
      <c r="C75" s="286">
        <v>48344195</v>
      </c>
      <c r="D75" s="286">
        <v>22538198</v>
      </c>
      <c r="E75" s="287" t="s">
        <v>115</v>
      </c>
      <c r="F75" s="309" t="s">
        <v>115</v>
      </c>
      <c r="G75"/>
      <c r="H75"/>
      <c r="I75"/>
      <c r="J75" s="810" t="s">
        <v>2735</v>
      </c>
      <c r="K75" s="783">
        <v>8089041</v>
      </c>
      <c r="M75"/>
      <c r="N75"/>
      <c r="O75"/>
      <c r="P75" s="49" t="s">
        <v>2162</v>
      </c>
      <c r="Q75" s="243">
        <v>2100</v>
      </c>
      <c r="R75" s="843">
        <v>-100</v>
      </c>
      <c r="S75" s="245">
        <v>179461</v>
      </c>
      <c r="T75" s="245">
        <v>383168450</v>
      </c>
      <c r="U75" s="245">
        <v>2220</v>
      </c>
      <c r="V75" s="245">
        <v>2220</v>
      </c>
      <c r="W75" s="245">
        <v>2075</v>
      </c>
      <c r="X75" s="245">
        <v>305491</v>
      </c>
      <c r="Y75" s="243">
        <v>145471745</v>
      </c>
    </row>
    <row r="76" spans="2:25" ht="12" customHeight="1">
      <c r="B76" s="305" t="s">
        <v>3996</v>
      </c>
      <c r="C76" s="287" t="s">
        <v>115</v>
      </c>
      <c r="D76" s="287" t="s">
        <v>115</v>
      </c>
      <c r="E76" s="286">
        <v>1073534</v>
      </c>
      <c r="F76" s="288">
        <v>24913761</v>
      </c>
      <c r="G76"/>
      <c r="H76"/>
      <c r="I76"/>
      <c r="J76" s="810" t="s">
        <v>7248</v>
      </c>
      <c r="K76" s="783">
        <v>5820390</v>
      </c>
      <c r="M76"/>
      <c r="N76"/>
      <c r="O76"/>
      <c r="P76" s="49" t="s">
        <v>2163</v>
      </c>
      <c r="Q76" s="243">
        <v>2200</v>
      </c>
      <c r="R76" s="843">
        <v>90</v>
      </c>
      <c r="S76" s="245">
        <v>301359</v>
      </c>
      <c r="T76" s="245">
        <v>651622850</v>
      </c>
      <c r="U76" s="245">
        <v>2135</v>
      </c>
      <c r="V76" s="245">
        <v>2200</v>
      </c>
      <c r="W76" s="245">
        <v>2100</v>
      </c>
      <c r="X76" s="245">
        <v>320038</v>
      </c>
      <c r="Y76" s="243">
        <v>145471745</v>
      </c>
    </row>
    <row r="77" spans="2:25" ht="12" customHeight="1">
      <c r="B77" s="305" t="s">
        <v>1289</v>
      </c>
      <c r="C77" s="286">
        <v>81806684</v>
      </c>
      <c r="D77" s="287" t="s">
        <v>115</v>
      </c>
      <c r="E77" s="286">
        <v>82046924</v>
      </c>
      <c r="F77" s="309" t="s">
        <v>115</v>
      </c>
      <c r="G77"/>
      <c r="H77"/>
      <c r="I77"/>
      <c r="J77" s="810" t="s">
        <v>7249</v>
      </c>
      <c r="K77" s="783">
        <v>6467</v>
      </c>
      <c r="M77"/>
      <c r="N77"/>
      <c r="O77"/>
      <c r="P77" s="49" t="s">
        <v>2165</v>
      </c>
      <c r="Q77" s="243">
        <v>2110</v>
      </c>
      <c r="R77" s="843">
        <v>-25</v>
      </c>
      <c r="S77" s="245">
        <v>141259</v>
      </c>
      <c r="T77" s="245">
        <v>300168065</v>
      </c>
      <c r="U77" s="245">
        <v>2140</v>
      </c>
      <c r="V77" s="245">
        <v>2155</v>
      </c>
      <c r="W77" s="245">
        <v>2100</v>
      </c>
      <c r="X77" s="245">
        <v>306945</v>
      </c>
      <c r="Y77" s="243">
        <v>145471745</v>
      </c>
    </row>
    <row r="78" spans="2:25" ht="12" customHeight="1">
      <c r="B78" s="305" t="s">
        <v>1400</v>
      </c>
      <c r="C78" s="286">
        <v>-81765121</v>
      </c>
      <c r="D78" s="287" t="s">
        <v>115</v>
      </c>
      <c r="E78" s="286">
        <v>-82017361</v>
      </c>
      <c r="F78" s="309" t="s">
        <v>115</v>
      </c>
      <c r="G78"/>
      <c r="H78"/>
      <c r="I78"/>
      <c r="J78" s="810" t="s">
        <v>7250</v>
      </c>
      <c r="K78" s="783">
        <v>18957</v>
      </c>
      <c r="M78"/>
      <c r="N78"/>
      <c r="O78"/>
      <c r="P78" s="49" t="s">
        <v>2166</v>
      </c>
      <c r="Q78" s="243">
        <v>2135</v>
      </c>
      <c r="R78" s="843">
        <v>105</v>
      </c>
      <c r="S78" s="245">
        <v>346160</v>
      </c>
      <c r="T78" s="245">
        <v>722979935</v>
      </c>
      <c r="U78" s="245">
        <v>2080</v>
      </c>
      <c r="V78" s="245">
        <v>2170</v>
      </c>
      <c r="W78" s="245">
        <v>2030</v>
      </c>
      <c r="X78" s="245">
        <v>310582</v>
      </c>
      <c r="Y78" s="243">
        <v>145471745</v>
      </c>
    </row>
    <row r="79" spans="2:25" ht="12" customHeight="1">
      <c r="B79" s="305" t="s">
        <v>2892</v>
      </c>
      <c r="C79" s="287" t="s">
        <v>115</v>
      </c>
      <c r="D79" s="286">
        <v>380836279</v>
      </c>
      <c r="E79" s="287" t="s">
        <v>115</v>
      </c>
      <c r="F79" s="288">
        <v>367713056</v>
      </c>
      <c r="G79"/>
      <c r="H79"/>
      <c r="I79"/>
      <c r="J79" s="810" t="s">
        <v>1259</v>
      </c>
      <c r="K79" s="783">
        <v>22558685</v>
      </c>
      <c r="M79"/>
      <c r="N79"/>
      <c r="O79"/>
      <c r="P79" s="49" t="s">
        <v>2167</v>
      </c>
      <c r="Q79" s="243">
        <v>2030</v>
      </c>
      <c r="R79" s="843">
        <v>30</v>
      </c>
      <c r="S79" s="245">
        <v>112292</v>
      </c>
      <c r="T79" s="245">
        <v>226653245</v>
      </c>
      <c r="U79" s="245">
        <v>2010</v>
      </c>
      <c r="V79" s="245">
        <v>2035</v>
      </c>
      <c r="W79" s="245">
        <v>1995</v>
      </c>
      <c r="X79" s="245">
        <v>295308</v>
      </c>
      <c r="Y79" s="243">
        <v>145471745</v>
      </c>
    </row>
    <row r="80" spans="2:25" ht="12" customHeight="1">
      <c r="B80" s="305" t="s">
        <v>1400</v>
      </c>
      <c r="C80" s="287" t="s">
        <v>115</v>
      </c>
      <c r="D80" s="286">
        <v>-344804851</v>
      </c>
      <c r="E80" s="287" t="s">
        <v>115</v>
      </c>
      <c r="F80" s="288">
        <v>-312307089</v>
      </c>
      <c r="G80"/>
      <c r="H80"/>
      <c r="I80"/>
      <c r="J80" s="810" t="s">
        <v>2781</v>
      </c>
      <c r="K80" s="783">
        <v>664254</v>
      </c>
      <c r="M80"/>
      <c r="N80"/>
      <c r="O80"/>
      <c r="P80" s="49" t="s">
        <v>2168</v>
      </c>
      <c r="Q80" s="243">
        <v>2000</v>
      </c>
      <c r="R80" s="843">
        <v>10</v>
      </c>
      <c r="S80" s="245">
        <v>53084</v>
      </c>
      <c r="T80" s="245">
        <v>106208785</v>
      </c>
      <c r="U80" s="245">
        <v>1995</v>
      </c>
      <c r="V80" s="245">
        <v>2030</v>
      </c>
      <c r="W80" s="245">
        <v>1985</v>
      </c>
      <c r="X80" s="245">
        <v>290943</v>
      </c>
      <c r="Y80" s="243">
        <v>145471745</v>
      </c>
    </row>
    <row r="81" spans="2:25" ht="12" customHeight="1">
      <c r="B81" s="305" t="s">
        <v>2502</v>
      </c>
      <c r="C81" s="286">
        <v>34586348</v>
      </c>
      <c r="D81" s="287" t="s">
        <v>115</v>
      </c>
      <c r="E81" s="286">
        <v>34584418</v>
      </c>
      <c r="F81" s="309" t="s">
        <v>115</v>
      </c>
      <c r="G81"/>
      <c r="H81"/>
      <c r="I81"/>
      <c r="J81" s="810" t="s">
        <v>7251</v>
      </c>
      <c r="K81" s="783">
        <v>2356201</v>
      </c>
      <c r="M81"/>
      <c r="N81"/>
      <c r="O81"/>
      <c r="P81" s="49" t="s">
        <v>2170</v>
      </c>
      <c r="Q81" s="243">
        <v>1990</v>
      </c>
      <c r="R81" s="843">
        <v>-25</v>
      </c>
      <c r="S81" s="245">
        <v>80366</v>
      </c>
      <c r="T81" s="245">
        <v>161287785</v>
      </c>
      <c r="U81" s="245">
        <v>2010</v>
      </c>
      <c r="V81" s="245">
        <v>2045</v>
      </c>
      <c r="W81" s="245">
        <v>1990</v>
      </c>
      <c r="X81" s="245">
        <v>289489</v>
      </c>
      <c r="Y81" s="243">
        <v>145471745</v>
      </c>
    </row>
    <row r="82" spans="2:25" ht="12" customHeight="1">
      <c r="B82" s="305" t="s">
        <v>1400</v>
      </c>
      <c r="C82" s="286">
        <v>-34580513</v>
      </c>
      <c r="D82" s="287" t="s">
        <v>115</v>
      </c>
      <c r="E82" s="286">
        <v>-34580513</v>
      </c>
      <c r="F82" s="309" t="s">
        <v>115</v>
      </c>
      <c r="G82"/>
      <c r="H82"/>
      <c r="I82"/>
      <c r="J82" s="810" t="s">
        <v>2788</v>
      </c>
      <c r="K82" s="783">
        <v>-79008</v>
      </c>
      <c r="M82"/>
      <c r="N82"/>
      <c r="O82"/>
      <c r="P82" s="49" t="s">
        <v>2171</v>
      </c>
      <c r="Q82" s="243">
        <v>2015</v>
      </c>
      <c r="R82" s="843">
        <v>-30</v>
      </c>
      <c r="S82" s="245">
        <v>68375</v>
      </c>
      <c r="T82" s="245">
        <v>138669825</v>
      </c>
      <c r="U82" s="245">
        <v>2060</v>
      </c>
      <c r="V82" s="245">
        <v>2075</v>
      </c>
      <c r="W82" s="245">
        <v>2010</v>
      </c>
      <c r="X82" s="245">
        <v>293126</v>
      </c>
      <c r="Y82" s="243">
        <v>145471745</v>
      </c>
    </row>
    <row r="83" spans="2:25" ht="12" customHeight="1">
      <c r="B83" s="305" t="s">
        <v>2893</v>
      </c>
      <c r="C83" s="287" t="s">
        <v>115</v>
      </c>
      <c r="D83" s="286">
        <v>5707549</v>
      </c>
      <c r="E83" s="287" t="s">
        <v>115</v>
      </c>
      <c r="F83" s="288">
        <v>8303829</v>
      </c>
      <c r="G83"/>
      <c r="H83"/>
      <c r="I83"/>
      <c r="J83" s="810" t="s">
        <v>2838</v>
      </c>
      <c r="K83" s="783">
        <v>-573517</v>
      </c>
      <c r="M83"/>
      <c r="N83"/>
      <c r="O83"/>
      <c r="P83" s="49" t="s">
        <v>2173</v>
      </c>
      <c r="Q83" s="243">
        <v>2045</v>
      </c>
      <c r="R83" s="843">
        <v>-5</v>
      </c>
      <c r="S83" s="245">
        <v>85132</v>
      </c>
      <c r="T83" s="245">
        <v>175348720</v>
      </c>
      <c r="U83" s="245">
        <v>2100</v>
      </c>
      <c r="V83" s="245">
        <v>2105</v>
      </c>
      <c r="W83" s="245">
        <v>2040</v>
      </c>
      <c r="X83" s="245">
        <v>297490</v>
      </c>
      <c r="Y83" s="243">
        <v>145471745</v>
      </c>
    </row>
    <row r="84" spans="2:25" ht="12" customHeight="1">
      <c r="B84" s="305" t="s">
        <v>3997</v>
      </c>
      <c r="C84" s="287" t="s">
        <v>115</v>
      </c>
      <c r="D84" s="286">
        <v>75416</v>
      </c>
      <c r="E84" s="287" t="s">
        <v>115</v>
      </c>
      <c r="F84" s="288">
        <v>75416</v>
      </c>
      <c r="G84"/>
      <c r="H84"/>
      <c r="I84"/>
      <c r="J84" s="810" t="s">
        <v>2813</v>
      </c>
      <c r="K84" s="783">
        <v>-24922</v>
      </c>
      <c r="M84"/>
      <c r="N84"/>
      <c r="O84"/>
      <c r="P84" s="49" t="s">
        <v>2174</v>
      </c>
      <c r="Q84" s="243">
        <v>2050</v>
      </c>
      <c r="R84" s="843">
        <v>55</v>
      </c>
      <c r="S84" s="245">
        <v>87471</v>
      </c>
      <c r="T84" s="245">
        <v>174270260</v>
      </c>
      <c r="U84" s="245">
        <v>1965</v>
      </c>
      <c r="V84" s="245">
        <v>2060</v>
      </c>
      <c r="W84" s="245">
        <v>1950</v>
      </c>
      <c r="X84" s="245">
        <v>298217</v>
      </c>
      <c r="Y84" s="243">
        <v>145471745</v>
      </c>
    </row>
    <row r="85" spans="2:25" ht="12" customHeight="1">
      <c r="B85" s="305" t="s">
        <v>1400</v>
      </c>
      <c r="C85" s="287" t="s">
        <v>115</v>
      </c>
      <c r="D85" s="286">
        <v>-75416</v>
      </c>
      <c r="E85" s="287" t="s">
        <v>115</v>
      </c>
      <c r="F85" s="288">
        <v>-75416</v>
      </c>
      <c r="G85"/>
      <c r="H85"/>
      <c r="I85"/>
      <c r="J85" s="810" t="s">
        <v>2817</v>
      </c>
      <c r="K85" s="807">
        <v>-336</v>
      </c>
      <c r="M85"/>
      <c r="N85"/>
      <c r="O85"/>
      <c r="P85" s="49" t="s">
        <v>2176</v>
      </c>
      <c r="Q85" s="243">
        <v>1995</v>
      </c>
      <c r="R85" s="843">
        <v>-50</v>
      </c>
      <c r="S85" s="245">
        <v>56465</v>
      </c>
      <c r="T85" s="245">
        <v>113150040</v>
      </c>
      <c r="U85" s="245">
        <v>2060</v>
      </c>
      <c r="V85" s="245">
        <v>2060</v>
      </c>
      <c r="W85" s="245">
        <v>1975</v>
      </c>
      <c r="X85" s="245">
        <v>290216</v>
      </c>
      <c r="Y85" s="243">
        <v>145471745</v>
      </c>
    </row>
    <row r="86" spans="2:25" ht="12" customHeight="1">
      <c r="B86" s="305" t="s">
        <v>3998</v>
      </c>
      <c r="C86" s="287" t="s">
        <v>115</v>
      </c>
      <c r="D86" s="286">
        <v>6000</v>
      </c>
      <c r="E86" s="287" t="s">
        <v>115</v>
      </c>
      <c r="F86" s="288">
        <v>6000</v>
      </c>
      <c r="G86"/>
      <c r="H86"/>
      <c r="I86"/>
      <c r="J86" s="810" t="s">
        <v>7252</v>
      </c>
      <c r="K86" s="783">
        <v>-3275</v>
      </c>
      <c r="M86"/>
      <c r="N86"/>
      <c r="O86"/>
      <c r="P86" s="49" t="s">
        <v>2177</v>
      </c>
      <c r="Q86" s="243">
        <v>2045</v>
      </c>
      <c r="R86" s="843">
        <v>-20</v>
      </c>
      <c r="S86" s="245">
        <v>118871</v>
      </c>
      <c r="T86" s="245">
        <v>243484640</v>
      </c>
      <c r="U86" s="245">
        <v>2055</v>
      </c>
      <c r="V86" s="245">
        <v>2130</v>
      </c>
      <c r="W86" s="245">
        <v>1900</v>
      </c>
      <c r="X86" s="245">
        <v>297490</v>
      </c>
      <c r="Y86" s="243">
        <v>145471745</v>
      </c>
    </row>
    <row r="87" spans="2:25" ht="12" customHeight="1">
      <c r="B87" s="310" t="s">
        <v>1287</v>
      </c>
      <c r="C87" s="290">
        <v>50162325</v>
      </c>
      <c r="D87" s="290">
        <v>67215117</v>
      </c>
      <c r="E87" s="290">
        <v>1871527</v>
      </c>
      <c r="F87" s="291">
        <v>89579557</v>
      </c>
      <c r="G87"/>
      <c r="H87"/>
      <c r="I87"/>
      <c r="J87" s="810" t="s">
        <v>7253</v>
      </c>
      <c r="K87" s="783">
        <v>-316652</v>
      </c>
      <c r="M87"/>
      <c r="N87"/>
      <c r="O87"/>
      <c r="P87" s="49" t="s">
        <v>2179</v>
      </c>
      <c r="Q87" s="243">
        <v>2065</v>
      </c>
      <c r="R87" s="843">
        <v>-55</v>
      </c>
      <c r="S87" s="245">
        <v>76109</v>
      </c>
      <c r="T87" s="245">
        <v>157632690</v>
      </c>
      <c r="U87" s="245">
        <v>2130</v>
      </c>
      <c r="V87" s="245">
        <v>2165</v>
      </c>
      <c r="W87" s="245">
        <v>2045</v>
      </c>
      <c r="X87" s="245">
        <v>300399</v>
      </c>
      <c r="Y87" s="243">
        <v>145471745</v>
      </c>
    </row>
    <row r="88" spans="2:25" ht="12" customHeight="1">
      <c r="B88" s="241"/>
      <c r="C88" s="241"/>
      <c r="D88" s="241"/>
      <c r="E88" s="241"/>
      <c r="F88" s="241"/>
      <c r="G88"/>
      <c r="H88"/>
      <c r="I88"/>
      <c r="J88" s="810" t="s">
        <v>6423</v>
      </c>
      <c r="K88" s="783">
        <v>-701240</v>
      </c>
      <c r="M88"/>
      <c r="N88"/>
      <c r="O88"/>
      <c r="P88" s="49" t="s">
        <v>2180</v>
      </c>
      <c r="Q88" s="243">
        <v>2120</v>
      </c>
      <c r="R88" s="843">
        <v>-35</v>
      </c>
      <c r="S88" s="245">
        <v>62573</v>
      </c>
      <c r="T88" s="245">
        <v>133776715</v>
      </c>
      <c r="U88" s="245">
        <v>2140</v>
      </c>
      <c r="V88" s="245">
        <v>2200</v>
      </c>
      <c r="W88" s="245">
        <v>2110</v>
      </c>
      <c r="X88" s="245">
        <v>308400</v>
      </c>
      <c r="Y88" s="243">
        <v>145471745</v>
      </c>
    </row>
    <row r="89" spans="2:25" ht="12" customHeight="1">
      <c r="B89" s="283" t="s">
        <v>3999</v>
      </c>
      <c r="C89" s="241"/>
      <c r="D89" s="241"/>
      <c r="E89" s="241"/>
      <c r="F89" s="241"/>
      <c r="G89"/>
      <c r="H89"/>
      <c r="I89"/>
      <c r="J89" s="810" t="s">
        <v>2845</v>
      </c>
      <c r="K89" s="783">
        <v>-434394</v>
      </c>
      <c r="M89"/>
      <c r="N89"/>
      <c r="O89"/>
      <c r="P89" s="49" t="s">
        <v>2183</v>
      </c>
      <c r="Q89" s="243">
        <v>2155</v>
      </c>
      <c r="R89" s="843">
        <v>55</v>
      </c>
      <c r="S89" s="245">
        <v>216216</v>
      </c>
      <c r="T89" s="245">
        <v>468241635</v>
      </c>
      <c r="U89" s="245">
        <v>2060</v>
      </c>
      <c r="V89" s="245">
        <v>2280</v>
      </c>
      <c r="W89" s="245">
        <v>2020</v>
      </c>
      <c r="X89" s="245">
        <v>313492</v>
      </c>
      <c r="Y89" s="243">
        <v>145471745</v>
      </c>
    </row>
    <row r="90" spans="2:25" ht="12" customHeight="1">
      <c r="B90" s="301"/>
      <c r="C90" s="241"/>
      <c r="D90" s="241"/>
      <c r="E90" s="241"/>
      <c r="F90" s="241"/>
      <c r="G90"/>
      <c r="H90"/>
      <c r="I90"/>
      <c r="J90" s="810" t="s">
        <v>2198</v>
      </c>
      <c r="K90" s="783">
        <v>-74748017</v>
      </c>
      <c r="M90"/>
      <c r="N90"/>
      <c r="O90"/>
      <c r="P90" s="49" t="s">
        <v>2185</v>
      </c>
      <c r="Q90" s="243">
        <v>2100</v>
      </c>
      <c r="R90" s="843">
        <v>-70</v>
      </c>
      <c r="S90" s="245">
        <v>60649</v>
      </c>
      <c r="T90" s="245">
        <v>128645310</v>
      </c>
      <c r="U90" s="245">
        <v>2170</v>
      </c>
      <c r="V90" s="245">
        <v>2170</v>
      </c>
      <c r="W90" s="245">
        <v>2100</v>
      </c>
      <c r="X90" s="245">
        <v>305491</v>
      </c>
      <c r="Y90" s="243">
        <v>145471745</v>
      </c>
    </row>
    <row r="91" spans="2:25" ht="12" customHeight="1">
      <c r="B91" s="283" t="s">
        <v>4000</v>
      </c>
      <c r="C91" s="241"/>
      <c r="D91" s="241"/>
      <c r="E91" s="241"/>
      <c r="F91" s="241"/>
      <c r="G91"/>
      <c r="H91"/>
      <c r="I91"/>
      <c r="J91" s="810" t="s">
        <v>1288</v>
      </c>
      <c r="K91" s="783">
        <v>-2919053</v>
      </c>
      <c r="M91"/>
      <c r="N91"/>
      <c r="O91"/>
      <c r="P91" s="49" t="s">
        <v>2187</v>
      </c>
      <c r="Q91" s="243">
        <v>2170</v>
      </c>
      <c r="R91" s="843">
        <v>-100</v>
      </c>
      <c r="S91" s="245">
        <v>277861</v>
      </c>
      <c r="T91" s="245">
        <v>628844570</v>
      </c>
      <c r="U91" s="245">
        <v>2270</v>
      </c>
      <c r="V91" s="245">
        <v>2395</v>
      </c>
      <c r="W91" s="245">
        <v>2140</v>
      </c>
      <c r="X91" s="245">
        <v>315674</v>
      </c>
      <c r="Y91" s="243">
        <v>145471745</v>
      </c>
    </row>
    <row r="92" spans="2:25" ht="12" customHeight="1">
      <c r="B92" s="317"/>
      <c r="C92" s="259" t="s">
        <v>526</v>
      </c>
      <c r="D92" s="241"/>
      <c r="E92" s="241"/>
      <c r="G92" s="389" t="s">
        <v>526</v>
      </c>
      <c r="H92"/>
      <c r="I92"/>
      <c r="J92" s="810" t="s">
        <v>2861</v>
      </c>
      <c r="K92" s="783">
        <v>4825132</v>
      </c>
      <c r="M92"/>
      <c r="N92"/>
      <c r="O92"/>
      <c r="P92" s="49" t="s">
        <v>2188</v>
      </c>
      <c r="Q92" s="243">
        <v>2270</v>
      </c>
      <c r="R92" s="843">
        <v>-10</v>
      </c>
      <c r="S92" s="245">
        <v>64646</v>
      </c>
      <c r="T92" s="245">
        <v>144894755</v>
      </c>
      <c r="U92" s="245">
        <v>2240</v>
      </c>
      <c r="V92" s="245">
        <v>2280</v>
      </c>
      <c r="W92" s="245">
        <v>2220</v>
      </c>
      <c r="X92" s="245">
        <v>330221</v>
      </c>
      <c r="Y92" s="243">
        <v>145471745</v>
      </c>
    </row>
    <row r="93" spans="2:25" ht="12" customHeight="1">
      <c r="B93" s="260" t="s">
        <v>1286</v>
      </c>
      <c r="C93" s="261" t="s">
        <v>2490</v>
      </c>
      <c r="D93" s="262" t="s">
        <v>2537</v>
      </c>
      <c r="E93" s="392">
        <v>2016</v>
      </c>
      <c r="G93" s="390" t="s">
        <v>1286</v>
      </c>
      <c r="H93" s="391" t="s">
        <v>2490</v>
      </c>
      <c r="I93"/>
      <c r="J93" s="810" t="s">
        <v>7254</v>
      </c>
      <c r="K93" s="783">
        <v>-882944</v>
      </c>
      <c r="M93"/>
      <c r="N93"/>
      <c r="O93"/>
      <c r="P93" s="49" t="s">
        <v>2193</v>
      </c>
      <c r="Q93" s="243">
        <v>2280</v>
      </c>
      <c r="R93" s="843">
        <v>-65</v>
      </c>
      <c r="S93" s="245">
        <v>79902</v>
      </c>
      <c r="T93" s="245">
        <v>181258730</v>
      </c>
      <c r="U93" s="245">
        <v>2350</v>
      </c>
      <c r="V93" s="245">
        <v>2360</v>
      </c>
      <c r="W93" s="245">
        <v>2220</v>
      </c>
      <c r="X93" s="245">
        <v>331676</v>
      </c>
      <c r="Y93" s="243">
        <v>145471745</v>
      </c>
    </row>
    <row r="94" spans="2:25" ht="13.5" customHeight="1">
      <c r="B94" s="1098" t="s">
        <v>4001</v>
      </c>
      <c r="C94" s="1099"/>
      <c r="D94" s="1100"/>
      <c r="E94" s="818"/>
      <c r="G94" s="812" t="s">
        <v>7304</v>
      </c>
      <c r="H94" s="817"/>
      <c r="I94"/>
      <c r="J94" s="810" t="s">
        <v>7255</v>
      </c>
      <c r="K94" s="783">
        <v>1020908</v>
      </c>
      <c r="M94"/>
      <c r="N94"/>
      <c r="O94"/>
      <c r="P94" s="49" t="s">
        <v>2196</v>
      </c>
      <c r="Q94" s="243">
        <v>2345</v>
      </c>
      <c r="R94" s="843">
        <v>-95</v>
      </c>
      <c r="S94" s="245">
        <v>324582</v>
      </c>
      <c r="T94" s="245">
        <v>798227885</v>
      </c>
      <c r="U94" s="245">
        <v>2595</v>
      </c>
      <c r="V94" s="245">
        <v>2595</v>
      </c>
      <c r="W94" s="245">
        <v>2315</v>
      </c>
      <c r="X94" s="245">
        <v>341131</v>
      </c>
      <c r="Y94" s="243">
        <v>145471745</v>
      </c>
    </row>
    <row r="95" spans="2:25" ht="12" customHeight="1">
      <c r="B95" s="305" t="s">
        <v>1279</v>
      </c>
      <c r="C95" s="286">
        <v>11693690</v>
      </c>
      <c r="D95" s="288">
        <v>11693690</v>
      </c>
      <c r="E95" s="811">
        <v>11693690</v>
      </c>
      <c r="G95" s="810" t="s">
        <v>1279</v>
      </c>
      <c r="H95" s="783">
        <v>11693690</v>
      </c>
      <c r="I95"/>
      <c r="J95" s="810" t="s">
        <v>7256</v>
      </c>
      <c r="K95" s="783">
        <v>2117565</v>
      </c>
      <c r="M95"/>
      <c r="N95"/>
      <c r="O95"/>
      <c r="P95" s="49" t="s">
        <v>2197</v>
      </c>
      <c r="Q95" s="243">
        <v>2440</v>
      </c>
      <c r="R95" s="843">
        <v>15</v>
      </c>
      <c r="S95" s="245">
        <v>123494</v>
      </c>
      <c r="T95" s="245">
        <v>309938220</v>
      </c>
      <c r="U95" s="245">
        <v>2475</v>
      </c>
      <c r="V95" s="245">
        <v>2500</v>
      </c>
      <c r="W95" s="245">
        <v>2425</v>
      </c>
      <c r="X95" s="245">
        <v>354951</v>
      </c>
      <c r="Y95" s="243">
        <v>145471745</v>
      </c>
    </row>
    <row r="96" spans="2:25" ht="12" customHeight="1">
      <c r="B96" s="305" t="s">
        <v>4002</v>
      </c>
      <c r="C96" s="286">
        <v>777877</v>
      </c>
      <c r="D96" s="288">
        <v>9901300</v>
      </c>
      <c r="E96" s="811">
        <v>8986033</v>
      </c>
      <c r="G96" s="810" t="s">
        <v>4002</v>
      </c>
      <c r="H96" s="783">
        <v>9901300</v>
      </c>
      <c r="I96"/>
      <c r="J96" s="810" t="s">
        <v>2863</v>
      </c>
      <c r="K96" s="783">
        <v>229800</v>
      </c>
      <c r="M96"/>
      <c r="N96"/>
      <c r="O96"/>
      <c r="P96" s="49" t="s">
        <v>2200</v>
      </c>
      <c r="Q96" s="243">
        <v>2425</v>
      </c>
      <c r="R96" s="843">
        <v>0</v>
      </c>
      <c r="S96" s="245">
        <v>197971</v>
      </c>
      <c r="T96" s="245">
        <v>479040970</v>
      </c>
      <c r="U96" s="245">
        <v>2425</v>
      </c>
      <c r="V96" s="245">
        <v>2480</v>
      </c>
      <c r="W96" s="245">
        <v>2345</v>
      </c>
      <c r="X96" s="245">
        <v>352769</v>
      </c>
      <c r="Y96" s="243">
        <v>145471745</v>
      </c>
    </row>
    <row r="97" spans="2:25" ht="12" customHeight="1">
      <c r="B97" s="332" t="s">
        <v>4003</v>
      </c>
      <c r="C97" s="286">
        <v>12471567</v>
      </c>
      <c r="D97" s="288">
        <v>21594990</v>
      </c>
      <c r="E97" s="811">
        <v>20679723</v>
      </c>
      <c r="G97" s="814" t="s">
        <v>4003</v>
      </c>
      <c r="H97" s="783">
        <v>21594990</v>
      </c>
      <c r="I97"/>
      <c r="J97" s="810" t="s">
        <v>2868</v>
      </c>
      <c r="K97" s="783">
        <v>38061040</v>
      </c>
      <c r="M97"/>
      <c r="N97"/>
      <c r="O97"/>
      <c r="P97" s="49" t="s">
        <v>2201</v>
      </c>
      <c r="Q97" s="243">
        <v>2425</v>
      </c>
      <c r="R97" s="843">
        <v>40</v>
      </c>
      <c r="S97" s="245">
        <v>47674</v>
      </c>
      <c r="T97" s="245">
        <v>114790490</v>
      </c>
      <c r="U97" s="245">
        <v>2400</v>
      </c>
      <c r="V97" s="245">
        <v>2430</v>
      </c>
      <c r="W97" s="245">
        <v>2345</v>
      </c>
      <c r="X97" s="245">
        <v>352769</v>
      </c>
      <c r="Y97" s="243">
        <v>145471745</v>
      </c>
    </row>
    <row r="98" spans="2:25" ht="13.5" customHeight="1">
      <c r="B98" s="1098" t="s">
        <v>4004</v>
      </c>
      <c r="C98" s="1099"/>
      <c r="D98" s="1100"/>
      <c r="E98" s="818"/>
      <c r="G98" s="812" t="s">
        <v>7305</v>
      </c>
      <c r="H98" s="817"/>
      <c r="I98"/>
      <c r="J98" s="810" t="s">
        <v>2871</v>
      </c>
      <c r="K98" s="783">
        <v>6897512</v>
      </c>
      <c r="M98"/>
      <c r="N98"/>
      <c r="O98"/>
      <c r="P98" s="49" t="s">
        <v>2204</v>
      </c>
      <c r="Q98" s="243">
        <v>2385</v>
      </c>
      <c r="R98" s="843">
        <v>105</v>
      </c>
      <c r="S98" s="245">
        <v>49555</v>
      </c>
      <c r="T98" s="245">
        <v>116595425</v>
      </c>
      <c r="U98" s="245">
        <v>2325</v>
      </c>
      <c r="V98" s="245">
        <v>2385</v>
      </c>
      <c r="W98" s="245">
        <v>2290</v>
      </c>
      <c r="X98" s="245">
        <v>346950</v>
      </c>
      <c r="Y98" s="243">
        <v>145471745</v>
      </c>
    </row>
    <row r="99" spans="2:25" ht="12" customHeight="1">
      <c r="B99" s="305" t="s">
        <v>1280</v>
      </c>
      <c r="C99" s="286">
        <v>11232069</v>
      </c>
      <c r="D99" s="288">
        <v>1344737</v>
      </c>
      <c r="E99" s="811">
        <v>10416024</v>
      </c>
      <c r="G99" s="810" t="s">
        <v>1280</v>
      </c>
      <c r="H99" s="783">
        <v>1344737</v>
      </c>
      <c r="I99"/>
      <c r="J99" s="810" t="s">
        <v>7257</v>
      </c>
      <c r="K99" s="783">
        <v>3251672</v>
      </c>
      <c r="M99"/>
      <c r="N99"/>
      <c r="O99"/>
      <c r="P99" s="49" t="s">
        <v>2206</v>
      </c>
      <c r="Q99" s="243">
        <v>2280</v>
      </c>
      <c r="R99" s="843">
        <v>-95</v>
      </c>
      <c r="S99" s="245">
        <v>91902</v>
      </c>
      <c r="T99" s="245">
        <v>214210675</v>
      </c>
      <c r="U99" s="245">
        <v>2445</v>
      </c>
      <c r="V99" s="245">
        <v>2445</v>
      </c>
      <c r="W99" s="245">
        <v>2280</v>
      </c>
      <c r="X99" s="245">
        <v>331676</v>
      </c>
      <c r="Y99" s="243">
        <v>145471745</v>
      </c>
    </row>
    <row r="100" spans="2:25" ht="12" customHeight="1">
      <c r="B100" s="347" t="s">
        <v>1287</v>
      </c>
      <c r="C100" s="290">
        <v>23703636</v>
      </c>
      <c r="D100" s="291">
        <v>22939727</v>
      </c>
      <c r="E100" s="816">
        <v>31095747</v>
      </c>
      <c r="G100" s="793" t="s">
        <v>1287</v>
      </c>
      <c r="H100" s="815">
        <v>22939727</v>
      </c>
      <c r="I100"/>
      <c r="J100" s="810" t="s">
        <v>7258</v>
      </c>
      <c r="K100" s="783">
        <v>-488741</v>
      </c>
      <c r="M100"/>
      <c r="N100"/>
      <c r="O100"/>
      <c r="P100" s="49" t="s">
        <v>2207</v>
      </c>
      <c r="Q100" s="243">
        <v>2375</v>
      </c>
      <c r="R100" s="843">
        <v>-35</v>
      </c>
      <c r="S100" s="245">
        <v>152558</v>
      </c>
      <c r="T100" s="245">
        <v>358787495</v>
      </c>
      <c r="U100" s="245">
        <v>2475</v>
      </c>
      <c r="V100" s="245">
        <v>2480</v>
      </c>
      <c r="W100" s="245">
        <v>2240</v>
      </c>
      <c r="X100" s="245">
        <v>345495</v>
      </c>
      <c r="Y100" s="243">
        <v>145471745</v>
      </c>
    </row>
    <row r="101" spans="2:25" ht="12" customHeight="1">
      <c r="B101"/>
      <c r="C101"/>
      <c r="D101"/>
      <c r="E101"/>
      <c r="F101"/>
      <c r="G101"/>
      <c r="H101"/>
      <c r="I101"/>
      <c r="J101" s="810" t="s">
        <v>7259</v>
      </c>
      <c r="K101" s="783">
        <v>39573</v>
      </c>
      <c r="M101"/>
      <c r="N101"/>
      <c r="O101"/>
      <c r="P101" s="49" t="s">
        <v>2209</v>
      </c>
      <c r="Q101" s="243">
        <v>2410</v>
      </c>
      <c r="R101" s="843">
        <v>0</v>
      </c>
      <c r="S101" s="245">
        <v>160379</v>
      </c>
      <c r="T101" s="245">
        <v>388406365</v>
      </c>
      <c r="U101" s="245">
        <v>2460</v>
      </c>
      <c r="V101" s="245">
        <v>2510</v>
      </c>
      <c r="W101" s="245">
        <v>2365</v>
      </c>
      <c r="X101" s="245">
        <v>350587</v>
      </c>
      <c r="Y101" s="243">
        <v>145471745</v>
      </c>
    </row>
    <row r="102" spans="2:25" ht="12" customHeight="1">
      <c r="B102"/>
      <c r="C102"/>
      <c r="D102"/>
      <c r="E102"/>
      <c r="F102"/>
      <c r="G102"/>
      <c r="H102"/>
      <c r="I102"/>
      <c r="J102" s="810" t="s">
        <v>7260</v>
      </c>
      <c r="K102" s="783">
        <v>-69571</v>
      </c>
      <c r="M102"/>
      <c r="N102"/>
      <c r="O102"/>
      <c r="P102" s="49" t="s">
        <v>2211</v>
      </c>
      <c r="Q102" s="243">
        <v>2410</v>
      </c>
      <c r="R102" s="843">
        <v>-20</v>
      </c>
      <c r="S102" s="245">
        <v>681580</v>
      </c>
      <c r="T102" s="245">
        <v>1703807620</v>
      </c>
      <c r="U102" s="245">
        <v>2495</v>
      </c>
      <c r="V102" s="245">
        <v>2590</v>
      </c>
      <c r="W102" s="245">
        <v>2405</v>
      </c>
      <c r="X102" s="245">
        <v>350301</v>
      </c>
      <c r="Y102" s="243">
        <v>145353082</v>
      </c>
    </row>
    <row r="103" spans="2:25" ht="12" customHeight="1">
      <c r="B103"/>
      <c r="C103"/>
      <c r="D103"/>
      <c r="E103"/>
      <c r="F103"/>
      <c r="G103"/>
      <c r="H103"/>
      <c r="I103"/>
      <c r="J103" s="810" t="s">
        <v>7261</v>
      </c>
      <c r="K103" s="783">
        <v>-1081220</v>
      </c>
      <c r="M103"/>
      <c r="N103"/>
      <c r="O103"/>
      <c r="P103" s="49" t="s">
        <v>2212</v>
      </c>
      <c r="Q103" s="243">
        <v>2430</v>
      </c>
      <c r="R103" s="843">
        <v>10</v>
      </c>
      <c r="S103" s="245">
        <v>174796</v>
      </c>
      <c r="T103" s="245">
        <v>425138835</v>
      </c>
      <c r="U103" s="245">
        <v>2385</v>
      </c>
      <c r="V103" s="245">
        <v>2485</v>
      </c>
      <c r="W103" s="245">
        <v>2380</v>
      </c>
      <c r="X103" s="245">
        <v>353208</v>
      </c>
      <c r="Y103" s="243">
        <v>145353082</v>
      </c>
    </row>
    <row r="104" spans="2:25" ht="12" customHeight="1">
      <c r="B104"/>
      <c r="C104"/>
      <c r="D104"/>
      <c r="E104"/>
      <c r="F104"/>
      <c r="G104"/>
      <c r="H104"/>
      <c r="I104"/>
      <c r="J104" s="810" t="s">
        <v>7262</v>
      </c>
      <c r="K104" s="783">
        <v>3982544</v>
      </c>
      <c r="M104"/>
      <c r="N104"/>
      <c r="O104"/>
      <c r="P104" s="49" t="s">
        <v>2215</v>
      </c>
      <c r="Q104" s="243">
        <v>2420</v>
      </c>
      <c r="R104" s="843">
        <v>70</v>
      </c>
      <c r="S104" s="245">
        <v>390359</v>
      </c>
      <c r="T104" s="245">
        <v>942406545</v>
      </c>
      <c r="U104" s="245">
        <v>2400</v>
      </c>
      <c r="V104" s="245">
        <v>2485</v>
      </c>
      <c r="W104" s="245">
        <v>2370</v>
      </c>
      <c r="X104" s="245">
        <v>351754</v>
      </c>
      <c r="Y104" s="243">
        <v>145353082</v>
      </c>
    </row>
    <row r="105" spans="2:25" ht="12" customHeight="1">
      <c r="B105" s="389" t="s">
        <v>526</v>
      </c>
      <c r="C105"/>
      <c r="D105"/>
      <c r="E105"/>
      <c r="F105"/>
      <c r="G105"/>
      <c r="H105"/>
      <c r="I105"/>
      <c r="J105" s="810" t="s">
        <v>7263</v>
      </c>
      <c r="K105" s="783">
        <v>-2098561</v>
      </c>
      <c r="L105"/>
      <c r="M105"/>
      <c r="N105"/>
      <c r="O105"/>
      <c r="P105" s="49" t="s">
        <v>2216</v>
      </c>
      <c r="Q105" s="243">
        <v>2350</v>
      </c>
      <c r="R105" s="843">
        <v>120</v>
      </c>
      <c r="S105" s="245">
        <v>486393</v>
      </c>
      <c r="T105" s="245">
        <v>1115493795</v>
      </c>
      <c r="U105" s="245">
        <v>2240</v>
      </c>
      <c r="V105" s="245">
        <v>2375</v>
      </c>
      <c r="W105" s="245">
        <v>2205</v>
      </c>
      <c r="X105" s="245">
        <v>341580</v>
      </c>
      <c r="Y105" s="243">
        <v>145353082</v>
      </c>
    </row>
    <row r="106" spans="2:25" ht="13.5" customHeight="1">
      <c r="B106" s="1101" t="s">
        <v>1286</v>
      </c>
      <c r="C106" s="1086" t="s">
        <v>2490</v>
      </c>
      <c r="D106" s="1103"/>
      <c r="E106" s="1086" t="s">
        <v>2537</v>
      </c>
      <c r="F106" s="1088"/>
      <c r="G106"/>
      <c r="H106"/>
      <c r="I106"/>
      <c r="J106" s="810" t="s">
        <v>7264</v>
      </c>
      <c r="K106" s="783">
        <v>1395333</v>
      </c>
      <c r="L106"/>
      <c r="M106"/>
      <c r="N106"/>
      <c r="O106"/>
      <c r="P106" s="49" t="s">
        <v>2217</v>
      </c>
      <c r="Q106" s="243">
        <v>2230</v>
      </c>
      <c r="R106" s="843">
        <v>225</v>
      </c>
      <c r="S106" s="245">
        <v>828619</v>
      </c>
      <c r="T106" s="245">
        <v>1833575805</v>
      </c>
      <c r="U106" s="245">
        <v>2005</v>
      </c>
      <c r="V106" s="245">
        <v>2360</v>
      </c>
      <c r="W106" s="245">
        <v>1970</v>
      </c>
      <c r="X106" s="245">
        <v>324137</v>
      </c>
      <c r="Y106" s="243">
        <v>145353082</v>
      </c>
    </row>
    <row r="107" spans="2:25" ht="12" customHeight="1">
      <c r="B107" s="1102"/>
      <c r="C107" s="789" t="s">
        <v>2194</v>
      </c>
      <c r="D107" s="789" t="s">
        <v>2195</v>
      </c>
      <c r="E107" s="789" t="s">
        <v>2194</v>
      </c>
      <c r="F107" s="792" t="s">
        <v>2195</v>
      </c>
      <c r="G107"/>
      <c r="H107"/>
      <c r="I107"/>
      <c r="J107" s="810" t="s">
        <v>7265</v>
      </c>
      <c r="K107" s="783">
        <v>-321080</v>
      </c>
      <c r="L107"/>
      <c r="M107"/>
      <c r="N107"/>
      <c r="O107"/>
      <c r="P107" s="49" t="s">
        <v>2218</v>
      </c>
      <c r="Q107" s="243">
        <v>2005</v>
      </c>
      <c r="R107" s="843">
        <v>-90</v>
      </c>
      <c r="S107" s="245">
        <v>134872</v>
      </c>
      <c r="T107" s="245">
        <v>279451305</v>
      </c>
      <c r="U107" s="245">
        <v>2105</v>
      </c>
      <c r="V107" s="245">
        <v>2150</v>
      </c>
      <c r="W107" s="245">
        <v>1945</v>
      </c>
      <c r="X107" s="245">
        <v>291433</v>
      </c>
      <c r="Y107" s="243">
        <v>145353082</v>
      </c>
    </row>
    <row r="108" spans="2:25" ht="12" customHeight="1">
      <c r="B108" s="810" t="s">
        <v>1290</v>
      </c>
      <c r="C108" s="783">
        <v>764525</v>
      </c>
      <c r="D108" s="807" t="s">
        <v>115</v>
      </c>
      <c r="E108" s="783">
        <v>764525</v>
      </c>
      <c r="F108" s="813" t="s">
        <v>115</v>
      </c>
      <c r="G108"/>
      <c r="H108"/>
      <c r="I108"/>
      <c r="J108" s="810" t="s">
        <v>7266</v>
      </c>
      <c r="K108" s="783">
        <v>-969217</v>
      </c>
      <c r="L108"/>
      <c r="M108"/>
      <c r="N108"/>
      <c r="O108"/>
      <c r="P108" s="49" t="s">
        <v>2219</v>
      </c>
      <c r="Q108" s="243">
        <v>2095</v>
      </c>
      <c r="R108" s="843">
        <v>10</v>
      </c>
      <c r="S108" s="245">
        <v>195611</v>
      </c>
      <c r="T108" s="245">
        <v>414973380</v>
      </c>
      <c r="U108" s="245">
        <v>2175</v>
      </c>
      <c r="V108" s="245">
        <v>2185</v>
      </c>
      <c r="W108" s="245">
        <v>2090</v>
      </c>
      <c r="X108" s="245">
        <v>304515</v>
      </c>
      <c r="Y108" s="243">
        <v>145353082</v>
      </c>
    </row>
    <row r="109" spans="2:25" ht="12" customHeight="1">
      <c r="B109" s="810" t="s">
        <v>1282</v>
      </c>
      <c r="C109" s="807" t="s">
        <v>115</v>
      </c>
      <c r="D109" s="783">
        <v>950000</v>
      </c>
      <c r="E109" s="807" t="s">
        <v>115</v>
      </c>
      <c r="F109" s="811">
        <v>260000</v>
      </c>
      <c r="G109"/>
      <c r="H109"/>
      <c r="I109"/>
      <c r="J109" s="810" t="s">
        <v>7267</v>
      </c>
      <c r="K109" s="783">
        <v>571587</v>
      </c>
      <c r="L109"/>
      <c r="M109"/>
      <c r="N109"/>
      <c r="O109"/>
      <c r="P109" s="49" t="s">
        <v>2221</v>
      </c>
      <c r="Q109" s="243">
        <v>2085</v>
      </c>
      <c r="R109" s="843">
        <v>25</v>
      </c>
      <c r="S109" s="245">
        <v>72191</v>
      </c>
      <c r="T109" s="245">
        <v>149877465</v>
      </c>
      <c r="U109" s="245">
        <v>2070</v>
      </c>
      <c r="V109" s="245">
        <v>2090</v>
      </c>
      <c r="W109" s="245">
        <v>2060</v>
      </c>
      <c r="X109" s="245">
        <v>303061</v>
      </c>
      <c r="Y109" s="243">
        <v>145353082</v>
      </c>
    </row>
    <row r="110" spans="2:25" ht="12" customHeight="1">
      <c r="B110" s="810" t="s">
        <v>3996</v>
      </c>
      <c r="C110" s="783">
        <v>1073534</v>
      </c>
      <c r="D110" s="783">
        <v>24913761</v>
      </c>
      <c r="E110" s="783">
        <v>1242480</v>
      </c>
      <c r="F110" s="811">
        <v>27513398</v>
      </c>
      <c r="G110"/>
      <c r="H110"/>
      <c r="I110"/>
      <c r="J110" s="810" t="s">
        <v>7268</v>
      </c>
      <c r="K110" s="783">
        <v>-632484</v>
      </c>
      <c r="L110"/>
      <c r="M110"/>
      <c r="N110"/>
      <c r="O110"/>
      <c r="P110" s="49" t="s">
        <v>2222</v>
      </c>
      <c r="Q110" s="243">
        <v>2060</v>
      </c>
      <c r="R110" s="843">
        <v>90</v>
      </c>
      <c r="S110" s="245">
        <v>151234</v>
      </c>
      <c r="T110" s="245">
        <v>308535570</v>
      </c>
      <c r="U110" s="245">
        <v>1985</v>
      </c>
      <c r="V110" s="245">
        <v>2070</v>
      </c>
      <c r="W110" s="245">
        <v>1985</v>
      </c>
      <c r="X110" s="245">
        <v>299427</v>
      </c>
      <c r="Y110" s="243">
        <v>145353082</v>
      </c>
    </row>
    <row r="111" spans="2:25" ht="12" customHeight="1">
      <c r="B111" s="810" t="s">
        <v>1289</v>
      </c>
      <c r="C111" s="783">
        <v>81847034</v>
      </c>
      <c r="D111" s="807" t="s">
        <v>115</v>
      </c>
      <c r="E111" s="783">
        <v>106463139</v>
      </c>
      <c r="F111" s="813" t="s">
        <v>115</v>
      </c>
      <c r="G111"/>
      <c r="H111"/>
      <c r="I111"/>
      <c r="J111" s="810" t="s">
        <v>7269</v>
      </c>
      <c r="K111" s="783">
        <v>-43836</v>
      </c>
      <c r="L111"/>
      <c r="M111"/>
      <c r="N111"/>
      <c r="O111"/>
      <c r="P111" s="49" t="s">
        <v>2223</v>
      </c>
      <c r="Q111" s="243">
        <v>1970</v>
      </c>
      <c r="R111" s="843">
        <v>-20</v>
      </c>
      <c r="S111" s="245">
        <v>120942</v>
      </c>
      <c r="T111" s="245">
        <v>238740555</v>
      </c>
      <c r="U111" s="245">
        <v>1975</v>
      </c>
      <c r="V111" s="245">
        <v>2025</v>
      </c>
      <c r="W111" s="245">
        <v>1945</v>
      </c>
      <c r="X111" s="245">
        <v>286346</v>
      </c>
      <c r="Y111" s="243">
        <v>145353082</v>
      </c>
    </row>
    <row r="112" spans="2:25" ht="12" customHeight="1">
      <c r="B112" s="810" t="s">
        <v>1400</v>
      </c>
      <c r="C112" s="783">
        <v>-81817471</v>
      </c>
      <c r="D112" s="807" t="s">
        <v>115</v>
      </c>
      <c r="E112" s="783">
        <v>-106463139</v>
      </c>
      <c r="F112" s="813" t="s">
        <v>115</v>
      </c>
      <c r="G112"/>
      <c r="H112"/>
      <c r="I112"/>
      <c r="J112" s="415" t="s">
        <v>7270</v>
      </c>
      <c r="K112" s="815">
        <v>434394</v>
      </c>
      <c r="L112"/>
      <c r="M112"/>
      <c r="N112"/>
      <c r="O112"/>
      <c r="P112" s="49" t="s">
        <v>2224</v>
      </c>
      <c r="Q112" s="243">
        <v>1990</v>
      </c>
      <c r="R112" s="843">
        <v>-95</v>
      </c>
      <c r="S112" s="245">
        <v>202811</v>
      </c>
      <c r="T112" s="245">
        <v>412890505</v>
      </c>
      <c r="U112" s="245">
        <v>2085</v>
      </c>
      <c r="V112" s="245">
        <v>2115</v>
      </c>
      <c r="W112" s="245">
        <v>1990</v>
      </c>
      <c r="X112" s="245">
        <v>289253</v>
      </c>
      <c r="Y112" s="243">
        <v>145353082</v>
      </c>
    </row>
    <row r="113" spans="2:25" ht="12" customHeight="1">
      <c r="B113" s="810" t="s">
        <v>2892</v>
      </c>
      <c r="C113" s="807" t="s">
        <v>115</v>
      </c>
      <c r="D113" s="783">
        <v>367713056</v>
      </c>
      <c r="E113" s="807" t="s">
        <v>115</v>
      </c>
      <c r="F113" s="811">
        <v>364611664</v>
      </c>
      <c r="G113"/>
      <c r="H113"/>
      <c r="I113"/>
      <c r="J113"/>
      <c r="K113"/>
      <c r="L113"/>
      <c r="M113"/>
      <c r="N113"/>
      <c r="O113"/>
      <c r="P113" s="49" t="s">
        <v>2226</v>
      </c>
      <c r="Q113" s="243">
        <v>2085</v>
      </c>
      <c r="R113" s="843">
        <v>-110</v>
      </c>
      <c r="S113" s="245">
        <v>228066</v>
      </c>
      <c r="T113" s="245">
        <v>476863460</v>
      </c>
      <c r="U113" s="245">
        <v>2185</v>
      </c>
      <c r="V113" s="245">
        <v>2185</v>
      </c>
      <c r="W113" s="245">
        <v>2060</v>
      </c>
      <c r="X113" s="245">
        <v>303061</v>
      </c>
      <c r="Y113" s="243">
        <v>145353082</v>
      </c>
    </row>
    <row r="114" spans="2:25" ht="12" customHeight="1">
      <c r="B114" s="810" t="s">
        <v>1400</v>
      </c>
      <c r="C114" s="807" t="s">
        <v>115</v>
      </c>
      <c r="D114" s="783">
        <v>-312307089</v>
      </c>
      <c r="E114" s="807" t="s">
        <v>115</v>
      </c>
      <c r="F114" s="811">
        <v>-309624431</v>
      </c>
      <c r="G114"/>
      <c r="H114"/>
      <c r="I114"/>
      <c r="J114"/>
      <c r="K114"/>
      <c r="L114"/>
      <c r="M114"/>
      <c r="N114"/>
      <c r="O114"/>
      <c r="P114" s="49" t="s">
        <v>2227</v>
      </c>
      <c r="Q114" s="243">
        <v>2195</v>
      </c>
      <c r="R114" s="843">
        <v>-90</v>
      </c>
      <c r="S114" s="245">
        <v>488437</v>
      </c>
      <c r="T114" s="245">
        <v>1099175625</v>
      </c>
      <c r="U114" s="245">
        <v>2250</v>
      </c>
      <c r="V114" s="245">
        <v>2370</v>
      </c>
      <c r="W114" s="245">
        <v>2170</v>
      </c>
      <c r="X114" s="245">
        <v>319050</v>
      </c>
      <c r="Y114" s="243">
        <v>145353082</v>
      </c>
    </row>
    <row r="115" spans="2:25" ht="12" customHeight="1">
      <c r="B115" s="810" t="s">
        <v>2502</v>
      </c>
      <c r="C115" s="783">
        <v>34584418</v>
      </c>
      <c r="D115" s="807" t="s">
        <v>115</v>
      </c>
      <c r="E115" s="783">
        <v>34585652</v>
      </c>
      <c r="F115" s="813" t="s">
        <v>115</v>
      </c>
      <c r="G115"/>
      <c r="H115"/>
      <c r="I115"/>
      <c r="J115"/>
      <c r="K115"/>
      <c r="L115"/>
      <c r="M115"/>
      <c r="N115"/>
      <c r="O115"/>
      <c r="P115" s="49" t="s">
        <v>2228</v>
      </c>
      <c r="Q115" s="243">
        <v>2285</v>
      </c>
      <c r="R115" s="843">
        <v>20</v>
      </c>
      <c r="S115" s="245">
        <v>399064</v>
      </c>
      <c r="T115" s="245">
        <v>908611410</v>
      </c>
      <c r="U115" s="245">
        <v>2285</v>
      </c>
      <c r="V115" s="245">
        <v>2320</v>
      </c>
      <c r="W115" s="245">
        <v>2230</v>
      </c>
      <c r="X115" s="245">
        <v>332132</v>
      </c>
      <c r="Y115" s="243">
        <v>145353082</v>
      </c>
    </row>
    <row r="116" spans="2:25" ht="12" customHeight="1">
      <c r="B116" s="810" t="s">
        <v>1400</v>
      </c>
      <c r="C116" s="783">
        <v>-34580513</v>
      </c>
      <c r="D116" s="807" t="s">
        <v>115</v>
      </c>
      <c r="E116" s="783">
        <v>-30523203</v>
      </c>
      <c r="F116" s="813" t="s">
        <v>115</v>
      </c>
      <c r="G116"/>
      <c r="H116"/>
      <c r="I116"/>
      <c r="J116" s="389" t="s">
        <v>526</v>
      </c>
      <c r="K116"/>
      <c r="L116"/>
      <c r="M116"/>
      <c r="N116"/>
      <c r="O116"/>
      <c r="P116" s="49" t="s">
        <v>2229</v>
      </c>
      <c r="Q116" s="243">
        <v>2265</v>
      </c>
      <c r="R116" s="843">
        <v>-25</v>
      </c>
      <c r="S116" s="245">
        <v>507790</v>
      </c>
      <c r="T116" s="245">
        <v>1148076465</v>
      </c>
      <c r="U116" s="245">
        <v>2270</v>
      </c>
      <c r="V116" s="245">
        <v>2325</v>
      </c>
      <c r="W116" s="245">
        <v>2215</v>
      </c>
      <c r="X116" s="245">
        <v>329225</v>
      </c>
      <c r="Y116" s="243">
        <v>145353082</v>
      </c>
    </row>
    <row r="117" spans="2:25" ht="12" customHeight="1">
      <c r="B117" s="810" t="s">
        <v>2893</v>
      </c>
      <c r="C117" s="807" t="s">
        <v>115</v>
      </c>
      <c r="D117" s="783">
        <v>8288829</v>
      </c>
      <c r="E117" s="807" t="s">
        <v>115</v>
      </c>
      <c r="F117" s="811">
        <v>5642685</v>
      </c>
      <c r="G117"/>
      <c r="H117"/>
      <c r="I117"/>
      <c r="J117" s="390" t="s">
        <v>1286</v>
      </c>
      <c r="K117" s="391">
        <v>2017</v>
      </c>
      <c r="L117" s="392">
        <v>2016</v>
      </c>
      <c r="M117"/>
      <c r="N117"/>
      <c r="O117"/>
      <c r="P117" s="49" t="s">
        <v>2230</v>
      </c>
      <c r="Q117" s="243">
        <v>2290</v>
      </c>
      <c r="R117" s="843">
        <v>-55</v>
      </c>
      <c r="S117" s="245">
        <v>400250</v>
      </c>
      <c r="T117" s="245">
        <v>904307750</v>
      </c>
      <c r="U117" s="245">
        <v>2325</v>
      </c>
      <c r="V117" s="245">
        <v>2340</v>
      </c>
      <c r="W117" s="245">
        <v>2180</v>
      </c>
      <c r="X117" s="245">
        <v>332859</v>
      </c>
      <c r="Y117" s="243">
        <v>145353082</v>
      </c>
    </row>
    <row r="118" spans="2:25" ht="8.25" customHeight="1">
      <c r="B118" s="810" t="s">
        <v>3997</v>
      </c>
      <c r="C118" s="807" t="s">
        <v>115</v>
      </c>
      <c r="D118" s="783">
        <v>75416</v>
      </c>
      <c r="E118" s="807" t="s">
        <v>115</v>
      </c>
      <c r="F118" s="811">
        <v>75416</v>
      </c>
      <c r="G118"/>
      <c r="H118"/>
      <c r="I118"/>
      <c r="J118" s="810" t="s">
        <v>7271</v>
      </c>
      <c r="K118" s="783">
        <v>21757441</v>
      </c>
      <c r="L118" s="811">
        <v>-77703958</v>
      </c>
      <c r="M118"/>
      <c r="N118"/>
      <c r="O118"/>
      <c r="P118" s="49" t="s">
        <v>2232</v>
      </c>
      <c r="Q118" s="243">
        <v>2345</v>
      </c>
      <c r="R118" s="843">
        <v>-105</v>
      </c>
      <c r="S118" s="245">
        <v>808255</v>
      </c>
      <c r="T118" s="245">
        <v>1891688385</v>
      </c>
      <c r="U118" s="245">
        <v>2450</v>
      </c>
      <c r="V118" s="245">
        <v>2505</v>
      </c>
      <c r="W118" s="245">
        <v>2230</v>
      </c>
      <c r="X118" s="245">
        <v>340853</v>
      </c>
      <c r="Y118" s="243">
        <v>145353082</v>
      </c>
    </row>
    <row r="119" spans="2:25" ht="12" customHeight="1">
      <c r="B119" s="810" t="s">
        <v>1400</v>
      </c>
      <c r="C119" s="807" t="s">
        <v>115</v>
      </c>
      <c r="D119" s="783">
        <v>-75416</v>
      </c>
      <c r="E119" s="807" t="s">
        <v>115</v>
      </c>
      <c r="F119" s="811">
        <v>-75416</v>
      </c>
      <c r="G119"/>
      <c r="H119"/>
      <c r="I119"/>
      <c r="J119" s="810" t="s">
        <v>7247</v>
      </c>
      <c r="K119" s="807"/>
      <c r="L119" s="813"/>
      <c r="M119"/>
      <c r="N119"/>
      <c r="O119"/>
      <c r="P119" s="49" t="s">
        <v>2233</v>
      </c>
      <c r="Q119" s="243">
        <v>2450</v>
      </c>
      <c r="R119" s="843">
        <v>-110</v>
      </c>
      <c r="S119" s="245">
        <v>3998943</v>
      </c>
      <c r="T119" s="245">
        <v>10323666230</v>
      </c>
      <c r="U119" s="245">
        <v>2500</v>
      </c>
      <c r="V119" s="245">
        <v>2735</v>
      </c>
      <c r="W119" s="245">
        <v>2410</v>
      </c>
      <c r="X119" s="245">
        <v>356115</v>
      </c>
      <c r="Y119" s="243">
        <v>145353082</v>
      </c>
    </row>
    <row r="120" spans="2:25" ht="12" customHeight="1">
      <c r="B120" s="810" t="s">
        <v>3998</v>
      </c>
      <c r="C120" s="807" t="s">
        <v>115</v>
      </c>
      <c r="D120" s="783">
        <v>6000</v>
      </c>
      <c r="E120" s="807" t="s">
        <v>115</v>
      </c>
      <c r="F120" s="811">
        <v>6000</v>
      </c>
      <c r="G120"/>
      <c r="H120"/>
      <c r="I120"/>
      <c r="J120" s="810" t="s">
        <v>4737</v>
      </c>
      <c r="K120" s="783">
        <v>342021</v>
      </c>
      <c r="L120" s="811">
        <v>216225</v>
      </c>
      <c r="M120"/>
      <c r="N120"/>
      <c r="O120"/>
      <c r="P120" s="49" t="s">
        <v>2235</v>
      </c>
      <c r="Q120" s="243">
        <v>2560</v>
      </c>
      <c r="R120" s="843">
        <v>425</v>
      </c>
      <c r="S120" s="245">
        <v>6201194</v>
      </c>
      <c r="T120" s="245">
        <v>15442632180</v>
      </c>
      <c r="U120" s="245">
        <v>2135</v>
      </c>
      <c r="V120" s="245">
        <v>2655</v>
      </c>
      <c r="W120" s="245">
        <v>2070</v>
      </c>
      <c r="X120" s="245">
        <v>372104</v>
      </c>
      <c r="Y120" s="243">
        <v>145353082</v>
      </c>
    </row>
    <row r="121" spans="2:25" ht="12" customHeight="1">
      <c r="B121" s="194" t="s">
        <v>1287</v>
      </c>
      <c r="C121" s="815">
        <v>1871527</v>
      </c>
      <c r="D121" s="815">
        <v>89564557</v>
      </c>
      <c r="E121" s="815">
        <v>6069454</v>
      </c>
      <c r="F121" s="816">
        <v>88409316</v>
      </c>
      <c r="G121"/>
      <c r="H121"/>
      <c r="I121"/>
      <c r="J121" s="810" t="s">
        <v>7272</v>
      </c>
      <c r="K121" s="783">
        <v>1921483</v>
      </c>
      <c r="L121" s="811">
        <v>2081139</v>
      </c>
      <c r="M121"/>
      <c r="N121"/>
      <c r="O121"/>
      <c r="P121" s="49" t="s">
        <v>2236</v>
      </c>
      <c r="Q121" s="243">
        <v>2135</v>
      </c>
      <c r="R121" s="843">
        <v>-95</v>
      </c>
      <c r="S121" s="245">
        <v>363613</v>
      </c>
      <c r="T121" s="245">
        <v>783593915</v>
      </c>
      <c r="U121" s="245">
        <v>2230</v>
      </c>
      <c r="V121" s="245">
        <v>2245</v>
      </c>
      <c r="W121" s="245">
        <v>2130</v>
      </c>
      <c r="X121" s="245">
        <v>310329</v>
      </c>
      <c r="Y121" s="243">
        <v>145353082</v>
      </c>
    </row>
    <row r="122" spans="2:25" ht="12" customHeight="1">
      <c r="B122"/>
      <c r="C122"/>
      <c r="D122"/>
      <c r="E122"/>
      <c r="F122"/>
      <c r="G122"/>
      <c r="H122"/>
      <c r="I122"/>
      <c r="J122" s="810" t="s">
        <v>7273</v>
      </c>
      <c r="K122" s="783">
        <v>5440039</v>
      </c>
      <c r="L122" s="811">
        <v>6507438</v>
      </c>
      <c r="M122"/>
      <c r="N122"/>
      <c r="O122"/>
      <c r="P122" s="49" t="s">
        <v>2237</v>
      </c>
      <c r="Q122" s="243">
        <v>2230</v>
      </c>
      <c r="R122" s="843">
        <v>385</v>
      </c>
      <c r="S122" s="245">
        <v>2082127</v>
      </c>
      <c r="T122" s="245">
        <v>4538812850</v>
      </c>
      <c r="U122" s="245">
        <v>1860</v>
      </c>
      <c r="V122" s="245">
        <v>2330</v>
      </c>
      <c r="W122" s="245">
        <v>1845</v>
      </c>
      <c r="X122" s="245">
        <v>324137</v>
      </c>
      <c r="Y122" s="243">
        <v>145353082</v>
      </c>
    </row>
    <row r="123" spans="2:25" ht="12" customHeight="1">
      <c r="B123"/>
      <c r="C123"/>
      <c r="D123"/>
      <c r="E123"/>
      <c r="F123"/>
      <c r="G123"/>
      <c r="H123"/>
      <c r="I123"/>
      <c r="J123" s="810" t="s">
        <v>7274</v>
      </c>
      <c r="K123" s="783">
        <v>1547553</v>
      </c>
      <c r="L123" s="811">
        <v>-2695464</v>
      </c>
      <c r="M123"/>
      <c r="N123"/>
      <c r="O123"/>
      <c r="P123" s="49" t="s">
        <v>2238</v>
      </c>
      <c r="Q123" s="243">
        <v>1845</v>
      </c>
      <c r="R123" s="843">
        <v>-15</v>
      </c>
      <c r="S123" s="245">
        <v>6577</v>
      </c>
      <c r="T123" s="245">
        <v>12257925</v>
      </c>
      <c r="U123" s="245">
        <v>1860</v>
      </c>
      <c r="V123" s="245">
        <v>1880</v>
      </c>
      <c r="W123" s="245">
        <v>1845</v>
      </c>
      <c r="X123" s="245">
        <v>268176</v>
      </c>
      <c r="Y123" s="243">
        <v>145353082</v>
      </c>
    </row>
    <row r="124" spans="2:25" ht="12" customHeight="1">
      <c r="B124"/>
      <c r="C124"/>
      <c r="D124"/>
      <c r="E124"/>
      <c r="F124"/>
      <c r="G124"/>
      <c r="H124"/>
      <c r="I124"/>
      <c r="J124" s="810" t="s">
        <v>7275</v>
      </c>
      <c r="K124" s="807" t="s">
        <v>115</v>
      </c>
      <c r="L124" s="811">
        <v>13287</v>
      </c>
      <c r="M124"/>
      <c r="N124"/>
      <c r="O124"/>
      <c r="P124" s="49" t="s">
        <v>2239</v>
      </c>
      <c r="Q124" s="243">
        <v>1860</v>
      </c>
      <c r="R124" s="843">
        <v>25</v>
      </c>
      <c r="S124" s="245">
        <v>11578</v>
      </c>
      <c r="T124" s="245">
        <v>21274420</v>
      </c>
      <c r="U124" s="245">
        <v>1805</v>
      </c>
      <c r="V124" s="245">
        <v>1865</v>
      </c>
      <c r="W124" s="245">
        <v>1805</v>
      </c>
      <c r="X124" s="245">
        <v>270357</v>
      </c>
      <c r="Y124" s="243">
        <v>145353082</v>
      </c>
    </row>
    <row r="125" spans="2:25" ht="12" customHeight="1">
      <c r="B125"/>
      <c r="C125"/>
      <c r="D125"/>
      <c r="E125"/>
      <c r="F125"/>
      <c r="G125"/>
      <c r="H125"/>
      <c r="I125"/>
      <c r="J125" s="810" t="s">
        <v>7276</v>
      </c>
      <c r="K125" s="783">
        <v>72263</v>
      </c>
      <c r="L125" s="811">
        <v>100653</v>
      </c>
      <c r="M125"/>
      <c r="N125"/>
      <c r="O125"/>
      <c r="P125" s="49" t="s">
        <v>2240</v>
      </c>
      <c r="Q125" s="243">
        <v>1835</v>
      </c>
      <c r="R125" s="843">
        <v>0</v>
      </c>
      <c r="S125" s="245">
        <v>11021</v>
      </c>
      <c r="T125" s="245">
        <v>19978790</v>
      </c>
      <c r="U125" s="245">
        <v>1810</v>
      </c>
      <c r="V125" s="245">
        <v>1840</v>
      </c>
      <c r="W125" s="245">
        <v>1775</v>
      </c>
      <c r="X125" s="245">
        <v>266723</v>
      </c>
      <c r="Y125" s="243">
        <v>145353082</v>
      </c>
    </row>
    <row r="126" spans="2:25" ht="12" customHeight="1">
      <c r="B126"/>
      <c r="C126"/>
      <c r="D126"/>
      <c r="E126"/>
      <c r="F126"/>
      <c r="G126"/>
      <c r="H126"/>
      <c r="I126"/>
      <c r="J126" s="810" t="s">
        <v>7277</v>
      </c>
      <c r="K126" s="783">
        <v>5899878</v>
      </c>
      <c r="L126" s="811">
        <v>126878245</v>
      </c>
      <c r="M126"/>
      <c r="N126"/>
      <c r="O126"/>
      <c r="P126" s="49" t="s">
        <v>2243</v>
      </c>
      <c r="Q126" s="243">
        <v>1835</v>
      </c>
      <c r="R126" s="843">
        <v>35</v>
      </c>
      <c r="S126" s="245">
        <v>4728</v>
      </c>
      <c r="T126" s="245">
        <v>8596465</v>
      </c>
      <c r="U126" s="245">
        <v>1800</v>
      </c>
      <c r="V126" s="245">
        <v>1835</v>
      </c>
      <c r="W126" s="245">
        <v>1775</v>
      </c>
      <c r="X126" s="245">
        <v>266723</v>
      </c>
      <c r="Y126" s="243">
        <v>145353082</v>
      </c>
    </row>
    <row r="127" spans="2:25" ht="12" customHeight="1">
      <c r="B127"/>
      <c r="C127"/>
      <c r="D127"/>
      <c r="E127"/>
      <c r="F127"/>
      <c r="G127"/>
      <c r="H127"/>
      <c r="I127"/>
      <c r="J127" s="810" t="s">
        <v>7278</v>
      </c>
      <c r="K127" s="783">
        <v>2558023</v>
      </c>
      <c r="L127" s="811">
        <v>7174585</v>
      </c>
      <c r="M127"/>
      <c r="N127"/>
      <c r="O127"/>
      <c r="P127" s="49" t="s">
        <v>2245</v>
      </c>
      <c r="Q127" s="243">
        <v>1800</v>
      </c>
      <c r="R127" s="843">
        <v>30</v>
      </c>
      <c r="S127" s="245">
        <v>5707</v>
      </c>
      <c r="T127" s="245">
        <v>10240850</v>
      </c>
      <c r="U127" s="245">
        <v>1770</v>
      </c>
      <c r="V127" s="245">
        <v>1830</v>
      </c>
      <c r="W127" s="245">
        <v>1765</v>
      </c>
      <c r="X127" s="245">
        <v>261636</v>
      </c>
      <c r="Y127" s="243">
        <v>145353082</v>
      </c>
    </row>
    <row r="128" spans="2:25" ht="12" customHeight="1">
      <c r="B128"/>
      <c r="C128"/>
      <c r="D128"/>
      <c r="E128"/>
      <c r="F128"/>
      <c r="G128"/>
      <c r="H128"/>
      <c r="I128"/>
      <c r="J128" s="810" t="s">
        <v>7279</v>
      </c>
      <c r="K128" s="783">
        <v>495818</v>
      </c>
      <c r="L128" s="813" t="s">
        <v>115</v>
      </c>
      <c r="M128"/>
      <c r="N128"/>
      <c r="O128"/>
      <c r="P128" s="49" t="s">
        <v>2247</v>
      </c>
      <c r="Q128" s="243">
        <v>1770</v>
      </c>
      <c r="R128" s="843">
        <v>65</v>
      </c>
      <c r="S128" s="245">
        <v>7167</v>
      </c>
      <c r="T128" s="245">
        <v>12615945</v>
      </c>
      <c r="U128" s="245">
        <v>1760</v>
      </c>
      <c r="V128" s="245">
        <v>1780</v>
      </c>
      <c r="W128" s="245">
        <v>1735</v>
      </c>
      <c r="X128" s="245">
        <v>257275</v>
      </c>
      <c r="Y128" s="243">
        <v>145353082</v>
      </c>
    </row>
    <row r="129" spans="2:25" ht="12" customHeight="1">
      <c r="B129"/>
      <c r="C129"/>
      <c r="D129"/>
      <c r="E129"/>
      <c r="F129"/>
      <c r="G129"/>
      <c r="H129"/>
      <c r="I129"/>
      <c r="J129" s="810" t="s">
        <v>7280</v>
      </c>
      <c r="K129" s="783">
        <v>1315577</v>
      </c>
      <c r="L129" s="811">
        <v>1340875</v>
      </c>
      <c r="M129"/>
      <c r="N129"/>
      <c r="O129"/>
      <c r="P129" s="49" t="s">
        <v>2248</v>
      </c>
      <c r="Q129" s="243">
        <v>1705</v>
      </c>
      <c r="R129" s="843">
        <v>-20</v>
      </c>
      <c r="S129" s="245">
        <v>28450</v>
      </c>
      <c r="T129" s="245">
        <v>49797935</v>
      </c>
      <c r="U129" s="245">
        <v>1700</v>
      </c>
      <c r="V129" s="245">
        <v>1805</v>
      </c>
      <c r="W129" s="245">
        <v>1700</v>
      </c>
      <c r="X129" s="245">
        <v>247827</v>
      </c>
      <c r="Y129" s="243">
        <v>145353082</v>
      </c>
    </row>
    <row r="130" spans="2:25" ht="12" customHeight="1">
      <c r="B130"/>
      <c r="C130"/>
      <c r="D130"/>
      <c r="E130"/>
      <c r="F130"/>
      <c r="G130"/>
      <c r="H130"/>
      <c r="I130"/>
      <c r="J130" s="810" t="s">
        <v>7281</v>
      </c>
      <c r="K130" s="783">
        <v>3509963</v>
      </c>
      <c r="L130" s="811">
        <v>4999676</v>
      </c>
      <c r="M130"/>
      <c r="N130"/>
      <c r="O130"/>
      <c r="P130" s="49" t="s">
        <v>2249</v>
      </c>
      <c r="Q130" s="243">
        <v>1725</v>
      </c>
      <c r="R130" s="843">
        <v>-25</v>
      </c>
      <c r="S130" s="245">
        <v>14098</v>
      </c>
      <c r="T130" s="245">
        <v>24619175</v>
      </c>
      <c r="U130" s="245">
        <v>1745</v>
      </c>
      <c r="V130" s="245">
        <v>1760</v>
      </c>
      <c r="W130" s="245">
        <v>1725</v>
      </c>
      <c r="X130" s="245">
        <v>250734</v>
      </c>
      <c r="Y130" s="243">
        <v>145353082</v>
      </c>
    </row>
    <row r="131" spans="2:25" ht="12" customHeight="1">
      <c r="B131"/>
      <c r="C131"/>
      <c r="D131"/>
      <c r="E131"/>
      <c r="F131"/>
      <c r="G131"/>
      <c r="H131"/>
      <c r="I131"/>
      <c r="J131" s="810" t="s">
        <v>7282</v>
      </c>
      <c r="K131" s="807" t="s">
        <v>115</v>
      </c>
      <c r="L131" s="811">
        <v>220000</v>
      </c>
      <c r="M131"/>
      <c r="N131"/>
      <c r="O131"/>
      <c r="P131" s="49" t="s">
        <v>2250</v>
      </c>
      <c r="Q131" s="243">
        <v>1750</v>
      </c>
      <c r="R131" s="843">
        <v>-45</v>
      </c>
      <c r="S131" s="245">
        <v>40020</v>
      </c>
      <c r="T131" s="245">
        <v>71779470</v>
      </c>
      <c r="U131" s="245">
        <v>1795</v>
      </c>
      <c r="V131" s="245">
        <v>1865</v>
      </c>
      <c r="W131" s="245">
        <v>1730</v>
      </c>
      <c r="X131" s="245">
        <v>254368</v>
      </c>
      <c r="Y131" s="243">
        <v>145353082</v>
      </c>
    </row>
    <row r="132" spans="2:25" ht="12" customHeight="1">
      <c r="B132"/>
      <c r="C132"/>
      <c r="D132"/>
      <c r="E132"/>
      <c r="F132"/>
      <c r="G132"/>
      <c r="H132"/>
      <c r="I132"/>
      <c r="J132" s="810" t="s">
        <v>7283</v>
      </c>
      <c r="K132" s="783">
        <v>-236055</v>
      </c>
      <c r="L132" s="811">
        <v>-1918558</v>
      </c>
      <c r="M132"/>
      <c r="N132"/>
      <c r="O132"/>
      <c r="P132" s="49" t="s">
        <v>2251</v>
      </c>
      <c r="Q132" s="243">
        <v>1795</v>
      </c>
      <c r="R132" s="843">
        <v>-20</v>
      </c>
      <c r="S132" s="245">
        <v>26614</v>
      </c>
      <c r="T132" s="245">
        <v>47669175</v>
      </c>
      <c r="U132" s="245">
        <v>1815</v>
      </c>
      <c r="V132" s="245">
        <v>1835</v>
      </c>
      <c r="W132" s="245">
        <v>1770</v>
      </c>
      <c r="X132" s="245">
        <v>260909</v>
      </c>
      <c r="Y132" s="243">
        <v>145353082</v>
      </c>
    </row>
    <row r="133" spans="2:25" ht="12" customHeight="1">
      <c r="B133"/>
      <c r="C133"/>
      <c r="D133"/>
      <c r="E133"/>
      <c r="F133"/>
      <c r="G133"/>
      <c r="H133"/>
      <c r="I133"/>
      <c r="J133" s="810" t="s">
        <v>7284</v>
      </c>
      <c r="K133" s="783">
        <v>-38736</v>
      </c>
      <c r="L133" s="813" t="s">
        <v>115</v>
      </c>
      <c r="M133"/>
      <c r="N133"/>
      <c r="O133"/>
      <c r="P133" s="49" t="s">
        <v>2252</v>
      </c>
      <c r="Q133" s="243">
        <v>1815</v>
      </c>
      <c r="R133" s="843">
        <v>-45</v>
      </c>
      <c r="S133" s="245">
        <v>23531</v>
      </c>
      <c r="T133" s="245">
        <v>42951160</v>
      </c>
      <c r="U133" s="245">
        <v>1860</v>
      </c>
      <c r="V133" s="245">
        <v>1865</v>
      </c>
      <c r="W133" s="245">
        <v>1800</v>
      </c>
      <c r="X133" s="245">
        <v>263816</v>
      </c>
      <c r="Y133" s="243">
        <v>145353082</v>
      </c>
    </row>
    <row r="134" spans="2:25" ht="12" customHeight="1">
      <c r="B134"/>
      <c r="C134"/>
      <c r="D134"/>
      <c r="E134"/>
      <c r="F134"/>
      <c r="G134"/>
      <c r="H134"/>
      <c r="I134"/>
      <c r="J134" s="810" t="s">
        <v>7285</v>
      </c>
      <c r="K134" s="807" t="s">
        <v>115</v>
      </c>
      <c r="L134" s="811">
        <v>-34135</v>
      </c>
      <c r="M134"/>
      <c r="N134"/>
      <c r="O134"/>
      <c r="P134" s="49" t="s">
        <v>2253</v>
      </c>
      <c r="Q134" s="243">
        <v>1860</v>
      </c>
      <c r="R134" s="843">
        <v>-20</v>
      </c>
      <c r="S134" s="245">
        <v>14868</v>
      </c>
      <c r="T134" s="245">
        <v>27565915</v>
      </c>
      <c r="U134" s="245">
        <v>1850</v>
      </c>
      <c r="V134" s="245">
        <v>1880</v>
      </c>
      <c r="W134" s="245">
        <v>1835</v>
      </c>
      <c r="X134" s="245">
        <v>270357</v>
      </c>
      <c r="Y134" s="243">
        <v>145353082</v>
      </c>
    </row>
    <row r="135" spans="2:25" ht="12" customHeight="1">
      <c r="B135"/>
      <c r="C135"/>
      <c r="D135"/>
      <c r="E135"/>
      <c r="F135"/>
      <c r="G135"/>
      <c r="H135"/>
      <c r="I135"/>
      <c r="J135" s="810" t="s">
        <v>7286</v>
      </c>
      <c r="K135" s="783">
        <v>-351428</v>
      </c>
      <c r="L135" s="811">
        <v>-733634</v>
      </c>
      <c r="M135"/>
      <c r="N135"/>
      <c r="O135"/>
      <c r="P135" s="49" t="s">
        <v>2254</v>
      </c>
      <c r="Q135" s="243">
        <v>1880</v>
      </c>
      <c r="R135" s="843">
        <v>10</v>
      </c>
      <c r="S135" s="245">
        <v>7904</v>
      </c>
      <c r="T135" s="245">
        <v>14811720</v>
      </c>
      <c r="U135" s="245">
        <v>1880</v>
      </c>
      <c r="V135" s="245">
        <v>1890</v>
      </c>
      <c r="W135" s="245">
        <v>1865</v>
      </c>
      <c r="X135" s="245">
        <v>273264</v>
      </c>
      <c r="Y135" s="243">
        <v>145353082</v>
      </c>
    </row>
    <row r="136" spans="2:25" ht="12" customHeight="1">
      <c r="B136"/>
      <c r="C136"/>
      <c r="D136"/>
      <c r="E136"/>
      <c r="F136"/>
      <c r="G136"/>
      <c r="H136"/>
      <c r="I136"/>
      <c r="J136" s="810" t="s">
        <v>7287</v>
      </c>
      <c r="K136" s="807" t="s">
        <v>115</v>
      </c>
      <c r="L136" s="813">
        <v>-39</v>
      </c>
      <c r="M136"/>
      <c r="N136"/>
      <c r="O136"/>
      <c r="P136" s="49" t="s">
        <v>2255</v>
      </c>
      <c r="Q136" s="243">
        <v>1870</v>
      </c>
      <c r="R136" s="843">
        <v>0</v>
      </c>
      <c r="S136" s="245">
        <v>16456</v>
      </c>
      <c r="T136" s="245">
        <v>30852075</v>
      </c>
      <c r="U136" s="245">
        <v>1865</v>
      </c>
      <c r="V136" s="245">
        <v>1935</v>
      </c>
      <c r="W136" s="245">
        <v>1855</v>
      </c>
      <c r="X136" s="245">
        <v>271810</v>
      </c>
      <c r="Y136" s="243">
        <v>145353082</v>
      </c>
    </row>
    <row r="137" spans="2:25" ht="12" customHeight="1">
      <c r="B137"/>
      <c r="C137"/>
      <c r="D137"/>
      <c r="E137"/>
      <c r="F137"/>
      <c r="G137"/>
      <c r="H137"/>
      <c r="I137"/>
      <c r="J137" s="810" t="s">
        <v>7288</v>
      </c>
      <c r="K137" s="783">
        <v>-1276116</v>
      </c>
      <c r="L137" s="811">
        <v>-4718773</v>
      </c>
      <c r="M137"/>
      <c r="N137"/>
      <c r="O137"/>
      <c r="P137" s="49" t="s">
        <v>2256</v>
      </c>
      <c r="Q137" s="243">
        <v>1870</v>
      </c>
      <c r="R137" s="843">
        <v>-50</v>
      </c>
      <c r="S137" s="245">
        <v>43278</v>
      </c>
      <c r="T137" s="245">
        <v>81714260</v>
      </c>
      <c r="U137" s="245">
        <v>1950</v>
      </c>
      <c r="V137" s="245">
        <v>1955</v>
      </c>
      <c r="W137" s="245">
        <v>1865</v>
      </c>
      <c r="X137" s="245">
        <v>271810</v>
      </c>
      <c r="Y137" s="243">
        <v>145353082</v>
      </c>
    </row>
    <row r="138" spans="2:25" ht="12" customHeight="1">
      <c r="B138"/>
      <c r="C138"/>
      <c r="D138"/>
      <c r="E138"/>
      <c r="F138"/>
      <c r="G138"/>
      <c r="H138"/>
      <c r="I138"/>
      <c r="J138" s="810" t="s">
        <v>7289</v>
      </c>
      <c r="K138" s="783">
        <v>-372182</v>
      </c>
      <c r="L138" s="811">
        <v>-157460</v>
      </c>
      <c r="M138"/>
      <c r="N138"/>
      <c r="O138"/>
      <c r="P138" s="49" t="s">
        <v>2257</v>
      </c>
      <c r="Q138" s="243">
        <v>1920</v>
      </c>
      <c r="R138" s="843">
        <v>20</v>
      </c>
      <c r="S138" s="245">
        <v>23798</v>
      </c>
      <c r="T138" s="245">
        <v>45067120</v>
      </c>
      <c r="U138" s="245">
        <v>1900</v>
      </c>
      <c r="V138" s="245">
        <v>1920</v>
      </c>
      <c r="W138" s="245">
        <v>1875</v>
      </c>
      <c r="X138" s="245">
        <v>279078</v>
      </c>
      <c r="Y138" s="243">
        <v>145353082</v>
      </c>
    </row>
    <row r="139" spans="2:25" ht="12" customHeight="1">
      <c r="B139"/>
      <c r="C139"/>
      <c r="D139"/>
      <c r="E139"/>
      <c r="F139"/>
      <c r="G139"/>
      <c r="H139"/>
      <c r="I139"/>
      <c r="J139" s="810" t="s">
        <v>7290</v>
      </c>
      <c r="K139" s="783">
        <v>-17431991</v>
      </c>
      <c r="L139" s="811">
        <v>-2351930</v>
      </c>
      <c r="M139"/>
      <c r="N139"/>
      <c r="O139"/>
      <c r="P139" s="49" t="s">
        <v>2258</v>
      </c>
      <c r="Q139" s="243">
        <v>1900</v>
      </c>
      <c r="R139" s="843">
        <v>5</v>
      </c>
      <c r="S139" s="245">
        <v>40877</v>
      </c>
      <c r="T139" s="245">
        <v>77788615</v>
      </c>
      <c r="U139" s="245">
        <v>1885</v>
      </c>
      <c r="V139" s="245">
        <v>1935</v>
      </c>
      <c r="W139" s="245">
        <v>1885</v>
      </c>
      <c r="X139" s="245">
        <v>276171</v>
      </c>
      <c r="Y139" s="243">
        <v>145353082</v>
      </c>
    </row>
    <row r="140" spans="2:25" ht="12" customHeight="1">
      <c r="B140"/>
      <c r="C140"/>
      <c r="D140"/>
      <c r="E140"/>
      <c r="F140"/>
      <c r="G140"/>
      <c r="H140"/>
      <c r="I140"/>
      <c r="J140" s="810" t="s">
        <v>7291</v>
      </c>
      <c r="K140" s="783">
        <v>20161454</v>
      </c>
      <c r="L140" s="811">
        <v>-3704870</v>
      </c>
      <c r="M140"/>
      <c r="N140"/>
      <c r="O140"/>
      <c r="P140" s="49" t="s">
        <v>2259</v>
      </c>
      <c r="Q140" s="243">
        <v>1895</v>
      </c>
      <c r="R140" s="843">
        <v>-35</v>
      </c>
      <c r="S140" s="245">
        <v>20690</v>
      </c>
      <c r="T140" s="245">
        <v>39770690</v>
      </c>
      <c r="U140" s="245">
        <v>1970</v>
      </c>
      <c r="V140" s="245">
        <v>1970</v>
      </c>
      <c r="W140" s="245">
        <v>1875</v>
      </c>
      <c r="X140" s="245">
        <v>275444</v>
      </c>
      <c r="Y140" s="243">
        <v>145353082</v>
      </c>
    </row>
    <row r="141" spans="2:25" ht="12" customHeight="1">
      <c r="B141"/>
      <c r="C141"/>
      <c r="D141"/>
      <c r="E141"/>
      <c r="F141"/>
      <c r="G141"/>
      <c r="H141"/>
      <c r="I141"/>
      <c r="J141" s="810" t="s">
        <v>7292</v>
      </c>
      <c r="K141" s="807" t="s">
        <v>115</v>
      </c>
      <c r="L141" s="811">
        <v>4879410</v>
      </c>
      <c r="M141"/>
      <c r="N141"/>
      <c r="O141"/>
      <c r="P141" s="49" t="s">
        <v>2260</v>
      </c>
      <c r="Q141" s="243">
        <v>1930</v>
      </c>
      <c r="R141" s="843">
        <v>10</v>
      </c>
      <c r="S141" s="245">
        <v>37120</v>
      </c>
      <c r="T141" s="245">
        <v>70911485</v>
      </c>
      <c r="U141" s="245">
        <v>1910</v>
      </c>
      <c r="V141" s="245">
        <v>1945</v>
      </c>
      <c r="W141" s="245">
        <v>1880</v>
      </c>
      <c r="X141" s="245">
        <v>280531</v>
      </c>
      <c r="Y141" s="243">
        <v>145353082</v>
      </c>
    </row>
    <row r="142" spans="2:25" ht="12" customHeight="1">
      <c r="B142"/>
      <c r="C142"/>
      <c r="D142"/>
      <c r="E142"/>
      <c r="F142"/>
      <c r="G142"/>
      <c r="H142"/>
      <c r="I142"/>
      <c r="J142" s="810" t="s">
        <v>7293</v>
      </c>
      <c r="K142" s="783">
        <v>2500000</v>
      </c>
      <c r="L142" s="811">
        <v>11911029</v>
      </c>
      <c r="M142"/>
      <c r="N142"/>
      <c r="O142"/>
      <c r="P142" s="49" t="s">
        <v>2261</v>
      </c>
      <c r="Q142" s="243">
        <v>1920</v>
      </c>
      <c r="R142" s="843">
        <v>-50</v>
      </c>
      <c r="S142" s="245">
        <v>36375</v>
      </c>
      <c r="T142" s="245">
        <v>69814975</v>
      </c>
      <c r="U142" s="245">
        <v>1925</v>
      </c>
      <c r="V142" s="245">
        <v>1945</v>
      </c>
      <c r="W142" s="245">
        <v>1900</v>
      </c>
      <c r="X142" s="245">
        <v>279078</v>
      </c>
      <c r="Y142" s="243">
        <v>145353082</v>
      </c>
    </row>
    <row r="143" spans="2:25" ht="12" customHeight="1">
      <c r="B143"/>
      <c r="C143"/>
      <c r="D143"/>
      <c r="E143"/>
      <c r="F143"/>
      <c r="G143"/>
      <c r="H143"/>
      <c r="I143"/>
      <c r="J143" s="810" t="s">
        <v>7294</v>
      </c>
      <c r="K143" s="783">
        <v>2705978</v>
      </c>
      <c r="L143" s="811">
        <v>47700382</v>
      </c>
      <c r="M143"/>
      <c r="N143"/>
      <c r="O143"/>
      <c r="P143" s="49" t="s">
        <v>2262</v>
      </c>
      <c r="Q143" s="243">
        <v>1970</v>
      </c>
      <c r="R143" s="843">
        <v>-60</v>
      </c>
      <c r="S143" s="245">
        <v>9287</v>
      </c>
      <c r="T143" s="245">
        <v>18560585</v>
      </c>
      <c r="U143" s="245">
        <v>2025</v>
      </c>
      <c r="V143" s="245">
        <v>2025</v>
      </c>
      <c r="W143" s="245">
        <v>1970</v>
      </c>
      <c r="X143" s="245">
        <v>286346</v>
      </c>
      <c r="Y143" s="243">
        <v>145353082</v>
      </c>
    </row>
    <row r="144" spans="2:25" ht="12" customHeight="1">
      <c r="B144"/>
      <c r="C144"/>
      <c r="D144"/>
      <c r="E144"/>
      <c r="F144"/>
      <c r="G144"/>
      <c r="H144"/>
      <c r="I144"/>
      <c r="J144" s="810" t="s">
        <v>7295</v>
      </c>
      <c r="K144" s="783">
        <v>-184004</v>
      </c>
      <c r="L144" s="811">
        <v>-1052146</v>
      </c>
      <c r="M144"/>
      <c r="N144"/>
      <c r="O144"/>
      <c r="P144" s="49" t="s">
        <v>2263</v>
      </c>
      <c r="Q144" s="243">
        <v>2030</v>
      </c>
      <c r="R144" s="843">
        <v>-25</v>
      </c>
      <c r="S144" s="245">
        <v>27283</v>
      </c>
      <c r="T144" s="245">
        <v>55879195</v>
      </c>
      <c r="U144" s="245">
        <v>2035</v>
      </c>
      <c r="V144" s="245">
        <v>2070</v>
      </c>
      <c r="W144" s="245">
        <v>2025</v>
      </c>
      <c r="X144" s="245">
        <v>295067</v>
      </c>
      <c r="Y144" s="243">
        <v>145353082</v>
      </c>
    </row>
    <row r="145" spans="2:25" ht="12" customHeight="1">
      <c r="B145"/>
      <c r="C145"/>
      <c r="D145"/>
      <c r="E145"/>
      <c r="F145"/>
      <c r="G145"/>
      <c r="H145"/>
      <c r="I145"/>
      <c r="J145" s="810" t="s">
        <v>7296</v>
      </c>
      <c r="K145" s="783">
        <v>1716714</v>
      </c>
      <c r="L145" s="811">
        <v>2408242</v>
      </c>
      <c r="M145"/>
      <c r="N145"/>
      <c r="O145"/>
      <c r="P145" s="49" t="s">
        <v>2264</v>
      </c>
      <c r="Q145" s="243">
        <v>2055</v>
      </c>
      <c r="R145" s="843">
        <v>95</v>
      </c>
      <c r="S145" s="245">
        <v>134132</v>
      </c>
      <c r="T145" s="245">
        <v>273792180</v>
      </c>
      <c r="U145" s="245">
        <v>1970</v>
      </c>
      <c r="V145" s="245">
        <v>2140</v>
      </c>
      <c r="W145" s="245">
        <v>1960</v>
      </c>
      <c r="X145" s="245">
        <v>298701</v>
      </c>
      <c r="Y145" s="243">
        <v>145353082</v>
      </c>
    </row>
    <row r="146" spans="2:25" ht="12" customHeight="1">
      <c r="B146"/>
      <c r="C146"/>
      <c r="D146"/>
      <c r="E146"/>
      <c r="F146"/>
      <c r="G146"/>
      <c r="H146"/>
      <c r="I146"/>
      <c r="J146" s="810" t="s">
        <v>7297</v>
      </c>
      <c r="K146" s="783">
        <v>-2286122</v>
      </c>
      <c r="L146" s="811">
        <v>-1624794</v>
      </c>
      <c r="M146"/>
      <c r="N146"/>
      <c r="O146"/>
      <c r="P146" s="49" t="s">
        <v>2265</v>
      </c>
      <c r="Q146" s="243">
        <v>1960</v>
      </c>
      <c r="R146" s="843">
        <v>0</v>
      </c>
      <c r="S146" s="245">
        <v>6246</v>
      </c>
      <c r="T146" s="245">
        <v>12099120</v>
      </c>
      <c r="U146" s="245">
        <v>1945</v>
      </c>
      <c r="V146" s="245">
        <v>1960</v>
      </c>
      <c r="W146" s="245">
        <v>1930</v>
      </c>
      <c r="X146" s="245">
        <v>284892</v>
      </c>
      <c r="Y146" s="243">
        <v>145353082</v>
      </c>
    </row>
    <row r="147" spans="2:25" ht="12" customHeight="1">
      <c r="B147"/>
      <c r="C147"/>
      <c r="D147"/>
      <c r="E147"/>
      <c r="F147"/>
      <c r="G147"/>
      <c r="H147"/>
      <c r="I147"/>
      <c r="J147" s="810" t="s">
        <v>895</v>
      </c>
      <c r="K147" s="783">
        <v>-143691</v>
      </c>
      <c r="L147" s="811">
        <v>1822532</v>
      </c>
      <c r="M147"/>
      <c r="N147"/>
      <c r="O147"/>
      <c r="P147" s="49" t="s">
        <v>2266</v>
      </c>
      <c r="Q147" s="243">
        <v>1960</v>
      </c>
      <c r="R147" s="843">
        <v>-5</v>
      </c>
      <c r="S147" s="245">
        <v>15174</v>
      </c>
      <c r="T147" s="245">
        <v>29491365</v>
      </c>
      <c r="U147" s="245">
        <v>1970</v>
      </c>
      <c r="V147" s="245">
        <v>1970</v>
      </c>
      <c r="W147" s="245">
        <v>1930</v>
      </c>
      <c r="X147" s="245">
        <v>284892</v>
      </c>
      <c r="Y147" s="243">
        <v>145353082</v>
      </c>
    </row>
    <row r="148" spans="2:25" ht="12" customHeight="1">
      <c r="B148"/>
      <c r="C148"/>
      <c r="D148"/>
      <c r="E148"/>
      <c r="F148"/>
      <c r="G148"/>
      <c r="H148"/>
      <c r="I148"/>
      <c r="J148" s="810" t="s">
        <v>908</v>
      </c>
      <c r="K148" s="783">
        <v>-39493876</v>
      </c>
      <c r="L148" s="811">
        <v>-153474836</v>
      </c>
      <c r="M148"/>
      <c r="N148"/>
      <c r="O148"/>
      <c r="P148" s="49" t="s">
        <v>2267</v>
      </c>
      <c r="Q148" s="243">
        <v>1965</v>
      </c>
      <c r="R148" s="843">
        <v>-5</v>
      </c>
      <c r="S148" s="245">
        <v>9860</v>
      </c>
      <c r="T148" s="245">
        <v>19354025</v>
      </c>
      <c r="U148" s="245">
        <v>1955</v>
      </c>
      <c r="V148" s="245">
        <v>1985</v>
      </c>
      <c r="W148" s="245">
        <v>1945</v>
      </c>
      <c r="X148" s="245">
        <v>285619</v>
      </c>
      <c r="Y148" s="243">
        <v>145353082</v>
      </c>
    </row>
    <row r="149" spans="2:25" ht="12" customHeight="1">
      <c r="B149"/>
      <c r="C149"/>
      <c r="D149"/>
      <c r="E149"/>
      <c r="F149"/>
      <c r="G149"/>
      <c r="H149"/>
      <c r="I149"/>
      <c r="J149" s="810" t="s">
        <v>7298</v>
      </c>
      <c r="K149" s="783">
        <v>-14135934</v>
      </c>
      <c r="L149" s="811">
        <v>-12366713</v>
      </c>
      <c r="M149"/>
      <c r="N149"/>
      <c r="O149"/>
      <c r="P149" s="49" t="s">
        <v>4452</v>
      </c>
      <c r="Q149" s="61">
        <v>1970</v>
      </c>
      <c r="R149" s="844">
        <v>-30</v>
      </c>
      <c r="S149" s="61">
        <v>8088</v>
      </c>
      <c r="T149" s="61">
        <v>15914935</v>
      </c>
      <c r="U149" s="61">
        <v>2000</v>
      </c>
      <c r="V149" s="61">
        <v>2000</v>
      </c>
      <c r="W149" s="61">
        <v>1950</v>
      </c>
      <c r="X149" s="61">
        <v>286346</v>
      </c>
      <c r="Y149" s="61">
        <v>145353082</v>
      </c>
    </row>
    <row r="150" spans="2:25" ht="12" customHeight="1">
      <c r="B150"/>
      <c r="C150"/>
      <c r="D150"/>
      <c r="E150"/>
      <c r="F150"/>
      <c r="G150"/>
      <c r="H150"/>
      <c r="I150"/>
      <c r="J150" s="415" t="s">
        <v>7299</v>
      </c>
      <c r="K150" s="815">
        <v>136969</v>
      </c>
      <c r="L150" s="816">
        <v>77538</v>
      </c>
      <c r="M150"/>
      <c r="N150"/>
      <c r="O150"/>
      <c r="P150" s="49" t="s">
        <v>4453</v>
      </c>
      <c r="Q150" s="61">
        <v>2000</v>
      </c>
      <c r="R150" s="844">
        <v>45</v>
      </c>
      <c r="S150" s="61">
        <v>18367</v>
      </c>
      <c r="T150" s="61">
        <v>36087875</v>
      </c>
      <c r="U150" s="61">
        <v>1970</v>
      </c>
      <c r="V150" s="61">
        <v>2000</v>
      </c>
      <c r="W150" s="61">
        <v>1945</v>
      </c>
      <c r="X150" s="61">
        <v>290706</v>
      </c>
      <c r="Y150" s="61">
        <v>145353082</v>
      </c>
    </row>
    <row r="151" spans="2:25" ht="12" customHeight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49" t="s">
        <v>4454</v>
      </c>
      <c r="Q151" s="61">
        <v>1955</v>
      </c>
      <c r="R151" s="844">
        <v>-25</v>
      </c>
      <c r="S151" s="61">
        <v>33349</v>
      </c>
      <c r="T151" s="61">
        <v>65152215</v>
      </c>
      <c r="U151" s="61">
        <v>1975</v>
      </c>
      <c r="V151" s="61">
        <v>1990</v>
      </c>
      <c r="W151" s="61">
        <v>1945</v>
      </c>
      <c r="X151" s="61">
        <v>284165</v>
      </c>
      <c r="Y151" s="61">
        <v>145353082</v>
      </c>
    </row>
    <row r="152" spans="2:25" ht="12" customHeight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49" t="s">
        <v>4455</v>
      </c>
      <c r="Q152" s="61">
        <v>1980</v>
      </c>
      <c r="R152" s="844">
        <v>-10</v>
      </c>
      <c r="S152" s="61">
        <v>12977</v>
      </c>
      <c r="T152" s="61">
        <v>25796665</v>
      </c>
      <c r="U152" s="61">
        <v>2000</v>
      </c>
      <c r="V152" s="61">
        <v>2005</v>
      </c>
      <c r="W152" s="61">
        <v>1975</v>
      </c>
      <c r="X152" s="61">
        <v>287799</v>
      </c>
      <c r="Y152" s="61">
        <v>145353082</v>
      </c>
    </row>
    <row r="153" spans="2:25" ht="12" customHeight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49" t="s">
        <v>4456</v>
      </c>
      <c r="Q153" s="61">
        <v>1990</v>
      </c>
      <c r="R153" s="844">
        <v>-70</v>
      </c>
      <c r="S153" s="61">
        <v>41389</v>
      </c>
      <c r="T153" s="61">
        <v>83030205</v>
      </c>
      <c r="U153" s="61">
        <v>2045</v>
      </c>
      <c r="V153" s="61">
        <v>2055</v>
      </c>
      <c r="W153" s="61">
        <v>1990</v>
      </c>
      <c r="X153" s="61">
        <v>289253</v>
      </c>
      <c r="Y153" s="61">
        <v>145353082</v>
      </c>
    </row>
    <row r="154" spans="2:25" ht="12" customHeight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49" t="s">
        <v>4457</v>
      </c>
      <c r="Q154" s="61">
        <v>2060</v>
      </c>
      <c r="R154" s="844">
        <v>-5</v>
      </c>
      <c r="S154" s="61">
        <v>10335</v>
      </c>
      <c r="T154" s="61">
        <v>21176910</v>
      </c>
      <c r="U154" s="61">
        <v>2050</v>
      </c>
      <c r="V154" s="61">
        <v>2060</v>
      </c>
      <c r="W154" s="61">
        <v>2025</v>
      </c>
      <c r="X154" s="61">
        <v>299427</v>
      </c>
      <c r="Y154" s="61">
        <v>145353082</v>
      </c>
    </row>
    <row r="155" spans="2:25" ht="12" customHeight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49" t="s">
        <v>4458</v>
      </c>
      <c r="Q155" s="61">
        <v>2065</v>
      </c>
      <c r="R155" s="844">
        <v>20</v>
      </c>
      <c r="S155" s="61">
        <v>14752</v>
      </c>
      <c r="T155" s="61">
        <v>30100175</v>
      </c>
      <c r="U155" s="61">
        <v>2045</v>
      </c>
      <c r="V155" s="61">
        <v>2075</v>
      </c>
      <c r="W155" s="61">
        <v>2000</v>
      </c>
      <c r="X155" s="61">
        <v>300154</v>
      </c>
      <c r="Y155" s="61">
        <v>145353082</v>
      </c>
    </row>
    <row r="156" spans="2:25" ht="12" customHeight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49" t="s">
        <v>4459</v>
      </c>
      <c r="Q156" s="61">
        <v>2045</v>
      </c>
      <c r="R156" s="844">
        <v>-10</v>
      </c>
      <c r="S156" s="61">
        <v>14147</v>
      </c>
      <c r="T156" s="61">
        <v>28811925</v>
      </c>
      <c r="U156" s="61">
        <v>2055</v>
      </c>
      <c r="V156" s="61">
        <v>2055</v>
      </c>
      <c r="W156" s="61">
        <v>2030</v>
      </c>
      <c r="X156" s="61">
        <v>297247</v>
      </c>
      <c r="Y156" s="61">
        <v>145353082</v>
      </c>
    </row>
    <row r="157" spans="2:25" ht="12" customHeight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49" t="s">
        <v>4460</v>
      </c>
      <c r="Q157" s="61">
        <v>2055</v>
      </c>
      <c r="R157" s="844">
        <v>0</v>
      </c>
      <c r="S157" s="61">
        <v>22069</v>
      </c>
      <c r="T157" s="61">
        <v>45085185</v>
      </c>
      <c r="U157" s="61">
        <v>2080</v>
      </c>
      <c r="V157" s="61">
        <v>2080</v>
      </c>
      <c r="W157" s="61">
        <v>2035</v>
      </c>
      <c r="X157" s="61">
        <v>298701</v>
      </c>
      <c r="Y157" s="61">
        <v>145353082</v>
      </c>
    </row>
    <row r="158" spans="2:25" ht="12" customHeight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49" t="s">
        <v>4461</v>
      </c>
      <c r="Q158" s="61">
        <v>2055</v>
      </c>
      <c r="R158" s="844">
        <v>-55</v>
      </c>
      <c r="S158" s="61">
        <v>31962</v>
      </c>
      <c r="T158" s="61">
        <v>66032500</v>
      </c>
      <c r="U158" s="61">
        <v>2105</v>
      </c>
      <c r="V158" s="61">
        <v>2115</v>
      </c>
      <c r="W158" s="61">
        <v>2040</v>
      </c>
      <c r="X158" s="61">
        <v>298701</v>
      </c>
      <c r="Y158" s="61">
        <v>145353082</v>
      </c>
    </row>
    <row r="159" spans="2:25" ht="12" customHeight="1">
      <c r="B159" s="389" t="s">
        <v>526</v>
      </c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49" t="s">
        <v>4462</v>
      </c>
      <c r="Q159" s="61">
        <v>2110</v>
      </c>
      <c r="R159" s="844">
        <v>30</v>
      </c>
      <c r="S159" s="61">
        <v>33458</v>
      </c>
      <c r="T159" s="61">
        <v>69225405</v>
      </c>
      <c r="U159" s="61">
        <v>2060</v>
      </c>
      <c r="V159" s="61">
        <v>2110</v>
      </c>
      <c r="W159" s="61">
        <v>2040</v>
      </c>
      <c r="X159" s="61">
        <v>306695</v>
      </c>
      <c r="Y159" s="61">
        <v>145353082</v>
      </c>
    </row>
    <row r="160" spans="2:25" ht="13.5" customHeight="1">
      <c r="B160" s="1101" t="s">
        <v>1286</v>
      </c>
      <c r="C160" s="1086" t="s">
        <v>2490</v>
      </c>
      <c r="D160" s="1087"/>
      <c r="E160" s="1087"/>
      <c r="F160" s="1103"/>
      <c r="G160" s="1086" t="s">
        <v>2537</v>
      </c>
      <c r="H160" s="1087"/>
      <c r="I160" s="1087"/>
      <c r="J160" s="1088"/>
      <c r="K160"/>
      <c r="L160"/>
      <c r="M160"/>
      <c r="N160"/>
      <c r="O160"/>
      <c r="P160" s="49" t="s">
        <v>4463</v>
      </c>
      <c r="Q160" s="61">
        <v>2080</v>
      </c>
      <c r="R160" s="844">
        <v>-20</v>
      </c>
      <c r="S160" s="61">
        <v>34910</v>
      </c>
      <c r="T160" s="61">
        <v>72599310</v>
      </c>
      <c r="U160" s="61">
        <v>2145</v>
      </c>
      <c r="V160" s="61">
        <v>2145</v>
      </c>
      <c r="W160" s="61">
        <v>2055</v>
      </c>
      <c r="X160" s="61">
        <v>302334</v>
      </c>
      <c r="Y160" s="61">
        <v>145353082</v>
      </c>
    </row>
    <row r="161" spans="2:25" ht="12" customHeight="1">
      <c r="B161" s="1104"/>
      <c r="C161" s="788" t="s">
        <v>7228</v>
      </c>
      <c r="D161" s="788" t="s">
        <v>7230</v>
      </c>
      <c r="E161" s="788" t="s">
        <v>7226</v>
      </c>
      <c r="F161" s="1089" t="s">
        <v>1287</v>
      </c>
      <c r="G161" s="788" t="s">
        <v>7228</v>
      </c>
      <c r="H161" s="788" t="s">
        <v>7230</v>
      </c>
      <c r="I161" s="788" t="s">
        <v>7226</v>
      </c>
      <c r="J161" s="1091" t="s">
        <v>1287</v>
      </c>
      <c r="K161"/>
      <c r="L161"/>
      <c r="M161"/>
      <c r="N161"/>
      <c r="O161"/>
      <c r="P161" s="49" t="s">
        <v>4464</v>
      </c>
      <c r="Q161" s="61">
        <v>2100</v>
      </c>
      <c r="R161" s="844">
        <v>15</v>
      </c>
      <c r="S161" s="61">
        <v>140980</v>
      </c>
      <c r="T161" s="61">
        <v>295609970</v>
      </c>
      <c r="U161" s="61">
        <v>2115</v>
      </c>
      <c r="V161" s="61">
        <v>2160</v>
      </c>
      <c r="W161" s="61">
        <v>2045</v>
      </c>
      <c r="X161" s="61">
        <v>305241</v>
      </c>
      <c r="Y161" s="61">
        <v>145353082</v>
      </c>
    </row>
    <row r="162" spans="2:25" ht="12" customHeight="1">
      <c r="B162" s="1102"/>
      <c r="C162" s="859" t="s">
        <v>7229</v>
      </c>
      <c r="D162" s="859" t="s">
        <v>7227</v>
      </c>
      <c r="E162" s="859" t="s">
        <v>7227</v>
      </c>
      <c r="F162" s="1090"/>
      <c r="G162" s="859" t="s">
        <v>7229</v>
      </c>
      <c r="H162" s="859" t="s">
        <v>7227</v>
      </c>
      <c r="I162" s="859" t="s">
        <v>7227</v>
      </c>
      <c r="J162" s="1092"/>
      <c r="K162"/>
      <c r="L162"/>
      <c r="M162"/>
      <c r="N162"/>
      <c r="O162"/>
      <c r="P162" s="49" t="s">
        <v>4465</v>
      </c>
      <c r="Q162" s="61">
        <v>2085</v>
      </c>
      <c r="R162" s="844">
        <v>90</v>
      </c>
      <c r="S162" s="61">
        <v>432420</v>
      </c>
      <c r="T162" s="61">
        <v>920046760</v>
      </c>
      <c r="U162" s="61">
        <v>1995</v>
      </c>
      <c r="V162" s="61">
        <v>2230</v>
      </c>
      <c r="W162" s="61">
        <v>1995</v>
      </c>
      <c r="X162" s="61">
        <v>303061</v>
      </c>
      <c r="Y162" s="61">
        <v>145353082</v>
      </c>
    </row>
    <row r="163" spans="2:25" ht="12" customHeight="1">
      <c r="B163" s="810" t="s">
        <v>1278</v>
      </c>
      <c r="C163" s="783">
        <v>46976925</v>
      </c>
      <c r="D163" s="807" t="s">
        <v>115</v>
      </c>
      <c r="E163" s="807" t="s">
        <v>115</v>
      </c>
      <c r="F163" s="783">
        <v>46976925</v>
      </c>
      <c r="G163" s="783">
        <v>23018213</v>
      </c>
      <c r="H163" s="807" t="s">
        <v>115</v>
      </c>
      <c r="I163" s="807" t="s">
        <v>115</v>
      </c>
      <c r="J163" s="811">
        <v>23018213</v>
      </c>
      <c r="K163"/>
      <c r="L163"/>
      <c r="M163"/>
      <c r="N163"/>
      <c r="O163"/>
      <c r="P163" s="49" t="s">
        <v>4466</v>
      </c>
      <c r="Q163" s="61">
        <v>1995</v>
      </c>
      <c r="R163" s="844">
        <v>-10</v>
      </c>
      <c r="S163" s="61">
        <v>44049</v>
      </c>
      <c r="T163" s="61">
        <v>88105755</v>
      </c>
      <c r="U163" s="61">
        <v>1990</v>
      </c>
      <c r="V163" s="61">
        <v>2025</v>
      </c>
      <c r="W163" s="61">
        <v>1985</v>
      </c>
      <c r="X163" s="61">
        <v>289979</v>
      </c>
      <c r="Y163" s="61">
        <v>145353082</v>
      </c>
    </row>
    <row r="164" spans="2:25" ht="12" customHeight="1">
      <c r="B164" s="810" t="s">
        <v>7300</v>
      </c>
      <c r="C164" s="807" t="s">
        <v>115</v>
      </c>
      <c r="D164" s="807" t="s">
        <v>115</v>
      </c>
      <c r="E164" s="807" t="s">
        <v>115</v>
      </c>
      <c r="F164" s="807" t="s">
        <v>115</v>
      </c>
      <c r="G164" s="807" t="s">
        <v>115</v>
      </c>
      <c r="H164" s="807" t="s">
        <v>115</v>
      </c>
      <c r="I164" s="783">
        <v>4293775</v>
      </c>
      <c r="J164" s="811">
        <v>4293775</v>
      </c>
      <c r="K164"/>
      <c r="L164"/>
      <c r="M164"/>
      <c r="N164"/>
      <c r="O164"/>
      <c r="P164" s="49" t="s">
        <v>4467</v>
      </c>
      <c r="Q164" s="61">
        <v>2005</v>
      </c>
      <c r="R164" s="844">
        <v>-20</v>
      </c>
      <c r="S164" s="61">
        <v>72283</v>
      </c>
      <c r="T164" s="61">
        <v>144711455</v>
      </c>
      <c r="U164" s="61">
        <v>2025</v>
      </c>
      <c r="V164" s="61">
        <v>2040</v>
      </c>
      <c r="W164" s="61">
        <v>1975</v>
      </c>
      <c r="X164" s="61">
        <v>291433</v>
      </c>
      <c r="Y164" s="61">
        <v>145353082</v>
      </c>
    </row>
    <row r="165" spans="2:25" ht="12" customHeight="1">
      <c r="B165" s="810" t="s">
        <v>7301</v>
      </c>
      <c r="C165" s="783">
        <v>89439596</v>
      </c>
      <c r="D165" s="807" t="s">
        <v>115</v>
      </c>
      <c r="E165" s="807" t="s">
        <v>115</v>
      </c>
      <c r="F165" s="783">
        <v>89439596</v>
      </c>
      <c r="G165" s="783">
        <v>95046997</v>
      </c>
      <c r="H165" s="807" t="s">
        <v>115</v>
      </c>
      <c r="I165" s="807" t="s">
        <v>115</v>
      </c>
      <c r="J165" s="811">
        <v>95046997</v>
      </c>
      <c r="K165"/>
      <c r="L165"/>
      <c r="M165"/>
      <c r="N165"/>
      <c r="O165"/>
      <c r="P165" s="49" t="s">
        <v>4468</v>
      </c>
      <c r="Q165" s="61">
        <v>2025</v>
      </c>
      <c r="R165" s="844">
        <v>-105</v>
      </c>
      <c r="S165" s="61">
        <v>214003</v>
      </c>
      <c r="T165" s="61">
        <v>435539165</v>
      </c>
      <c r="U165" s="61">
        <v>2110</v>
      </c>
      <c r="V165" s="61">
        <v>2115</v>
      </c>
      <c r="W165" s="61">
        <v>2000</v>
      </c>
      <c r="X165" s="61">
        <v>294340</v>
      </c>
      <c r="Y165" s="61">
        <v>145353082</v>
      </c>
    </row>
    <row r="166" spans="2:25" ht="12" customHeight="1">
      <c r="B166" s="810" t="s">
        <v>7302</v>
      </c>
      <c r="C166" s="783">
        <v>797993</v>
      </c>
      <c r="D166" s="783">
        <v>1073534</v>
      </c>
      <c r="E166" s="807" t="s">
        <v>115</v>
      </c>
      <c r="F166" s="783">
        <v>1871527</v>
      </c>
      <c r="G166" s="783">
        <v>4826974</v>
      </c>
      <c r="H166" s="783">
        <v>1242480</v>
      </c>
      <c r="I166" s="807" t="s">
        <v>115</v>
      </c>
      <c r="J166" s="811">
        <v>6069454</v>
      </c>
      <c r="K166"/>
      <c r="L166"/>
      <c r="M166"/>
      <c r="N166"/>
      <c r="O166"/>
      <c r="P166" s="49" t="s">
        <v>4469</v>
      </c>
      <c r="Q166" s="61">
        <v>2130</v>
      </c>
      <c r="R166" s="844">
        <v>265</v>
      </c>
      <c r="S166" s="61">
        <v>564800</v>
      </c>
      <c r="T166" s="61">
        <v>1231539735</v>
      </c>
      <c r="U166" s="61">
        <v>1865</v>
      </c>
      <c r="V166" s="61">
        <v>2390</v>
      </c>
      <c r="W166" s="61">
        <v>1865</v>
      </c>
      <c r="X166" s="61">
        <v>309602</v>
      </c>
      <c r="Y166" s="61">
        <v>145353082</v>
      </c>
    </row>
    <row r="167" spans="2:25" ht="12" customHeight="1">
      <c r="B167" s="810" t="s">
        <v>7303</v>
      </c>
      <c r="C167" s="783">
        <v>64650796</v>
      </c>
      <c r="D167" s="783">
        <v>24913761</v>
      </c>
      <c r="E167" s="807" t="s">
        <v>115</v>
      </c>
      <c r="F167" s="783">
        <v>89564557</v>
      </c>
      <c r="G167" s="783">
        <v>60895918</v>
      </c>
      <c r="H167" s="783">
        <v>27513398</v>
      </c>
      <c r="I167" s="807" t="s">
        <v>115</v>
      </c>
      <c r="J167" s="811">
        <v>88409316</v>
      </c>
      <c r="K167"/>
      <c r="L167"/>
      <c r="M167"/>
      <c r="N167"/>
      <c r="O167"/>
      <c r="P167" s="49" t="s">
        <v>4470</v>
      </c>
      <c r="Q167" s="61">
        <v>1865</v>
      </c>
      <c r="R167" s="844">
        <v>0</v>
      </c>
      <c r="S167" s="61">
        <v>12756</v>
      </c>
      <c r="T167" s="61">
        <v>23703445</v>
      </c>
      <c r="U167" s="61">
        <v>1865</v>
      </c>
      <c r="V167" s="61">
        <v>1870</v>
      </c>
      <c r="W167" s="61">
        <v>1850</v>
      </c>
      <c r="X167" s="61">
        <v>271083</v>
      </c>
      <c r="Y167" s="61">
        <v>145353082</v>
      </c>
    </row>
    <row r="168" spans="2:25" ht="12" customHeight="1">
      <c r="B168" s="194" t="s">
        <v>1287</v>
      </c>
      <c r="C168" s="815">
        <v>201865310</v>
      </c>
      <c r="D168" s="815">
        <v>25987295</v>
      </c>
      <c r="E168" s="865" t="s">
        <v>115</v>
      </c>
      <c r="F168" s="815">
        <v>227852605</v>
      </c>
      <c r="G168" s="815">
        <v>183788102</v>
      </c>
      <c r="H168" s="815">
        <v>28755878</v>
      </c>
      <c r="I168" s="815">
        <v>4293775</v>
      </c>
      <c r="J168" s="816">
        <v>216837755</v>
      </c>
      <c r="K168"/>
      <c r="L168"/>
      <c r="M168"/>
      <c r="N168"/>
      <c r="O168"/>
      <c r="P168" s="49" t="s">
        <v>4471</v>
      </c>
      <c r="Q168" s="61">
        <v>1865</v>
      </c>
      <c r="R168" s="844">
        <v>5</v>
      </c>
      <c r="S168" s="61">
        <v>3219</v>
      </c>
      <c r="T168" s="61">
        <v>5995025</v>
      </c>
      <c r="U168" s="61">
        <v>1865</v>
      </c>
      <c r="V168" s="61">
        <v>1875</v>
      </c>
      <c r="W168" s="61">
        <v>1855</v>
      </c>
      <c r="X168" s="61">
        <v>271083</v>
      </c>
      <c r="Y168" s="61">
        <v>145353082</v>
      </c>
    </row>
    <row r="169" spans="2:25" ht="12" customHeight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49" t="s">
        <v>4472</v>
      </c>
      <c r="Q169" s="61">
        <v>1860</v>
      </c>
      <c r="R169" s="844">
        <v>-10</v>
      </c>
      <c r="S169" s="61">
        <v>11077</v>
      </c>
      <c r="T169" s="61">
        <v>20584740</v>
      </c>
      <c r="U169" s="61">
        <v>1860</v>
      </c>
      <c r="V169" s="61">
        <v>1870</v>
      </c>
      <c r="W169" s="61">
        <v>1855</v>
      </c>
      <c r="X169" s="61">
        <v>270357</v>
      </c>
      <c r="Y169" s="61">
        <v>145353082</v>
      </c>
    </row>
    <row r="170" spans="2:25" ht="12" customHeight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 s="49" t="s">
        <v>4473</v>
      </c>
      <c r="Q170" s="61">
        <v>1870</v>
      </c>
      <c r="R170" s="844">
        <v>-10</v>
      </c>
      <c r="S170" s="61">
        <v>12000</v>
      </c>
      <c r="T170" s="61">
        <v>22360360</v>
      </c>
      <c r="U170" s="61">
        <v>1880</v>
      </c>
      <c r="V170" s="61">
        <v>1880</v>
      </c>
      <c r="W170" s="61">
        <v>1855</v>
      </c>
      <c r="X170" s="61">
        <v>271810</v>
      </c>
      <c r="Y170" s="61">
        <v>145353082</v>
      </c>
    </row>
    <row r="171" spans="2:25" ht="12" customHeight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 s="49" t="s">
        <v>4474</v>
      </c>
      <c r="Q171" s="61">
        <v>1880</v>
      </c>
      <c r="R171" s="844">
        <v>5</v>
      </c>
      <c r="S171" s="61">
        <v>8214</v>
      </c>
      <c r="T171" s="61">
        <v>15340770</v>
      </c>
      <c r="U171" s="61">
        <v>1865</v>
      </c>
      <c r="V171" s="61">
        <v>1890</v>
      </c>
      <c r="W171" s="61">
        <v>1860</v>
      </c>
      <c r="X171" s="61">
        <v>273264</v>
      </c>
      <c r="Y171" s="61">
        <v>145353082</v>
      </c>
    </row>
    <row r="172" spans="2:25" ht="12" customHeight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 s="49" t="s">
        <v>4475</v>
      </c>
      <c r="Q172" s="61">
        <v>1875</v>
      </c>
      <c r="R172" s="844">
        <v>-10</v>
      </c>
      <c r="S172" s="61">
        <v>9443</v>
      </c>
      <c r="T172" s="61">
        <v>17652760</v>
      </c>
      <c r="U172" s="61">
        <v>1875</v>
      </c>
      <c r="V172" s="61">
        <v>1880</v>
      </c>
      <c r="W172" s="61">
        <v>1855</v>
      </c>
      <c r="X172" s="61">
        <v>272537</v>
      </c>
      <c r="Y172" s="61">
        <v>145353082</v>
      </c>
    </row>
    <row r="173" spans="2:25" ht="12" customHeight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 s="49" t="s">
        <v>4476</v>
      </c>
      <c r="Q173" s="61">
        <v>1885</v>
      </c>
      <c r="R173" s="844">
        <v>-5</v>
      </c>
      <c r="S173" s="61">
        <v>9304</v>
      </c>
      <c r="T173" s="61">
        <v>17407080</v>
      </c>
      <c r="U173" s="61">
        <v>1880</v>
      </c>
      <c r="V173" s="61">
        <v>1885</v>
      </c>
      <c r="W173" s="61">
        <v>1865</v>
      </c>
      <c r="X173" s="61">
        <v>273991</v>
      </c>
      <c r="Y173" s="61">
        <v>145353082</v>
      </c>
    </row>
    <row r="174" spans="2:25" ht="12" customHeight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 s="49" t="s">
        <v>4477</v>
      </c>
      <c r="Q174" s="61">
        <v>1890</v>
      </c>
      <c r="R174" s="844">
        <v>20</v>
      </c>
      <c r="S174" s="61">
        <v>12337</v>
      </c>
      <c r="T174" s="61">
        <v>23055520</v>
      </c>
      <c r="U174" s="61">
        <v>1850</v>
      </c>
      <c r="V174" s="61">
        <v>1895</v>
      </c>
      <c r="W174" s="61">
        <v>1850</v>
      </c>
      <c r="X174" s="61">
        <v>274717</v>
      </c>
      <c r="Y174" s="61">
        <v>145353082</v>
      </c>
    </row>
    <row r="175" spans="2:25" ht="12" customHeight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 s="49" t="s">
        <v>4478</v>
      </c>
      <c r="Q175" s="61">
        <v>1870</v>
      </c>
      <c r="R175" s="844">
        <v>-10</v>
      </c>
      <c r="S175" s="61">
        <v>12339</v>
      </c>
      <c r="T175" s="61">
        <v>23023735</v>
      </c>
      <c r="U175" s="61">
        <v>1880</v>
      </c>
      <c r="V175" s="61">
        <v>1895</v>
      </c>
      <c r="W175" s="61">
        <v>1855</v>
      </c>
      <c r="X175" s="61">
        <v>271810</v>
      </c>
      <c r="Y175" s="61">
        <v>145353082</v>
      </c>
    </row>
    <row r="176" spans="2:25" ht="12" customHeight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 s="49" t="s">
        <v>4479</v>
      </c>
      <c r="Q176" s="61">
        <v>1880</v>
      </c>
      <c r="R176" s="844">
        <v>10</v>
      </c>
      <c r="S176" s="61">
        <v>32468</v>
      </c>
      <c r="T176" s="61">
        <v>60007150</v>
      </c>
      <c r="U176" s="61">
        <v>1880</v>
      </c>
      <c r="V176" s="61">
        <v>1880</v>
      </c>
      <c r="W176" s="61">
        <v>1835</v>
      </c>
      <c r="X176" s="61">
        <v>273264</v>
      </c>
      <c r="Y176" s="61">
        <v>145353082</v>
      </c>
    </row>
    <row r="177" spans="2:25" ht="12" customHeight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 s="49" t="s">
        <v>4480</v>
      </c>
      <c r="Q177" s="61">
        <v>1870</v>
      </c>
      <c r="R177" s="844">
        <v>-35</v>
      </c>
      <c r="S177" s="61">
        <v>41387</v>
      </c>
      <c r="T177" s="61">
        <v>76929510</v>
      </c>
      <c r="U177" s="61">
        <v>1905</v>
      </c>
      <c r="V177" s="61">
        <v>1905</v>
      </c>
      <c r="W177" s="61">
        <v>1840</v>
      </c>
      <c r="X177" s="61">
        <v>271810</v>
      </c>
      <c r="Y177" s="61">
        <v>145353082</v>
      </c>
    </row>
    <row r="178" spans="2:25" ht="12" customHeigh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 s="49" t="s">
        <v>4481</v>
      </c>
      <c r="Q178" s="61">
        <v>1905</v>
      </c>
      <c r="R178" s="844">
        <v>-10</v>
      </c>
      <c r="S178" s="61">
        <v>18848</v>
      </c>
      <c r="T178" s="61">
        <v>35883055</v>
      </c>
      <c r="U178" s="61">
        <v>1905</v>
      </c>
      <c r="V178" s="61">
        <v>1915</v>
      </c>
      <c r="W178" s="61">
        <v>1895</v>
      </c>
      <c r="X178" s="61">
        <v>276898</v>
      </c>
      <c r="Y178" s="61">
        <v>145353082</v>
      </c>
    </row>
    <row r="179" spans="2:25" ht="12" customHeigh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 s="49" t="s">
        <v>4482</v>
      </c>
      <c r="Q179" s="61">
        <v>1915</v>
      </c>
      <c r="R179" s="844">
        <v>0</v>
      </c>
      <c r="S179" s="61">
        <v>17756</v>
      </c>
      <c r="T179" s="61">
        <v>33877810</v>
      </c>
      <c r="U179" s="61">
        <v>1910</v>
      </c>
      <c r="V179" s="61">
        <v>1920</v>
      </c>
      <c r="W179" s="61">
        <v>1900</v>
      </c>
      <c r="X179" s="61">
        <v>278351</v>
      </c>
      <c r="Y179" s="61">
        <v>145353082</v>
      </c>
    </row>
    <row r="180" spans="2:25" ht="12" customHeight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 s="49" t="s">
        <v>4483</v>
      </c>
      <c r="Q180" s="61">
        <v>1915</v>
      </c>
      <c r="R180" s="844">
        <v>-10</v>
      </c>
      <c r="S180" s="61">
        <v>21039</v>
      </c>
      <c r="T180" s="61">
        <v>40842395</v>
      </c>
      <c r="U180" s="61">
        <v>1925</v>
      </c>
      <c r="V180" s="61">
        <v>1950</v>
      </c>
      <c r="W180" s="61">
        <v>1915</v>
      </c>
      <c r="X180" s="61">
        <v>278351</v>
      </c>
      <c r="Y180" s="61">
        <v>145353082</v>
      </c>
    </row>
    <row r="181" spans="2:25" ht="12" customHeight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 s="49" t="s">
        <v>4484</v>
      </c>
      <c r="Q181" s="61">
        <v>1925</v>
      </c>
      <c r="R181" s="844">
        <v>-10</v>
      </c>
      <c r="S181" s="61">
        <v>7551</v>
      </c>
      <c r="T181" s="61">
        <v>14460115</v>
      </c>
      <c r="U181" s="61">
        <v>1925</v>
      </c>
      <c r="V181" s="61">
        <v>1940</v>
      </c>
      <c r="W181" s="61">
        <v>1900</v>
      </c>
      <c r="X181" s="61">
        <v>279805</v>
      </c>
      <c r="Y181" s="61">
        <v>145353082</v>
      </c>
    </row>
    <row r="182" spans="2:25" ht="12" customHeight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 s="49" t="s">
        <v>4485</v>
      </c>
      <c r="Q182" s="61">
        <v>1935</v>
      </c>
      <c r="R182" s="844">
        <v>20</v>
      </c>
      <c r="S182" s="61">
        <v>12903</v>
      </c>
      <c r="T182" s="61">
        <v>24679150</v>
      </c>
      <c r="U182" s="61">
        <v>1915</v>
      </c>
      <c r="V182" s="61">
        <v>1935</v>
      </c>
      <c r="W182" s="61">
        <v>1900</v>
      </c>
      <c r="X182" s="61">
        <v>281258</v>
      </c>
      <c r="Y182" s="61">
        <v>145353082</v>
      </c>
    </row>
    <row r="183" spans="2:25" ht="12" customHeight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 s="49" t="s">
        <v>4486</v>
      </c>
      <c r="Q183" s="61">
        <v>1915</v>
      </c>
      <c r="R183" s="844">
        <v>-20</v>
      </c>
      <c r="S183" s="61">
        <v>4273</v>
      </c>
      <c r="T183" s="61">
        <v>8208055</v>
      </c>
      <c r="U183" s="61">
        <v>1920</v>
      </c>
      <c r="V183" s="61">
        <v>1935</v>
      </c>
      <c r="W183" s="61">
        <v>1915</v>
      </c>
      <c r="X183" s="61">
        <v>278351</v>
      </c>
      <c r="Y183" s="61">
        <v>145353082</v>
      </c>
    </row>
    <row r="184" spans="2:25" ht="12" customHeight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 s="49" t="s">
        <v>4487</v>
      </c>
      <c r="Q184" s="61">
        <v>1935</v>
      </c>
      <c r="R184" s="844">
        <v>20</v>
      </c>
      <c r="S184" s="61">
        <v>24162</v>
      </c>
      <c r="T184" s="61">
        <v>46565680</v>
      </c>
      <c r="U184" s="61">
        <v>1905</v>
      </c>
      <c r="V184" s="61">
        <v>1940</v>
      </c>
      <c r="W184" s="61">
        <v>1905</v>
      </c>
      <c r="X184" s="61">
        <v>281258</v>
      </c>
      <c r="Y184" s="61">
        <v>145353082</v>
      </c>
    </row>
    <row r="185" spans="2:25" ht="12" customHeight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 s="49" t="s">
        <v>4488</v>
      </c>
      <c r="Q185" s="61">
        <v>1915</v>
      </c>
      <c r="R185" s="844">
        <v>30</v>
      </c>
      <c r="S185" s="61">
        <v>8871</v>
      </c>
      <c r="T185" s="61">
        <v>16896665</v>
      </c>
      <c r="U185" s="61">
        <v>1900</v>
      </c>
      <c r="V185" s="61">
        <v>1915</v>
      </c>
      <c r="W185" s="61">
        <v>1895</v>
      </c>
      <c r="X185" s="61">
        <v>278351</v>
      </c>
      <c r="Y185" s="61">
        <v>145353082</v>
      </c>
    </row>
    <row r="186" spans="2:25" ht="12" customHeight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 s="49" t="s">
        <v>4489</v>
      </c>
      <c r="Q186" s="61">
        <v>1885</v>
      </c>
      <c r="R186" s="844">
        <v>-20</v>
      </c>
      <c r="S186" s="61">
        <v>12904</v>
      </c>
      <c r="T186" s="61">
        <v>24664770</v>
      </c>
      <c r="U186" s="61">
        <v>1900</v>
      </c>
      <c r="V186" s="61">
        <v>1925</v>
      </c>
      <c r="W186" s="61">
        <v>1885</v>
      </c>
      <c r="X186" s="61">
        <v>273991</v>
      </c>
      <c r="Y186" s="61">
        <v>145353082</v>
      </c>
    </row>
    <row r="187" spans="2:25" ht="12" customHeight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 s="49" t="s">
        <v>4490</v>
      </c>
      <c r="Q187" s="61">
        <v>1905</v>
      </c>
      <c r="R187" s="844">
        <v>5</v>
      </c>
      <c r="S187" s="61">
        <v>18951</v>
      </c>
      <c r="T187" s="61">
        <v>35925020</v>
      </c>
      <c r="U187" s="61">
        <v>1895</v>
      </c>
      <c r="V187" s="61">
        <v>1915</v>
      </c>
      <c r="W187" s="61">
        <v>1885</v>
      </c>
      <c r="X187" s="61">
        <v>276898</v>
      </c>
      <c r="Y187" s="61">
        <v>145353082</v>
      </c>
    </row>
    <row r="188" spans="2:25" ht="12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 s="49" t="s">
        <v>4491</v>
      </c>
      <c r="Q188" s="61">
        <v>1900</v>
      </c>
      <c r="R188" s="844">
        <v>0</v>
      </c>
      <c r="S188" s="61">
        <v>23018</v>
      </c>
      <c r="T188" s="61">
        <v>43681970</v>
      </c>
      <c r="U188" s="61">
        <v>1900</v>
      </c>
      <c r="V188" s="61">
        <v>1925</v>
      </c>
      <c r="W188" s="61">
        <v>1885</v>
      </c>
      <c r="X188" s="61">
        <v>276171</v>
      </c>
      <c r="Y188" s="61">
        <v>145353082</v>
      </c>
    </row>
    <row r="189" spans="2:25" ht="12" customHeight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 s="49" t="s">
        <v>4492</v>
      </c>
      <c r="Q189" s="61">
        <v>1900</v>
      </c>
      <c r="R189" s="844">
        <v>5</v>
      </c>
      <c r="S189" s="61">
        <v>60099</v>
      </c>
      <c r="T189" s="61">
        <v>114825060</v>
      </c>
      <c r="U189" s="61">
        <v>1895</v>
      </c>
      <c r="V189" s="61">
        <v>1950</v>
      </c>
      <c r="W189" s="61">
        <v>1890</v>
      </c>
      <c r="X189" s="61">
        <v>276171</v>
      </c>
      <c r="Y189" s="61">
        <v>145353082</v>
      </c>
    </row>
    <row r="190" spans="2:25" ht="12" customHeight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 s="49" t="s">
        <v>4493</v>
      </c>
      <c r="Q190" s="61">
        <v>1895</v>
      </c>
      <c r="R190" s="844">
        <v>5</v>
      </c>
      <c r="S190" s="61">
        <v>8149</v>
      </c>
      <c r="T190" s="61">
        <v>15319440</v>
      </c>
      <c r="U190" s="61">
        <v>1895</v>
      </c>
      <c r="V190" s="61">
        <v>1895</v>
      </c>
      <c r="W190" s="61">
        <v>1870</v>
      </c>
      <c r="X190" s="61">
        <v>275444</v>
      </c>
      <c r="Y190" s="61">
        <v>145353082</v>
      </c>
    </row>
    <row r="191" spans="2:25" ht="12" customHeight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 s="49" t="s">
        <v>4494</v>
      </c>
      <c r="Q191" s="61">
        <v>1890</v>
      </c>
      <c r="R191" s="844">
        <v>50</v>
      </c>
      <c r="S191" s="61">
        <v>8362</v>
      </c>
      <c r="T191" s="61">
        <v>15564495</v>
      </c>
      <c r="U191" s="61">
        <v>1840</v>
      </c>
      <c r="V191" s="61">
        <v>1890</v>
      </c>
      <c r="W191" s="61">
        <v>1840</v>
      </c>
      <c r="X191" s="61">
        <v>274717</v>
      </c>
      <c r="Y191" s="61">
        <v>145353082</v>
      </c>
    </row>
    <row r="192" spans="2:25" ht="12" customHeight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 s="49" t="s">
        <v>4495</v>
      </c>
      <c r="Q192" s="61">
        <v>1840</v>
      </c>
      <c r="R192" s="844">
        <v>-20</v>
      </c>
      <c r="S192" s="61">
        <v>14878</v>
      </c>
      <c r="T192" s="61">
        <v>27478065</v>
      </c>
      <c r="U192" s="61">
        <v>1855</v>
      </c>
      <c r="V192" s="61">
        <v>1870</v>
      </c>
      <c r="W192" s="61">
        <v>1840</v>
      </c>
      <c r="X192" s="61">
        <v>267450</v>
      </c>
      <c r="Y192" s="61">
        <v>145353082</v>
      </c>
    </row>
    <row r="193" spans="2:25" ht="12" customHeight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 s="49" t="s">
        <v>4496</v>
      </c>
      <c r="Q193" s="61">
        <v>1860</v>
      </c>
      <c r="R193" s="844">
        <v>0</v>
      </c>
      <c r="S193" s="61">
        <v>16785</v>
      </c>
      <c r="T193" s="61">
        <v>31096090</v>
      </c>
      <c r="U193" s="61">
        <v>1845</v>
      </c>
      <c r="V193" s="61">
        <v>1895</v>
      </c>
      <c r="W193" s="61">
        <v>1845</v>
      </c>
      <c r="X193" s="61">
        <v>270357</v>
      </c>
      <c r="Y193" s="61">
        <v>145353082</v>
      </c>
    </row>
    <row r="194" spans="2:25" ht="12" customHeight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 s="49" t="s">
        <v>4497</v>
      </c>
      <c r="Q194" s="61">
        <v>1860</v>
      </c>
      <c r="R194" s="844">
        <v>-40</v>
      </c>
      <c r="S194" s="61">
        <v>39144</v>
      </c>
      <c r="T194" s="61">
        <v>72673540</v>
      </c>
      <c r="U194" s="61">
        <v>1885</v>
      </c>
      <c r="V194" s="61">
        <v>1885</v>
      </c>
      <c r="W194" s="61">
        <v>1845</v>
      </c>
      <c r="X194" s="61">
        <v>270357</v>
      </c>
      <c r="Y194" s="61">
        <v>145353082</v>
      </c>
    </row>
    <row r="195" spans="2:25" ht="12" customHeigh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s="49" t="s">
        <v>4498</v>
      </c>
      <c r="Q195" s="61">
        <v>1900</v>
      </c>
      <c r="R195" s="844">
        <v>20</v>
      </c>
      <c r="S195" s="61">
        <v>20232</v>
      </c>
      <c r="T195" s="61">
        <v>38409280</v>
      </c>
      <c r="U195" s="61">
        <v>1870</v>
      </c>
      <c r="V195" s="61">
        <v>1920</v>
      </c>
      <c r="W195" s="61">
        <v>1870</v>
      </c>
      <c r="X195" s="61">
        <v>276171</v>
      </c>
      <c r="Y195" s="61">
        <v>145353082</v>
      </c>
    </row>
    <row r="196" spans="2:25" ht="12" customHeight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 s="49" t="s">
        <v>673</v>
      </c>
      <c r="Q196" s="61">
        <v>1880</v>
      </c>
      <c r="R196" s="844">
        <v>-5</v>
      </c>
      <c r="S196" s="61">
        <v>19077</v>
      </c>
      <c r="T196" s="61">
        <v>35794335</v>
      </c>
      <c r="U196" s="61">
        <v>1885</v>
      </c>
      <c r="V196" s="61">
        <v>1890</v>
      </c>
      <c r="W196" s="61">
        <v>1865</v>
      </c>
      <c r="X196" s="61">
        <v>273264</v>
      </c>
      <c r="Y196" s="61">
        <v>145353082</v>
      </c>
    </row>
    <row r="197" spans="2:25" ht="12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 s="49" t="s">
        <v>674</v>
      </c>
      <c r="Q197" s="61">
        <v>1885</v>
      </c>
      <c r="R197" s="844">
        <v>-15</v>
      </c>
      <c r="S197" s="61">
        <v>21672</v>
      </c>
      <c r="T197" s="61">
        <v>40957410</v>
      </c>
      <c r="U197" s="61">
        <v>1890</v>
      </c>
      <c r="V197" s="61">
        <v>1915</v>
      </c>
      <c r="W197" s="61">
        <v>1880</v>
      </c>
      <c r="X197" s="61">
        <v>273991</v>
      </c>
      <c r="Y197" s="61">
        <v>145353082</v>
      </c>
    </row>
    <row r="198" spans="2:25" ht="12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 s="49" t="s">
        <v>675</v>
      </c>
      <c r="Q198" s="61">
        <v>1900</v>
      </c>
      <c r="R198" s="844">
        <v>0</v>
      </c>
      <c r="S198" s="61">
        <v>7082</v>
      </c>
      <c r="T198" s="61">
        <v>13357910</v>
      </c>
      <c r="U198" s="61">
        <v>1890</v>
      </c>
      <c r="V198" s="61">
        <v>1900</v>
      </c>
      <c r="W198" s="61">
        <v>1880</v>
      </c>
      <c r="X198" s="61">
        <v>276171</v>
      </c>
      <c r="Y198" s="61">
        <v>145353082</v>
      </c>
    </row>
    <row r="199" spans="2:25" ht="12" customHeight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 s="49" t="s">
        <v>676</v>
      </c>
      <c r="Q199" s="61">
        <v>1900</v>
      </c>
      <c r="R199" s="844">
        <v>-10</v>
      </c>
      <c r="S199" s="61">
        <v>11413</v>
      </c>
      <c r="T199" s="61">
        <v>21549465</v>
      </c>
      <c r="U199" s="61">
        <v>1890</v>
      </c>
      <c r="V199" s="61">
        <v>1905</v>
      </c>
      <c r="W199" s="61">
        <v>1880</v>
      </c>
      <c r="X199" s="61">
        <v>276171</v>
      </c>
      <c r="Y199" s="61">
        <v>145353082</v>
      </c>
    </row>
    <row r="200" spans="2:25" ht="12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 s="49" t="s">
        <v>677</v>
      </c>
      <c r="Q200" s="61">
        <v>1910</v>
      </c>
      <c r="R200" s="844">
        <v>0</v>
      </c>
      <c r="S200" s="61">
        <v>18015</v>
      </c>
      <c r="T200" s="61">
        <v>34083375</v>
      </c>
      <c r="U200" s="61">
        <v>1910</v>
      </c>
      <c r="V200" s="61">
        <v>1920</v>
      </c>
      <c r="W200" s="61">
        <v>1880</v>
      </c>
      <c r="X200" s="61">
        <v>277624</v>
      </c>
      <c r="Y200" s="61">
        <v>145353082</v>
      </c>
    </row>
    <row r="201" spans="2:25" ht="12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 s="49" t="s">
        <v>678</v>
      </c>
      <c r="Q201" s="61">
        <v>1910</v>
      </c>
      <c r="R201" s="844">
        <v>0</v>
      </c>
      <c r="S201" s="61">
        <v>5913</v>
      </c>
      <c r="T201" s="61">
        <v>11259665</v>
      </c>
      <c r="U201" s="61">
        <v>1900</v>
      </c>
      <c r="V201" s="61">
        <v>1920</v>
      </c>
      <c r="W201" s="61">
        <v>1890</v>
      </c>
      <c r="X201" s="61">
        <v>277624</v>
      </c>
      <c r="Y201" s="61">
        <v>145353082</v>
      </c>
    </row>
    <row r="202" spans="2:25" ht="12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 s="49" t="s">
        <v>137</v>
      </c>
      <c r="Q202" s="61">
        <v>1910</v>
      </c>
      <c r="R202" s="844">
        <v>5</v>
      </c>
      <c r="S202" s="61">
        <v>9529</v>
      </c>
      <c r="T202" s="61">
        <v>18208050</v>
      </c>
      <c r="U202" s="61">
        <v>1915</v>
      </c>
      <c r="V202" s="61">
        <v>1950</v>
      </c>
      <c r="W202" s="61">
        <v>1895</v>
      </c>
      <c r="X202" s="61">
        <v>277624</v>
      </c>
      <c r="Y202" s="61">
        <v>145353082</v>
      </c>
    </row>
    <row r="203" spans="2:25" ht="12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 s="49" t="s">
        <v>142</v>
      </c>
      <c r="Q203" s="61">
        <v>1905</v>
      </c>
      <c r="R203" s="844">
        <v>55</v>
      </c>
      <c r="S203" s="61">
        <v>14718</v>
      </c>
      <c r="T203" s="61">
        <v>27761155</v>
      </c>
      <c r="U203" s="61">
        <v>1840</v>
      </c>
      <c r="V203" s="61">
        <v>1910</v>
      </c>
      <c r="W203" s="61">
        <v>1840</v>
      </c>
      <c r="X203" s="61">
        <v>276898</v>
      </c>
      <c r="Y203" s="61">
        <v>145353082</v>
      </c>
    </row>
    <row r="204" spans="2:25" ht="12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 s="49" t="s">
        <v>145</v>
      </c>
      <c r="Q204" s="61">
        <v>1850</v>
      </c>
      <c r="R204" s="844">
        <v>-35</v>
      </c>
      <c r="S204" s="61">
        <v>118384</v>
      </c>
      <c r="T204" s="61">
        <v>218724610</v>
      </c>
      <c r="U204" s="61">
        <v>1890</v>
      </c>
      <c r="V204" s="61">
        <v>1895</v>
      </c>
      <c r="W204" s="61">
        <v>1820</v>
      </c>
      <c r="X204" s="61">
        <v>268903</v>
      </c>
      <c r="Y204" s="61">
        <v>145353082</v>
      </c>
    </row>
    <row r="205" spans="2:25" ht="12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 s="49" t="s">
        <v>150</v>
      </c>
      <c r="Q205" s="61">
        <v>1885</v>
      </c>
      <c r="R205" s="844">
        <v>10</v>
      </c>
      <c r="S205" s="61">
        <v>11400</v>
      </c>
      <c r="T205" s="61">
        <v>21491735</v>
      </c>
      <c r="U205" s="61">
        <v>1875</v>
      </c>
      <c r="V205" s="61">
        <v>1905</v>
      </c>
      <c r="W205" s="61">
        <v>1870</v>
      </c>
      <c r="X205" s="61">
        <v>273991</v>
      </c>
      <c r="Y205" s="61">
        <v>145353082</v>
      </c>
    </row>
    <row r="206" spans="2:25" ht="12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 s="49" t="s">
        <v>155</v>
      </c>
      <c r="Q206" s="61">
        <v>1875</v>
      </c>
      <c r="R206" s="844">
        <v>-45</v>
      </c>
      <c r="S206" s="61">
        <v>34870</v>
      </c>
      <c r="T206" s="61">
        <v>65725575</v>
      </c>
      <c r="U206" s="61">
        <v>1905</v>
      </c>
      <c r="V206" s="61">
        <v>1910</v>
      </c>
      <c r="W206" s="61">
        <v>1860</v>
      </c>
      <c r="X206" s="61">
        <v>272537</v>
      </c>
      <c r="Y206" s="61">
        <v>145353082</v>
      </c>
    </row>
    <row r="207" spans="2:25" ht="12" customHeight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 s="49" t="s">
        <v>159</v>
      </c>
      <c r="Q207" s="61">
        <v>1920</v>
      </c>
      <c r="R207" s="844">
        <v>0</v>
      </c>
      <c r="S207" s="61">
        <v>14423</v>
      </c>
      <c r="T207" s="61">
        <v>27542095</v>
      </c>
      <c r="U207" s="61">
        <v>1925</v>
      </c>
      <c r="V207" s="61">
        <v>1925</v>
      </c>
      <c r="W207" s="61">
        <v>1900</v>
      </c>
      <c r="X207" s="61">
        <v>279078</v>
      </c>
      <c r="Y207" s="61">
        <v>145353082</v>
      </c>
    </row>
    <row r="208" spans="2:25" ht="12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 s="49" t="s">
        <v>164</v>
      </c>
      <c r="Q208" s="61">
        <v>1920</v>
      </c>
      <c r="R208" s="844">
        <v>10</v>
      </c>
      <c r="S208" s="61">
        <v>11781</v>
      </c>
      <c r="T208" s="61">
        <v>22441820</v>
      </c>
      <c r="U208" s="61">
        <v>1900</v>
      </c>
      <c r="V208" s="61">
        <v>1920</v>
      </c>
      <c r="W208" s="61">
        <v>1900</v>
      </c>
      <c r="X208" s="61">
        <v>279078</v>
      </c>
      <c r="Y208" s="61">
        <v>145353082</v>
      </c>
    </row>
    <row r="209" spans="2:25" ht="12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 s="49" t="s">
        <v>169</v>
      </c>
      <c r="Q209" s="61">
        <v>1910</v>
      </c>
      <c r="R209" s="844">
        <v>-25</v>
      </c>
      <c r="S209" s="61">
        <v>28679</v>
      </c>
      <c r="T209" s="61">
        <v>54907900</v>
      </c>
      <c r="U209" s="61">
        <v>1930</v>
      </c>
      <c r="V209" s="61">
        <v>1935</v>
      </c>
      <c r="W209" s="61">
        <v>1905</v>
      </c>
      <c r="X209" s="61">
        <v>277624</v>
      </c>
      <c r="Y209" s="61">
        <v>145353082</v>
      </c>
    </row>
    <row r="210" spans="2:25" ht="12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 s="49" t="s">
        <v>172</v>
      </c>
      <c r="Q210" s="61">
        <v>1935</v>
      </c>
      <c r="R210" s="844">
        <v>-5</v>
      </c>
      <c r="S210" s="61">
        <v>39345</v>
      </c>
      <c r="T210" s="61">
        <v>77513790</v>
      </c>
      <c r="U210" s="61">
        <v>1940</v>
      </c>
      <c r="V210" s="61">
        <v>2010</v>
      </c>
      <c r="W210" s="61">
        <v>1935</v>
      </c>
      <c r="X210" s="61">
        <v>281258</v>
      </c>
      <c r="Y210" s="61">
        <v>145353082</v>
      </c>
    </row>
    <row r="211" spans="2:25" ht="12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 s="49" t="s">
        <v>176</v>
      </c>
      <c r="Q211" s="61">
        <v>1940</v>
      </c>
      <c r="R211" s="844">
        <v>0</v>
      </c>
      <c r="S211" s="61">
        <v>25474</v>
      </c>
      <c r="T211" s="61">
        <v>49632935</v>
      </c>
      <c r="U211" s="61">
        <v>1930</v>
      </c>
      <c r="V211" s="61">
        <v>2000</v>
      </c>
      <c r="W211" s="61">
        <v>1900</v>
      </c>
      <c r="X211" s="61">
        <v>281985</v>
      </c>
      <c r="Y211" s="61">
        <v>145353082</v>
      </c>
    </row>
    <row r="212" spans="2:25" ht="12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 s="49" t="s">
        <v>180</v>
      </c>
      <c r="Q212" s="61">
        <v>1940</v>
      </c>
      <c r="R212" s="844">
        <v>-10</v>
      </c>
      <c r="S212" s="61">
        <v>31679</v>
      </c>
      <c r="T212" s="61">
        <v>60748805</v>
      </c>
      <c r="U212" s="61">
        <v>1940</v>
      </c>
      <c r="V212" s="61">
        <v>1965</v>
      </c>
      <c r="W212" s="61">
        <v>1880</v>
      </c>
      <c r="X212" s="61">
        <v>281985</v>
      </c>
      <c r="Y212" s="61">
        <v>145353082</v>
      </c>
    </row>
    <row r="213" spans="2:25" ht="12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 s="49" t="s">
        <v>184</v>
      </c>
      <c r="Q213" s="61">
        <v>1950</v>
      </c>
      <c r="R213" s="844">
        <v>-5</v>
      </c>
      <c r="S213" s="61">
        <v>8504</v>
      </c>
      <c r="T213" s="61">
        <v>16480010</v>
      </c>
      <c r="U213" s="61">
        <v>1950</v>
      </c>
      <c r="V213" s="61">
        <v>1960</v>
      </c>
      <c r="W213" s="61">
        <v>1925</v>
      </c>
      <c r="X213" s="61">
        <v>283439</v>
      </c>
      <c r="Y213" s="61">
        <v>145353082</v>
      </c>
    </row>
    <row r="214" spans="2:25" ht="12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 s="49" t="s">
        <v>187</v>
      </c>
      <c r="Q214" s="61">
        <v>1955</v>
      </c>
      <c r="R214" s="844">
        <v>20</v>
      </c>
      <c r="S214" s="61">
        <v>18781</v>
      </c>
      <c r="T214" s="61">
        <v>36507890</v>
      </c>
      <c r="U214" s="61">
        <v>1925</v>
      </c>
      <c r="V214" s="61">
        <v>1965</v>
      </c>
      <c r="W214" s="61">
        <v>1920</v>
      </c>
      <c r="X214" s="61">
        <v>284165</v>
      </c>
      <c r="Y214" s="61">
        <v>145353082</v>
      </c>
    </row>
    <row r="215" spans="2:25" ht="12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 s="49" t="s">
        <v>190</v>
      </c>
      <c r="Q215" s="61">
        <v>1935</v>
      </c>
      <c r="R215" s="844">
        <v>-45</v>
      </c>
      <c r="S215" s="61">
        <v>28802</v>
      </c>
      <c r="T215" s="61">
        <v>55960405</v>
      </c>
      <c r="U215" s="61">
        <v>1970</v>
      </c>
      <c r="V215" s="61">
        <v>1980</v>
      </c>
      <c r="W215" s="61">
        <v>1915</v>
      </c>
      <c r="X215" s="61">
        <v>281258</v>
      </c>
      <c r="Y215" s="61">
        <v>145353082</v>
      </c>
    </row>
    <row r="216" spans="2:25" ht="12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 s="49" t="s">
        <v>192</v>
      </c>
      <c r="Q216" s="61">
        <v>1980</v>
      </c>
      <c r="R216" s="844">
        <v>-55</v>
      </c>
      <c r="S216" s="61">
        <v>29291</v>
      </c>
      <c r="T216" s="61">
        <v>58354800</v>
      </c>
      <c r="U216" s="61">
        <v>2025</v>
      </c>
      <c r="V216" s="61">
        <v>2035</v>
      </c>
      <c r="W216" s="61">
        <v>1970</v>
      </c>
      <c r="X216" s="61">
        <v>287799</v>
      </c>
      <c r="Y216" s="61">
        <v>145353082</v>
      </c>
    </row>
    <row r="217" spans="2:25" ht="12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 s="49" t="s">
        <v>194</v>
      </c>
      <c r="Q217" s="61">
        <v>2035</v>
      </c>
      <c r="R217" s="844">
        <v>5</v>
      </c>
      <c r="S217" s="61">
        <v>5479</v>
      </c>
      <c r="T217" s="61">
        <v>11090700</v>
      </c>
      <c r="U217" s="61">
        <v>2020</v>
      </c>
      <c r="V217" s="61">
        <v>2035</v>
      </c>
      <c r="W217" s="61">
        <v>2015</v>
      </c>
      <c r="X217" s="61">
        <v>295794</v>
      </c>
      <c r="Y217" s="61">
        <v>145353082</v>
      </c>
    </row>
    <row r="218" spans="2:25" ht="12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 s="49" t="s">
        <v>196</v>
      </c>
      <c r="Q218" s="61">
        <v>2030</v>
      </c>
      <c r="R218" s="844">
        <v>-20</v>
      </c>
      <c r="S218" s="61">
        <v>44470</v>
      </c>
      <c r="T218" s="61">
        <v>90974400</v>
      </c>
      <c r="U218" s="61">
        <v>2055</v>
      </c>
      <c r="V218" s="61">
        <v>2095</v>
      </c>
      <c r="W218" s="61">
        <v>2030</v>
      </c>
      <c r="X218" s="61">
        <v>295067</v>
      </c>
      <c r="Y218" s="61">
        <v>145353082</v>
      </c>
    </row>
    <row r="219" spans="2:25" ht="12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 s="49" t="s">
        <v>198</v>
      </c>
      <c r="Q219" s="61">
        <v>2050</v>
      </c>
      <c r="R219" s="844">
        <v>-70</v>
      </c>
      <c r="S219" s="61">
        <v>26119</v>
      </c>
      <c r="T219" s="61">
        <v>54797040</v>
      </c>
      <c r="U219" s="61">
        <v>2105</v>
      </c>
      <c r="V219" s="61">
        <v>2195</v>
      </c>
      <c r="W219" s="61">
        <v>2020</v>
      </c>
      <c r="X219" s="61">
        <v>297974</v>
      </c>
      <c r="Y219" s="61">
        <v>145353082</v>
      </c>
    </row>
    <row r="220" spans="2:25" ht="12" customHeight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 s="49" t="s">
        <v>200</v>
      </c>
      <c r="Q220" s="61">
        <v>2120</v>
      </c>
      <c r="R220" s="844">
        <v>-30</v>
      </c>
      <c r="S220" s="61">
        <v>61647</v>
      </c>
      <c r="T220" s="61">
        <v>129616055</v>
      </c>
      <c r="U220" s="61">
        <v>2130</v>
      </c>
      <c r="V220" s="61">
        <v>2160</v>
      </c>
      <c r="W220" s="61">
        <v>2000</v>
      </c>
      <c r="X220" s="61">
        <v>308149</v>
      </c>
      <c r="Y220" s="61">
        <v>145353082</v>
      </c>
    </row>
    <row r="221" spans="2:25" ht="12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 s="49" t="s">
        <v>201</v>
      </c>
      <c r="Q221" s="61">
        <v>2150</v>
      </c>
      <c r="R221" s="844">
        <v>-25</v>
      </c>
      <c r="S221" s="61">
        <v>18745</v>
      </c>
      <c r="T221" s="61">
        <v>40213380</v>
      </c>
      <c r="U221" s="61">
        <v>2195</v>
      </c>
      <c r="V221" s="61">
        <v>2195</v>
      </c>
      <c r="W221" s="61">
        <v>2125</v>
      </c>
      <c r="X221" s="61">
        <v>312509</v>
      </c>
      <c r="Y221" s="61">
        <v>145353082</v>
      </c>
    </row>
    <row r="222" spans="2:25" ht="12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 s="49" t="s">
        <v>202</v>
      </c>
      <c r="Q222" s="61">
        <v>2175</v>
      </c>
      <c r="R222" s="844">
        <v>-15</v>
      </c>
      <c r="S222" s="61">
        <v>33592</v>
      </c>
      <c r="T222" s="61">
        <v>72849160</v>
      </c>
      <c r="U222" s="61">
        <v>2190</v>
      </c>
      <c r="V222" s="61">
        <v>2190</v>
      </c>
      <c r="W222" s="61">
        <v>2155</v>
      </c>
      <c r="X222" s="61">
        <v>316143</v>
      </c>
      <c r="Y222" s="61">
        <v>145353082</v>
      </c>
    </row>
    <row r="223" spans="2:25" ht="12" customHeight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 s="49" t="s">
        <v>204</v>
      </c>
      <c r="Q223" s="61">
        <v>2190</v>
      </c>
      <c r="R223" s="844">
        <v>-15</v>
      </c>
      <c r="S223" s="61">
        <v>24861</v>
      </c>
      <c r="T223" s="61">
        <v>54479345</v>
      </c>
      <c r="U223" s="61">
        <v>2200</v>
      </c>
      <c r="V223" s="61">
        <v>2205</v>
      </c>
      <c r="W223" s="61">
        <v>2180</v>
      </c>
      <c r="X223" s="61">
        <v>318323</v>
      </c>
      <c r="Y223" s="61">
        <v>145353082</v>
      </c>
    </row>
    <row r="224" spans="2:25" ht="12" customHeight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 s="49" t="s">
        <v>206</v>
      </c>
      <c r="Q224" s="61">
        <v>2205</v>
      </c>
      <c r="R224" s="844">
        <v>5</v>
      </c>
      <c r="S224" s="61">
        <v>22223</v>
      </c>
      <c r="T224" s="61">
        <v>48791560</v>
      </c>
      <c r="U224" s="61">
        <v>2200</v>
      </c>
      <c r="V224" s="61">
        <v>2215</v>
      </c>
      <c r="W224" s="61">
        <v>2180</v>
      </c>
      <c r="X224" s="61">
        <v>320504</v>
      </c>
      <c r="Y224" s="61">
        <v>145353082</v>
      </c>
    </row>
    <row r="225" spans="2:25" ht="12" customHeight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 s="49" t="s">
        <v>208</v>
      </c>
      <c r="Q225" s="61">
        <v>2200</v>
      </c>
      <c r="R225" s="844">
        <v>-20</v>
      </c>
      <c r="S225" s="61">
        <v>23673</v>
      </c>
      <c r="T225" s="61">
        <v>52104365</v>
      </c>
      <c r="U225" s="61">
        <v>2205</v>
      </c>
      <c r="V225" s="61">
        <v>2245</v>
      </c>
      <c r="W225" s="61">
        <v>2175</v>
      </c>
      <c r="X225" s="61">
        <v>319777</v>
      </c>
      <c r="Y225" s="61">
        <v>145353082</v>
      </c>
    </row>
    <row r="226" spans="2:25" ht="12" customHeight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 s="49" t="s">
        <v>210</v>
      </c>
      <c r="Q226" s="61">
        <v>2220</v>
      </c>
      <c r="R226" s="844">
        <v>-100</v>
      </c>
      <c r="S226" s="61">
        <v>63205</v>
      </c>
      <c r="T226" s="61">
        <v>140729220</v>
      </c>
      <c r="U226" s="61">
        <v>2265</v>
      </c>
      <c r="V226" s="61">
        <v>2315</v>
      </c>
      <c r="W226" s="61">
        <v>2090</v>
      </c>
      <c r="X226" s="61">
        <v>322684</v>
      </c>
      <c r="Y226" s="61">
        <v>145353082</v>
      </c>
    </row>
    <row r="227" spans="2:25" ht="12" customHeight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 s="49" t="s">
        <v>211</v>
      </c>
      <c r="Q227" s="61">
        <v>2320</v>
      </c>
      <c r="R227" s="844">
        <v>0</v>
      </c>
      <c r="S227" s="61">
        <v>46676</v>
      </c>
      <c r="T227" s="61">
        <v>106722865</v>
      </c>
      <c r="U227" s="61">
        <v>2320</v>
      </c>
      <c r="V227" s="61">
        <v>2330</v>
      </c>
      <c r="W227" s="61">
        <v>2255</v>
      </c>
      <c r="X227" s="61">
        <v>337219</v>
      </c>
      <c r="Y227" s="61">
        <v>145353082</v>
      </c>
    </row>
    <row r="228" spans="2:25" ht="12" customHeight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 s="49" t="s">
        <v>213</v>
      </c>
      <c r="Q228" s="61">
        <v>2320</v>
      </c>
      <c r="R228" s="844">
        <v>0</v>
      </c>
      <c r="S228" s="61">
        <v>33455</v>
      </c>
      <c r="T228" s="61">
        <v>76631640</v>
      </c>
      <c r="U228" s="61">
        <v>2300</v>
      </c>
      <c r="V228" s="61">
        <v>2320</v>
      </c>
      <c r="W228" s="61">
        <v>2260</v>
      </c>
      <c r="X228" s="61">
        <v>337219</v>
      </c>
      <c r="Y228" s="61">
        <v>145353082</v>
      </c>
    </row>
    <row r="229" spans="2:25" ht="12" customHeight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 s="49" t="s">
        <v>217</v>
      </c>
      <c r="Q229" s="61">
        <v>2320</v>
      </c>
      <c r="R229" s="844">
        <v>5</v>
      </c>
      <c r="S229" s="61">
        <v>43977</v>
      </c>
      <c r="T229" s="61">
        <v>101709030</v>
      </c>
      <c r="U229" s="61">
        <v>2290</v>
      </c>
      <c r="V229" s="61">
        <v>2355</v>
      </c>
      <c r="W229" s="61">
        <v>2265</v>
      </c>
      <c r="X229" s="61">
        <v>337219</v>
      </c>
      <c r="Y229" s="61">
        <v>145353082</v>
      </c>
    </row>
    <row r="230" spans="2:25" ht="12" customHeight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 s="49" t="s">
        <v>220</v>
      </c>
      <c r="Q230" s="61">
        <v>2315</v>
      </c>
      <c r="R230" s="844">
        <v>5</v>
      </c>
      <c r="S230" s="61">
        <v>23689</v>
      </c>
      <c r="T230" s="61">
        <v>54617880</v>
      </c>
      <c r="U230" s="61">
        <v>2315</v>
      </c>
      <c r="V230" s="61">
        <v>2360</v>
      </c>
      <c r="W230" s="61">
        <v>2255</v>
      </c>
      <c r="X230" s="61">
        <v>336492</v>
      </c>
      <c r="Y230" s="61">
        <v>145353082</v>
      </c>
    </row>
    <row r="231" spans="2:25" ht="12" customHeight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 s="49" t="s">
        <v>223</v>
      </c>
      <c r="Q231" s="61">
        <v>2310</v>
      </c>
      <c r="R231" s="844">
        <v>-165</v>
      </c>
      <c r="S231" s="61">
        <v>63364</v>
      </c>
      <c r="T231" s="61">
        <v>150236390</v>
      </c>
      <c r="U231" s="61">
        <v>2430</v>
      </c>
      <c r="V231" s="61">
        <v>2470</v>
      </c>
      <c r="W231" s="61">
        <v>2305</v>
      </c>
      <c r="X231" s="61">
        <v>335766</v>
      </c>
      <c r="Y231" s="61">
        <v>145353082</v>
      </c>
    </row>
    <row r="232" spans="2:25" ht="12" customHeight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 s="49" t="s">
        <v>224</v>
      </c>
      <c r="Q232" s="61">
        <v>2475</v>
      </c>
      <c r="R232" s="844">
        <v>225</v>
      </c>
      <c r="S232" s="61">
        <v>221958</v>
      </c>
      <c r="T232" s="61">
        <v>547008955</v>
      </c>
      <c r="U232" s="61">
        <v>2550</v>
      </c>
      <c r="V232" s="61">
        <v>2550</v>
      </c>
      <c r="W232" s="61">
        <v>2380</v>
      </c>
      <c r="X232" s="61">
        <v>359749</v>
      </c>
      <c r="Y232" s="61">
        <v>145353082</v>
      </c>
    </row>
    <row r="233" spans="2:25" ht="12" customHeight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s="49" t="s">
        <v>225</v>
      </c>
      <c r="Q233" s="61">
        <v>2250</v>
      </c>
      <c r="R233" s="844">
        <v>-190</v>
      </c>
      <c r="S233" s="61">
        <v>127730</v>
      </c>
      <c r="T233" s="61">
        <v>291075600</v>
      </c>
      <c r="U233" s="61">
        <v>2290</v>
      </c>
      <c r="V233" s="61">
        <v>2375</v>
      </c>
      <c r="W233" s="61">
        <v>2160</v>
      </c>
      <c r="X233" s="61">
        <v>327044</v>
      </c>
      <c r="Y233" s="61">
        <v>145353082</v>
      </c>
    </row>
    <row r="234" spans="2:25" ht="12" customHeight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 s="49" t="s">
        <v>227</v>
      </c>
      <c r="Q234" s="61">
        <v>2440</v>
      </c>
      <c r="R234" s="844">
        <v>-10</v>
      </c>
      <c r="S234" s="61">
        <v>43057</v>
      </c>
      <c r="T234" s="61">
        <v>104802960</v>
      </c>
      <c r="U234" s="61">
        <v>2420</v>
      </c>
      <c r="V234" s="61">
        <v>2470</v>
      </c>
      <c r="W234" s="61">
        <v>2420</v>
      </c>
      <c r="X234" s="61">
        <v>354662</v>
      </c>
      <c r="Y234" s="61">
        <v>145353082</v>
      </c>
    </row>
    <row r="235" spans="2:25" ht="12" customHeight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 s="49" t="s">
        <v>228</v>
      </c>
      <c r="Q235" s="61">
        <v>2450</v>
      </c>
      <c r="R235" s="844">
        <v>10</v>
      </c>
      <c r="S235" s="61">
        <v>52435</v>
      </c>
      <c r="T235" s="61">
        <v>127729055</v>
      </c>
      <c r="U235" s="61">
        <v>2440</v>
      </c>
      <c r="V235" s="61">
        <v>2470</v>
      </c>
      <c r="W235" s="61">
        <v>2390</v>
      </c>
      <c r="X235" s="61">
        <v>356115</v>
      </c>
      <c r="Y235" s="61">
        <v>145353082</v>
      </c>
    </row>
    <row r="236" spans="2:25" ht="12" customHeight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 s="49" t="s">
        <v>229</v>
      </c>
      <c r="Q236" s="61">
        <v>2440</v>
      </c>
      <c r="R236" s="844">
        <v>-5</v>
      </c>
      <c r="S236" s="61">
        <v>177655</v>
      </c>
      <c r="T236" s="61">
        <v>438824150</v>
      </c>
      <c r="U236" s="61">
        <v>2460</v>
      </c>
      <c r="V236" s="61">
        <v>2575</v>
      </c>
      <c r="W236" s="61">
        <v>2415</v>
      </c>
      <c r="X236" s="61">
        <v>354662</v>
      </c>
      <c r="Y236" s="61">
        <v>145353082</v>
      </c>
    </row>
    <row r="237" spans="2:25" ht="12" customHeight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 s="49" t="s">
        <v>231</v>
      </c>
      <c r="Q237" s="61">
        <v>2445</v>
      </c>
      <c r="R237" s="844">
        <v>5</v>
      </c>
      <c r="S237" s="61">
        <v>79102</v>
      </c>
      <c r="T237" s="61">
        <v>190886930</v>
      </c>
      <c r="U237" s="61">
        <v>2445</v>
      </c>
      <c r="V237" s="61">
        <v>2460</v>
      </c>
      <c r="W237" s="61">
        <v>2360</v>
      </c>
      <c r="X237" s="61">
        <v>355388</v>
      </c>
      <c r="Y237" s="61">
        <v>145353082</v>
      </c>
    </row>
    <row r="238" spans="2:25" ht="12" customHeight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 s="49" t="s">
        <v>233</v>
      </c>
      <c r="Q238" s="61">
        <v>2440</v>
      </c>
      <c r="R238" s="844">
        <v>-5</v>
      </c>
      <c r="S238" s="61">
        <v>177467</v>
      </c>
      <c r="T238" s="61">
        <v>441394505</v>
      </c>
      <c r="U238" s="61">
        <v>2470</v>
      </c>
      <c r="V238" s="61">
        <v>2530</v>
      </c>
      <c r="W238" s="61">
        <v>2385</v>
      </c>
      <c r="X238" s="61">
        <v>354662</v>
      </c>
      <c r="Y238" s="61">
        <v>145353082</v>
      </c>
    </row>
    <row r="239" spans="2:25" ht="12" customHeight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 s="49" t="s">
        <v>235</v>
      </c>
      <c r="Q239" s="61">
        <v>2445</v>
      </c>
      <c r="R239" s="844">
        <v>-90</v>
      </c>
      <c r="S239" s="61">
        <v>120253</v>
      </c>
      <c r="T239" s="61">
        <v>292145655</v>
      </c>
      <c r="U239" s="61">
        <v>2515</v>
      </c>
      <c r="V239" s="61">
        <v>2515</v>
      </c>
      <c r="W239" s="61">
        <v>2365</v>
      </c>
      <c r="X239" s="61">
        <v>355388</v>
      </c>
      <c r="Y239" s="61">
        <v>145353082</v>
      </c>
    </row>
    <row r="240" spans="2:25" ht="12" customHeight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s="49" t="s">
        <v>237</v>
      </c>
      <c r="Q240" s="61">
        <v>2535</v>
      </c>
      <c r="R240" s="844">
        <v>65</v>
      </c>
      <c r="S240" s="61">
        <v>217649</v>
      </c>
      <c r="T240" s="61">
        <v>547779700</v>
      </c>
      <c r="U240" s="61">
        <v>2535</v>
      </c>
      <c r="V240" s="61">
        <v>2600</v>
      </c>
      <c r="W240" s="61">
        <v>2445</v>
      </c>
      <c r="X240" s="61">
        <v>368470</v>
      </c>
      <c r="Y240" s="61">
        <v>145353082</v>
      </c>
    </row>
    <row r="241" spans="2:25" ht="12" customHeight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 s="49" t="s">
        <v>238</v>
      </c>
      <c r="Q241" s="61">
        <v>2470</v>
      </c>
      <c r="R241" s="844">
        <v>65</v>
      </c>
      <c r="S241" s="61">
        <v>172195</v>
      </c>
      <c r="T241" s="61">
        <v>427709670</v>
      </c>
      <c r="U241" s="61">
        <v>2405</v>
      </c>
      <c r="V241" s="61">
        <v>2550</v>
      </c>
      <c r="W241" s="61">
        <v>2405</v>
      </c>
      <c r="X241" s="61">
        <v>359022</v>
      </c>
      <c r="Y241" s="61">
        <v>145353082</v>
      </c>
    </row>
    <row r="242" spans="2:25" ht="12" customHeight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 s="49" t="s">
        <v>241</v>
      </c>
      <c r="Q242" s="61">
        <v>2405</v>
      </c>
      <c r="R242" s="844">
        <v>15</v>
      </c>
      <c r="S242" s="61">
        <v>75923</v>
      </c>
      <c r="T242" s="61">
        <v>181826055</v>
      </c>
      <c r="U242" s="61">
        <v>2400</v>
      </c>
      <c r="V242" s="61">
        <v>2435</v>
      </c>
      <c r="W242" s="61">
        <v>2355</v>
      </c>
      <c r="X242" s="61">
        <v>349574</v>
      </c>
      <c r="Y242" s="61">
        <v>145353082</v>
      </c>
    </row>
    <row r="243" spans="2:25" ht="12" customHeight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 s="49" t="s">
        <v>243</v>
      </c>
      <c r="Q243" s="61">
        <v>2390</v>
      </c>
      <c r="R243" s="844">
        <v>-65</v>
      </c>
      <c r="S243" s="61">
        <v>149309</v>
      </c>
      <c r="T243" s="61">
        <v>359167925</v>
      </c>
      <c r="U243" s="61">
        <v>2455</v>
      </c>
      <c r="V243" s="61">
        <v>2470</v>
      </c>
      <c r="W243" s="61">
        <v>2365</v>
      </c>
      <c r="X243" s="61">
        <v>347394</v>
      </c>
      <c r="Y243" s="61">
        <v>145353082</v>
      </c>
    </row>
    <row r="244" spans="2:25" ht="12" customHeight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 s="49" t="s">
        <v>245</v>
      </c>
      <c r="Q244" s="61">
        <v>2455</v>
      </c>
      <c r="R244" s="844">
        <v>-60</v>
      </c>
      <c r="S244" s="61">
        <v>728102</v>
      </c>
      <c r="T244" s="61">
        <v>1853496630</v>
      </c>
      <c r="U244" s="61">
        <v>2545</v>
      </c>
      <c r="V244" s="61">
        <v>2670</v>
      </c>
      <c r="W244" s="61">
        <v>2400</v>
      </c>
      <c r="X244" s="61">
        <v>356842</v>
      </c>
      <c r="Y244" s="61">
        <v>145353082</v>
      </c>
    </row>
    <row r="245" spans="2:25" ht="12" customHeight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 s="49" t="s">
        <v>246</v>
      </c>
      <c r="Q245" s="61">
        <v>2515</v>
      </c>
      <c r="R245" s="844">
        <v>120</v>
      </c>
      <c r="S245" s="61">
        <v>380905</v>
      </c>
      <c r="T245" s="61">
        <v>940181855</v>
      </c>
      <c r="U245" s="61">
        <v>2350</v>
      </c>
      <c r="V245" s="61">
        <v>2555</v>
      </c>
      <c r="W245" s="61">
        <v>2305</v>
      </c>
      <c r="X245" s="61">
        <v>365563</v>
      </c>
      <c r="Y245" s="61">
        <v>145353082</v>
      </c>
    </row>
    <row r="246" spans="2:25" ht="12" customHeight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 s="49" t="s">
        <v>247</v>
      </c>
      <c r="Q246" s="61">
        <v>2395</v>
      </c>
      <c r="R246" s="844">
        <v>30</v>
      </c>
      <c r="S246" s="61">
        <v>115613</v>
      </c>
      <c r="T246" s="61">
        <v>272425410</v>
      </c>
      <c r="U246" s="61">
        <v>2300</v>
      </c>
      <c r="V246" s="61">
        <v>2400</v>
      </c>
      <c r="W246" s="61">
        <v>2300</v>
      </c>
      <c r="X246" s="61">
        <v>348121</v>
      </c>
      <c r="Y246" s="61">
        <v>145353082</v>
      </c>
    </row>
    <row r="247" spans="2:25" ht="12" customHeight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 s="49" t="s">
        <v>249</v>
      </c>
      <c r="Q247" s="61">
        <v>2365</v>
      </c>
      <c r="R247" s="844">
        <v>-60</v>
      </c>
      <c r="S247" s="61">
        <v>122305</v>
      </c>
      <c r="T247" s="61">
        <v>289761790</v>
      </c>
      <c r="U247" s="61">
        <v>2465</v>
      </c>
      <c r="V247" s="61">
        <v>2465</v>
      </c>
      <c r="W247" s="61">
        <v>2345</v>
      </c>
      <c r="X247" s="61">
        <v>343760</v>
      </c>
      <c r="Y247" s="61">
        <v>145353082</v>
      </c>
    </row>
    <row r="248" spans="2:25" ht="12" customHeight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 s="49" t="s">
        <v>251</v>
      </c>
      <c r="Q248" s="61">
        <v>2425</v>
      </c>
      <c r="R248" s="844">
        <v>50</v>
      </c>
      <c r="S248" s="61">
        <v>253622</v>
      </c>
      <c r="T248" s="61">
        <v>610283035</v>
      </c>
      <c r="U248" s="61">
        <v>2445</v>
      </c>
      <c r="V248" s="61">
        <v>2485</v>
      </c>
      <c r="W248" s="61">
        <v>2345</v>
      </c>
      <c r="X248" s="61">
        <v>352481</v>
      </c>
      <c r="Y248" s="61">
        <v>145353082</v>
      </c>
    </row>
    <row r="249" spans="2:25" ht="12" customHeight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 s="49" t="s">
        <v>5491</v>
      </c>
      <c r="Q249" s="61">
        <v>2375</v>
      </c>
      <c r="R249" s="844">
        <v>120</v>
      </c>
      <c r="S249" s="61">
        <v>365891</v>
      </c>
      <c r="T249" s="61">
        <v>863311495</v>
      </c>
      <c r="U249" s="61">
        <v>2275</v>
      </c>
      <c r="V249" s="61">
        <v>2420</v>
      </c>
      <c r="W249" s="61">
        <v>2270</v>
      </c>
      <c r="X249" s="61">
        <v>345214</v>
      </c>
      <c r="Y249" s="61">
        <v>145353082</v>
      </c>
    </row>
    <row r="250" spans="2:25" ht="12" customHeight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 s="49" t="s">
        <v>5496</v>
      </c>
      <c r="Q250" s="61">
        <v>2255</v>
      </c>
      <c r="R250" s="844">
        <v>-30</v>
      </c>
      <c r="S250" s="61">
        <v>539518</v>
      </c>
      <c r="T250" s="61">
        <v>1253124145</v>
      </c>
      <c r="U250" s="61">
        <v>2310</v>
      </c>
      <c r="V250" s="61">
        <v>2435</v>
      </c>
      <c r="W250" s="61">
        <v>2250</v>
      </c>
      <c r="X250" s="61">
        <v>327771</v>
      </c>
      <c r="Y250" s="61">
        <v>145353082</v>
      </c>
    </row>
    <row r="251" spans="2:25" ht="12" customHeight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 s="49" t="s">
        <v>5499</v>
      </c>
      <c r="Q251" s="61">
        <v>2285</v>
      </c>
      <c r="R251" s="844">
        <v>-160</v>
      </c>
      <c r="S251" s="61">
        <v>836924</v>
      </c>
      <c r="T251" s="61">
        <v>1946636665</v>
      </c>
      <c r="U251" s="61">
        <v>2410</v>
      </c>
      <c r="V251" s="61">
        <v>2545</v>
      </c>
      <c r="W251" s="61">
        <v>2260</v>
      </c>
      <c r="X251" s="61">
        <v>332132</v>
      </c>
      <c r="Y251" s="61">
        <v>145353082</v>
      </c>
    </row>
    <row r="252" spans="2:25" ht="12" customHeight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 s="49" t="s">
        <v>5502</v>
      </c>
      <c r="Q252" s="61">
        <v>2445</v>
      </c>
      <c r="R252" s="844">
        <v>310</v>
      </c>
      <c r="S252" s="61">
        <v>4198950</v>
      </c>
      <c r="T252" s="61">
        <v>10624619620</v>
      </c>
      <c r="U252" s="61">
        <v>2070</v>
      </c>
      <c r="V252" s="61">
        <v>2735</v>
      </c>
      <c r="W252" s="61">
        <v>2055</v>
      </c>
      <c r="X252" s="61">
        <v>355388</v>
      </c>
      <c r="Y252" s="61">
        <v>145353082</v>
      </c>
    </row>
    <row r="253" spans="2:25" ht="12" customHeight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 s="49" t="s">
        <v>5505</v>
      </c>
      <c r="Q253" s="61">
        <v>2135</v>
      </c>
      <c r="R253" s="844">
        <v>-20</v>
      </c>
      <c r="S253" s="61">
        <v>128973</v>
      </c>
      <c r="T253" s="61">
        <v>272805720</v>
      </c>
      <c r="U253" s="61">
        <v>2140</v>
      </c>
      <c r="V253" s="61">
        <v>2165</v>
      </c>
      <c r="W253" s="61">
        <v>2085</v>
      </c>
      <c r="X253" s="61">
        <v>310329</v>
      </c>
      <c r="Y253" s="61">
        <v>145353082</v>
      </c>
    </row>
    <row r="254" spans="2:25" ht="12" customHeight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 s="49" t="s">
        <v>5510</v>
      </c>
      <c r="Q254" s="61">
        <v>2155</v>
      </c>
      <c r="R254" s="844">
        <v>160</v>
      </c>
      <c r="S254" s="61">
        <v>612275</v>
      </c>
      <c r="T254" s="61">
        <v>1312062045</v>
      </c>
      <c r="U254" s="61">
        <v>2035</v>
      </c>
      <c r="V254" s="61">
        <v>2290</v>
      </c>
      <c r="W254" s="61">
        <v>1980</v>
      </c>
      <c r="X254" s="61">
        <v>313236</v>
      </c>
      <c r="Y254" s="61">
        <v>145353082</v>
      </c>
    </row>
    <row r="255" spans="2:25" ht="12" customHeight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 s="49" t="s">
        <v>5514</v>
      </c>
      <c r="Q255" s="61">
        <v>1995</v>
      </c>
      <c r="R255" s="844">
        <v>-10</v>
      </c>
      <c r="S255" s="61">
        <v>103276</v>
      </c>
      <c r="T255" s="61">
        <v>205749960</v>
      </c>
      <c r="U255" s="61">
        <v>2040</v>
      </c>
      <c r="V255" s="61">
        <v>2040</v>
      </c>
      <c r="W255" s="61">
        <v>1975</v>
      </c>
      <c r="X255" s="61">
        <v>289979</v>
      </c>
      <c r="Y255" s="61">
        <v>145353082</v>
      </c>
    </row>
    <row r="256" spans="2:25" ht="12" customHeight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 s="49" t="s">
        <v>5518</v>
      </c>
      <c r="Q256" s="61">
        <v>2005</v>
      </c>
      <c r="R256" s="844">
        <v>110</v>
      </c>
      <c r="S256" s="61">
        <v>337605</v>
      </c>
      <c r="T256" s="61">
        <v>671439165</v>
      </c>
      <c r="U256" s="61">
        <v>1890</v>
      </c>
      <c r="V256" s="61">
        <v>2070</v>
      </c>
      <c r="W256" s="61">
        <v>1890</v>
      </c>
      <c r="X256" s="61">
        <v>291433</v>
      </c>
      <c r="Y256" s="61">
        <v>145353082</v>
      </c>
    </row>
    <row r="257" spans="2:25" ht="12" customHeight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 s="49" t="s">
        <v>5521</v>
      </c>
      <c r="Q257" s="61">
        <v>1895</v>
      </c>
      <c r="R257" s="844">
        <v>-15</v>
      </c>
      <c r="S257" s="61">
        <v>38614</v>
      </c>
      <c r="T257" s="61">
        <v>73171255</v>
      </c>
      <c r="U257" s="61">
        <v>1930</v>
      </c>
      <c r="V257" s="61">
        <v>1940</v>
      </c>
      <c r="W257" s="61">
        <v>1890</v>
      </c>
      <c r="X257" s="61">
        <v>275444</v>
      </c>
      <c r="Y257" s="61">
        <v>145353082</v>
      </c>
    </row>
    <row r="258" spans="2:25" ht="12" customHeight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 s="49" t="s">
        <v>5526</v>
      </c>
      <c r="Q258" s="61">
        <v>1910</v>
      </c>
      <c r="R258" s="844">
        <v>15</v>
      </c>
      <c r="S258" s="61">
        <v>61003</v>
      </c>
      <c r="T258" s="61">
        <v>114533295</v>
      </c>
      <c r="U258" s="61">
        <v>1895</v>
      </c>
      <c r="V258" s="61">
        <v>1910</v>
      </c>
      <c r="W258" s="61">
        <v>1840</v>
      </c>
      <c r="X258" s="61">
        <v>277624</v>
      </c>
      <c r="Y258" s="61">
        <v>145353082</v>
      </c>
    </row>
    <row r="259" spans="2:25" ht="12" customHeight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 s="49" t="s">
        <v>5530</v>
      </c>
      <c r="Q259" s="61">
        <v>1895</v>
      </c>
      <c r="R259" s="844">
        <v>-5</v>
      </c>
      <c r="S259" s="61">
        <v>44541</v>
      </c>
      <c r="T259" s="61">
        <v>84139605</v>
      </c>
      <c r="U259" s="61">
        <v>1915</v>
      </c>
      <c r="V259" s="61">
        <v>1915</v>
      </c>
      <c r="W259" s="61">
        <v>1870</v>
      </c>
      <c r="X259" s="61">
        <v>275444</v>
      </c>
      <c r="Y259" s="61">
        <v>145353082</v>
      </c>
    </row>
    <row r="260" spans="2:25" ht="12" customHeight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 s="49" t="s">
        <v>5536</v>
      </c>
      <c r="Q260" s="61">
        <v>1900</v>
      </c>
      <c r="R260" s="844">
        <v>5</v>
      </c>
      <c r="S260" s="61">
        <v>19983</v>
      </c>
      <c r="T260" s="61">
        <v>37897135</v>
      </c>
      <c r="U260" s="61">
        <v>1895</v>
      </c>
      <c r="V260" s="61">
        <v>1910</v>
      </c>
      <c r="W260" s="61">
        <v>1890</v>
      </c>
      <c r="X260" s="61">
        <v>276171</v>
      </c>
      <c r="Y260" s="61">
        <v>145353082</v>
      </c>
    </row>
    <row r="261" spans="2:25" ht="12" customHeight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 s="49" t="s">
        <v>5541</v>
      </c>
      <c r="Q261" s="61">
        <v>1895</v>
      </c>
      <c r="R261" s="844">
        <v>0</v>
      </c>
      <c r="S261" s="61">
        <v>7375</v>
      </c>
      <c r="T261" s="61">
        <v>14008025</v>
      </c>
      <c r="U261" s="61">
        <v>1895</v>
      </c>
      <c r="V261" s="61">
        <v>1915</v>
      </c>
      <c r="W261" s="61">
        <v>1895</v>
      </c>
      <c r="X261" s="61">
        <v>275444</v>
      </c>
      <c r="Y261" s="61">
        <v>145353082</v>
      </c>
    </row>
    <row r="262" spans="2:25" ht="12" customHeight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 s="49" t="s">
        <v>5547</v>
      </c>
      <c r="Q262" s="61">
        <v>1895</v>
      </c>
      <c r="R262" s="844">
        <v>-15</v>
      </c>
      <c r="S262" s="61">
        <v>20650</v>
      </c>
      <c r="T262" s="61">
        <v>39240385</v>
      </c>
      <c r="U262" s="61">
        <v>1900</v>
      </c>
      <c r="V262" s="61">
        <v>1910</v>
      </c>
      <c r="W262" s="61">
        <v>1895</v>
      </c>
      <c r="X262" s="61">
        <v>275444</v>
      </c>
      <c r="Y262" s="61">
        <v>145353082</v>
      </c>
    </row>
    <row r="263" spans="2:25" ht="12" customHeight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 s="49" t="s">
        <v>5551</v>
      </c>
      <c r="Q263" s="61">
        <v>1910</v>
      </c>
      <c r="R263" s="844">
        <v>0</v>
      </c>
      <c r="S263" s="61">
        <v>21658</v>
      </c>
      <c r="T263" s="61">
        <v>41127395</v>
      </c>
      <c r="U263" s="61">
        <v>1915</v>
      </c>
      <c r="V263" s="61">
        <v>1935</v>
      </c>
      <c r="W263" s="61">
        <v>1895</v>
      </c>
      <c r="X263" s="61">
        <v>277624</v>
      </c>
      <c r="Y263" s="61">
        <v>145353082</v>
      </c>
    </row>
    <row r="264" spans="2:25" ht="12" customHeight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 s="49" t="s">
        <v>5555</v>
      </c>
      <c r="Q264" s="61">
        <v>1910</v>
      </c>
      <c r="R264" s="844">
        <v>5</v>
      </c>
      <c r="S264" s="61">
        <v>13847</v>
      </c>
      <c r="T264" s="61">
        <v>26374810</v>
      </c>
      <c r="U264" s="61">
        <v>1905</v>
      </c>
      <c r="V264" s="61">
        <v>1935</v>
      </c>
      <c r="W264" s="61">
        <v>1895</v>
      </c>
      <c r="X264" s="61">
        <v>277624</v>
      </c>
      <c r="Y264" s="61">
        <v>145353082</v>
      </c>
    </row>
    <row r="265" spans="2:25" ht="12" customHeight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 s="49" t="s">
        <v>5561</v>
      </c>
      <c r="Q265" s="61">
        <v>1905</v>
      </c>
      <c r="R265" s="844">
        <v>0</v>
      </c>
      <c r="S265" s="61">
        <v>25172</v>
      </c>
      <c r="T265" s="61">
        <v>48012975</v>
      </c>
      <c r="U265" s="61">
        <v>1905</v>
      </c>
      <c r="V265" s="61">
        <v>1925</v>
      </c>
      <c r="W265" s="61">
        <v>1900</v>
      </c>
      <c r="X265" s="61">
        <v>276898</v>
      </c>
      <c r="Y265" s="61">
        <v>145353082</v>
      </c>
    </row>
    <row r="266" spans="2:25" ht="12" customHeight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 s="49" t="s">
        <v>5567</v>
      </c>
      <c r="Q266" s="61">
        <v>1905</v>
      </c>
      <c r="R266" s="844">
        <v>-15</v>
      </c>
      <c r="S266" s="61">
        <v>23919</v>
      </c>
      <c r="T266" s="61">
        <v>45663630</v>
      </c>
      <c r="U266" s="61">
        <v>1925</v>
      </c>
      <c r="V266" s="61">
        <v>1945</v>
      </c>
      <c r="W266" s="61">
        <v>1900</v>
      </c>
      <c r="X266" s="61">
        <v>276898</v>
      </c>
      <c r="Y266" s="61">
        <v>145353082</v>
      </c>
    </row>
    <row r="267" spans="2:25" ht="12" customHeight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 s="49" t="s">
        <v>5572</v>
      </c>
      <c r="Q267" s="61">
        <v>1920</v>
      </c>
      <c r="R267" s="844">
        <v>5</v>
      </c>
      <c r="S267" s="61">
        <v>19473</v>
      </c>
      <c r="T267" s="61">
        <v>37538980</v>
      </c>
      <c r="U267" s="61">
        <v>1925</v>
      </c>
      <c r="V267" s="61">
        <v>1950</v>
      </c>
      <c r="W267" s="61">
        <v>1905</v>
      </c>
      <c r="X267" s="61">
        <v>279078</v>
      </c>
      <c r="Y267" s="61">
        <v>145353082</v>
      </c>
    </row>
    <row r="268" spans="2:25" ht="12" customHeight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 s="49" t="s">
        <v>5577</v>
      </c>
      <c r="Q268" s="61">
        <v>1915</v>
      </c>
      <c r="R268" s="844">
        <v>10</v>
      </c>
      <c r="S268" s="61">
        <v>72900</v>
      </c>
      <c r="T268" s="61">
        <v>140040525</v>
      </c>
      <c r="U268" s="61">
        <v>1915</v>
      </c>
      <c r="V268" s="61">
        <v>1945</v>
      </c>
      <c r="W268" s="61">
        <v>1900</v>
      </c>
      <c r="X268" s="61">
        <v>278351</v>
      </c>
      <c r="Y268" s="61">
        <v>145353082</v>
      </c>
    </row>
    <row r="269" spans="2:25" ht="12" customHeight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 s="49" t="s">
        <v>5583</v>
      </c>
      <c r="Q269" s="61">
        <v>1905</v>
      </c>
      <c r="R269" s="844">
        <v>-45</v>
      </c>
      <c r="S269" s="61">
        <v>30072</v>
      </c>
      <c r="T269" s="61">
        <v>57446710</v>
      </c>
      <c r="U269" s="61">
        <v>1970</v>
      </c>
      <c r="V269" s="61">
        <v>1975</v>
      </c>
      <c r="W269" s="61">
        <v>1900</v>
      </c>
      <c r="X269" s="61">
        <v>276898</v>
      </c>
      <c r="Y269" s="61">
        <v>145353082</v>
      </c>
    </row>
    <row r="270" spans="2:25" ht="12" customHeight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 s="49" t="s">
        <v>5587</v>
      </c>
      <c r="Q270" s="61">
        <v>1950</v>
      </c>
      <c r="R270" s="844">
        <v>15</v>
      </c>
      <c r="S270" s="61">
        <v>19402</v>
      </c>
      <c r="T270" s="61">
        <v>37801955</v>
      </c>
      <c r="U270" s="61">
        <v>1915</v>
      </c>
      <c r="V270" s="61">
        <v>1980</v>
      </c>
      <c r="W270" s="61">
        <v>1915</v>
      </c>
      <c r="X270" s="61">
        <v>283439</v>
      </c>
      <c r="Y270" s="61">
        <v>145353082</v>
      </c>
    </row>
    <row r="271" spans="2:25" ht="12" customHeight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 s="49" t="s">
        <v>5590</v>
      </c>
      <c r="Q271" s="61">
        <v>1935</v>
      </c>
      <c r="R271" s="844">
        <v>20</v>
      </c>
      <c r="S271" s="61">
        <v>9049</v>
      </c>
      <c r="T271" s="61">
        <v>17410100</v>
      </c>
      <c r="U271" s="61">
        <v>1915</v>
      </c>
      <c r="V271" s="61">
        <v>1950</v>
      </c>
      <c r="W271" s="61">
        <v>1905</v>
      </c>
      <c r="X271" s="61">
        <v>281258</v>
      </c>
      <c r="Y271" s="61">
        <v>145353082</v>
      </c>
    </row>
    <row r="272" spans="2:25" ht="12" customHeight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 s="49" t="s">
        <v>5596</v>
      </c>
      <c r="Q272" s="61">
        <v>1915</v>
      </c>
      <c r="R272" s="844">
        <v>10</v>
      </c>
      <c r="S272" s="61">
        <v>25665</v>
      </c>
      <c r="T272" s="61">
        <v>49992335</v>
      </c>
      <c r="U272" s="61">
        <v>1905</v>
      </c>
      <c r="V272" s="61">
        <v>1995</v>
      </c>
      <c r="W272" s="61">
        <v>1905</v>
      </c>
      <c r="X272" s="61">
        <v>278351</v>
      </c>
      <c r="Y272" s="61">
        <v>145353082</v>
      </c>
    </row>
    <row r="273" spans="2:25" ht="12" customHeight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 s="49" t="s">
        <v>5601</v>
      </c>
      <c r="Q273" s="61">
        <v>1905</v>
      </c>
      <c r="R273" s="844">
        <v>-15</v>
      </c>
      <c r="S273" s="61">
        <v>19953</v>
      </c>
      <c r="T273" s="61">
        <v>38447145</v>
      </c>
      <c r="U273" s="61">
        <v>1965</v>
      </c>
      <c r="V273" s="61">
        <v>1965</v>
      </c>
      <c r="W273" s="61">
        <v>1900</v>
      </c>
      <c r="X273" s="61">
        <v>276898</v>
      </c>
      <c r="Y273" s="61">
        <v>145353082</v>
      </c>
    </row>
    <row r="274" spans="2:25" ht="12" customHeight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 s="49" t="s">
        <v>5605</v>
      </c>
      <c r="Q274" s="61">
        <v>1920</v>
      </c>
      <c r="R274" s="844">
        <v>25</v>
      </c>
      <c r="S274" s="61">
        <v>18431</v>
      </c>
      <c r="T274" s="61">
        <v>35166770</v>
      </c>
      <c r="U274" s="61">
        <v>1900</v>
      </c>
      <c r="V274" s="61">
        <v>1935</v>
      </c>
      <c r="W274" s="61">
        <v>1885</v>
      </c>
      <c r="X274" s="61">
        <v>279078</v>
      </c>
      <c r="Y274" s="61">
        <v>145353082</v>
      </c>
    </row>
    <row r="275" spans="2:25" ht="12" customHeight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 s="49" t="s">
        <v>5609</v>
      </c>
      <c r="Q275" s="61">
        <v>1895</v>
      </c>
      <c r="R275" s="844">
        <v>-5</v>
      </c>
      <c r="S275" s="61">
        <v>38975</v>
      </c>
      <c r="T275" s="61">
        <v>73973960</v>
      </c>
      <c r="U275" s="61">
        <v>1900</v>
      </c>
      <c r="V275" s="61">
        <v>1930</v>
      </c>
      <c r="W275" s="61">
        <v>1885</v>
      </c>
      <c r="X275" s="61">
        <v>275444</v>
      </c>
      <c r="Y275" s="61">
        <v>145353082</v>
      </c>
    </row>
    <row r="276" spans="2:25" ht="12" customHeight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 s="49" t="s">
        <v>5613</v>
      </c>
      <c r="Q276" s="61">
        <v>1900</v>
      </c>
      <c r="R276" s="844">
        <v>-15</v>
      </c>
      <c r="S276" s="61">
        <v>26585</v>
      </c>
      <c r="T276" s="61">
        <v>50685060</v>
      </c>
      <c r="U276" s="61">
        <v>1915</v>
      </c>
      <c r="V276" s="61">
        <v>1920</v>
      </c>
      <c r="W276" s="61">
        <v>1900</v>
      </c>
      <c r="X276" s="61">
        <v>276171</v>
      </c>
      <c r="Y276" s="61">
        <v>145353082</v>
      </c>
    </row>
    <row r="277" spans="2:25" ht="12" customHeight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s="49" t="s">
        <v>5618</v>
      </c>
      <c r="Q277" s="61">
        <v>1915</v>
      </c>
      <c r="R277" s="844">
        <v>0</v>
      </c>
      <c r="S277" s="61">
        <v>19112</v>
      </c>
      <c r="T277" s="61">
        <v>36405325</v>
      </c>
      <c r="U277" s="61">
        <v>1915</v>
      </c>
      <c r="V277" s="61">
        <v>1925</v>
      </c>
      <c r="W277" s="61">
        <v>1900</v>
      </c>
      <c r="X277" s="61">
        <v>278351</v>
      </c>
      <c r="Y277" s="61">
        <v>145353082</v>
      </c>
    </row>
    <row r="278" spans="2:25" ht="12" customHeight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 s="49" t="s">
        <v>5622</v>
      </c>
      <c r="Q278" s="61">
        <v>1915</v>
      </c>
      <c r="R278" s="844">
        <v>-20</v>
      </c>
      <c r="S278" s="61">
        <v>23356</v>
      </c>
      <c r="T278" s="61">
        <v>44614050</v>
      </c>
      <c r="U278" s="61">
        <v>1930</v>
      </c>
      <c r="V278" s="61">
        <v>1945</v>
      </c>
      <c r="W278" s="61">
        <v>1900</v>
      </c>
      <c r="X278" s="61">
        <v>278351</v>
      </c>
      <c r="Y278" s="61">
        <v>145353082</v>
      </c>
    </row>
    <row r="279" spans="2:25" ht="12" customHeight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 s="49" t="s">
        <v>5627</v>
      </c>
      <c r="Q279" s="61">
        <v>1935</v>
      </c>
      <c r="R279" s="844">
        <v>10</v>
      </c>
      <c r="S279" s="61">
        <v>24590</v>
      </c>
      <c r="T279" s="61">
        <v>47172895</v>
      </c>
      <c r="U279" s="61">
        <v>1925</v>
      </c>
      <c r="V279" s="61">
        <v>1970</v>
      </c>
      <c r="W279" s="61">
        <v>1900</v>
      </c>
      <c r="X279" s="61">
        <v>281258</v>
      </c>
      <c r="Y279" s="61">
        <v>145353082</v>
      </c>
    </row>
    <row r="280" spans="2:25" ht="12" customHeight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 s="49" t="s">
        <v>5631</v>
      </c>
      <c r="Q280" s="61">
        <v>1925</v>
      </c>
      <c r="R280" s="844">
        <v>10</v>
      </c>
      <c r="S280" s="61">
        <v>33010</v>
      </c>
      <c r="T280" s="61">
        <v>62994725</v>
      </c>
      <c r="U280" s="61">
        <v>1915</v>
      </c>
      <c r="V280" s="61">
        <v>1935</v>
      </c>
      <c r="W280" s="61">
        <v>1900</v>
      </c>
      <c r="X280" s="61">
        <v>279805</v>
      </c>
      <c r="Y280" s="61">
        <v>145353082</v>
      </c>
    </row>
    <row r="281" spans="2:25" ht="12" customHeight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 s="49" t="s">
        <v>5637</v>
      </c>
      <c r="Q281" s="61">
        <v>1915</v>
      </c>
      <c r="R281" s="844">
        <v>-45</v>
      </c>
      <c r="S281" s="61">
        <v>45329</v>
      </c>
      <c r="T281" s="61">
        <v>86685990</v>
      </c>
      <c r="U281" s="61">
        <v>1960</v>
      </c>
      <c r="V281" s="61">
        <v>1960</v>
      </c>
      <c r="W281" s="61">
        <v>1900</v>
      </c>
      <c r="X281" s="61">
        <v>278351</v>
      </c>
      <c r="Y281" s="61">
        <v>145353082</v>
      </c>
    </row>
    <row r="282" spans="2:25" ht="12" customHeight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 s="49" t="s">
        <v>5641</v>
      </c>
      <c r="Q282" s="61">
        <v>1960</v>
      </c>
      <c r="R282" s="844">
        <v>-40</v>
      </c>
      <c r="S282" s="61">
        <v>20309</v>
      </c>
      <c r="T282" s="61">
        <v>40041880</v>
      </c>
      <c r="U282" s="61">
        <v>1990</v>
      </c>
      <c r="V282" s="61">
        <v>2000</v>
      </c>
      <c r="W282" s="61">
        <v>1955</v>
      </c>
      <c r="X282" s="61">
        <v>284892</v>
      </c>
      <c r="Y282" s="61">
        <v>145353082</v>
      </c>
    </row>
    <row r="283" spans="2:25" ht="12" customHeight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 s="49" t="s">
        <v>5647</v>
      </c>
      <c r="Q283" s="61">
        <v>2000</v>
      </c>
      <c r="R283" s="844">
        <v>-10</v>
      </c>
      <c r="S283" s="61">
        <v>29242</v>
      </c>
      <c r="T283" s="61">
        <v>58464925</v>
      </c>
      <c r="U283" s="61">
        <v>1990</v>
      </c>
      <c r="V283" s="61">
        <v>2050</v>
      </c>
      <c r="W283" s="61">
        <v>1980</v>
      </c>
      <c r="X283" s="61">
        <v>290706</v>
      </c>
      <c r="Y283" s="61">
        <v>145353082</v>
      </c>
    </row>
    <row r="284" spans="2:25" ht="12" customHeight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 s="49" t="s">
        <v>5650</v>
      </c>
      <c r="Q284" s="61">
        <v>2010</v>
      </c>
      <c r="R284" s="844">
        <v>95</v>
      </c>
      <c r="S284" s="61">
        <v>106044</v>
      </c>
      <c r="T284" s="61">
        <v>212251755</v>
      </c>
      <c r="U284" s="61">
        <v>1925</v>
      </c>
      <c r="V284" s="61">
        <v>2050</v>
      </c>
      <c r="W284" s="61">
        <v>1885</v>
      </c>
      <c r="X284" s="61">
        <v>292160</v>
      </c>
      <c r="Y284" s="61">
        <v>145353082</v>
      </c>
    </row>
    <row r="285" spans="2:25" ht="12" customHeight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 s="49" t="s">
        <v>5655</v>
      </c>
      <c r="Q285" s="61">
        <v>1915</v>
      </c>
      <c r="R285" s="844">
        <v>-10</v>
      </c>
      <c r="S285" s="61">
        <v>33360</v>
      </c>
      <c r="T285" s="61">
        <v>63468480</v>
      </c>
      <c r="U285" s="61">
        <v>1890</v>
      </c>
      <c r="V285" s="61">
        <v>1915</v>
      </c>
      <c r="W285" s="61">
        <v>1890</v>
      </c>
      <c r="X285" s="61">
        <v>278351</v>
      </c>
      <c r="Y285" s="61">
        <v>145353082</v>
      </c>
    </row>
    <row r="286" spans="2:25" ht="12" customHeight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 s="49" t="s">
        <v>5659</v>
      </c>
      <c r="Q286" s="61">
        <v>1925</v>
      </c>
      <c r="R286" s="844">
        <v>20</v>
      </c>
      <c r="S286" s="61">
        <v>19367</v>
      </c>
      <c r="T286" s="61">
        <v>37009820</v>
      </c>
      <c r="U286" s="61">
        <v>1900</v>
      </c>
      <c r="V286" s="61">
        <v>1930</v>
      </c>
      <c r="W286" s="61">
        <v>1895</v>
      </c>
      <c r="X286" s="61">
        <v>279805</v>
      </c>
      <c r="Y286" s="61">
        <v>145353082</v>
      </c>
    </row>
    <row r="287" spans="2:25" ht="12" customHeight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 s="49" t="s">
        <v>5663</v>
      </c>
      <c r="Q287" s="61">
        <v>1905</v>
      </c>
      <c r="R287" s="844">
        <v>-5</v>
      </c>
      <c r="S287" s="61">
        <v>29639</v>
      </c>
      <c r="T287" s="61">
        <v>56373165</v>
      </c>
      <c r="U287" s="61">
        <v>1940</v>
      </c>
      <c r="V287" s="61">
        <v>1970</v>
      </c>
      <c r="W287" s="61">
        <v>1890</v>
      </c>
      <c r="X287" s="61">
        <v>276898</v>
      </c>
      <c r="Y287" s="61">
        <v>145353082</v>
      </c>
    </row>
    <row r="288" spans="2:25" ht="12" customHeight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 s="49" t="s">
        <v>5668</v>
      </c>
      <c r="Q288" s="61">
        <v>1910</v>
      </c>
      <c r="R288" s="844">
        <v>-40</v>
      </c>
      <c r="S288" s="61">
        <v>25992</v>
      </c>
      <c r="T288" s="61">
        <v>50288990</v>
      </c>
      <c r="U288" s="61">
        <v>1950</v>
      </c>
      <c r="V288" s="61">
        <v>1980</v>
      </c>
      <c r="W288" s="61">
        <v>1890</v>
      </c>
      <c r="X288" s="61">
        <v>277624</v>
      </c>
      <c r="Y288" s="61">
        <v>145353082</v>
      </c>
    </row>
    <row r="289" spans="2:25" ht="12" customHeight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 s="49" t="s">
        <v>5672</v>
      </c>
      <c r="Q289" s="61">
        <v>1950</v>
      </c>
      <c r="R289" s="844">
        <v>60</v>
      </c>
      <c r="S289" s="61">
        <v>65143</v>
      </c>
      <c r="T289" s="61">
        <v>125703700</v>
      </c>
      <c r="U289" s="61">
        <v>1910</v>
      </c>
      <c r="V289" s="61">
        <v>1980</v>
      </c>
      <c r="W289" s="61">
        <v>1855</v>
      </c>
      <c r="X289" s="61">
        <v>283439</v>
      </c>
      <c r="Y289" s="61">
        <v>145353082</v>
      </c>
    </row>
    <row r="290" spans="2:25" ht="12" customHeight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 s="49" t="s">
        <v>5676</v>
      </c>
      <c r="Q290" s="61">
        <v>1890</v>
      </c>
      <c r="R290" s="844">
        <v>-40</v>
      </c>
      <c r="S290" s="61">
        <v>53537</v>
      </c>
      <c r="T290" s="61">
        <v>100650875</v>
      </c>
      <c r="U290" s="61">
        <v>1945</v>
      </c>
      <c r="V290" s="61">
        <v>1945</v>
      </c>
      <c r="W290" s="61">
        <v>1865</v>
      </c>
      <c r="X290" s="61">
        <v>274717</v>
      </c>
      <c r="Y290" s="61">
        <v>145353082</v>
      </c>
    </row>
    <row r="291" spans="2:25" ht="12" customHeight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 s="49" t="s">
        <v>5680</v>
      </c>
      <c r="Q291" s="61">
        <v>1930</v>
      </c>
      <c r="R291" s="844">
        <v>-140</v>
      </c>
      <c r="S291" s="61">
        <v>167966</v>
      </c>
      <c r="T291" s="61">
        <v>326527195</v>
      </c>
      <c r="U291" s="61">
        <v>1995</v>
      </c>
      <c r="V291" s="61">
        <v>2040</v>
      </c>
      <c r="W291" s="61">
        <v>1850</v>
      </c>
      <c r="X291" s="61">
        <v>280531</v>
      </c>
      <c r="Y291" s="61">
        <v>145353082</v>
      </c>
    </row>
    <row r="292" spans="2:25" ht="12" customHeight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 s="49" t="s">
        <v>5683</v>
      </c>
      <c r="Q292" s="61">
        <v>2070</v>
      </c>
      <c r="R292" s="844">
        <v>0</v>
      </c>
      <c r="S292" s="844">
        <v>0</v>
      </c>
      <c r="T292" s="844">
        <v>0</v>
      </c>
      <c r="U292" s="61">
        <v>2070</v>
      </c>
      <c r="V292" s="61">
        <v>2070</v>
      </c>
      <c r="W292" s="61">
        <v>2070</v>
      </c>
      <c r="X292" s="61">
        <v>300881</v>
      </c>
      <c r="Y292" s="61">
        <v>145353082</v>
      </c>
    </row>
    <row r="293" spans="2:25" ht="12" customHeight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 s="49" t="s">
        <v>5687</v>
      </c>
      <c r="Q293" s="61">
        <v>2070</v>
      </c>
      <c r="R293" s="844">
        <v>0</v>
      </c>
      <c r="S293" s="844">
        <v>0</v>
      </c>
      <c r="T293" s="844">
        <v>0</v>
      </c>
      <c r="U293" s="61">
        <v>2070</v>
      </c>
      <c r="V293" s="61">
        <v>2070</v>
      </c>
      <c r="W293" s="61">
        <v>2070</v>
      </c>
      <c r="X293" s="61">
        <v>300881</v>
      </c>
      <c r="Y293" s="61">
        <v>145353082</v>
      </c>
    </row>
    <row r="294" spans="2:25" ht="12" customHeight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s="49" t="s">
        <v>5692</v>
      </c>
      <c r="Q294" s="61">
        <v>2070</v>
      </c>
      <c r="R294" s="844">
        <v>0</v>
      </c>
      <c r="S294" s="844">
        <v>0</v>
      </c>
      <c r="T294" s="844">
        <v>0</v>
      </c>
      <c r="U294" s="61">
        <v>2070</v>
      </c>
      <c r="V294" s="61">
        <v>2070</v>
      </c>
      <c r="W294" s="61">
        <v>2070</v>
      </c>
      <c r="X294" s="61">
        <v>300881</v>
      </c>
      <c r="Y294" s="61">
        <v>145353082</v>
      </c>
    </row>
    <row r="295" spans="2:25" ht="12" customHeight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s="49" t="s">
        <v>5696</v>
      </c>
      <c r="Q295" s="61">
        <v>2070</v>
      </c>
      <c r="R295" s="844">
        <v>0</v>
      </c>
      <c r="S295" s="844">
        <v>0</v>
      </c>
      <c r="T295" s="844">
        <v>0</v>
      </c>
      <c r="U295" s="61">
        <v>2070</v>
      </c>
      <c r="V295" s="61">
        <v>2070</v>
      </c>
      <c r="W295" s="61">
        <v>2070</v>
      </c>
      <c r="X295" s="61">
        <v>300881</v>
      </c>
      <c r="Y295" s="61">
        <v>145353082</v>
      </c>
    </row>
    <row r="296" spans="2:25" ht="12" customHeight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s="49" t="s">
        <v>5700</v>
      </c>
      <c r="Q296" s="61">
        <v>2070</v>
      </c>
      <c r="R296" s="844">
        <v>0</v>
      </c>
      <c r="S296" s="844">
        <v>0</v>
      </c>
      <c r="T296" s="844">
        <v>0</v>
      </c>
      <c r="U296" s="61">
        <v>2070</v>
      </c>
      <c r="V296" s="61">
        <v>2070</v>
      </c>
      <c r="W296" s="61">
        <v>2070</v>
      </c>
      <c r="X296" s="61">
        <v>300881</v>
      </c>
      <c r="Y296" s="61">
        <v>145353082</v>
      </c>
    </row>
    <row r="297" spans="2:25" ht="12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 s="49" t="s">
        <v>5704</v>
      </c>
      <c r="Q297" s="61">
        <v>2070</v>
      </c>
      <c r="R297" s="844">
        <v>0</v>
      </c>
      <c r="S297" s="844">
        <v>0</v>
      </c>
      <c r="T297" s="844">
        <v>0</v>
      </c>
      <c r="U297" s="61">
        <v>2070</v>
      </c>
      <c r="V297" s="61">
        <v>2070</v>
      </c>
      <c r="W297" s="61">
        <v>2070</v>
      </c>
      <c r="X297" s="61">
        <v>300881</v>
      </c>
      <c r="Y297" s="61">
        <v>145353082</v>
      </c>
    </row>
    <row r="298" spans="2:25" ht="12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 s="49" t="s">
        <v>5708</v>
      </c>
      <c r="Q298" s="61">
        <v>2070</v>
      </c>
      <c r="R298" s="844">
        <v>0</v>
      </c>
      <c r="S298" s="844">
        <v>0</v>
      </c>
      <c r="T298" s="844">
        <v>0</v>
      </c>
      <c r="U298" s="61">
        <v>2070</v>
      </c>
      <c r="V298" s="61">
        <v>2070</v>
      </c>
      <c r="W298" s="61">
        <v>2070</v>
      </c>
      <c r="X298" s="61">
        <v>300881</v>
      </c>
      <c r="Y298" s="61">
        <v>145353082</v>
      </c>
    </row>
    <row r="299" spans="2:25" ht="12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 s="49" t="s">
        <v>5711</v>
      </c>
      <c r="Q299" s="61">
        <v>2070</v>
      </c>
      <c r="R299" s="844">
        <v>0</v>
      </c>
      <c r="S299" s="844">
        <v>0</v>
      </c>
      <c r="T299" s="844">
        <v>0</v>
      </c>
      <c r="U299" s="61">
        <v>2070</v>
      </c>
      <c r="V299" s="61">
        <v>2070</v>
      </c>
      <c r="W299" s="61">
        <v>2070</v>
      </c>
      <c r="X299" s="61">
        <v>300881</v>
      </c>
      <c r="Y299" s="61">
        <v>145353082</v>
      </c>
    </row>
    <row r="300" spans="2:25" ht="12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s="49" t="s">
        <v>5715</v>
      </c>
      <c r="Q300" s="61">
        <v>2070</v>
      </c>
      <c r="R300" s="844">
        <v>0</v>
      </c>
      <c r="S300" s="844">
        <v>0</v>
      </c>
      <c r="T300" s="844">
        <v>0</v>
      </c>
      <c r="U300" s="61">
        <v>2070</v>
      </c>
      <c r="V300" s="61">
        <v>2070</v>
      </c>
      <c r="W300" s="61">
        <v>2070</v>
      </c>
      <c r="X300" s="61">
        <v>300881</v>
      </c>
      <c r="Y300" s="61">
        <v>145353082</v>
      </c>
    </row>
    <row r="301" spans="2:25" ht="12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 s="49" t="s">
        <v>5719</v>
      </c>
      <c r="Q301" s="61">
        <v>2070</v>
      </c>
      <c r="R301" s="844">
        <v>0</v>
      </c>
      <c r="S301" s="844">
        <v>0</v>
      </c>
      <c r="T301" s="844">
        <v>0</v>
      </c>
      <c r="U301" s="61">
        <v>2070</v>
      </c>
      <c r="V301" s="61">
        <v>2070</v>
      </c>
      <c r="W301" s="61">
        <v>2070</v>
      </c>
      <c r="X301" s="61">
        <v>300881</v>
      </c>
      <c r="Y301" s="61">
        <v>145353082</v>
      </c>
    </row>
    <row r="302" spans="2:25" ht="12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s="49" t="s">
        <v>5723</v>
      </c>
      <c r="Q302" s="61">
        <v>2070</v>
      </c>
      <c r="R302" s="844">
        <v>0</v>
      </c>
      <c r="S302" s="844">
        <v>0</v>
      </c>
      <c r="T302" s="844">
        <v>0</v>
      </c>
      <c r="U302" s="61">
        <v>2070</v>
      </c>
      <c r="V302" s="61">
        <v>2070</v>
      </c>
      <c r="W302" s="61">
        <v>2070</v>
      </c>
      <c r="X302" s="61">
        <v>300881</v>
      </c>
      <c r="Y302" s="61">
        <v>145353082</v>
      </c>
    </row>
    <row r="303" spans="2:25" ht="12" customHeight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 s="49" t="s">
        <v>5728</v>
      </c>
      <c r="Q303" s="61">
        <v>2070</v>
      </c>
      <c r="R303" s="844">
        <v>0</v>
      </c>
      <c r="S303" s="844">
        <v>0</v>
      </c>
      <c r="T303" s="844">
        <v>0</v>
      </c>
      <c r="U303" s="61">
        <v>2070</v>
      </c>
      <c r="V303" s="61">
        <v>2070</v>
      </c>
      <c r="W303" s="61">
        <v>2070</v>
      </c>
      <c r="X303" s="61">
        <v>300881</v>
      </c>
      <c r="Y303" s="61">
        <v>145353082</v>
      </c>
    </row>
    <row r="304" spans="2:25" ht="12" customHeight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s="49" t="s">
        <v>5731</v>
      </c>
      <c r="Q304" s="61">
        <v>2070</v>
      </c>
      <c r="R304" s="844">
        <v>0</v>
      </c>
      <c r="S304" s="844">
        <v>0</v>
      </c>
      <c r="T304" s="844">
        <v>0</v>
      </c>
      <c r="U304" s="61">
        <v>2070</v>
      </c>
      <c r="V304" s="61">
        <v>2070</v>
      </c>
      <c r="W304" s="61">
        <v>2070</v>
      </c>
      <c r="X304" s="61">
        <v>300881</v>
      </c>
      <c r="Y304" s="61">
        <v>145353082</v>
      </c>
    </row>
    <row r="305" spans="2:25" ht="12" customHeight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 s="49" t="s">
        <v>5735</v>
      </c>
      <c r="Q305" s="61">
        <v>2070</v>
      </c>
      <c r="R305" s="844">
        <v>0</v>
      </c>
      <c r="S305" s="844">
        <v>0</v>
      </c>
      <c r="T305" s="844">
        <v>0</v>
      </c>
      <c r="U305" s="61">
        <v>2070</v>
      </c>
      <c r="V305" s="61">
        <v>2070</v>
      </c>
      <c r="W305" s="61">
        <v>2070</v>
      </c>
      <c r="X305" s="61">
        <v>300881</v>
      </c>
      <c r="Y305" s="61">
        <v>145353082</v>
      </c>
    </row>
    <row r="306" spans="2:25" ht="12" customHeight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 s="49" t="s">
        <v>5738</v>
      </c>
      <c r="Q306" s="61">
        <v>2070</v>
      </c>
      <c r="R306" s="844">
        <v>0</v>
      </c>
      <c r="S306" s="844">
        <v>0</v>
      </c>
      <c r="T306" s="844">
        <v>0</v>
      </c>
      <c r="U306" s="61">
        <v>2070</v>
      </c>
      <c r="V306" s="61">
        <v>2070</v>
      </c>
      <c r="W306" s="61">
        <v>2070</v>
      </c>
      <c r="X306" s="61">
        <v>300881</v>
      </c>
      <c r="Y306" s="61">
        <v>145353082</v>
      </c>
    </row>
    <row r="307" spans="2:25" ht="12" customHeight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 s="49" t="s">
        <v>5741</v>
      </c>
      <c r="Q307" s="61">
        <v>2070</v>
      </c>
      <c r="R307" s="844">
        <v>0</v>
      </c>
      <c r="S307" s="61">
        <v>36048</v>
      </c>
      <c r="T307" s="61">
        <v>74568055</v>
      </c>
      <c r="U307" s="61">
        <v>2070</v>
      </c>
      <c r="V307" s="61">
        <v>2115</v>
      </c>
      <c r="W307" s="61">
        <v>2025</v>
      </c>
      <c r="X307" s="61">
        <v>300881</v>
      </c>
      <c r="Y307" s="61">
        <v>145353082</v>
      </c>
    </row>
    <row r="308" spans="2:25" ht="12" customHeight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 s="49" t="s">
        <v>5745</v>
      </c>
      <c r="Q308" s="61">
        <v>2070</v>
      </c>
      <c r="R308" s="844">
        <v>-60</v>
      </c>
      <c r="S308" s="61">
        <v>62507</v>
      </c>
      <c r="T308" s="61">
        <v>130194545</v>
      </c>
      <c r="U308" s="61">
        <v>2130</v>
      </c>
      <c r="V308" s="61">
        <v>2140</v>
      </c>
      <c r="W308" s="61">
        <v>2050</v>
      </c>
      <c r="X308" s="61">
        <v>300881</v>
      </c>
      <c r="Y308" s="61">
        <v>145353082</v>
      </c>
    </row>
    <row r="309" spans="2:25" ht="12" customHeight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s="49" t="s">
        <v>5749</v>
      </c>
      <c r="Q309" s="61">
        <v>2130</v>
      </c>
      <c r="R309" s="844">
        <v>15</v>
      </c>
      <c r="S309" s="61">
        <v>77360</v>
      </c>
      <c r="T309" s="61">
        <v>162337295</v>
      </c>
      <c r="U309" s="61">
        <v>2110</v>
      </c>
      <c r="V309" s="61">
        <v>2140</v>
      </c>
      <c r="W309" s="61">
        <v>2060</v>
      </c>
      <c r="X309" s="61">
        <v>309602</v>
      </c>
      <c r="Y309" s="61">
        <v>145353082</v>
      </c>
    </row>
    <row r="310" spans="2:25" ht="12" customHeight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 s="49" t="s">
        <v>5754</v>
      </c>
      <c r="Q310" s="61">
        <v>2115</v>
      </c>
      <c r="R310" s="844">
        <v>-25</v>
      </c>
      <c r="S310" s="61">
        <v>63342</v>
      </c>
      <c r="T310" s="61">
        <v>134440020</v>
      </c>
      <c r="U310" s="61">
        <v>2140</v>
      </c>
      <c r="V310" s="61">
        <v>2155</v>
      </c>
      <c r="W310" s="61">
        <v>2095</v>
      </c>
      <c r="X310" s="61">
        <v>307422</v>
      </c>
      <c r="Y310" s="61">
        <v>145353082</v>
      </c>
    </row>
    <row r="311" spans="2:25" ht="12" customHeight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 s="49" t="s">
        <v>5760</v>
      </c>
      <c r="Q311" s="61">
        <v>2140</v>
      </c>
      <c r="R311" s="844">
        <v>-25</v>
      </c>
      <c r="S311" s="61">
        <v>36949</v>
      </c>
      <c r="T311" s="61">
        <v>79341425</v>
      </c>
      <c r="U311" s="61">
        <v>2170</v>
      </c>
      <c r="V311" s="61">
        <v>2175</v>
      </c>
      <c r="W311" s="61">
        <v>2140</v>
      </c>
      <c r="X311" s="61">
        <v>311056</v>
      </c>
      <c r="Y311" s="61">
        <v>145353082</v>
      </c>
    </row>
    <row r="312" spans="2:25" ht="12" customHeight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 s="49" t="s">
        <v>5765</v>
      </c>
      <c r="Q312" s="61">
        <v>2165</v>
      </c>
      <c r="R312" s="844">
        <v>20</v>
      </c>
      <c r="S312" s="61">
        <v>55717</v>
      </c>
      <c r="T312" s="61">
        <v>119979910</v>
      </c>
      <c r="U312" s="61">
        <v>2175</v>
      </c>
      <c r="V312" s="61">
        <v>2175</v>
      </c>
      <c r="W312" s="61">
        <v>2110</v>
      </c>
      <c r="X312" s="61">
        <v>314689</v>
      </c>
      <c r="Y312" s="61">
        <v>145353082</v>
      </c>
    </row>
    <row r="313" spans="2:25" ht="12" customHeight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 s="49" t="s">
        <v>5769</v>
      </c>
      <c r="Q313" s="61">
        <v>2145</v>
      </c>
      <c r="R313" s="844">
        <v>60</v>
      </c>
      <c r="S313" s="61">
        <v>90611</v>
      </c>
      <c r="T313" s="61">
        <v>192369185</v>
      </c>
      <c r="U313" s="61">
        <v>2090</v>
      </c>
      <c r="V313" s="61">
        <v>2150</v>
      </c>
      <c r="W313" s="61">
        <v>2085</v>
      </c>
      <c r="X313" s="61">
        <v>311782</v>
      </c>
      <c r="Y313" s="61">
        <v>145353082</v>
      </c>
    </row>
    <row r="314" spans="2:25" ht="12" customHeight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 s="49" t="s">
        <v>5774</v>
      </c>
      <c r="Q314" s="61">
        <v>2085</v>
      </c>
      <c r="R314" s="844">
        <v>15</v>
      </c>
      <c r="S314" s="61">
        <v>42497</v>
      </c>
      <c r="T314" s="61">
        <v>88650395</v>
      </c>
      <c r="U314" s="61">
        <v>2100</v>
      </c>
      <c r="V314" s="61">
        <v>2100</v>
      </c>
      <c r="W314" s="61">
        <v>2070</v>
      </c>
      <c r="X314" s="61">
        <v>303061</v>
      </c>
      <c r="Y314" s="61">
        <v>145353082</v>
      </c>
    </row>
    <row r="315" spans="2:25" ht="12" customHeight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 s="49" t="s">
        <v>5778</v>
      </c>
      <c r="Q315" s="61">
        <v>2070</v>
      </c>
      <c r="R315" s="844">
        <v>10</v>
      </c>
      <c r="S315" s="61">
        <v>34088</v>
      </c>
      <c r="T315" s="61">
        <v>70443605</v>
      </c>
      <c r="U315" s="61">
        <v>2065</v>
      </c>
      <c r="V315" s="61">
        <v>2075</v>
      </c>
      <c r="W315" s="61">
        <v>2050</v>
      </c>
      <c r="X315" s="61">
        <v>300881</v>
      </c>
      <c r="Y315" s="61">
        <v>145353082</v>
      </c>
    </row>
    <row r="316" spans="2:25" ht="12" customHeight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 s="49" t="s">
        <v>5783</v>
      </c>
      <c r="Q316" s="61">
        <v>2060</v>
      </c>
      <c r="R316" s="844">
        <v>5</v>
      </c>
      <c r="S316" s="61">
        <v>52397</v>
      </c>
      <c r="T316" s="61">
        <v>107342390</v>
      </c>
      <c r="U316" s="61">
        <v>2030</v>
      </c>
      <c r="V316" s="61">
        <v>2100</v>
      </c>
      <c r="W316" s="61">
        <v>2030</v>
      </c>
      <c r="X316" s="61">
        <v>299427</v>
      </c>
      <c r="Y316" s="61">
        <v>145353082</v>
      </c>
    </row>
    <row r="317" spans="2:25" ht="12" customHeight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 s="49" t="s">
        <v>5788</v>
      </c>
      <c r="Q317" s="61">
        <v>2055</v>
      </c>
      <c r="R317" s="844">
        <v>-10</v>
      </c>
      <c r="S317" s="61">
        <v>58056</v>
      </c>
      <c r="T317" s="61">
        <v>118748730</v>
      </c>
      <c r="U317" s="61">
        <v>2050</v>
      </c>
      <c r="V317" s="61">
        <v>2075</v>
      </c>
      <c r="W317" s="61">
        <v>2015</v>
      </c>
      <c r="X317" s="61">
        <v>298701</v>
      </c>
      <c r="Y317" s="61">
        <v>145353082</v>
      </c>
    </row>
    <row r="318" spans="2:25" ht="12" customHeight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 s="49" t="s">
        <v>5794</v>
      </c>
      <c r="Q318" s="61">
        <v>2065</v>
      </c>
      <c r="R318" s="844">
        <v>-10</v>
      </c>
      <c r="S318" s="61">
        <v>58732</v>
      </c>
      <c r="T318" s="61">
        <v>120483635</v>
      </c>
      <c r="U318" s="61">
        <v>2080</v>
      </c>
      <c r="V318" s="61">
        <v>2085</v>
      </c>
      <c r="W318" s="61">
        <v>1990</v>
      </c>
      <c r="X318" s="61">
        <v>300154</v>
      </c>
      <c r="Y318" s="61">
        <v>145353082</v>
      </c>
    </row>
    <row r="319" spans="2:25" ht="12" customHeight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 s="49" t="s">
        <v>5798</v>
      </c>
      <c r="Q319" s="61">
        <v>2075</v>
      </c>
      <c r="R319" s="844">
        <v>50</v>
      </c>
      <c r="S319" s="61">
        <v>75257</v>
      </c>
      <c r="T319" s="61">
        <v>155147630</v>
      </c>
      <c r="U319" s="61">
        <v>2040</v>
      </c>
      <c r="V319" s="61">
        <v>2090</v>
      </c>
      <c r="W319" s="61">
        <v>2030</v>
      </c>
      <c r="X319" s="61">
        <v>301608</v>
      </c>
      <c r="Y319" s="61">
        <v>145353082</v>
      </c>
    </row>
    <row r="320" spans="2:25" ht="12" customHeight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 s="49" t="s">
        <v>5803</v>
      </c>
      <c r="Q320" s="61">
        <v>2025</v>
      </c>
      <c r="R320" s="844">
        <v>-10</v>
      </c>
      <c r="S320" s="61">
        <v>34987</v>
      </c>
      <c r="T320" s="61">
        <v>70737175</v>
      </c>
      <c r="U320" s="61">
        <v>2045</v>
      </c>
      <c r="V320" s="61">
        <v>2045</v>
      </c>
      <c r="W320" s="61">
        <v>2010</v>
      </c>
      <c r="X320" s="61">
        <v>294340</v>
      </c>
      <c r="Y320" s="61">
        <v>145353082</v>
      </c>
    </row>
    <row r="321" spans="2:25" ht="12" customHeight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 s="49" t="s">
        <v>5808</v>
      </c>
      <c r="Q321" s="61">
        <v>2035</v>
      </c>
      <c r="R321" s="844">
        <v>15</v>
      </c>
      <c r="S321" s="61">
        <v>48938</v>
      </c>
      <c r="T321" s="61">
        <v>98283315</v>
      </c>
      <c r="U321" s="61">
        <v>2020</v>
      </c>
      <c r="V321" s="61">
        <v>2050</v>
      </c>
      <c r="W321" s="61">
        <v>1970</v>
      </c>
      <c r="X321" s="61">
        <v>295794</v>
      </c>
      <c r="Y321" s="61">
        <v>145353082</v>
      </c>
    </row>
    <row r="322" spans="2:25" ht="12" customHeight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 s="49" t="s">
        <v>5813</v>
      </c>
      <c r="Q322" s="61">
        <v>2020</v>
      </c>
      <c r="R322" s="844">
        <v>35</v>
      </c>
      <c r="S322" s="61">
        <v>79461</v>
      </c>
      <c r="T322" s="61">
        <v>159660725</v>
      </c>
      <c r="U322" s="61">
        <v>2010</v>
      </c>
      <c r="V322" s="61">
        <v>2020</v>
      </c>
      <c r="W322" s="61">
        <v>1985</v>
      </c>
      <c r="X322" s="61">
        <v>293613</v>
      </c>
      <c r="Y322" s="61">
        <v>145353082</v>
      </c>
    </row>
    <row r="323" spans="2:25" ht="12" customHeight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 s="49" t="s">
        <v>5817</v>
      </c>
      <c r="Q323" s="61">
        <v>1985</v>
      </c>
      <c r="R323" s="844">
        <v>-20</v>
      </c>
      <c r="S323" s="61">
        <v>42746</v>
      </c>
      <c r="T323" s="61">
        <v>84876540</v>
      </c>
      <c r="U323" s="61">
        <v>2015</v>
      </c>
      <c r="V323" s="61">
        <v>2020</v>
      </c>
      <c r="W323" s="61">
        <v>1950</v>
      </c>
      <c r="X323" s="61">
        <v>288526</v>
      </c>
      <c r="Y323" s="61">
        <v>145353082</v>
      </c>
    </row>
    <row r="324" spans="2:25" ht="12" customHeight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s="49" t="s">
        <v>5821</v>
      </c>
      <c r="Q324" s="61">
        <v>2005</v>
      </c>
      <c r="R324" s="844">
        <v>5</v>
      </c>
      <c r="S324" s="61">
        <v>80840</v>
      </c>
      <c r="T324" s="61">
        <v>161748180</v>
      </c>
      <c r="U324" s="61">
        <v>1980</v>
      </c>
      <c r="V324" s="61">
        <v>2030</v>
      </c>
      <c r="W324" s="61">
        <v>1970</v>
      </c>
      <c r="X324" s="61">
        <v>291433</v>
      </c>
      <c r="Y324" s="61">
        <v>145353082</v>
      </c>
    </row>
    <row r="325" spans="2:25" ht="12" customHeight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 s="49" t="s">
        <v>5825</v>
      </c>
      <c r="Q325" s="61">
        <v>2000</v>
      </c>
      <c r="R325" s="844">
        <v>-5</v>
      </c>
      <c r="S325" s="61">
        <v>44140</v>
      </c>
      <c r="T325" s="61">
        <v>88053040</v>
      </c>
      <c r="U325" s="61">
        <v>2015</v>
      </c>
      <c r="V325" s="61">
        <v>2015</v>
      </c>
      <c r="W325" s="61">
        <v>1980</v>
      </c>
      <c r="X325" s="61">
        <v>290706</v>
      </c>
      <c r="Y325" s="61">
        <v>145353082</v>
      </c>
    </row>
    <row r="326" spans="2:25" ht="12" customHeight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 s="49" t="s">
        <v>5832</v>
      </c>
      <c r="Q326" s="61">
        <v>2005</v>
      </c>
      <c r="R326" s="844">
        <v>30</v>
      </c>
      <c r="S326" s="61">
        <v>82579</v>
      </c>
      <c r="T326" s="61">
        <v>165048825</v>
      </c>
      <c r="U326" s="61">
        <v>2020</v>
      </c>
      <c r="V326" s="61">
        <v>2020</v>
      </c>
      <c r="W326" s="61">
        <v>1980</v>
      </c>
      <c r="X326" s="61">
        <v>291433</v>
      </c>
      <c r="Y326" s="61">
        <v>145353082</v>
      </c>
    </row>
    <row r="327" spans="2:25" ht="12" customHeight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s="49" t="s">
        <v>5836</v>
      </c>
      <c r="Q327" s="61">
        <v>1975</v>
      </c>
      <c r="R327" s="844">
        <v>85</v>
      </c>
      <c r="S327" s="61">
        <v>237863</v>
      </c>
      <c r="T327" s="61">
        <v>469333555</v>
      </c>
      <c r="U327" s="61">
        <v>1890</v>
      </c>
      <c r="V327" s="61">
        <v>2065</v>
      </c>
      <c r="W327" s="61">
        <v>1890</v>
      </c>
      <c r="X327" s="61">
        <v>287072</v>
      </c>
      <c r="Y327" s="61">
        <v>145353082</v>
      </c>
    </row>
    <row r="328" spans="2:25" ht="12" customHeight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 s="49" t="s">
        <v>5840</v>
      </c>
      <c r="Q328" s="61">
        <v>1890</v>
      </c>
      <c r="R328" s="844">
        <v>-20</v>
      </c>
      <c r="S328" s="61">
        <v>43895</v>
      </c>
      <c r="T328" s="61">
        <v>83332655</v>
      </c>
      <c r="U328" s="61">
        <v>1920</v>
      </c>
      <c r="V328" s="61">
        <v>1930</v>
      </c>
      <c r="W328" s="61">
        <v>1880</v>
      </c>
      <c r="X328" s="61">
        <v>274717</v>
      </c>
      <c r="Y328" s="61">
        <v>145353082</v>
      </c>
    </row>
    <row r="329" spans="2:25" ht="12" customHeight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 s="49" t="s">
        <v>5843</v>
      </c>
      <c r="Q329" s="61">
        <v>1910</v>
      </c>
      <c r="R329" s="844">
        <v>15</v>
      </c>
      <c r="S329" s="61">
        <v>25326</v>
      </c>
      <c r="T329" s="61">
        <v>48270505</v>
      </c>
      <c r="U329" s="61">
        <v>1895</v>
      </c>
      <c r="V329" s="61">
        <v>1930</v>
      </c>
      <c r="W329" s="61">
        <v>1885</v>
      </c>
      <c r="X329" s="61">
        <v>277624</v>
      </c>
      <c r="Y329" s="61">
        <v>145353082</v>
      </c>
    </row>
    <row r="330" spans="2:25" ht="12" customHeight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 s="49" t="s">
        <v>5847</v>
      </c>
      <c r="Q330" s="61">
        <v>1895</v>
      </c>
      <c r="R330" s="844">
        <v>-20</v>
      </c>
      <c r="S330" s="61">
        <v>30000</v>
      </c>
      <c r="T330" s="61">
        <v>57058820</v>
      </c>
      <c r="U330" s="61">
        <v>1910</v>
      </c>
      <c r="V330" s="61">
        <v>1915</v>
      </c>
      <c r="W330" s="61">
        <v>1885</v>
      </c>
      <c r="X330" s="61">
        <v>275444</v>
      </c>
      <c r="Y330" s="61">
        <v>145353082</v>
      </c>
    </row>
    <row r="331" spans="2:25" ht="12" customHeight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 s="49" t="s">
        <v>5851</v>
      </c>
      <c r="Q331" s="61">
        <v>1915</v>
      </c>
      <c r="R331" s="844">
        <v>0</v>
      </c>
      <c r="S331" s="61">
        <v>18487</v>
      </c>
      <c r="T331" s="61">
        <v>35215160</v>
      </c>
      <c r="U331" s="61">
        <v>1930</v>
      </c>
      <c r="V331" s="61">
        <v>1930</v>
      </c>
      <c r="W331" s="61">
        <v>1875</v>
      </c>
      <c r="X331" s="61">
        <v>278351</v>
      </c>
      <c r="Y331" s="61">
        <v>145353082</v>
      </c>
    </row>
    <row r="332" spans="2:25" ht="12" customHeight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 s="49" t="s">
        <v>5852</v>
      </c>
      <c r="Q332" s="61">
        <v>1915</v>
      </c>
      <c r="R332" s="844">
        <v>50</v>
      </c>
      <c r="S332" s="61">
        <v>42738</v>
      </c>
      <c r="T332" s="61">
        <v>81391605</v>
      </c>
      <c r="U332" s="61">
        <v>1845</v>
      </c>
      <c r="V332" s="61">
        <v>1925</v>
      </c>
      <c r="W332" s="61">
        <v>1845</v>
      </c>
      <c r="X332" s="61">
        <v>278351</v>
      </c>
      <c r="Y332" s="61">
        <v>145353082</v>
      </c>
    </row>
    <row r="333" spans="2:25" ht="12" customHeight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 s="49" t="s">
        <v>5853</v>
      </c>
      <c r="Q333" s="61">
        <v>1865</v>
      </c>
      <c r="R333" s="844">
        <v>-35</v>
      </c>
      <c r="S333" s="61">
        <v>47346</v>
      </c>
      <c r="T333" s="61">
        <v>88873975</v>
      </c>
      <c r="U333" s="61">
        <v>1905</v>
      </c>
      <c r="V333" s="61">
        <v>1925</v>
      </c>
      <c r="W333" s="61">
        <v>1855</v>
      </c>
      <c r="X333" s="61">
        <v>271083</v>
      </c>
      <c r="Y333" s="61">
        <v>145353082</v>
      </c>
    </row>
    <row r="334" spans="2:25" ht="12" customHeight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 s="49" t="s">
        <v>5854</v>
      </c>
      <c r="Q334" s="61">
        <v>1900</v>
      </c>
      <c r="R334" s="844">
        <v>-5</v>
      </c>
      <c r="S334" s="61">
        <v>28906</v>
      </c>
      <c r="T334" s="61">
        <v>54282565</v>
      </c>
      <c r="U334" s="61">
        <v>1900</v>
      </c>
      <c r="V334" s="61">
        <v>1905</v>
      </c>
      <c r="W334" s="61">
        <v>1840</v>
      </c>
      <c r="X334" s="61">
        <v>276171</v>
      </c>
      <c r="Y334" s="61">
        <v>145353082</v>
      </c>
    </row>
    <row r="335" spans="2:25" ht="12" customHeight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 s="49" t="s">
        <v>5855</v>
      </c>
      <c r="Q335" s="61">
        <v>1905</v>
      </c>
      <c r="R335" s="844">
        <v>-10</v>
      </c>
      <c r="S335" s="61">
        <v>54396</v>
      </c>
      <c r="T335" s="61">
        <v>102967680</v>
      </c>
      <c r="U335" s="61">
        <v>1910</v>
      </c>
      <c r="V335" s="61">
        <v>1920</v>
      </c>
      <c r="W335" s="61">
        <v>1860</v>
      </c>
      <c r="X335" s="61">
        <v>276898</v>
      </c>
      <c r="Y335" s="61">
        <v>145353082</v>
      </c>
    </row>
    <row r="336" spans="2:25" ht="12" customHeight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s="49" t="s">
        <v>5856</v>
      </c>
      <c r="Q336" s="61">
        <v>1915</v>
      </c>
      <c r="R336" s="844">
        <v>-20</v>
      </c>
      <c r="S336" s="61">
        <v>81006</v>
      </c>
      <c r="T336" s="61">
        <v>152467880</v>
      </c>
      <c r="U336" s="61">
        <v>1935</v>
      </c>
      <c r="V336" s="61">
        <v>1935</v>
      </c>
      <c r="W336" s="61">
        <v>1845</v>
      </c>
      <c r="X336" s="61">
        <v>278351</v>
      </c>
      <c r="Y336" s="61">
        <v>145353082</v>
      </c>
    </row>
    <row r="337" spans="2:25" ht="12" customHeight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s="49" t="s">
        <v>5857</v>
      </c>
      <c r="Q337" s="61">
        <v>1935</v>
      </c>
      <c r="R337" s="844">
        <v>-60</v>
      </c>
      <c r="S337" s="61">
        <v>171665</v>
      </c>
      <c r="T337" s="61">
        <v>329069530</v>
      </c>
      <c r="U337" s="61">
        <v>2005</v>
      </c>
      <c r="V337" s="61">
        <v>2005</v>
      </c>
      <c r="W337" s="61">
        <v>1875</v>
      </c>
      <c r="X337" s="61">
        <v>281258</v>
      </c>
      <c r="Y337" s="61">
        <v>145353082</v>
      </c>
    </row>
    <row r="338" spans="2:25" ht="12" customHeight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 s="49" t="s">
        <v>5858</v>
      </c>
      <c r="Q338" s="61">
        <v>1995</v>
      </c>
      <c r="R338" s="844">
        <v>-25</v>
      </c>
      <c r="S338" s="61">
        <v>196768</v>
      </c>
      <c r="T338" s="61">
        <v>388685130</v>
      </c>
      <c r="U338" s="61">
        <v>2025</v>
      </c>
      <c r="V338" s="61">
        <v>2045</v>
      </c>
      <c r="W338" s="61">
        <v>1940</v>
      </c>
      <c r="X338" s="61">
        <v>289979</v>
      </c>
      <c r="Y338" s="61">
        <v>145353082</v>
      </c>
    </row>
    <row r="339" spans="2:25" ht="12" customHeight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 s="49" t="s">
        <v>5859</v>
      </c>
      <c r="Q339" s="61">
        <v>2020</v>
      </c>
      <c r="R339" s="844">
        <v>85</v>
      </c>
      <c r="S339" s="61">
        <v>1094708</v>
      </c>
      <c r="T339" s="61">
        <v>2366204050</v>
      </c>
      <c r="U339" s="61">
        <v>1915</v>
      </c>
      <c r="V339" s="61">
        <v>2405</v>
      </c>
      <c r="W339" s="61">
        <v>1915</v>
      </c>
      <c r="X339" s="61">
        <v>293613</v>
      </c>
      <c r="Y339" s="61">
        <v>145353082</v>
      </c>
    </row>
    <row r="340" spans="2:25" ht="12" customHeight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 s="49" t="s">
        <v>5860</v>
      </c>
      <c r="Q340" s="61">
        <v>1935</v>
      </c>
      <c r="R340" s="844">
        <v>50</v>
      </c>
      <c r="S340" s="61">
        <v>64171</v>
      </c>
      <c r="T340" s="61">
        <v>122794440</v>
      </c>
      <c r="U340" s="61">
        <v>1875</v>
      </c>
      <c r="V340" s="61">
        <v>1935</v>
      </c>
      <c r="W340" s="61">
        <v>1875</v>
      </c>
      <c r="X340" s="61">
        <v>281258</v>
      </c>
      <c r="Y340" s="61">
        <v>145353082</v>
      </c>
    </row>
    <row r="341" spans="2:25" ht="12" customHeight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 s="49" t="s">
        <v>5861</v>
      </c>
      <c r="Q341" s="61">
        <v>1885</v>
      </c>
      <c r="R341" s="844">
        <v>50</v>
      </c>
      <c r="S341" s="61">
        <v>39331</v>
      </c>
      <c r="T341" s="61">
        <v>74044290</v>
      </c>
      <c r="U341" s="61">
        <v>1845</v>
      </c>
      <c r="V341" s="61">
        <v>1905</v>
      </c>
      <c r="W341" s="61">
        <v>1840</v>
      </c>
      <c r="X341" s="61">
        <v>273991</v>
      </c>
      <c r="Y341" s="61">
        <v>145353082</v>
      </c>
    </row>
    <row r="342" spans="2:25" ht="12" customHeight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 s="49" t="s">
        <v>5862</v>
      </c>
      <c r="Q342" s="61">
        <v>1835</v>
      </c>
      <c r="R342" s="844">
        <v>-35</v>
      </c>
      <c r="S342" s="61">
        <v>22584</v>
      </c>
      <c r="T342" s="61">
        <v>42635755</v>
      </c>
      <c r="U342" s="61">
        <v>1880</v>
      </c>
      <c r="V342" s="61">
        <v>1930</v>
      </c>
      <c r="W342" s="61">
        <v>1830</v>
      </c>
      <c r="X342" s="61">
        <v>266723</v>
      </c>
      <c r="Y342" s="61">
        <v>145353082</v>
      </c>
    </row>
    <row r="343" spans="2:25" ht="12" customHeight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 s="49" t="s">
        <v>5863</v>
      </c>
      <c r="Q343" s="61">
        <v>1870</v>
      </c>
      <c r="R343" s="844">
        <v>40</v>
      </c>
      <c r="S343" s="61">
        <v>17189</v>
      </c>
      <c r="T343" s="61">
        <v>31994145</v>
      </c>
      <c r="U343" s="61">
        <v>1835</v>
      </c>
      <c r="V343" s="61">
        <v>1900</v>
      </c>
      <c r="W343" s="61">
        <v>1830</v>
      </c>
      <c r="X343" s="61">
        <v>271810</v>
      </c>
      <c r="Y343" s="61">
        <v>145353082</v>
      </c>
    </row>
    <row r="344" spans="2:25" ht="12" customHeight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 s="49" t="s">
        <v>5864</v>
      </c>
      <c r="Q344" s="61">
        <v>1830</v>
      </c>
      <c r="R344" s="844">
        <v>-60</v>
      </c>
      <c r="S344" s="61">
        <v>58466</v>
      </c>
      <c r="T344" s="61">
        <v>107235950</v>
      </c>
      <c r="U344" s="61">
        <v>1890</v>
      </c>
      <c r="V344" s="61">
        <v>1890</v>
      </c>
      <c r="W344" s="61">
        <v>1785</v>
      </c>
      <c r="X344" s="61">
        <v>265996</v>
      </c>
      <c r="Y344" s="61">
        <v>145353082</v>
      </c>
    </row>
    <row r="345" spans="2:25" ht="12" customHeight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s="49" t="s">
        <v>5865</v>
      </c>
      <c r="Q345" s="61">
        <v>1890</v>
      </c>
      <c r="R345" s="844">
        <v>-60</v>
      </c>
      <c r="S345" s="61">
        <v>25640</v>
      </c>
      <c r="T345" s="61">
        <v>48480655</v>
      </c>
      <c r="U345" s="61">
        <v>1950</v>
      </c>
      <c r="V345" s="61">
        <v>1950</v>
      </c>
      <c r="W345" s="61">
        <v>1870</v>
      </c>
      <c r="X345" s="61">
        <v>274717</v>
      </c>
      <c r="Y345" s="61">
        <v>145353082</v>
      </c>
    </row>
    <row r="346" spans="2:25" ht="12" customHeight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 s="49" t="s">
        <v>5866</v>
      </c>
      <c r="Q346" s="61">
        <v>1950</v>
      </c>
      <c r="R346" s="844">
        <v>-20</v>
      </c>
      <c r="S346" s="61">
        <v>34668</v>
      </c>
      <c r="T346" s="61">
        <v>67290305</v>
      </c>
      <c r="U346" s="61">
        <v>1970</v>
      </c>
      <c r="V346" s="61">
        <v>1970</v>
      </c>
      <c r="W346" s="61">
        <v>1920</v>
      </c>
      <c r="X346" s="61">
        <v>283439</v>
      </c>
      <c r="Y346" s="61">
        <v>145353082</v>
      </c>
    </row>
    <row r="347" spans="2:25" ht="12" customHeight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 s="49" t="s">
        <v>5867</v>
      </c>
      <c r="Q347" s="61">
        <v>1970</v>
      </c>
      <c r="R347" s="844">
        <v>10</v>
      </c>
      <c r="S347" s="61">
        <v>90800</v>
      </c>
      <c r="T347" s="61">
        <v>176909935</v>
      </c>
      <c r="U347" s="61">
        <v>1960</v>
      </c>
      <c r="V347" s="61">
        <v>1970</v>
      </c>
      <c r="W347" s="61">
        <v>1920</v>
      </c>
      <c r="X347" s="61">
        <v>286346</v>
      </c>
      <c r="Y347" s="61">
        <v>145353082</v>
      </c>
    </row>
    <row r="348" spans="2:25" ht="12" customHeight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 s="49" t="s">
        <v>5868</v>
      </c>
      <c r="Q348" s="61">
        <v>1960</v>
      </c>
      <c r="R348" s="844">
        <v>100</v>
      </c>
      <c r="S348" s="61">
        <v>131873</v>
      </c>
      <c r="T348" s="61">
        <v>251947020</v>
      </c>
      <c r="U348" s="61">
        <v>1895</v>
      </c>
      <c r="V348" s="61">
        <v>1960</v>
      </c>
      <c r="W348" s="61">
        <v>1855</v>
      </c>
      <c r="X348" s="61">
        <v>284892</v>
      </c>
      <c r="Y348" s="61">
        <v>145353082</v>
      </c>
    </row>
    <row r="349" spans="2:25" ht="12" customHeight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 s="49" t="s">
        <v>5869</v>
      </c>
      <c r="Q349" s="61">
        <v>1860</v>
      </c>
      <c r="R349" s="844">
        <v>40</v>
      </c>
      <c r="S349" s="61">
        <v>64777</v>
      </c>
      <c r="T349" s="61">
        <v>120574075</v>
      </c>
      <c r="U349" s="61">
        <v>1840</v>
      </c>
      <c r="V349" s="61">
        <v>1900</v>
      </c>
      <c r="W349" s="61">
        <v>1830</v>
      </c>
      <c r="X349" s="61">
        <v>270357</v>
      </c>
      <c r="Y349" s="61">
        <v>145353082</v>
      </c>
    </row>
    <row r="350" spans="2:25" ht="12" customHeight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 s="49" t="s">
        <v>5870</v>
      </c>
      <c r="Q350" s="61">
        <v>1820</v>
      </c>
      <c r="R350" s="844">
        <v>30</v>
      </c>
      <c r="S350" s="61">
        <v>255049</v>
      </c>
      <c r="T350" s="61">
        <v>471018750</v>
      </c>
      <c r="U350" s="61">
        <v>1810</v>
      </c>
      <c r="V350" s="61">
        <v>1890</v>
      </c>
      <c r="W350" s="61">
        <v>1770</v>
      </c>
      <c r="X350" s="61">
        <v>264543</v>
      </c>
      <c r="Y350" s="61">
        <v>145353082</v>
      </c>
    </row>
    <row r="351" spans="2:25" ht="12" customHeight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 s="49" t="s">
        <v>5871</v>
      </c>
      <c r="Q351" s="61">
        <v>1790</v>
      </c>
      <c r="R351" s="844">
        <v>-55</v>
      </c>
      <c r="S351" s="61">
        <v>88331</v>
      </c>
      <c r="T351" s="61">
        <v>160247305</v>
      </c>
      <c r="U351" s="61">
        <v>1870</v>
      </c>
      <c r="V351" s="61">
        <v>1870</v>
      </c>
      <c r="W351" s="61">
        <v>1785</v>
      </c>
      <c r="X351" s="61">
        <v>260182</v>
      </c>
      <c r="Y351" s="61">
        <v>145353082</v>
      </c>
    </row>
    <row r="352" spans="2:25" ht="12" customHeight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 s="49" t="s">
        <v>5872</v>
      </c>
      <c r="Q352" s="61">
        <v>1845</v>
      </c>
      <c r="R352" s="844">
        <v>20</v>
      </c>
      <c r="S352" s="61">
        <v>32502</v>
      </c>
      <c r="T352" s="61">
        <v>60060085</v>
      </c>
      <c r="U352" s="61">
        <v>1855</v>
      </c>
      <c r="V352" s="61">
        <v>1870</v>
      </c>
      <c r="W352" s="61">
        <v>1825</v>
      </c>
      <c r="X352" s="61">
        <v>268176</v>
      </c>
      <c r="Y352" s="61">
        <v>145353082</v>
      </c>
    </row>
    <row r="353" spans="2:25" ht="12" customHeight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 s="49" t="s">
        <v>5873</v>
      </c>
      <c r="Q353" s="61">
        <v>1825</v>
      </c>
      <c r="R353" s="844">
        <v>-30</v>
      </c>
      <c r="S353" s="61">
        <v>65420</v>
      </c>
      <c r="T353" s="61">
        <v>119122875</v>
      </c>
      <c r="U353" s="61">
        <v>1845</v>
      </c>
      <c r="V353" s="61">
        <v>1865</v>
      </c>
      <c r="W353" s="61">
        <v>1795</v>
      </c>
      <c r="X353" s="61">
        <v>265269</v>
      </c>
      <c r="Y353" s="61">
        <v>145353082</v>
      </c>
    </row>
    <row r="354" spans="2:25" ht="12" customHeight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 s="49" t="s">
        <v>5874</v>
      </c>
      <c r="Q354" s="61">
        <v>1855</v>
      </c>
      <c r="R354" s="844">
        <v>-30</v>
      </c>
      <c r="S354" s="61">
        <v>87028</v>
      </c>
      <c r="T354" s="61">
        <v>161975385</v>
      </c>
      <c r="U354" s="61">
        <v>1885</v>
      </c>
      <c r="V354" s="61">
        <v>1890</v>
      </c>
      <c r="W354" s="61">
        <v>1845</v>
      </c>
      <c r="X354" s="61">
        <v>269630</v>
      </c>
      <c r="Y354" s="61">
        <v>145353082</v>
      </c>
    </row>
    <row r="355" spans="2:25" ht="12" customHeight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 s="49" t="s">
        <v>5875</v>
      </c>
      <c r="Q355" s="61">
        <v>1885</v>
      </c>
      <c r="R355" s="844">
        <v>0</v>
      </c>
      <c r="S355" s="61">
        <v>39735</v>
      </c>
      <c r="T355" s="61">
        <v>74452695</v>
      </c>
      <c r="U355" s="61">
        <v>1880</v>
      </c>
      <c r="V355" s="61">
        <v>1890</v>
      </c>
      <c r="W355" s="61">
        <v>1870</v>
      </c>
      <c r="X355" s="61">
        <v>273991</v>
      </c>
      <c r="Y355" s="61">
        <v>145353082</v>
      </c>
    </row>
    <row r="356" spans="2:25" ht="12" customHeight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s="49" t="s">
        <v>5876</v>
      </c>
      <c r="Q356" s="61">
        <v>1885</v>
      </c>
      <c r="R356" s="844">
        <v>0</v>
      </c>
      <c r="S356" s="61">
        <v>16466</v>
      </c>
      <c r="T356" s="61">
        <v>31032275</v>
      </c>
      <c r="U356" s="61">
        <v>1890</v>
      </c>
      <c r="V356" s="61">
        <v>1890</v>
      </c>
      <c r="W356" s="61">
        <v>1865</v>
      </c>
      <c r="X356" s="61">
        <v>273991</v>
      </c>
      <c r="Y356" s="61">
        <v>145353082</v>
      </c>
    </row>
    <row r="357" spans="2:25" ht="12" customHeight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 s="49" t="s">
        <v>5877</v>
      </c>
      <c r="Q357" s="61">
        <v>1885</v>
      </c>
      <c r="R357" s="844">
        <v>0</v>
      </c>
      <c r="S357" s="61">
        <v>18592</v>
      </c>
      <c r="T357" s="61">
        <v>35067955</v>
      </c>
      <c r="U357" s="61">
        <v>1890</v>
      </c>
      <c r="V357" s="61">
        <v>1895</v>
      </c>
      <c r="W357" s="61">
        <v>1880</v>
      </c>
      <c r="X357" s="61">
        <v>273991</v>
      </c>
      <c r="Y357" s="61">
        <v>145353082</v>
      </c>
    </row>
    <row r="358" spans="2:25" ht="12" customHeight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 s="49" t="s">
        <v>5878</v>
      </c>
      <c r="Q358" s="61">
        <v>1885</v>
      </c>
      <c r="R358" s="844">
        <v>-30</v>
      </c>
      <c r="S358" s="61">
        <v>55014</v>
      </c>
      <c r="T358" s="61">
        <v>104047440</v>
      </c>
      <c r="U358" s="61">
        <v>1920</v>
      </c>
      <c r="V358" s="61">
        <v>1920</v>
      </c>
      <c r="W358" s="61">
        <v>1875</v>
      </c>
      <c r="X358" s="61">
        <v>273991</v>
      </c>
      <c r="Y358" s="61">
        <v>145353082</v>
      </c>
    </row>
    <row r="359" spans="2:25" ht="12" customHeight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 s="49" t="s">
        <v>5879</v>
      </c>
      <c r="Q359" s="61">
        <v>1915</v>
      </c>
      <c r="R359" s="844">
        <v>-15</v>
      </c>
      <c r="S359" s="61">
        <v>20686</v>
      </c>
      <c r="T359" s="61">
        <v>39484905</v>
      </c>
      <c r="U359" s="61">
        <v>1930</v>
      </c>
      <c r="V359" s="61">
        <v>1935</v>
      </c>
      <c r="W359" s="61">
        <v>1900</v>
      </c>
      <c r="X359" s="61">
        <v>278351</v>
      </c>
      <c r="Y359" s="61">
        <v>145353082</v>
      </c>
    </row>
    <row r="360" spans="2:25" ht="12" customHeight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 s="49" t="s">
        <v>5880</v>
      </c>
      <c r="Q360" s="61">
        <v>1930</v>
      </c>
      <c r="R360" s="844">
        <v>15</v>
      </c>
      <c r="S360" s="61">
        <v>25671</v>
      </c>
      <c r="T360" s="61">
        <v>49148980</v>
      </c>
      <c r="U360" s="61">
        <v>1920</v>
      </c>
      <c r="V360" s="61">
        <v>1930</v>
      </c>
      <c r="W360" s="61">
        <v>1905</v>
      </c>
      <c r="X360" s="61">
        <v>280531</v>
      </c>
      <c r="Y360" s="61">
        <v>145353082</v>
      </c>
    </row>
    <row r="361" spans="2:25" ht="12" customHeight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 s="49" t="s">
        <v>5881</v>
      </c>
      <c r="Q361" s="61">
        <v>1915</v>
      </c>
      <c r="R361" s="844">
        <v>-25</v>
      </c>
      <c r="S361" s="61">
        <v>40916</v>
      </c>
      <c r="T361" s="61">
        <v>78659195</v>
      </c>
      <c r="U361" s="61">
        <v>1940</v>
      </c>
      <c r="V361" s="61">
        <v>1950</v>
      </c>
      <c r="W361" s="61">
        <v>1905</v>
      </c>
      <c r="X361" s="61">
        <v>278351</v>
      </c>
      <c r="Y361" s="61">
        <v>145353082</v>
      </c>
    </row>
    <row r="362" spans="2:25" ht="12" customHeight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 s="49" t="s">
        <v>5882</v>
      </c>
      <c r="Q362" s="61">
        <v>1940</v>
      </c>
      <c r="R362" s="844">
        <v>0</v>
      </c>
      <c r="S362" s="61">
        <v>26580</v>
      </c>
      <c r="T362" s="61">
        <v>51369680</v>
      </c>
      <c r="U362" s="61">
        <v>1940</v>
      </c>
      <c r="V362" s="61">
        <v>1940</v>
      </c>
      <c r="W362" s="61">
        <v>1930</v>
      </c>
      <c r="X362" s="61">
        <v>281985</v>
      </c>
      <c r="Y362" s="61">
        <v>145353082</v>
      </c>
    </row>
    <row r="363" spans="2:25" ht="12" customHeight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 s="49" t="s">
        <v>5883</v>
      </c>
      <c r="Q363" s="61">
        <v>1940</v>
      </c>
      <c r="R363" s="844">
        <v>-25</v>
      </c>
      <c r="S363" s="61">
        <v>33052</v>
      </c>
      <c r="T363" s="61">
        <v>64403730</v>
      </c>
      <c r="U363" s="61">
        <v>1965</v>
      </c>
      <c r="V363" s="61">
        <v>1975</v>
      </c>
      <c r="W363" s="61">
        <v>1935</v>
      </c>
      <c r="X363" s="61">
        <v>281985</v>
      </c>
      <c r="Y363" s="61">
        <v>145353082</v>
      </c>
    </row>
    <row r="364" spans="2:25" ht="12" customHeight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 s="49" t="s">
        <v>5884</v>
      </c>
      <c r="Q364" s="61">
        <v>1965</v>
      </c>
      <c r="R364" s="844">
        <v>5</v>
      </c>
      <c r="S364" s="61">
        <v>10218</v>
      </c>
      <c r="T364" s="61">
        <v>20093585</v>
      </c>
      <c r="U364" s="61">
        <v>1970</v>
      </c>
      <c r="V364" s="61">
        <v>1975</v>
      </c>
      <c r="W364" s="61">
        <v>1955</v>
      </c>
      <c r="X364" s="61">
        <v>285619</v>
      </c>
      <c r="Y364" s="61">
        <v>145353082</v>
      </c>
    </row>
    <row r="365" spans="2:25" ht="12" customHeight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 s="49" t="s">
        <v>5885</v>
      </c>
      <c r="Q365" s="61">
        <v>1960</v>
      </c>
      <c r="R365" s="844">
        <v>-20</v>
      </c>
      <c r="S365" s="61">
        <v>16891</v>
      </c>
      <c r="T365" s="61">
        <v>33188585</v>
      </c>
      <c r="U365" s="61">
        <v>1990</v>
      </c>
      <c r="V365" s="61">
        <v>1990</v>
      </c>
      <c r="W365" s="61">
        <v>1945</v>
      </c>
      <c r="X365" s="61">
        <v>284892</v>
      </c>
      <c r="Y365" s="61">
        <v>145353082</v>
      </c>
    </row>
    <row r="366" spans="2:25" ht="12" customHeight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 s="49" t="s">
        <v>5886</v>
      </c>
      <c r="Q366" s="61">
        <v>1980</v>
      </c>
      <c r="R366" s="844">
        <v>10</v>
      </c>
      <c r="S366" s="61">
        <v>12651</v>
      </c>
      <c r="T366" s="61">
        <v>25025325</v>
      </c>
      <c r="U366" s="61">
        <v>1980</v>
      </c>
      <c r="V366" s="61">
        <v>1985</v>
      </c>
      <c r="W366" s="61">
        <v>1960</v>
      </c>
      <c r="X366" s="61">
        <v>287799</v>
      </c>
      <c r="Y366" s="61">
        <v>145353082</v>
      </c>
    </row>
    <row r="367" spans="2:25" ht="12" customHeight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 s="49" t="s">
        <v>5887</v>
      </c>
      <c r="Q367" s="61">
        <v>1970</v>
      </c>
      <c r="R367" s="844">
        <v>10</v>
      </c>
      <c r="S367" s="61">
        <v>19100</v>
      </c>
      <c r="T367" s="61">
        <v>37845755</v>
      </c>
      <c r="U367" s="61">
        <v>1965</v>
      </c>
      <c r="V367" s="61">
        <v>2000</v>
      </c>
      <c r="W367" s="61">
        <v>1960</v>
      </c>
      <c r="X367" s="61">
        <v>286346</v>
      </c>
      <c r="Y367" s="61">
        <v>145353082</v>
      </c>
    </row>
    <row r="368" spans="2:25" ht="12" customHeight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 s="49" t="s">
        <v>5888</v>
      </c>
      <c r="Q368" s="61">
        <v>1960</v>
      </c>
      <c r="R368" s="844">
        <v>10</v>
      </c>
      <c r="S368" s="61">
        <v>15815</v>
      </c>
      <c r="T368" s="61">
        <v>30928755</v>
      </c>
      <c r="U368" s="61">
        <v>1950</v>
      </c>
      <c r="V368" s="61">
        <v>1970</v>
      </c>
      <c r="W368" s="61">
        <v>1950</v>
      </c>
      <c r="X368" s="61">
        <v>284892</v>
      </c>
      <c r="Y368" s="61">
        <v>145353082</v>
      </c>
    </row>
    <row r="369" spans="2:25" ht="12" customHeight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s="49" t="s">
        <v>5889</v>
      </c>
      <c r="Q369" s="61">
        <v>1950</v>
      </c>
      <c r="R369" s="844">
        <v>-30</v>
      </c>
      <c r="S369" s="61">
        <v>40807</v>
      </c>
      <c r="T369" s="61">
        <v>79980970</v>
      </c>
      <c r="U369" s="61">
        <v>1985</v>
      </c>
      <c r="V369" s="61">
        <v>1985</v>
      </c>
      <c r="W369" s="61">
        <v>1945</v>
      </c>
      <c r="X369" s="61">
        <v>283439</v>
      </c>
      <c r="Y369" s="61">
        <v>145353082</v>
      </c>
    </row>
    <row r="370" spans="2:25" ht="12" customHeight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 s="49" t="s">
        <v>5890</v>
      </c>
      <c r="Q370" s="61">
        <v>1980</v>
      </c>
      <c r="R370" s="844">
        <v>-10</v>
      </c>
      <c r="S370" s="61">
        <v>31731</v>
      </c>
      <c r="T370" s="61">
        <v>62569030</v>
      </c>
      <c r="U370" s="61">
        <v>1995</v>
      </c>
      <c r="V370" s="61">
        <v>2000</v>
      </c>
      <c r="W370" s="61">
        <v>1950</v>
      </c>
      <c r="X370" s="61">
        <v>287799</v>
      </c>
      <c r="Y370" s="61">
        <v>145353082</v>
      </c>
    </row>
    <row r="371" spans="2:25" ht="12" customHeight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 s="49" t="s">
        <v>5891</v>
      </c>
      <c r="Q371" s="61">
        <v>1990</v>
      </c>
      <c r="R371" s="844">
        <v>0</v>
      </c>
      <c r="S371" s="61">
        <v>22505</v>
      </c>
      <c r="T371" s="61">
        <v>44877625</v>
      </c>
      <c r="U371" s="61">
        <v>2000</v>
      </c>
      <c r="V371" s="61">
        <v>2005</v>
      </c>
      <c r="W371" s="61">
        <v>1980</v>
      </c>
      <c r="X371" s="61">
        <v>289253</v>
      </c>
      <c r="Y371" s="61">
        <v>145353082</v>
      </c>
    </row>
    <row r="372" spans="2:25" ht="12" customHeight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 s="49" t="s">
        <v>5892</v>
      </c>
      <c r="Q372" s="61">
        <v>1990</v>
      </c>
      <c r="R372" s="844">
        <v>5</v>
      </c>
      <c r="S372" s="61">
        <v>39979</v>
      </c>
      <c r="T372" s="61">
        <v>79358750</v>
      </c>
      <c r="U372" s="61">
        <v>1985</v>
      </c>
      <c r="V372" s="61">
        <v>2015</v>
      </c>
      <c r="W372" s="61">
        <v>1965</v>
      </c>
      <c r="X372" s="61">
        <v>289253</v>
      </c>
      <c r="Y372" s="61">
        <v>145353082</v>
      </c>
    </row>
    <row r="373" spans="2:25" ht="12" customHeight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 s="49" t="s">
        <v>5893</v>
      </c>
      <c r="Q373" s="61">
        <v>1985</v>
      </c>
      <c r="R373" s="844">
        <v>0</v>
      </c>
      <c r="S373" s="61">
        <v>18065</v>
      </c>
      <c r="T373" s="61">
        <v>35634910</v>
      </c>
      <c r="U373" s="61">
        <v>1980</v>
      </c>
      <c r="V373" s="61">
        <v>1995</v>
      </c>
      <c r="W373" s="61">
        <v>1960</v>
      </c>
      <c r="X373" s="61">
        <v>288526</v>
      </c>
      <c r="Y373" s="61">
        <v>145353082</v>
      </c>
    </row>
    <row r="374" spans="2:25" ht="12" customHeight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 s="49" t="s">
        <v>5894</v>
      </c>
      <c r="Q374" s="61">
        <v>1985</v>
      </c>
      <c r="R374" s="844">
        <v>10</v>
      </c>
      <c r="S374" s="61">
        <v>31024</v>
      </c>
      <c r="T374" s="61">
        <v>61713150</v>
      </c>
      <c r="U374" s="61">
        <v>1970</v>
      </c>
      <c r="V374" s="61">
        <v>2005</v>
      </c>
      <c r="W374" s="61">
        <v>1965</v>
      </c>
      <c r="X374" s="61">
        <v>288526</v>
      </c>
      <c r="Y374" s="61">
        <v>145353082</v>
      </c>
    </row>
    <row r="375" spans="2:25" ht="12" customHeight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 s="49" t="s">
        <v>5895</v>
      </c>
      <c r="Q375" s="61">
        <v>1975</v>
      </c>
      <c r="R375" s="844">
        <v>-5</v>
      </c>
      <c r="S375" s="61">
        <v>27799</v>
      </c>
      <c r="T375" s="61">
        <v>54802580</v>
      </c>
      <c r="U375" s="61">
        <v>1970</v>
      </c>
      <c r="V375" s="61">
        <v>2000</v>
      </c>
      <c r="W375" s="61">
        <v>1960</v>
      </c>
      <c r="X375" s="61">
        <v>287072</v>
      </c>
      <c r="Y375" s="61">
        <v>145353082</v>
      </c>
    </row>
    <row r="376" spans="2:25" ht="12" customHeight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 s="49" t="s">
        <v>5896</v>
      </c>
      <c r="Q376" s="61">
        <v>1980</v>
      </c>
      <c r="R376" s="844">
        <v>-10</v>
      </c>
      <c r="S376" s="61">
        <v>32759</v>
      </c>
      <c r="T376" s="61">
        <v>64973120</v>
      </c>
      <c r="U376" s="61">
        <v>1990</v>
      </c>
      <c r="V376" s="61">
        <v>2000</v>
      </c>
      <c r="W376" s="61">
        <v>1970</v>
      </c>
      <c r="X376" s="61">
        <v>287799</v>
      </c>
      <c r="Y376" s="61">
        <v>145353082</v>
      </c>
    </row>
    <row r="377" spans="2:25" ht="12" customHeight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 s="49" t="s">
        <v>5897</v>
      </c>
      <c r="Q377" s="61">
        <v>1990</v>
      </c>
      <c r="R377" s="844">
        <v>15</v>
      </c>
      <c r="S377" s="61">
        <v>23331</v>
      </c>
      <c r="T377" s="61">
        <v>46308145</v>
      </c>
      <c r="U377" s="61">
        <v>2000</v>
      </c>
      <c r="V377" s="61">
        <v>2010</v>
      </c>
      <c r="W377" s="61">
        <v>1965</v>
      </c>
      <c r="X377" s="61">
        <v>289253</v>
      </c>
      <c r="Y377" s="61">
        <v>145353082</v>
      </c>
    </row>
    <row r="378" spans="2:25" ht="12" customHeight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 s="49" t="s">
        <v>5898</v>
      </c>
      <c r="Q378" s="61">
        <v>1975</v>
      </c>
      <c r="R378" s="844">
        <v>15</v>
      </c>
      <c r="S378" s="61">
        <v>261690</v>
      </c>
      <c r="T378" s="61">
        <v>530891945</v>
      </c>
      <c r="U378" s="61">
        <v>1985</v>
      </c>
      <c r="V378" s="61">
        <v>2105</v>
      </c>
      <c r="W378" s="61">
        <v>1960</v>
      </c>
      <c r="X378" s="61">
        <v>287072</v>
      </c>
      <c r="Y378" s="61">
        <v>145353082</v>
      </c>
    </row>
    <row r="379" spans="2:25" ht="12" customHeight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 s="49" t="s">
        <v>5899</v>
      </c>
      <c r="Q379" s="61">
        <v>1960</v>
      </c>
      <c r="R379" s="844">
        <v>-10</v>
      </c>
      <c r="S379" s="61">
        <v>12779</v>
      </c>
      <c r="T379" s="61">
        <v>25077235</v>
      </c>
      <c r="U379" s="61">
        <v>1970</v>
      </c>
      <c r="V379" s="61">
        <v>2000</v>
      </c>
      <c r="W379" s="61">
        <v>1935</v>
      </c>
      <c r="X379" s="61">
        <v>284892</v>
      </c>
      <c r="Y379" s="61">
        <v>145353082</v>
      </c>
    </row>
    <row r="380" spans="2:25" ht="12" customHeight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 s="49" t="s">
        <v>5900</v>
      </c>
      <c r="Q380" s="61">
        <v>1970</v>
      </c>
      <c r="R380" s="844">
        <v>20</v>
      </c>
      <c r="S380" s="61">
        <v>31669</v>
      </c>
      <c r="T380" s="61">
        <v>62217705</v>
      </c>
      <c r="U380" s="61">
        <v>1935</v>
      </c>
      <c r="V380" s="61">
        <v>1990</v>
      </c>
      <c r="W380" s="61">
        <v>1935</v>
      </c>
      <c r="X380" s="61">
        <v>286346</v>
      </c>
      <c r="Y380" s="61">
        <v>145353082</v>
      </c>
    </row>
    <row r="381" spans="2:25" ht="12" customHeight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 s="49" t="s">
        <v>5901</v>
      </c>
      <c r="Q381" s="61">
        <v>1950</v>
      </c>
      <c r="R381" s="844">
        <v>-5</v>
      </c>
      <c r="S381" s="61">
        <v>19463</v>
      </c>
      <c r="T381" s="61">
        <v>37887995</v>
      </c>
      <c r="U381" s="61">
        <v>1970</v>
      </c>
      <c r="V381" s="61">
        <v>1975</v>
      </c>
      <c r="W381" s="61">
        <v>1930</v>
      </c>
      <c r="X381" s="61">
        <v>283439</v>
      </c>
      <c r="Y381" s="61">
        <v>145353082</v>
      </c>
    </row>
    <row r="382" spans="2:25" ht="12" customHeight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 s="49" t="s">
        <v>5902</v>
      </c>
      <c r="Q382" s="61">
        <v>1955</v>
      </c>
      <c r="R382" s="844">
        <v>-30</v>
      </c>
      <c r="S382" s="61">
        <v>14926</v>
      </c>
      <c r="T382" s="61">
        <v>29448400</v>
      </c>
      <c r="U382" s="61">
        <v>1990</v>
      </c>
      <c r="V382" s="61">
        <v>2010</v>
      </c>
      <c r="W382" s="61">
        <v>1935</v>
      </c>
      <c r="X382" s="61">
        <v>284165</v>
      </c>
      <c r="Y382" s="61">
        <v>145353082</v>
      </c>
    </row>
    <row r="383" spans="2:25" ht="12" customHeight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 s="49" t="s">
        <v>5903</v>
      </c>
      <c r="Q383" s="61">
        <v>1985</v>
      </c>
      <c r="R383" s="844">
        <v>-25</v>
      </c>
      <c r="S383" s="61">
        <v>26219</v>
      </c>
      <c r="T383" s="61">
        <v>51590220</v>
      </c>
      <c r="U383" s="61">
        <v>2010</v>
      </c>
      <c r="V383" s="61">
        <v>2010</v>
      </c>
      <c r="W383" s="61">
        <v>1910</v>
      </c>
      <c r="X383" s="61">
        <v>288526</v>
      </c>
      <c r="Y383" s="61">
        <v>145353082</v>
      </c>
    </row>
    <row r="384" spans="2:25" ht="12" customHeight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 s="49" t="s">
        <v>5904</v>
      </c>
      <c r="Q384" s="61">
        <v>2010</v>
      </c>
      <c r="R384" s="844">
        <v>-50</v>
      </c>
      <c r="S384" s="61">
        <v>52469</v>
      </c>
      <c r="T384" s="61">
        <v>106000075</v>
      </c>
      <c r="U384" s="61">
        <v>2035</v>
      </c>
      <c r="V384" s="61">
        <v>2080</v>
      </c>
      <c r="W384" s="61">
        <v>1985</v>
      </c>
      <c r="X384" s="61">
        <v>292160</v>
      </c>
      <c r="Y384" s="61">
        <v>145353082</v>
      </c>
    </row>
    <row r="385" spans="2:25" ht="12" customHeight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 s="49" t="s">
        <v>5905</v>
      </c>
      <c r="Q385" s="61">
        <v>2060</v>
      </c>
      <c r="R385" s="844">
        <v>60</v>
      </c>
      <c r="S385" s="61">
        <v>133583</v>
      </c>
      <c r="T385" s="61">
        <v>273863940</v>
      </c>
      <c r="U385" s="61">
        <v>2050</v>
      </c>
      <c r="V385" s="61">
        <v>2110</v>
      </c>
      <c r="W385" s="61">
        <v>2015</v>
      </c>
      <c r="X385" s="61">
        <v>299427</v>
      </c>
      <c r="Y385" s="61">
        <v>145353082</v>
      </c>
    </row>
    <row r="386" spans="2:25" ht="12" customHeight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 s="49" t="s">
        <v>5906</v>
      </c>
      <c r="Q386" s="61">
        <v>2000</v>
      </c>
      <c r="R386" s="844">
        <v>5</v>
      </c>
      <c r="S386" s="61">
        <v>64866</v>
      </c>
      <c r="T386" s="61">
        <v>130587755</v>
      </c>
      <c r="U386" s="61">
        <v>1985</v>
      </c>
      <c r="V386" s="61">
        <v>2050</v>
      </c>
      <c r="W386" s="61">
        <v>1980</v>
      </c>
      <c r="X386" s="61">
        <v>290706</v>
      </c>
      <c r="Y386" s="61">
        <v>145353082</v>
      </c>
    </row>
    <row r="387" spans="2:25" ht="12" customHeight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 s="49" t="s">
        <v>5907</v>
      </c>
      <c r="Q387" s="61">
        <v>1995</v>
      </c>
      <c r="R387" s="844">
        <v>5</v>
      </c>
      <c r="S387" s="61">
        <v>31414</v>
      </c>
      <c r="T387" s="61">
        <v>62943205</v>
      </c>
      <c r="U387" s="61">
        <v>1990</v>
      </c>
      <c r="V387" s="61">
        <v>2025</v>
      </c>
      <c r="W387" s="61">
        <v>1980</v>
      </c>
      <c r="X387" s="61">
        <v>289979</v>
      </c>
      <c r="Y387" s="61">
        <v>145353082</v>
      </c>
    </row>
    <row r="388" spans="2:25" ht="12" customHeight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 s="49" t="s">
        <v>5908</v>
      </c>
      <c r="Q388" s="61">
        <v>1990</v>
      </c>
      <c r="R388" s="844">
        <v>-10</v>
      </c>
      <c r="S388" s="61">
        <v>19152</v>
      </c>
      <c r="T388" s="61">
        <v>37960545</v>
      </c>
      <c r="U388" s="61">
        <v>2035</v>
      </c>
      <c r="V388" s="61">
        <v>2035</v>
      </c>
      <c r="W388" s="61">
        <v>1970</v>
      </c>
      <c r="X388" s="61">
        <v>289253</v>
      </c>
      <c r="Y388" s="61">
        <v>145353082</v>
      </c>
    </row>
    <row r="389" spans="2:25" ht="12" customHeight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 s="49" t="s">
        <v>5909</v>
      </c>
      <c r="Q389" s="61">
        <v>2000</v>
      </c>
      <c r="R389" s="844">
        <v>15</v>
      </c>
      <c r="S389" s="61">
        <v>17293</v>
      </c>
      <c r="T389" s="61">
        <v>34559045</v>
      </c>
      <c r="U389" s="61">
        <v>2020</v>
      </c>
      <c r="V389" s="61">
        <v>2030</v>
      </c>
      <c r="W389" s="61">
        <v>1980</v>
      </c>
      <c r="X389" s="61">
        <v>290706</v>
      </c>
      <c r="Y389" s="61">
        <v>145353082</v>
      </c>
    </row>
    <row r="390" spans="2:25" ht="12" customHeight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 s="49" t="s">
        <v>5910</v>
      </c>
      <c r="Q390" s="61">
        <v>1985</v>
      </c>
      <c r="R390" s="844">
        <v>15</v>
      </c>
      <c r="S390" s="61">
        <v>17553</v>
      </c>
      <c r="T390" s="61">
        <v>34904795</v>
      </c>
      <c r="U390" s="61">
        <v>1970</v>
      </c>
      <c r="V390" s="61">
        <v>2025</v>
      </c>
      <c r="W390" s="61">
        <v>1970</v>
      </c>
      <c r="X390" s="61">
        <v>288526</v>
      </c>
      <c r="Y390" s="61">
        <v>145353082</v>
      </c>
    </row>
    <row r="391" spans="2:25" ht="12" customHeight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 s="49" t="s">
        <v>5911</v>
      </c>
      <c r="Q391" s="61">
        <v>1970</v>
      </c>
      <c r="R391" s="844">
        <v>10</v>
      </c>
      <c r="S391" s="61">
        <v>283275</v>
      </c>
      <c r="T391" s="61">
        <v>577961225</v>
      </c>
      <c r="U391" s="61">
        <v>1985</v>
      </c>
      <c r="V391" s="61">
        <v>2145</v>
      </c>
      <c r="W391" s="61">
        <v>1940</v>
      </c>
      <c r="X391" s="61">
        <v>286346</v>
      </c>
      <c r="Y391" s="61">
        <v>145353082</v>
      </c>
    </row>
    <row r="392" spans="2:25" ht="12" customHeight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 s="49" t="s">
        <v>5912</v>
      </c>
      <c r="Q392" s="61">
        <v>1960</v>
      </c>
      <c r="R392" s="844">
        <v>-20</v>
      </c>
      <c r="S392" s="61">
        <v>49673</v>
      </c>
      <c r="T392" s="61">
        <v>97294225</v>
      </c>
      <c r="U392" s="61">
        <v>1990</v>
      </c>
      <c r="V392" s="61">
        <v>1990</v>
      </c>
      <c r="W392" s="61">
        <v>1930</v>
      </c>
      <c r="X392" s="61">
        <v>284892</v>
      </c>
      <c r="Y392" s="61">
        <v>145353082</v>
      </c>
    </row>
    <row r="393" spans="2:25" ht="12" customHeight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 s="49" t="s">
        <v>5913</v>
      </c>
      <c r="Q393" s="61">
        <v>1980</v>
      </c>
      <c r="R393" s="844">
        <v>-50</v>
      </c>
      <c r="S393" s="61">
        <v>39575</v>
      </c>
      <c r="T393" s="61">
        <v>78524060</v>
      </c>
      <c r="U393" s="61">
        <v>2005</v>
      </c>
      <c r="V393" s="61">
        <v>2030</v>
      </c>
      <c r="W393" s="61">
        <v>1960</v>
      </c>
      <c r="X393" s="61">
        <v>287799</v>
      </c>
      <c r="Y393" s="61">
        <v>145353082</v>
      </c>
    </row>
    <row r="394" spans="2:25" ht="12" customHeight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 s="49" t="s">
        <v>5914</v>
      </c>
      <c r="Q394" s="61">
        <v>2030</v>
      </c>
      <c r="R394" s="844">
        <v>10</v>
      </c>
      <c r="S394" s="61">
        <v>35107</v>
      </c>
      <c r="T394" s="61">
        <v>71253650</v>
      </c>
      <c r="U394" s="61">
        <v>2025</v>
      </c>
      <c r="V394" s="61">
        <v>2070</v>
      </c>
      <c r="W394" s="61">
        <v>2015</v>
      </c>
      <c r="X394" s="61">
        <v>295067</v>
      </c>
      <c r="Y394" s="61">
        <v>145353082</v>
      </c>
    </row>
    <row r="395" spans="2:25" ht="12" customHeight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 s="49" t="s">
        <v>5915</v>
      </c>
      <c r="Q395" s="61">
        <v>2020</v>
      </c>
      <c r="R395" s="844">
        <v>-25</v>
      </c>
      <c r="S395" s="61">
        <v>27273</v>
      </c>
      <c r="T395" s="61">
        <v>55384110</v>
      </c>
      <c r="U395" s="61">
        <v>2050</v>
      </c>
      <c r="V395" s="61">
        <v>2055</v>
      </c>
      <c r="W395" s="61">
        <v>2020</v>
      </c>
      <c r="X395" s="61">
        <v>293613</v>
      </c>
      <c r="Y395" s="61">
        <v>145353082</v>
      </c>
    </row>
    <row r="396" spans="2:25" ht="12" customHeight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 s="49" t="s">
        <v>5916</v>
      </c>
      <c r="Q396" s="61">
        <v>2045</v>
      </c>
      <c r="R396" s="844">
        <v>0</v>
      </c>
      <c r="S396" s="61">
        <v>19778</v>
      </c>
      <c r="T396" s="61">
        <v>40328800</v>
      </c>
      <c r="U396" s="61">
        <v>2050</v>
      </c>
      <c r="V396" s="61">
        <v>2085</v>
      </c>
      <c r="W396" s="61">
        <v>2020</v>
      </c>
      <c r="X396" s="61">
        <v>297247</v>
      </c>
      <c r="Y396" s="61">
        <v>145353082</v>
      </c>
    </row>
    <row r="397" spans="2:25" ht="12" customHeight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 s="49" t="s">
        <v>5917</v>
      </c>
      <c r="Q397" s="61">
        <v>2045</v>
      </c>
      <c r="R397" s="844">
        <v>-15</v>
      </c>
      <c r="S397" s="61">
        <v>30926</v>
      </c>
      <c r="T397" s="61">
        <v>63314210</v>
      </c>
      <c r="U397" s="61">
        <v>2085</v>
      </c>
      <c r="V397" s="61">
        <v>2095</v>
      </c>
      <c r="W397" s="61">
        <v>1950</v>
      </c>
      <c r="X397" s="61">
        <v>297247</v>
      </c>
      <c r="Y397" s="61">
        <v>145353082</v>
      </c>
    </row>
    <row r="398" spans="2:25" ht="12" customHeight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 s="49" t="s">
        <v>5918</v>
      </c>
      <c r="Q398" s="61">
        <v>2060</v>
      </c>
      <c r="R398" s="844">
        <v>30</v>
      </c>
      <c r="S398" s="61">
        <v>36665</v>
      </c>
      <c r="T398" s="61">
        <v>75051725</v>
      </c>
      <c r="U398" s="61">
        <v>2035</v>
      </c>
      <c r="V398" s="61">
        <v>2080</v>
      </c>
      <c r="W398" s="61">
        <v>2025</v>
      </c>
      <c r="X398" s="61">
        <v>299427</v>
      </c>
      <c r="Y398" s="61">
        <v>145353082</v>
      </c>
    </row>
    <row r="399" spans="2:25" ht="12" customHeight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 s="49" t="s">
        <v>5919</v>
      </c>
      <c r="Q399" s="61">
        <v>2030</v>
      </c>
      <c r="R399" s="844">
        <v>-50</v>
      </c>
      <c r="S399" s="61">
        <v>45432</v>
      </c>
      <c r="T399" s="61">
        <v>93063700</v>
      </c>
      <c r="U399" s="61">
        <v>2060</v>
      </c>
      <c r="V399" s="61">
        <v>2070</v>
      </c>
      <c r="W399" s="61">
        <v>2030</v>
      </c>
      <c r="X399" s="61">
        <v>295067</v>
      </c>
      <c r="Y399" s="61">
        <v>145353082</v>
      </c>
    </row>
    <row r="400" spans="2:25" ht="12" customHeight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 s="49" t="s">
        <v>5920</v>
      </c>
      <c r="Q400" s="61">
        <v>2080</v>
      </c>
      <c r="R400" s="844">
        <v>20</v>
      </c>
      <c r="S400" s="61">
        <v>29273</v>
      </c>
      <c r="T400" s="61">
        <v>60284485</v>
      </c>
      <c r="U400" s="61">
        <v>2060</v>
      </c>
      <c r="V400" s="61">
        <v>2085</v>
      </c>
      <c r="W400" s="61">
        <v>2050</v>
      </c>
      <c r="X400" s="61">
        <v>302334</v>
      </c>
      <c r="Y400" s="61">
        <v>145353082</v>
      </c>
    </row>
    <row r="401" spans="2:25" ht="12" customHeight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 s="49" t="s">
        <v>5921</v>
      </c>
      <c r="Q401" s="61">
        <v>2060</v>
      </c>
      <c r="R401" s="844">
        <v>-5</v>
      </c>
      <c r="S401" s="61">
        <v>24569</v>
      </c>
      <c r="T401" s="61">
        <v>50530440</v>
      </c>
      <c r="U401" s="61">
        <v>2050</v>
      </c>
      <c r="V401" s="61">
        <v>2070</v>
      </c>
      <c r="W401" s="61">
        <v>2050</v>
      </c>
      <c r="X401" s="61">
        <v>299427</v>
      </c>
      <c r="Y401" s="61">
        <v>145353082</v>
      </c>
    </row>
    <row r="402" spans="2:25" ht="12" customHeight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s="49" t="s">
        <v>5922</v>
      </c>
      <c r="Q402" s="61">
        <v>2065</v>
      </c>
      <c r="R402" s="844">
        <v>15</v>
      </c>
      <c r="S402" s="61">
        <v>16761</v>
      </c>
      <c r="T402" s="61">
        <v>34516345</v>
      </c>
      <c r="U402" s="61">
        <v>2045</v>
      </c>
      <c r="V402" s="61">
        <v>2070</v>
      </c>
      <c r="W402" s="61">
        <v>2045</v>
      </c>
      <c r="X402" s="61">
        <v>300154</v>
      </c>
      <c r="Y402" s="61">
        <v>145353082</v>
      </c>
    </row>
    <row r="403" spans="2:25" ht="12" customHeight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 s="49" t="s">
        <v>5923</v>
      </c>
      <c r="Q403" s="61">
        <v>2050</v>
      </c>
      <c r="R403" s="844">
        <v>-25</v>
      </c>
      <c r="S403" s="61">
        <v>93432</v>
      </c>
      <c r="T403" s="61">
        <v>191938905</v>
      </c>
      <c r="U403" s="61">
        <v>2080</v>
      </c>
      <c r="V403" s="61">
        <v>2085</v>
      </c>
      <c r="W403" s="61">
        <v>2045</v>
      </c>
      <c r="X403" s="61">
        <v>297974</v>
      </c>
      <c r="Y403" s="61">
        <v>145353082</v>
      </c>
    </row>
    <row r="404" spans="2:25" ht="12" customHeight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 s="49" t="s">
        <v>5924</v>
      </c>
      <c r="Q404" s="61">
        <v>2075</v>
      </c>
      <c r="R404" s="844">
        <v>0</v>
      </c>
      <c r="S404" s="61">
        <v>41303</v>
      </c>
      <c r="T404" s="61">
        <v>85577095</v>
      </c>
      <c r="U404" s="61">
        <v>2075</v>
      </c>
      <c r="V404" s="61">
        <v>2085</v>
      </c>
      <c r="W404" s="61">
        <v>2065</v>
      </c>
      <c r="X404" s="61">
        <v>301608</v>
      </c>
      <c r="Y404" s="61">
        <v>145353082</v>
      </c>
    </row>
    <row r="405" spans="2:25" ht="12" customHeight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 s="49" t="s">
        <v>5927</v>
      </c>
      <c r="Q405" s="61">
        <v>2075</v>
      </c>
      <c r="R405" s="844">
        <v>-15</v>
      </c>
      <c r="S405" s="61">
        <v>62280</v>
      </c>
      <c r="T405" s="61">
        <v>128899895</v>
      </c>
      <c r="U405" s="61">
        <v>2085</v>
      </c>
      <c r="V405" s="61">
        <v>2090</v>
      </c>
      <c r="W405" s="61">
        <v>2055</v>
      </c>
      <c r="X405" s="61">
        <v>301608</v>
      </c>
      <c r="Y405" s="61">
        <v>145353082</v>
      </c>
    </row>
    <row r="406" spans="2:25" ht="12" customHeight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 s="49" t="s">
        <v>5928</v>
      </c>
      <c r="Q406" s="61">
        <v>2090</v>
      </c>
      <c r="R406" s="844">
        <v>0</v>
      </c>
      <c r="S406" s="61">
        <v>27041</v>
      </c>
      <c r="T406" s="61">
        <v>56538010</v>
      </c>
      <c r="U406" s="61">
        <v>2125</v>
      </c>
      <c r="V406" s="61">
        <v>2125</v>
      </c>
      <c r="W406" s="61">
        <v>2070</v>
      </c>
      <c r="X406" s="61">
        <v>303788</v>
      </c>
      <c r="Y406" s="61">
        <v>145353082</v>
      </c>
    </row>
    <row r="407" spans="2:25" ht="12" customHeight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 s="49" t="s">
        <v>5929</v>
      </c>
      <c r="Q407" s="61">
        <v>2090</v>
      </c>
      <c r="R407" s="844">
        <v>-20</v>
      </c>
      <c r="S407" s="61">
        <v>64589</v>
      </c>
      <c r="T407" s="61">
        <v>134401140</v>
      </c>
      <c r="U407" s="61">
        <v>2090</v>
      </c>
      <c r="V407" s="61">
        <v>2100</v>
      </c>
      <c r="W407" s="61">
        <v>2065</v>
      </c>
      <c r="X407" s="61">
        <v>303788</v>
      </c>
      <c r="Y407" s="61">
        <v>145353082</v>
      </c>
    </row>
    <row r="408" spans="2:25" ht="12" customHeight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 s="49" t="s">
        <v>5931</v>
      </c>
      <c r="Q408" s="61">
        <v>2110</v>
      </c>
      <c r="R408" s="844">
        <v>15</v>
      </c>
      <c r="S408" s="61">
        <v>372362</v>
      </c>
      <c r="T408" s="61">
        <v>804237525</v>
      </c>
      <c r="U408" s="61">
        <v>2100</v>
      </c>
      <c r="V408" s="61">
        <v>2300</v>
      </c>
      <c r="W408" s="61">
        <v>2060</v>
      </c>
      <c r="X408" s="61">
        <v>306695</v>
      </c>
      <c r="Y408" s="61">
        <v>145353082</v>
      </c>
    </row>
    <row r="409" spans="2:25" ht="12" customHeight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 s="49" t="s">
        <v>5933</v>
      </c>
      <c r="Q409" s="61">
        <v>2095</v>
      </c>
      <c r="R409" s="844">
        <v>0</v>
      </c>
      <c r="S409" s="61">
        <v>25354</v>
      </c>
      <c r="T409" s="61">
        <v>53085395</v>
      </c>
      <c r="U409" s="61">
        <v>2100</v>
      </c>
      <c r="V409" s="61">
        <v>2120</v>
      </c>
      <c r="W409" s="61">
        <v>2085</v>
      </c>
      <c r="X409" s="61">
        <v>304515</v>
      </c>
      <c r="Y409" s="61">
        <v>145353082</v>
      </c>
    </row>
    <row r="410" spans="2:25" ht="12" customHeight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 s="49" t="s">
        <v>5934</v>
      </c>
      <c r="Q410" s="61">
        <v>2095</v>
      </c>
      <c r="R410" s="844">
        <v>5</v>
      </c>
      <c r="S410" s="61">
        <v>33344</v>
      </c>
      <c r="T410" s="61">
        <v>69956255</v>
      </c>
      <c r="U410" s="61">
        <v>2085</v>
      </c>
      <c r="V410" s="61">
        <v>2135</v>
      </c>
      <c r="W410" s="61">
        <v>2085</v>
      </c>
      <c r="X410" s="61">
        <v>304515</v>
      </c>
      <c r="Y410" s="61">
        <v>145353082</v>
      </c>
    </row>
    <row r="411" spans="2:25" ht="12" customHeight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 s="49" t="s">
        <v>5935</v>
      </c>
      <c r="Q411" s="61">
        <v>2090</v>
      </c>
      <c r="R411" s="844">
        <v>-55</v>
      </c>
      <c r="S411" s="61">
        <v>69347</v>
      </c>
      <c r="T411" s="61">
        <v>146213295</v>
      </c>
      <c r="U411" s="61">
        <v>2140</v>
      </c>
      <c r="V411" s="61">
        <v>2160</v>
      </c>
      <c r="W411" s="61">
        <v>2080</v>
      </c>
      <c r="X411" s="61">
        <v>303788</v>
      </c>
      <c r="Y411" s="61">
        <v>145353082</v>
      </c>
    </row>
    <row r="412" spans="2:25" ht="12" customHeight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 s="49" t="s">
        <v>5936</v>
      </c>
      <c r="Q412" s="61">
        <v>2145</v>
      </c>
      <c r="R412" s="844">
        <v>0</v>
      </c>
      <c r="S412" s="61">
        <v>27527</v>
      </c>
      <c r="T412" s="61">
        <v>59010540</v>
      </c>
      <c r="U412" s="61">
        <v>2150</v>
      </c>
      <c r="V412" s="61">
        <v>2170</v>
      </c>
      <c r="W412" s="61">
        <v>2135</v>
      </c>
      <c r="X412" s="61">
        <v>311782</v>
      </c>
      <c r="Y412" s="61">
        <v>145353082</v>
      </c>
    </row>
    <row r="413" spans="2:25" ht="12" customHeight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 s="49" t="s">
        <v>5937</v>
      </c>
      <c r="Q413" s="61">
        <v>2145</v>
      </c>
      <c r="R413" s="844">
        <v>-5</v>
      </c>
      <c r="S413" s="61">
        <v>29366</v>
      </c>
      <c r="T413" s="61">
        <v>63166145</v>
      </c>
      <c r="U413" s="61">
        <v>2160</v>
      </c>
      <c r="V413" s="61">
        <v>2165</v>
      </c>
      <c r="W413" s="61">
        <v>2140</v>
      </c>
      <c r="X413" s="61">
        <v>311782</v>
      </c>
      <c r="Y413" s="61">
        <v>145353082</v>
      </c>
    </row>
    <row r="414" spans="2:25" ht="12" customHeight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 s="49" t="s">
        <v>5938</v>
      </c>
      <c r="Q414" s="61">
        <v>2150</v>
      </c>
      <c r="R414" s="844">
        <v>5</v>
      </c>
      <c r="S414" s="61">
        <v>74825</v>
      </c>
      <c r="T414" s="61">
        <v>163144375</v>
      </c>
      <c r="U414" s="61">
        <v>2155</v>
      </c>
      <c r="V414" s="61">
        <v>2210</v>
      </c>
      <c r="W414" s="61">
        <v>2150</v>
      </c>
      <c r="X414" s="61">
        <v>312509</v>
      </c>
      <c r="Y414" s="61">
        <v>145353082</v>
      </c>
    </row>
    <row r="415" spans="2:25" ht="12" customHeight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 s="49" t="s">
        <v>5939</v>
      </c>
      <c r="Q415" s="61">
        <v>2145</v>
      </c>
      <c r="R415" s="844">
        <v>-40</v>
      </c>
      <c r="S415" s="61">
        <v>49635</v>
      </c>
      <c r="T415" s="61">
        <v>107137765</v>
      </c>
      <c r="U415" s="61">
        <v>2170</v>
      </c>
      <c r="V415" s="61">
        <v>2190</v>
      </c>
      <c r="W415" s="61">
        <v>2145</v>
      </c>
      <c r="X415" s="61">
        <v>311782</v>
      </c>
      <c r="Y415" s="61">
        <v>145353082</v>
      </c>
    </row>
    <row r="416" spans="2:25" ht="12" customHeight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s="49" t="s">
        <v>5940</v>
      </c>
      <c r="Q416" s="61">
        <v>2185</v>
      </c>
      <c r="R416" s="844">
        <v>-5</v>
      </c>
      <c r="S416" s="61">
        <v>72540</v>
      </c>
      <c r="T416" s="61">
        <v>156882745</v>
      </c>
      <c r="U416" s="61">
        <v>2190</v>
      </c>
      <c r="V416" s="61">
        <v>2190</v>
      </c>
      <c r="W416" s="61">
        <v>2145</v>
      </c>
      <c r="X416" s="61">
        <v>317596</v>
      </c>
      <c r="Y416" s="61">
        <v>145353082</v>
      </c>
    </row>
    <row r="417" spans="2:25" ht="12" customHeight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 s="49" t="s">
        <v>5941</v>
      </c>
      <c r="Q417" s="61">
        <v>2190</v>
      </c>
      <c r="R417" s="844">
        <v>-5</v>
      </c>
      <c r="S417" s="61">
        <v>48877</v>
      </c>
      <c r="T417" s="61">
        <v>106071410</v>
      </c>
      <c r="U417" s="61">
        <v>2200</v>
      </c>
      <c r="V417" s="61">
        <v>2200</v>
      </c>
      <c r="W417" s="61">
        <v>2160</v>
      </c>
      <c r="X417" s="61">
        <v>318323</v>
      </c>
      <c r="Y417" s="61">
        <v>145353082</v>
      </c>
    </row>
    <row r="418" spans="2:25" ht="12" customHeight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 s="49" t="s">
        <v>5942</v>
      </c>
      <c r="Q418" s="61">
        <v>2195</v>
      </c>
      <c r="R418" s="844">
        <v>0</v>
      </c>
      <c r="S418" s="61">
        <v>44756</v>
      </c>
      <c r="T418" s="61">
        <v>97516720</v>
      </c>
      <c r="U418" s="61">
        <v>2175</v>
      </c>
      <c r="V418" s="61">
        <v>2195</v>
      </c>
      <c r="W418" s="61">
        <v>2170</v>
      </c>
      <c r="X418" s="61">
        <v>319050</v>
      </c>
      <c r="Y418" s="61">
        <v>145353082</v>
      </c>
    </row>
    <row r="419" spans="2:25" ht="12" customHeight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 s="49" t="s">
        <v>5943</v>
      </c>
      <c r="Q419" s="61">
        <v>2195</v>
      </c>
      <c r="R419" s="844">
        <v>10</v>
      </c>
      <c r="S419" s="61">
        <v>150850</v>
      </c>
      <c r="T419" s="61">
        <v>334116420</v>
      </c>
      <c r="U419" s="61">
        <v>2195</v>
      </c>
      <c r="V419" s="61">
        <v>2275</v>
      </c>
      <c r="W419" s="61">
        <v>2175</v>
      </c>
      <c r="X419" s="61">
        <v>319050</v>
      </c>
      <c r="Y419" s="61">
        <v>145353082</v>
      </c>
    </row>
    <row r="420" spans="2:25" ht="12" customHeight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 s="49" t="s">
        <v>5944</v>
      </c>
      <c r="Q420" s="61">
        <v>2185</v>
      </c>
      <c r="R420" s="844">
        <v>-15</v>
      </c>
      <c r="S420" s="61">
        <v>66514</v>
      </c>
      <c r="T420" s="61">
        <v>146090485</v>
      </c>
      <c r="U420" s="61">
        <v>2205</v>
      </c>
      <c r="V420" s="61">
        <v>2230</v>
      </c>
      <c r="W420" s="61">
        <v>2170</v>
      </c>
      <c r="X420" s="61">
        <v>317596</v>
      </c>
      <c r="Y420" s="61">
        <v>145353082</v>
      </c>
    </row>
    <row r="421" spans="2:25" ht="12" customHeight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 s="49" t="s">
        <v>5945</v>
      </c>
      <c r="Q421" s="61">
        <v>2200</v>
      </c>
      <c r="R421" s="844">
        <v>-20</v>
      </c>
      <c r="S421" s="61">
        <v>55769</v>
      </c>
      <c r="T421" s="61">
        <v>122452015</v>
      </c>
      <c r="U421" s="61">
        <v>2210</v>
      </c>
      <c r="V421" s="61">
        <v>2250</v>
      </c>
      <c r="W421" s="61">
        <v>2180</v>
      </c>
      <c r="X421" s="61">
        <v>319777</v>
      </c>
      <c r="Y421" s="61">
        <v>145353082</v>
      </c>
    </row>
    <row r="422" spans="2:25" ht="12" customHeight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 s="49" t="s">
        <v>5946</v>
      </c>
      <c r="Q422" s="61">
        <v>2220</v>
      </c>
      <c r="R422" s="844">
        <v>-20</v>
      </c>
      <c r="S422" s="61">
        <v>299514</v>
      </c>
      <c r="T422" s="61">
        <v>673005945</v>
      </c>
      <c r="U422" s="61">
        <v>2240</v>
      </c>
      <c r="V422" s="61">
        <v>2320</v>
      </c>
      <c r="W422" s="61">
        <v>2200</v>
      </c>
      <c r="X422" s="61">
        <v>322684</v>
      </c>
      <c r="Y422" s="61">
        <v>145353082</v>
      </c>
    </row>
    <row r="423" spans="2:25" ht="12" customHeight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 s="49" t="s">
        <v>5947</v>
      </c>
      <c r="Q423" s="61">
        <v>2240</v>
      </c>
      <c r="R423" s="844">
        <v>-10</v>
      </c>
      <c r="S423" s="61">
        <v>46892</v>
      </c>
      <c r="T423" s="61">
        <v>104498210</v>
      </c>
      <c r="U423" s="61">
        <v>2240</v>
      </c>
      <c r="V423" s="61">
        <v>2275</v>
      </c>
      <c r="W423" s="61">
        <v>2205</v>
      </c>
      <c r="X423" s="61">
        <v>325591</v>
      </c>
      <c r="Y423" s="61">
        <v>145353082</v>
      </c>
    </row>
    <row r="424" spans="2:25" ht="12" customHeight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 s="49" t="s">
        <v>5948</v>
      </c>
      <c r="Q424" s="61">
        <v>2250</v>
      </c>
      <c r="R424" s="844">
        <v>10</v>
      </c>
      <c r="S424" s="61">
        <v>76157</v>
      </c>
      <c r="T424" s="61">
        <v>171345735</v>
      </c>
      <c r="U424" s="61">
        <v>2240</v>
      </c>
      <c r="V424" s="61">
        <v>2275</v>
      </c>
      <c r="W424" s="61">
        <v>2220</v>
      </c>
      <c r="X424" s="61">
        <v>327044</v>
      </c>
      <c r="Y424" s="61">
        <v>145353082</v>
      </c>
    </row>
    <row r="425" spans="2:25" ht="12" customHeight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 s="49" t="s">
        <v>5949</v>
      </c>
      <c r="Q425" s="61">
        <v>2240</v>
      </c>
      <c r="R425" s="844">
        <v>5</v>
      </c>
      <c r="S425" s="61">
        <v>50248</v>
      </c>
      <c r="T425" s="61">
        <v>111454125</v>
      </c>
      <c r="U425" s="61">
        <v>2230</v>
      </c>
      <c r="V425" s="61">
        <v>2240</v>
      </c>
      <c r="W425" s="61">
        <v>2185</v>
      </c>
      <c r="X425" s="61">
        <v>325591</v>
      </c>
      <c r="Y425" s="61">
        <v>145353082</v>
      </c>
    </row>
    <row r="426" spans="2:25" ht="12" customHeight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 s="49" t="s">
        <v>5950</v>
      </c>
      <c r="Q426" s="61">
        <v>2235</v>
      </c>
      <c r="R426" s="844">
        <v>45</v>
      </c>
      <c r="S426" s="61">
        <v>93651</v>
      </c>
      <c r="T426" s="61">
        <v>208460445</v>
      </c>
      <c r="U426" s="61">
        <v>2190</v>
      </c>
      <c r="V426" s="61">
        <v>2255</v>
      </c>
      <c r="W426" s="61">
        <v>2190</v>
      </c>
      <c r="X426" s="61">
        <v>324864</v>
      </c>
      <c r="Y426" s="61">
        <v>145353082</v>
      </c>
    </row>
    <row r="427" spans="2:25" ht="12" customHeight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 s="49" t="s">
        <v>5953</v>
      </c>
      <c r="Q427" s="61">
        <v>2190</v>
      </c>
      <c r="R427" s="844">
        <v>0</v>
      </c>
      <c r="S427" s="61">
        <v>780722</v>
      </c>
      <c r="T427" s="61">
        <v>1795332385</v>
      </c>
      <c r="U427" s="61">
        <v>2195</v>
      </c>
      <c r="V427" s="61">
        <v>2420</v>
      </c>
      <c r="W427" s="61">
        <v>2180</v>
      </c>
      <c r="X427" s="61">
        <v>318323</v>
      </c>
      <c r="Y427" s="61">
        <v>145353082</v>
      </c>
    </row>
    <row r="428" spans="2:25" ht="12" customHeight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 s="49" t="s">
        <v>5954</v>
      </c>
      <c r="Q428" s="61">
        <v>2190</v>
      </c>
      <c r="R428" s="844">
        <v>-25</v>
      </c>
      <c r="S428" s="61">
        <v>103537</v>
      </c>
      <c r="T428" s="61">
        <v>227448960</v>
      </c>
      <c r="U428" s="61">
        <v>2215</v>
      </c>
      <c r="V428" s="61">
        <v>2215</v>
      </c>
      <c r="W428" s="61">
        <v>2175</v>
      </c>
      <c r="X428" s="61">
        <v>318323</v>
      </c>
      <c r="Y428" s="61">
        <v>145353082</v>
      </c>
    </row>
    <row r="429" spans="2:25" ht="12" customHeight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 s="49" t="s">
        <v>5955</v>
      </c>
      <c r="Q429" s="61">
        <v>2215</v>
      </c>
      <c r="R429" s="844">
        <v>-20</v>
      </c>
      <c r="S429" s="61">
        <v>128514</v>
      </c>
      <c r="T429" s="61">
        <v>284349370</v>
      </c>
      <c r="U429" s="61">
        <v>2270</v>
      </c>
      <c r="V429" s="61">
        <v>2270</v>
      </c>
      <c r="W429" s="61">
        <v>2200</v>
      </c>
      <c r="X429" s="61">
        <v>321957</v>
      </c>
      <c r="Y429" s="61">
        <v>145353082</v>
      </c>
    </row>
    <row r="430" spans="2:25" ht="12" customHeight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 s="49" t="s">
        <v>5957</v>
      </c>
      <c r="Q430" s="61">
        <v>2235</v>
      </c>
      <c r="R430" s="844">
        <v>20</v>
      </c>
      <c r="S430" s="61">
        <v>72312</v>
      </c>
      <c r="T430" s="61">
        <v>160981540</v>
      </c>
      <c r="U430" s="61">
        <v>2215</v>
      </c>
      <c r="V430" s="61">
        <v>2250</v>
      </c>
      <c r="W430" s="61">
        <v>2205</v>
      </c>
      <c r="X430" s="61">
        <v>324864</v>
      </c>
      <c r="Y430" s="61">
        <v>145353082</v>
      </c>
    </row>
    <row r="431" spans="2:25" ht="12" customHeight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 s="49" t="s">
        <v>5959</v>
      </c>
      <c r="Q431" s="61">
        <v>2215</v>
      </c>
      <c r="R431" s="844">
        <v>-15</v>
      </c>
      <c r="S431" s="61">
        <v>37513</v>
      </c>
      <c r="T431" s="61">
        <v>83267965</v>
      </c>
      <c r="U431" s="61">
        <v>2270</v>
      </c>
      <c r="V431" s="61">
        <v>2270</v>
      </c>
      <c r="W431" s="61">
        <v>2215</v>
      </c>
      <c r="X431" s="61">
        <v>321957</v>
      </c>
      <c r="Y431" s="61">
        <v>145353082</v>
      </c>
    </row>
    <row r="432" spans="2:25" ht="12" customHeight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 s="49" t="s">
        <v>5960</v>
      </c>
      <c r="Q432" s="61">
        <v>2230</v>
      </c>
      <c r="R432" s="844">
        <v>-30</v>
      </c>
      <c r="S432" s="61">
        <v>90498</v>
      </c>
      <c r="T432" s="61">
        <v>201682525</v>
      </c>
      <c r="U432" s="61">
        <v>2255</v>
      </c>
      <c r="V432" s="61">
        <v>2265</v>
      </c>
      <c r="W432" s="61">
        <v>2215</v>
      </c>
      <c r="X432" s="61">
        <v>324137</v>
      </c>
      <c r="Y432" s="61">
        <v>145353082</v>
      </c>
    </row>
    <row r="433" spans="2:25" ht="12" customHeight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 s="49" t="s">
        <v>5962</v>
      </c>
      <c r="Q433" s="61">
        <v>2260</v>
      </c>
      <c r="R433" s="844">
        <v>10</v>
      </c>
      <c r="S433" s="61">
        <v>52992</v>
      </c>
      <c r="T433" s="61">
        <v>119628760</v>
      </c>
      <c r="U433" s="61">
        <v>2290</v>
      </c>
      <c r="V433" s="61">
        <v>2290</v>
      </c>
      <c r="W433" s="61">
        <v>2235</v>
      </c>
      <c r="X433" s="61">
        <v>328498</v>
      </c>
      <c r="Y433" s="61">
        <v>145353082</v>
      </c>
    </row>
    <row r="434" spans="2:25" ht="12" customHeight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 s="49" t="s">
        <v>5965</v>
      </c>
      <c r="Q434" s="61">
        <v>2250</v>
      </c>
      <c r="R434" s="844">
        <v>20</v>
      </c>
      <c r="S434" s="61">
        <v>186018</v>
      </c>
      <c r="T434" s="61">
        <v>421883380</v>
      </c>
      <c r="U434" s="61">
        <v>2235</v>
      </c>
      <c r="V434" s="61">
        <v>2310</v>
      </c>
      <c r="W434" s="61">
        <v>2235</v>
      </c>
      <c r="X434" s="61">
        <v>327044</v>
      </c>
      <c r="Y434" s="61">
        <v>145353082</v>
      </c>
    </row>
    <row r="435" spans="2:25" ht="12" customHeight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 s="49" t="s">
        <v>5966</v>
      </c>
      <c r="Q435" s="61">
        <v>2230</v>
      </c>
      <c r="R435" s="844">
        <v>-35</v>
      </c>
      <c r="S435" s="61">
        <v>134236</v>
      </c>
      <c r="T435" s="61">
        <v>300744175</v>
      </c>
      <c r="U435" s="61">
        <v>2265</v>
      </c>
      <c r="V435" s="61">
        <v>2295</v>
      </c>
      <c r="W435" s="61">
        <v>2210</v>
      </c>
      <c r="X435" s="61">
        <v>324137</v>
      </c>
      <c r="Y435" s="61">
        <v>145353082</v>
      </c>
    </row>
    <row r="436" spans="2:25" ht="12" customHeight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 s="49" t="s">
        <v>5968</v>
      </c>
      <c r="Q436" s="61">
        <v>2265</v>
      </c>
      <c r="R436" s="844">
        <v>-20</v>
      </c>
      <c r="S436" s="61">
        <v>82958</v>
      </c>
      <c r="T436" s="61">
        <v>189066055</v>
      </c>
      <c r="U436" s="61">
        <v>2305</v>
      </c>
      <c r="V436" s="61">
        <v>2325</v>
      </c>
      <c r="W436" s="61">
        <v>2260</v>
      </c>
      <c r="X436" s="61">
        <v>329225</v>
      </c>
      <c r="Y436" s="61">
        <v>145353082</v>
      </c>
    </row>
    <row r="437" spans="2:25" ht="12" customHeight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 s="49" t="s">
        <v>5970</v>
      </c>
      <c r="Q437" s="61">
        <v>2285</v>
      </c>
      <c r="R437" s="844">
        <v>5</v>
      </c>
      <c r="S437" s="61">
        <v>74721</v>
      </c>
      <c r="T437" s="61">
        <v>171846635</v>
      </c>
      <c r="U437" s="61">
        <v>2335</v>
      </c>
      <c r="V437" s="61">
        <v>2335</v>
      </c>
      <c r="W437" s="61">
        <v>2280</v>
      </c>
      <c r="X437" s="61">
        <v>332132</v>
      </c>
      <c r="Y437" s="61">
        <v>145353082</v>
      </c>
    </row>
    <row r="438" spans="2:25" ht="12" customHeight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 s="49" t="s">
        <v>5971</v>
      </c>
      <c r="Q438" s="61">
        <v>2280</v>
      </c>
      <c r="R438" s="844">
        <v>5</v>
      </c>
      <c r="S438" s="61">
        <v>138686</v>
      </c>
      <c r="T438" s="61">
        <v>318559450</v>
      </c>
      <c r="U438" s="61">
        <v>2290</v>
      </c>
      <c r="V438" s="61">
        <v>2335</v>
      </c>
      <c r="W438" s="61">
        <v>2255</v>
      </c>
      <c r="X438" s="61">
        <v>331405</v>
      </c>
      <c r="Y438" s="61">
        <v>145353082</v>
      </c>
    </row>
    <row r="439" spans="2:25" ht="12" customHeight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 s="49" t="s">
        <v>5972</v>
      </c>
      <c r="Q439" s="61">
        <v>2275</v>
      </c>
      <c r="R439" s="844">
        <v>25</v>
      </c>
      <c r="S439" s="61">
        <v>332386</v>
      </c>
      <c r="T439" s="61">
        <v>765778105</v>
      </c>
      <c r="U439" s="61">
        <v>2255</v>
      </c>
      <c r="V439" s="61">
        <v>2375</v>
      </c>
      <c r="W439" s="61">
        <v>2235</v>
      </c>
      <c r="X439" s="61">
        <v>330678</v>
      </c>
      <c r="Y439" s="61">
        <v>145353082</v>
      </c>
    </row>
    <row r="440" spans="2:25" ht="12" customHeight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 s="49" t="s">
        <v>5973</v>
      </c>
      <c r="Q440" s="61">
        <v>2250</v>
      </c>
      <c r="R440" s="844">
        <v>-35</v>
      </c>
      <c r="S440" s="61">
        <v>171373</v>
      </c>
      <c r="T440" s="61">
        <v>387528740</v>
      </c>
      <c r="U440" s="61">
        <v>2305</v>
      </c>
      <c r="V440" s="61">
        <v>2335</v>
      </c>
      <c r="W440" s="61">
        <v>2240</v>
      </c>
      <c r="X440" s="61">
        <v>327044</v>
      </c>
      <c r="Y440" s="61">
        <v>145353082</v>
      </c>
    </row>
    <row r="441" spans="2:25" ht="12" customHeight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 s="49" t="s">
        <v>5974</v>
      </c>
      <c r="Q441" s="61">
        <v>2285</v>
      </c>
      <c r="R441" s="844">
        <v>-30</v>
      </c>
      <c r="S441" s="61">
        <v>144438</v>
      </c>
      <c r="T441" s="61">
        <v>330194150</v>
      </c>
      <c r="U441" s="61">
        <v>2300</v>
      </c>
      <c r="V441" s="61">
        <v>2330</v>
      </c>
      <c r="W441" s="61">
        <v>2260</v>
      </c>
      <c r="X441" s="61">
        <v>332132</v>
      </c>
      <c r="Y441" s="61">
        <v>145353082</v>
      </c>
    </row>
    <row r="442" spans="2:25" ht="12" customHeight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 s="49" t="s">
        <v>5975</v>
      </c>
      <c r="Q442" s="61">
        <v>2315</v>
      </c>
      <c r="R442" s="844">
        <v>45</v>
      </c>
      <c r="S442" s="61">
        <v>1224525</v>
      </c>
      <c r="T442" s="61">
        <v>2953496645</v>
      </c>
      <c r="U442" s="61">
        <v>2315</v>
      </c>
      <c r="V442" s="61">
        <v>2545</v>
      </c>
      <c r="W442" s="61">
        <v>2300</v>
      </c>
      <c r="X442" s="61">
        <v>336492</v>
      </c>
      <c r="Y442" s="61">
        <v>145353082</v>
      </c>
    </row>
    <row r="443" spans="2:25" ht="12" customHeight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 s="49" t="s">
        <v>5976</v>
      </c>
      <c r="Q443" s="61">
        <v>2270</v>
      </c>
      <c r="R443" s="844">
        <v>5</v>
      </c>
      <c r="S443" s="61">
        <v>119781</v>
      </c>
      <c r="T443" s="61">
        <v>271137655</v>
      </c>
      <c r="U443" s="61">
        <v>2295</v>
      </c>
      <c r="V443" s="61">
        <v>2315</v>
      </c>
      <c r="W443" s="61">
        <v>2250</v>
      </c>
      <c r="X443" s="61">
        <v>329951</v>
      </c>
      <c r="Y443" s="61">
        <v>145353082</v>
      </c>
    </row>
    <row r="444" spans="2:25" ht="12" customHeight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 s="49" t="s">
        <v>5977</v>
      </c>
      <c r="Q444" s="61">
        <v>2265</v>
      </c>
      <c r="R444" s="844">
        <v>-45</v>
      </c>
      <c r="S444" s="61">
        <v>125788</v>
      </c>
      <c r="T444" s="61">
        <v>286618535</v>
      </c>
      <c r="U444" s="61">
        <v>2310</v>
      </c>
      <c r="V444" s="61">
        <v>2360</v>
      </c>
      <c r="W444" s="61">
        <v>2255</v>
      </c>
      <c r="X444" s="61">
        <v>329225</v>
      </c>
      <c r="Y444" s="61">
        <v>145353082</v>
      </c>
    </row>
    <row r="445" spans="2:25" ht="12" customHeight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 s="49" t="s">
        <v>5978</v>
      </c>
      <c r="Q445" s="61">
        <v>2310</v>
      </c>
      <c r="R445" s="844">
        <v>-10</v>
      </c>
      <c r="S445" s="61">
        <v>218356</v>
      </c>
      <c r="T445" s="61">
        <v>500769370</v>
      </c>
      <c r="U445" s="61">
        <v>2360</v>
      </c>
      <c r="V445" s="61">
        <v>2360</v>
      </c>
      <c r="W445" s="61">
        <v>2265</v>
      </c>
      <c r="X445" s="61">
        <v>335766</v>
      </c>
      <c r="Y445" s="61">
        <v>145353082</v>
      </c>
    </row>
    <row r="446" spans="2:25" ht="12" customHeight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 s="49" t="s">
        <v>5979</v>
      </c>
      <c r="Q446" s="61">
        <v>2320</v>
      </c>
      <c r="R446" s="844">
        <v>-115</v>
      </c>
      <c r="S446" s="61">
        <v>642543</v>
      </c>
      <c r="T446" s="61">
        <v>1566090625</v>
      </c>
      <c r="U446" s="61">
        <v>2500</v>
      </c>
      <c r="V446" s="61">
        <v>2585</v>
      </c>
      <c r="W446" s="61">
        <v>2320</v>
      </c>
      <c r="X446" s="61">
        <v>337219</v>
      </c>
      <c r="Y446" s="61">
        <v>145353082</v>
      </c>
    </row>
    <row r="447" spans="2:25" ht="12" customHeight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 s="49" t="s">
        <v>5980</v>
      </c>
      <c r="Q447" s="61">
        <v>2435</v>
      </c>
      <c r="R447" s="844">
        <v>-40</v>
      </c>
      <c r="S447" s="61">
        <v>3153745</v>
      </c>
      <c r="T447" s="61">
        <v>8026323960</v>
      </c>
      <c r="U447" s="61">
        <v>2390</v>
      </c>
      <c r="V447" s="61">
        <v>2740</v>
      </c>
      <c r="W447" s="61">
        <v>2335</v>
      </c>
      <c r="X447" s="61">
        <v>353935</v>
      </c>
      <c r="Y447" s="61">
        <v>145353082</v>
      </c>
    </row>
    <row r="448" spans="2:25" ht="12" customHeight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 s="49" t="s">
        <v>5981</v>
      </c>
      <c r="Q448" s="61">
        <v>2475</v>
      </c>
      <c r="R448" s="844">
        <v>240</v>
      </c>
      <c r="S448" s="61">
        <v>5904305</v>
      </c>
      <c r="T448" s="61">
        <v>15702658780</v>
      </c>
      <c r="U448" s="61">
        <v>2300</v>
      </c>
      <c r="V448" s="61">
        <v>2780</v>
      </c>
      <c r="W448" s="61">
        <v>2245</v>
      </c>
      <c r="X448" s="61">
        <v>359749</v>
      </c>
      <c r="Y448" s="61">
        <v>145353082</v>
      </c>
    </row>
    <row r="449" spans="2:25" ht="12" customHeight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 s="49" t="s">
        <v>5982</v>
      </c>
      <c r="Q449" s="61">
        <v>2235</v>
      </c>
      <c r="R449" s="844">
        <v>10</v>
      </c>
      <c r="S449" s="61">
        <v>95077</v>
      </c>
      <c r="T449" s="61">
        <v>212507210</v>
      </c>
      <c r="U449" s="61">
        <v>2230</v>
      </c>
      <c r="V449" s="61">
        <v>2280</v>
      </c>
      <c r="W449" s="61">
        <v>2205</v>
      </c>
      <c r="X449" s="61">
        <v>324864</v>
      </c>
      <c r="Y449" s="61">
        <v>145353082</v>
      </c>
    </row>
    <row r="450" spans="2:25" ht="12" customHeight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 s="49" t="s">
        <v>5983</v>
      </c>
      <c r="Q450" s="61">
        <v>2225</v>
      </c>
      <c r="R450" s="844">
        <v>25</v>
      </c>
      <c r="S450" s="61">
        <v>166020</v>
      </c>
      <c r="T450" s="61">
        <v>366750870</v>
      </c>
      <c r="U450" s="61">
        <v>2175</v>
      </c>
      <c r="V450" s="61">
        <v>2255</v>
      </c>
      <c r="W450" s="61">
        <v>2155</v>
      </c>
      <c r="X450" s="61">
        <v>310823</v>
      </c>
      <c r="Y450" s="61">
        <v>139695905</v>
      </c>
    </row>
    <row r="451" spans="2:25" ht="12" customHeight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 s="49" t="s">
        <v>5984</v>
      </c>
      <c r="Q451" s="61">
        <v>2200</v>
      </c>
      <c r="R451" s="844">
        <v>-50</v>
      </c>
      <c r="S451" s="61">
        <v>187508</v>
      </c>
      <c r="T451" s="61">
        <v>409341695</v>
      </c>
      <c r="U451" s="61">
        <v>2240</v>
      </c>
      <c r="V451" s="61">
        <v>2240</v>
      </c>
      <c r="W451" s="61">
        <v>2145</v>
      </c>
      <c r="X451" s="61">
        <v>307331</v>
      </c>
      <c r="Y451" s="61">
        <v>139695905</v>
      </c>
    </row>
    <row r="452" spans="2:25" ht="12" customHeight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 s="49" t="s">
        <v>5985</v>
      </c>
      <c r="Q452" s="61">
        <v>2250</v>
      </c>
      <c r="R452" s="844">
        <v>-90</v>
      </c>
      <c r="S452" s="61">
        <v>394863</v>
      </c>
      <c r="T452" s="61">
        <v>883463260</v>
      </c>
      <c r="U452" s="61">
        <v>2305</v>
      </c>
      <c r="V452" s="61">
        <v>2330</v>
      </c>
      <c r="W452" s="61">
        <v>2200</v>
      </c>
      <c r="X452" s="61">
        <v>314316</v>
      </c>
      <c r="Y452" s="61">
        <v>139695905</v>
      </c>
    </row>
    <row r="453" spans="2:25" ht="12" customHeight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 s="49" t="s">
        <v>5986</v>
      </c>
      <c r="Q453" s="61">
        <v>2340</v>
      </c>
      <c r="R453" s="844">
        <v>0</v>
      </c>
      <c r="S453" s="61">
        <v>86585</v>
      </c>
      <c r="T453" s="61">
        <v>203221295</v>
      </c>
      <c r="U453" s="61">
        <v>2375</v>
      </c>
      <c r="V453" s="61">
        <v>2375</v>
      </c>
      <c r="W453" s="61">
        <v>2320</v>
      </c>
      <c r="X453" s="61">
        <v>326888</v>
      </c>
      <c r="Y453" s="61">
        <v>139695905</v>
      </c>
    </row>
    <row r="454" spans="2:25" ht="12" customHeight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 s="49" t="s">
        <v>5987</v>
      </c>
      <c r="Q454" s="61">
        <v>2340</v>
      </c>
      <c r="R454" s="844">
        <v>-100</v>
      </c>
      <c r="S454" s="61">
        <v>157339</v>
      </c>
      <c r="T454" s="61">
        <v>372921275</v>
      </c>
      <c r="U454" s="61">
        <v>2460</v>
      </c>
      <c r="V454" s="61">
        <v>2460</v>
      </c>
      <c r="W454" s="61">
        <v>2320</v>
      </c>
      <c r="X454" s="61">
        <v>326888</v>
      </c>
      <c r="Y454" s="61">
        <v>139695905</v>
      </c>
    </row>
    <row r="455" spans="2:25" ht="12" customHeight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 s="49" t="s">
        <v>5988</v>
      </c>
      <c r="Q455" s="61">
        <v>2440</v>
      </c>
      <c r="R455" s="844">
        <v>30</v>
      </c>
      <c r="S455" s="61">
        <v>370853</v>
      </c>
      <c r="T455" s="61">
        <v>917009295</v>
      </c>
      <c r="U455" s="61">
        <v>2405</v>
      </c>
      <c r="V455" s="61">
        <v>2555</v>
      </c>
      <c r="W455" s="61">
        <v>2375</v>
      </c>
      <c r="X455" s="61">
        <v>340858</v>
      </c>
      <c r="Y455" s="61">
        <v>139695905</v>
      </c>
    </row>
    <row r="456" spans="2:25" ht="12" customHeight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 s="49" t="s">
        <v>5989</v>
      </c>
      <c r="Q456" s="61">
        <v>2410</v>
      </c>
      <c r="R456" s="844">
        <v>-90</v>
      </c>
      <c r="S456" s="61">
        <v>218936</v>
      </c>
      <c r="T456" s="61">
        <v>532396190</v>
      </c>
      <c r="U456" s="61">
        <v>2485</v>
      </c>
      <c r="V456" s="61">
        <v>2525</v>
      </c>
      <c r="W456" s="61">
        <v>2390</v>
      </c>
      <c r="X456" s="61">
        <v>336667</v>
      </c>
      <c r="Y456" s="61">
        <v>139695905</v>
      </c>
    </row>
    <row r="457" spans="2:25" ht="12" customHeight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 s="49" t="s">
        <v>5990</v>
      </c>
      <c r="Q457" s="61">
        <v>2500</v>
      </c>
      <c r="R457" s="844">
        <v>-65</v>
      </c>
      <c r="S457" s="61">
        <v>160860</v>
      </c>
      <c r="T457" s="61">
        <v>407427085</v>
      </c>
      <c r="U457" s="61">
        <v>2560</v>
      </c>
      <c r="V457" s="61">
        <v>2595</v>
      </c>
      <c r="W457" s="61">
        <v>2455</v>
      </c>
      <c r="X457" s="61">
        <v>349240</v>
      </c>
      <c r="Y457" s="61">
        <v>139695905</v>
      </c>
    </row>
    <row r="458" spans="2:25" ht="12" customHeight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 s="49" t="s">
        <v>5991</v>
      </c>
      <c r="Q458" s="61">
        <v>2565</v>
      </c>
      <c r="R458" s="844">
        <v>-50</v>
      </c>
      <c r="S458" s="61">
        <v>185321</v>
      </c>
      <c r="T458" s="61">
        <v>477826335</v>
      </c>
      <c r="U458" s="61">
        <v>2610</v>
      </c>
      <c r="V458" s="61">
        <v>2615</v>
      </c>
      <c r="W458" s="61">
        <v>2555</v>
      </c>
      <c r="X458" s="61">
        <v>358320</v>
      </c>
      <c r="Y458" s="61">
        <v>139695905</v>
      </c>
    </row>
    <row r="459" spans="2:25" ht="12" customHeight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 s="49" t="s">
        <v>5992</v>
      </c>
      <c r="Q459" s="61">
        <v>2615</v>
      </c>
      <c r="R459" s="844">
        <v>-30</v>
      </c>
      <c r="S459" s="61">
        <v>119691</v>
      </c>
      <c r="T459" s="61">
        <v>312873645</v>
      </c>
      <c r="U459" s="61">
        <v>2610</v>
      </c>
      <c r="V459" s="61">
        <v>2630</v>
      </c>
      <c r="W459" s="61">
        <v>2605</v>
      </c>
      <c r="X459" s="61">
        <v>365305</v>
      </c>
      <c r="Y459" s="61">
        <v>139695905</v>
      </c>
    </row>
    <row r="460" spans="2:25" ht="12" customHeight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 s="49" t="s">
        <v>5993</v>
      </c>
      <c r="Q460" s="61">
        <v>2645</v>
      </c>
      <c r="R460" s="844">
        <v>10</v>
      </c>
      <c r="S460" s="61">
        <v>274274</v>
      </c>
      <c r="T460" s="61">
        <v>724118155</v>
      </c>
      <c r="U460" s="61">
        <v>2665</v>
      </c>
      <c r="V460" s="61">
        <v>2665</v>
      </c>
      <c r="W460" s="61">
        <v>2625</v>
      </c>
      <c r="X460" s="61">
        <v>369496</v>
      </c>
      <c r="Y460" s="61">
        <v>139695905</v>
      </c>
    </row>
    <row r="461" spans="2:25" ht="12" customHeight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 s="49" t="s">
        <v>5994</v>
      </c>
      <c r="Q461" s="61">
        <v>2635</v>
      </c>
      <c r="R461" s="844">
        <v>35</v>
      </c>
      <c r="S461" s="61">
        <v>533951</v>
      </c>
      <c r="T461" s="61">
        <v>1430767995</v>
      </c>
      <c r="U461" s="61">
        <v>2600</v>
      </c>
      <c r="V461" s="61">
        <v>2795</v>
      </c>
      <c r="W461" s="61">
        <v>2600</v>
      </c>
      <c r="X461" s="61">
        <v>368099</v>
      </c>
      <c r="Y461" s="61">
        <v>139695905</v>
      </c>
    </row>
    <row r="462" spans="2:25" ht="12" customHeight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 s="49" t="s">
        <v>5995</v>
      </c>
      <c r="Q462" s="61">
        <v>2600</v>
      </c>
      <c r="R462" s="844">
        <v>-30</v>
      </c>
      <c r="S462" s="61">
        <v>111188</v>
      </c>
      <c r="T462" s="61">
        <v>289926485</v>
      </c>
      <c r="U462" s="61">
        <v>2630</v>
      </c>
      <c r="V462" s="61">
        <v>2630</v>
      </c>
      <c r="W462" s="61">
        <v>2590</v>
      </c>
      <c r="X462" s="61">
        <v>363209</v>
      </c>
      <c r="Y462" s="61">
        <v>139695905</v>
      </c>
    </row>
    <row r="463" spans="2:25" ht="12" customHeight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 s="49" t="s">
        <v>5996</v>
      </c>
      <c r="Q463" s="61">
        <v>2630</v>
      </c>
      <c r="R463" s="844">
        <v>15</v>
      </c>
      <c r="S463" s="61">
        <v>242240</v>
      </c>
      <c r="T463" s="61">
        <v>633624080</v>
      </c>
      <c r="U463" s="61">
        <v>2590</v>
      </c>
      <c r="V463" s="61">
        <v>2655</v>
      </c>
      <c r="W463" s="61">
        <v>2590</v>
      </c>
      <c r="X463" s="61">
        <v>367400</v>
      </c>
      <c r="Y463" s="61">
        <v>139695905</v>
      </c>
    </row>
    <row r="464" spans="2:25" ht="12" customHeight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 s="49" t="s">
        <v>5997</v>
      </c>
      <c r="Q464" s="61">
        <v>2615</v>
      </c>
      <c r="R464" s="844">
        <v>-15</v>
      </c>
      <c r="S464" s="61">
        <v>387039</v>
      </c>
      <c r="T464" s="61">
        <v>1025592180</v>
      </c>
      <c r="U464" s="61">
        <v>2720</v>
      </c>
      <c r="V464" s="61">
        <v>2720</v>
      </c>
      <c r="W464" s="61">
        <v>2615</v>
      </c>
      <c r="X464" s="61">
        <v>365305</v>
      </c>
      <c r="Y464" s="61">
        <v>139695905</v>
      </c>
    </row>
    <row r="465" spans="2:25" ht="12" customHeight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 s="49" t="s">
        <v>5998</v>
      </c>
      <c r="Q465" s="61">
        <v>2630</v>
      </c>
      <c r="R465" s="844">
        <v>55</v>
      </c>
      <c r="S465" s="61">
        <v>451007</v>
      </c>
      <c r="T465" s="61">
        <v>1183415355</v>
      </c>
      <c r="U465" s="61">
        <v>2640</v>
      </c>
      <c r="V465" s="61">
        <v>2660</v>
      </c>
      <c r="W465" s="61">
        <v>2590</v>
      </c>
      <c r="X465" s="61">
        <v>367400</v>
      </c>
      <c r="Y465" s="61">
        <v>139695905</v>
      </c>
    </row>
    <row r="466" spans="2:25" ht="12" customHeight="1">
      <c r="B466"/>
      <c r="C466"/>
      <c r="D466"/>
      <c r="E466"/>
      <c r="F466"/>
      <c r="G466"/>
      <c r="H466"/>
      <c r="I466"/>
      <c r="J466"/>
      <c r="K466"/>
      <c r="N466"/>
      <c r="O466"/>
      <c r="P466" s="49" t="s">
        <v>5999</v>
      </c>
      <c r="Q466" s="61">
        <v>2575</v>
      </c>
      <c r="R466" s="844">
        <v>20</v>
      </c>
      <c r="S466" s="61">
        <v>469124</v>
      </c>
      <c r="T466" s="61">
        <v>1214895665</v>
      </c>
      <c r="U466" s="61">
        <v>2610</v>
      </c>
      <c r="V466" s="61">
        <v>2650</v>
      </c>
      <c r="W466" s="61">
        <v>2515</v>
      </c>
      <c r="X466" s="61">
        <v>359717</v>
      </c>
      <c r="Y466" s="61">
        <v>139695905</v>
      </c>
    </row>
    <row r="467" spans="2:25" ht="12" customHeight="1">
      <c r="B467"/>
      <c r="C467"/>
      <c r="D467"/>
      <c r="E467"/>
      <c r="F467"/>
      <c r="G467"/>
      <c r="H467"/>
      <c r="I467"/>
      <c r="J467"/>
      <c r="K467"/>
      <c r="N467"/>
      <c r="O467"/>
      <c r="P467" s="49" t="s">
        <v>6000</v>
      </c>
      <c r="Q467" s="61">
        <v>2555</v>
      </c>
      <c r="R467" s="844">
        <v>-20</v>
      </c>
      <c r="S467" s="61">
        <v>1385695</v>
      </c>
      <c r="T467" s="61">
        <v>3625995295</v>
      </c>
      <c r="U467" s="61">
        <v>2570</v>
      </c>
      <c r="V467" s="61">
        <v>2715</v>
      </c>
      <c r="W467" s="61">
        <v>2505</v>
      </c>
      <c r="X467" s="61">
        <v>356923</v>
      </c>
      <c r="Y467" s="61">
        <v>139695905</v>
      </c>
    </row>
    <row r="468" spans="2:25" ht="12" customHeight="1">
      <c r="B468"/>
      <c r="C468"/>
      <c r="D468"/>
      <c r="E468"/>
      <c r="F468"/>
      <c r="G468"/>
      <c r="H468"/>
      <c r="I468"/>
      <c r="J468"/>
      <c r="K468"/>
      <c r="N468"/>
      <c r="O468"/>
      <c r="P468" s="49" t="s">
        <v>6001</v>
      </c>
      <c r="Q468" s="61">
        <v>2575</v>
      </c>
      <c r="R468" s="844">
        <v>-85</v>
      </c>
      <c r="S468" s="61">
        <v>422596</v>
      </c>
      <c r="T468" s="61">
        <v>1093117185</v>
      </c>
      <c r="U468" s="61">
        <v>2660</v>
      </c>
      <c r="V468" s="61">
        <v>2710</v>
      </c>
      <c r="W468" s="61">
        <v>2550</v>
      </c>
      <c r="X468" s="61">
        <v>359717</v>
      </c>
      <c r="Y468" s="61">
        <v>139695905</v>
      </c>
    </row>
    <row r="469" spans="2:25" ht="12" customHeight="1">
      <c r="B469"/>
      <c r="C469"/>
      <c r="D469"/>
      <c r="E469"/>
      <c r="F469"/>
      <c r="G469"/>
      <c r="H469"/>
      <c r="I469"/>
      <c r="J469"/>
      <c r="K469"/>
      <c r="N469"/>
      <c r="O469"/>
      <c r="P469" s="49" t="s">
        <v>6002</v>
      </c>
      <c r="Q469" s="61">
        <v>2660</v>
      </c>
      <c r="R469" s="844">
        <v>60</v>
      </c>
      <c r="S469" s="61">
        <v>1286864</v>
      </c>
      <c r="T469" s="61">
        <v>3487477005</v>
      </c>
      <c r="U469" s="61">
        <v>2640</v>
      </c>
      <c r="V469" s="61">
        <v>2830</v>
      </c>
      <c r="W469" s="61">
        <v>2605</v>
      </c>
      <c r="X469" s="61">
        <v>371591</v>
      </c>
      <c r="Y469" s="61">
        <v>139695905</v>
      </c>
    </row>
    <row r="470" spans="2:25" ht="12" customHeight="1">
      <c r="B470"/>
      <c r="C470"/>
      <c r="D470"/>
      <c r="E470"/>
      <c r="F470"/>
      <c r="G470"/>
      <c r="H470"/>
      <c r="I470"/>
      <c r="J470"/>
      <c r="K470"/>
      <c r="N470"/>
      <c r="O470"/>
      <c r="P470" s="49" t="s">
        <v>6003</v>
      </c>
      <c r="Q470" s="61">
        <v>2600</v>
      </c>
      <c r="R470" s="844">
        <v>-140</v>
      </c>
      <c r="S470" s="61">
        <v>774065</v>
      </c>
      <c r="T470" s="61">
        <v>2028250690</v>
      </c>
      <c r="U470" s="61">
        <v>2635</v>
      </c>
      <c r="V470" s="61">
        <v>2680</v>
      </c>
      <c r="W470" s="61">
        <v>2595</v>
      </c>
      <c r="X470" s="61">
        <v>363209</v>
      </c>
      <c r="Y470" s="61">
        <v>139695905</v>
      </c>
    </row>
    <row r="471" spans="2:25" ht="12" customHeight="1">
      <c r="B471"/>
      <c r="C471"/>
      <c r="D471"/>
      <c r="E471"/>
      <c r="F471"/>
      <c r="G471"/>
      <c r="H471"/>
      <c r="I471"/>
      <c r="J471"/>
      <c r="K471"/>
      <c r="N471"/>
      <c r="O471"/>
      <c r="P471" s="49" t="s">
        <v>6004</v>
      </c>
      <c r="Q471" s="61">
        <v>2740</v>
      </c>
      <c r="R471" s="844">
        <v>95</v>
      </c>
      <c r="S471" s="61">
        <v>7270297</v>
      </c>
      <c r="T471" s="61">
        <v>20692643060</v>
      </c>
      <c r="U471" s="61">
        <v>2650</v>
      </c>
      <c r="V471" s="61">
        <v>3025</v>
      </c>
      <c r="W471" s="61">
        <v>2580</v>
      </c>
      <c r="X471" s="61">
        <v>382767</v>
      </c>
      <c r="Y471" s="61">
        <v>139695905</v>
      </c>
    </row>
    <row r="472" spans="2:25" ht="12" customHeight="1">
      <c r="B472"/>
      <c r="C472"/>
      <c r="D472"/>
      <c r="E472"/>
      <c r="F472"/>
      <c r="G472"/>
      <c r="H472"/>
      <c r="I472"/>
      <c r="J472"/>
      <c r="K472"/>
      <c r="N472"/>
      <c r="O472"/>
      <c r="P472" s="49" t="s">
        <v>6005</v>
      </c>
      <c r="Q472" s="61">
        <v>2645</v>
      </c>
      <c r="R472" s="844">
        <v>-135</v>
      </c>
      <c r="S472" s="61">
        <v>844049</v>
      </c>
      <c r="T472" s="61">
        <v>2250559440</v>
      </c>
      <c r="U472" s="61">
        <v>2780</v>
      </c>
      <c r="V472" s="61">
        <v>2800</v>
      </c>
      <c r="W472" s="61">
        <v>2615</v>
      </c>
      <c r="X472" s="61">
        <v>369496</v>
      </c>
      <c r="Y472" s="61">
        <v>139695905</v>
      </c>
    </row>
    <row r="473" spans="2:25" ht="12" customHeight="1">
      <c r="B473"/>
      <c r="C473"/>
      <c r="D473"/>
      <c r="E473"/>
      <c r="F473"/>
      <c r="G473"/>
      <c r="H473"/>
      <c r="I473"/>
      <c r="J473"/>
      <c r="K473"/>
      <c r="N473"/>
      <c r="O473"/>
      <c r="P473" s="49" t="s">
        <v>6006</v>
      </c>
      <c r="Q473" s="61">
        <v>2780</v>
      </c>
      <c r="R473" s="844">
        <v>-45</v>
      </c>
      <c r="S473" s="61">
        <v>600432</v>
      </c>
      <c r="T473" s="61">
        <v>1663681930</v>
      </c>
      <c r="U473" s="61">
        <v>2850</v>
      </c>
      <c r="V473" s="61">
        <v>2860</v>
      </c>
      <c r="W473" s="61">
        <v>2720</v>
      </c>
      <c r="X473" s="61">
        <v>388355</v>
      </c>
      <c r="Y473" s="61">
        <v>139695905</v>
      </c>
    </row>
    <row r="474" spans="2:25" ht="12" customHeight="1">
      <c r="B474"/>
      <c r="C474"/>
      <c r="D474"/>
      <c r="E474"/>
      <c r="F474"/>
      <c r="G474"/>
      <c r="H474"/>
      <c r="I474"/>
      <c r="J474"/>
      <c r="K474"/>
      <c r="N474"/>
      <c r="O474"/>
      <c r="P474" s="49" t="s">
        <v>6007</v>
      </c>
      <c r="Q474" s="61">
        <v>2825</v>
      </c>
      <c r="R474" s="844">
        <v>-5</v>
      </c>
      <c r="S474" s="61">
        <v>877496</v>
      </c>
      <c r="T474" s="61">
        <v>2480435855</v>
      </c>
      <c r="U474" s="61">
        <v>2900</v>
      </c>
      <c r="V474" s="61">
        <v>2950</v>
      </c>
      <c r="W474" s="61">
        <v>2755</v>
      </c>
      <c r="X474" s="61">
        <v>394641</v>
      </c>
      <c r="Y474" s="61">
        <v>139695905</v>
      </c>
    </row>
    <row r="475" spans="2:25" ht="12" customHeight="1">
      <c r="B475"/>
      <c r="C475"/>
      <c r="D475"/>
      <c r="E475"/>
      <c r="F475"/>
      <c r="G475"/>
      <c r="H475"/>
      <c r="I475"/>
      <c r="J475"/>
      <c r="K475"/>
      <c r="N475"/>
      <c r="O475"/>
      <c r="P475" s="49" t="s">
        <v>6008</v>
      </c>
      <c r="Q475" s="61">
        <v>2830</v>
      </c>
      <c r="R475" s="844">
        <v>-130</v>
      </c>
      <c r="S475" s="61">
        <v>1000710</v>
      </c>
      <c r="T475" s="61">
        <v>2851444440</v>
      </c>
      <c r="U475" s="61">
        <v>2945</v>
      </c>
      <c r="V475" s="61">
        <v>2950</v>
      </c>
      <c r="W475" s="61">
        <v>2770</v>
      </c>
      <c r="X475" s="61">
        <v>395339</v>
      </c>
      <c r="Y475" s="61">
        <v>139695905</v>
      </c>
    </row>
    <row r="476" spans="2:25" ht="12" customHeight="1">
      <c r="B476"/>
      <c r="C476"/>
      <c r="D476"/>
      <c r="E476"/>
      <c r="F476"/>
      <c r="G476"/>
      <c r="H476"/>
      <c r="I476"/>
      <c r="J476"/>
      <c r="K476"/>
      <c r="N476"/>
      <c r="O476"/>
      <c r="P476" s="49" t="s">
        <v>6009</v>
      </c>
      <c r="Q476" s="61">
        <v>2960</v>
      </c>
      <c r="R476" s="844">
        <v>10</v>
      </c>
      <c r="S476" s="61">
        <v>2344954</v>
      </c>
      <c r="T476" s="61">
        <v>7104012245</v>
      </c>
      <c r="U476" s="61">
        <v>3000</v>
      </c>
      <c r="V476" s="61">
        <v>3160</v>
      </c>
      <c r="W476" s="61">
        <v>2920</v>
      </c>
      <c r="X476" s="61">
        <v>413500</v>
      </c>
      <c r="Y476" s="61">
        <v>139695905</v>
      </c>
    </row>
    <row r="477" spans="2:25" ht="12" customHeight="1">
      <c r="B477"/>
      <c r="C477"/>
      <c r="D477"/>
      <c r="E477"/>
      <c r="F477"/>
      <c r="G477"/>
      <c r="H477"/>
      <c r="I477"/>
      <c r="J477"/>
      <c r="K477"/>
      <c r="N477"/>
      <c r="O477"/>
      <c r="P477" s="49" t="s">
        <v>6010</v>
      </c>
      <c r="Q477" s="61">
        <v>2950</v>
      </c>
      <c r="R477" s="844">
        <v>-100</v>
      </c>
      <c r="S477" s="61">
        <v>1451712</v>
      </c>
      <c r="T477" s="61">
        <v>4264426090</v>
      </c>
      <c r="U477" s="61">
        <v>3115</v>
      </c>
      <c r="V477" s="61">
        <v>3200</v>
      </c>
      <c r="W477" s="61">
        <v>2835</v>
      </c>
      <c r="X477" s="61">
        <v>412103</v>
      </c>
      <c r="Y477" s="61">
        <v>139695905</v>
      </c>
    </row>
    <row r="478" spans="2:25" ht="12" customHeight="1">
      <c r="B478"/>
      <c r="C478"/>
      <c r="D478"/>
      <c r="E478"/>
      <c r="F478"/>
      <c r="G478"/>
      <c r="H478"/>
      <c r="I478"/>
      <c r="J478"/>
      <c r="K478"/>
      <c r="N478"/>
      <c r="O478"/>
      <c r="P478" s="49" t="s">
        <v>6011</v>
      </c>
      <c r="Q478" s="61">
        <v>3050</v>
      </c>
      <c r="R478" s="844">
        <v>-210</v>
      </c>
      <c r="S478" s="61">
        <v>5595095</v>
      </c>
      <c r="T478" s="61">
        <v>18187762005</v>
      </c>
      <c r="U478" s="61">
        <v>3235</v>
      </c>
      <c r="V478" s="61">
        <v>3485</v>
      </c>
      <c r="W478" s="61">
        <v>2975</v>
      </c>
      <c r="X478" s="61">
        <v>426073</v>
      </c>
      <c r="Y478" s="61">
        <v>139695905</v>
      </c>
    </row>
    <row r="479" spans="2:25" ht="12" customHeight="1">
      <c r="B479"/>
      <c r="C479"/>
      <c r="D479"/>
      <c r="E479"/>
      <c r="F479"/>
      <c r="G479"/>
      <c r="H479"/>
      <c r="I479"/>
      <c r="J479"/>
      <c r="K479"/>
      <c r="N479"/>
      <c r="O479"/>
      <c r="P479" s="49" t="s">
        <v>6012</v>
      </c>
      <c r="Q479" s="61">
        <v>3260</v>
      </c>
      <c r="R479" s="844">
        <v>545</v>
      </c>
      <c r="S479" s="61">
        <v>17479632</v>
      </c>
      <c r="T479" s="61">
        <v>55898384635</v>
      </c>
      <c r="U479" s="61">
        <v>2755</v>
      </c>
      <c r="V479" s="61">
        <v>3420</v>
      </c>
      <c r="W479" s="61">
        <v>2755</v>
      </c>
      <c r="X479" s="61">
        <v>455409</v>
      </c>
      <c r="Y479" s="61">
        <v>139695905</v>
      </c>
    </row>
    <row r="480" spans="2:25" ht="12" customHeight="1">
      <c r="B480"/>
      <c r="C480"/>
      <c r="D480"/>
      <c r="E480"/>
      <c r="F480"/>
      <c r="G480"/>
      <c r="H480"/>
      <c r="I480"/>
      <c r="J480"/>
      <c r="K480"/>
      <c r="N480"/>
      <c r="O480"/>
      <c r="P480" s="49" t="s">
        <v>6013</v>
      </c>
      <c r="Q480" s="61">
        <v>2715</v>
      </c>
      <c r="R480" s="844">
        <v>-120</v>
      </c>
      <c r="S480" s="61">
        <v>966894</v>
      </c>
      <c r="T480" s="61">
        <v>2671009565</v>
      </c>
      <c r="U480" s="61">
        <v>2785</v>
      </c>
      <c r="V480" s="61">
        <v>2870</v>
      </c>
      <c r="W480" s="61">
        <v>2680</v>
      </c>
      <c r="X480" s="61">
        <v>379274</v>
      </c>
      <c r="Y480" s="61">
        <v>139695905</v>
      </c>
    </row>
    <row r="481" spans="2:25" ht="12" customHeight="1">
      <c r="B481"/>
      <c r="C481"/>
      <c r="D481"/>
      <c r="E481"/>
      <c r="F481"/>
      <c r="G481"/>
      <c r="H481"/>
      <c r="I481"/>
      <c r="J481"/>
      <c r="K481"/>
      <c r="N481"/>
      <c r="O481"/>
      <c r="P481" s="49" t="s">
        <v>6014</v>
      </c>
      <c r="Q481" s="61">
        <v>2835</v>
      </c>
      <c r="R481" s="844">
        <v>-125</v>
      </c>
      <c r="S481" s="61">
        <v>5146399</v>
      </c>
      <c r="T481" s="61">
        <v>14818344710</v>
      </c>
      <c r="U481" s="61">
        <v>2965</v>
      </c>
      <c r="V481" s="61">
        <v>3085</v>
      </c>
      <c r="W481" s="61">
        <v>2720</v>
      </c>
      <c r="X481" s="61">
        <v>396038</v>
      </c>
      <c r="Y481" s="61">
        <v>139695905</v>
      </c>
    </row>
    <row r="482" spans="2:25" ht="12" customHeight="1">
      <c r="B482"/>
      <c r="C482"/>
      <c r="D482"/>
      <c r="E482"/>
      <c r="F482"/>
      <c r="G482"/>
      <c r="H482"/>
      <c r="I482"/>
      <c r="J482"/>
      <c r="K482"/>
      <c r="N482"/>
      <c r="O482"/>
      <c r="P482" s="49" t="s">
        <v>6015</v>
      </c>
      <c r="Q482" s="61">
        <v>2960</v>
      </c>
      <c r="R482" s="844">
        <v>105</v>
      </c>
      <c r="S482" s="61">
        <v>9018597</v>
      </c>
      <c r="T482" s="61">
        <v>27213614785</v>
      </c>
      <c r="U482" s="61">
        <v>2940</v>
      </c>
      <c r="V482" s="61">
        <v>3200</v>
      </c>
      <c r="W482" s="61">
        <v>2810</v>
      </c>
      <c r="X482" s="61">
        <v>413500</v>
      </c>
      <c r="Y482" s="61">
        <v>139695905</v>
      </c>
    </row>
    <row r="483" spans="2:25" ht="12" customHeight="1">
      <c r="B483"/>
      <c r="C483"/>
      <c r="D483"/>
      <c r="E483"/>
      <c r="F483"/>
      <c r="G483"/>
      <c r="H483"/>
      <c r="I483"/>
      <c r="J483"/>
      <c r="K483"/>
      <c r="N483"/>
      <c r="O483"/>
      <c r="P483" s="49" t="s">
        <v>6016</v>
      </c>
      <c r="Q483" s="61">
        <v>2855</v>
      </c>
      <c r="R483" s="844">
        <v>300</v>
      </c>
      <c r="S483" s="61">
        <v>14396814</v>
      </c>
      <c r="T483" s="61">
        <v>42687262455</v>
      </c>
      <c r="U483" s="61">
        <v>2665</v>
      </c>
      <c r="V483" s="61">
        <v>3320</v>
      </c>
      <c r="W483" s="61">
        <v>2645</v>
      </c>
      <c r="X483" s="61">
        <v>398832</v>
      </c>
      <c r="Y483" s="61">
        <v>139695905</v>
      </c>
    </row>
    <row r="484" spans="2:25" ht="12" customHeight="1">
      <c r="B484"/>
      <c r="C484"/>
      <c r="D484"/>
      <c r="E484"/>
      <c r="F484"/>
      <c r="G484"/>
      <c r="H484"/>
      <c r="I484"/>
      <c r="J484"/>
      <c r="K484"/>
      <c r="N484"/>
      <c r="O484"/>
      <c r="P484" s="49" t="s">
        <v>6017</v>
      </c>
      <c r="Q484" s="61">
        <v>2555</v>
      </c>
      <c r="R484" s="844">
        <v>210</v>
      </c>
      <c r="S484" s="61">
        <v>11333115</v>
      </c>
      <c r="T484" s="61">
        <v>31212126650</v>
      </c>
      <c r="U484" s="61">
        <v>2415</v>
      </c>
      <c r="V484" s="61">
        <v>2980</v>
      </c>
      <c r="W484" s="61">
        <v>2410</v>
      </c>
      <c r="X484" s="61">
        <v>356923</v>
      </c>
      <c r="Y484" s="61">
        <v>139695905</v>
      </c>
    </row>
    <row r="485" spans="2:25" ht="12" customHeight="1">
      <c r="B485"/>
      <c r="C485"/>
      <c r="D485"/>
      <c r="E485"/>
      <c r="F485"/>
      <c r="G485"/>
      <c r="H485"/>
      <c r="I485"/>
      <c r="J485"/>
      <c r="K485"/>
      <c r="N485"/>
      <c r="O485"/>
      <c r="P485" s="49" t="s">
        <v>6018</v>
      </c>
      <c r="Q485" s="61">
        <v>2345</v>
      </c>
      <c r="R485" s="844">
        <v>-220</v>
      </c>
      <c r="S485" s="61">
        <v>3150296</v>
      </c>
      <c r="T485" s="61">
        <v>7552667365</v>
      </c>
      <c r="U485" s="61">
        <v>2505</v>
      </c>
      <c r="V485" s="61">
        <v>2540</v>
      </c>
      <c r="W485" s="61">
        <v>2305</v>
      </c>
      <c r="X485" s="61">
        <v>327587</v>
      </c>
      <c r="Y485" s="61">
        <v>139695905</v>
      </c>
    </row>
    <row r="486" spans="2:25" ht="12" customHeight="1">
      <c r="B486"/>
      <c r="C486"/>
      <c r="D486"/>
      <c r="E486"/>
      <c r="F486"/>
      <c r="G486"/>
      <c r="H486"/>
      <c r="I486"/>
      <c r="J486"/>
      <c r="K486"/>
      <c r="N486"/>
      <c r="O486"/>
      <c r="P486" s="49" t="s">
        <v>6019</v>
      </c>
      <c r="Q486" s="61">
        <v>2565</v>
      </c>
      <c r="R486" s="844">
        <v>590</v>
      </c>
      <c r="S486" s="61">
        <v>4340968</v>
      </c>
      <c r="T486" s="61">
        <v>10544247085</v>
      </c>
      <c r="U486" s="61">
        <v>2005</v>
      </c>
      <c r="V486" s="61">
        <v>2565</v>
      </c>
      <c r="W486" s="61">
        <v>2000</v>
      </c>
      <c r="X486" s="61">
        <v>358320</v>
      </c>
      <c r="Y486" s="61">
        <v>139695905</v>
      </c>
    </row>
    <row r="487" spans="2:25" ht="12" customHeight="1">
      <c r="B487"/>
      <c r="C487"/>
      <c r="D487"/>
      <c r="E487"/>
      <c r="F487"/>
      <c r="G487"/>
      <c r="H487"/>
      <c r="I487"/>
      <c r="J487"/>
      <c r="K487"/>
      <c r="N487"/>
      <c r="O487"/>
      <c r="P487" s="49" t="s">
        <v>6020</v>
      </c>
      <c r="Q487" s="61">
        <v>1975</v>
      </c>
      <c r="R487" s="844">
        <v>-65</v>
      </c>
      <c r="S487" s="61">
        <v>568125</v>
      </c>
      <c r="T487" s="61">
        <v>1138645660</v>
      </c>
      <c r="U487" s="61">
        <v>2040</v>
      </c>
      <c r="V487" s="61">
        <v>2080</v>
      </c>
      <c r="W487" s="61">
        <v>1960</v>
      </c>
      <c r="X487" s="61">
        <v>275899</v>
      </c>
      <c r="Y487" s="61">
        <v>139695905</v>
      </c>
    </row>
    <row r="488" spans="2:25" ht="12" customHeight="1">
      <c r="B488"/>
      <c r="C488"/>
      <c r="D488"/>
      <c r="E488"/>
      <c r="F488"/>
      <c r="G488"/>
      <c r="H488"/>
      <c r="I488"/>
      <c r="J488"/>
      <c r="K488"/>
      <c r="N488"/>
      <c r="O488"/>
      <c r="P488" s="49" t="s">
        <v>6021</v>
      </c>
      <c r="Q488" s="61">
        <v>2040</v>
      </c>
      <c r="R488" s="844">
        <v>-45</v>
      </c>
      <c r="S488" s="61">
        <v>834196</v>
      </c>
      <c r="T488" s="61">
        <v>1709028265</v>
      </c>
      <c r="U488" s="61">
        <v>2070</v>
      </c>
      <c r="V488" s="61">
        <v>2120</v>
      </c>
      <c r="W488" s="61">
        <v>2000</v>
      </c>
      <c r="X488" s="61">
        <v>284980</v>
      </c>
      <c r="Y488" s="61">
        <v>139695905</v>
      </c>
    </row>
    <row r="489" spans="2:25" ht="12" customHeight="1">
      <c r="B489"/>
      <c r="C489"/>
      <c r="D489"/>
      <c r="E489"/>
      <c r="F489"/>
      <c r="G489"/>
      <c r="H489"/>
      <c r="I489"/>
      <c r="J489"/>
      <c r="K489"/>
      <c r="N489"/>
      <c r="O489"/>
      <c r="P489" s="49" t="s">
        <v>6022</v>
      </c>
      <c r="Q489" s="61">
        <v>2085</v>
      </c>
      <c r="R489" s="844">
        <v>-75</v>
      </c>
      <c r="S489" s="61">
        <v>848780</v>
      </c>
      <c r="T489" s="61">
        <v>1772198045</v>
      </c>
      <c r="U489" s="61">
        <v>2140</v>
      </c>
      <c r="V489" s="61">
        <v>2225</v>
      </c>
      <c r="W489" s="61">
        <v>2030</v>
      </c>
      <c r="X489" s="61">
        <v>291266</v>
      </c>
      <c r="Y489" s="61">
        <v>139695905</v>
      </c>
    </row>
    <row r="490" spans="2:25" ht="12" customHeight="1">
      <c r="B490"/>
      <c r="C490"/>
      <c r="D490"/>
      <c r="E490"/>
      <c r="F490"/>
      <c r="G490"/>
      <c r="H490"/>
      <c r="I490"/>
      <c r="J490"/>
      <c r="K490"/>
      <c r="N490"/>
      <c r="O490"/>
      <c r="P490" s="49" t="s">
        <v>6023</v>
      </c>
      <c r="Q490" s="61">
        <v>2160</v>
      </c>
      <c r="R490" s="844">
        <v>-470</v>
      </c>
      <c r="S490" s="61">
        <v>3204806</v>
      </c>
      <c r="T490" s="61">
        <v>7168009615</v>
      </c>
      <c r="U490" s="61">
        <v>2470</v>
      </c>
      <c r="V490" s="61">
        <v>2485</v>
      </c>
      <c r="W490" s="61">
        <v>2130</v>
      </c>
      <c r="X490" s="61">
        <v>301743</v>
      </c>
      <c r="Y490" s="61">
        <v>139695905</v>
      </c>
    </row>
    <row r="491" spans="2:25" ht="12" customHeight="1">
      <c r="B491"/>
      <c r="C491"/>
      <c r="D491"/>
      <c r="E491"/>
      <c r="F491"/>
      <c r="G491"/>
      <c r="H491"/>
      <c r="I491"/>
      <c r="J491"/>
      <c r="K491"/>
      <c r="N491"/>
      <c r="O491"/>
      <c r="P491" s="49" t="s">
        <v>6024</v>
      </c>
      <c r="Q491" s="61">
        <v>2630</v>
      </c>
      <c r="R491" s="844">
        <v>190</v>
      </c>
      <c r="S491" s="61">
        <v>5656905</v>
      </c>
      <c r="T491" s="61">
        <v>16431834460</v>
      </c>
      <c r="U491" s="61">
        <v>2440</v>
      </c>
      <c r="V491" s="61">
        <v>3100</v>
      </c>
      <c r="W491" s="61">
        <v>2395</v>
      </c>
      <c r="X491" s="61">
        <v>367400</v>
      </c>
      <c r="Y491" s="61">
        <v>139695905</v>
      </c>
    </row>
    <row r="492" spans="2:25" ht="12" customHeight="1">
      <c r="B492"/>
      <c r="C492"/>
      <c r="D492"/>
      <c r="E492"/>
      <c r="F492"/>
      <c r="G492"/>
      <c r="H492"/>
      <c r="I492"/>
      <c r="J492"/>
      <c r="K492"/>
      <c r="N492"/>
      <c r="O492"/>
      <c r="P492" s="49" t="s">
        <v>6025</v>
      </c>
      <c r="Q492" s="61">
        <v>1875</v>
      </c>
      <c r="R492" s="844">
        <v>0</v>
      </c>
      <c r="S492" s="844">
        <v>0</v>
      </c>
      <c r="T492" s="844">
        <v>0</v>
      </c>
      <c r="U492" s="61">
        <v>1875</v>
      </c>
      <c r="V492" s="61">
        <v>1875</v>
      </c>
      <c r="W492" s="61">
        <v>1875</v>
      </c>
      <c r="X492" s="61">
        <v>261930</v>
      </c>
      <c r="Y492" s="61">
        <v>139695905</v>
      </c>
    </row>
    <row r="493" spans="2:25" ht="12" customHeight="1">
      <c r="B493"/>
      <c r="C493"/>
      <c r="D493"/>
      <c r="E493"/>
      <c r="F493"/>
      <c r="G493"/>
      <c r="H493"/>
      <c r="I493"/>
      <c r="J493"/>
      <c r="K493"/>
      <c r="N493"/>
      <c r="O493"/>
      <c r="P493" s="49" t="s">
        <v>6026</v>
      </c>
      <c r="Q493" s="61">
        <v>1875</v>
      </c>
      <c r="R493" s="844">
        <v>0</v>
      </c>
      <c r="S493" s="844">
        <v>0</v>
      </c>
      <c r="T493" s="844">
        <v>0</v>
      </c>
      <c r="U493" s="61">
        <v>1875</v>
      </c>
      <c r="V493" s="61">
        <v>1875</v>
      </c>
      <c r="W493" s="61">
        <v>1875</v>
      </c>
      <c r="X493" s="61">
        <v>261930</v>
      </c>
      <c r="Y493" s="61">
        <v>139695905</v>
      </c>
    </row>
    <row r="494" spans="2:25" ht="12" customHeight="1">
      <c r="B494"/>
      <c r="C494"/>
      <c r="D494"/>
      <c r="E494"/>
      <c r="F494"/>
      <c r="G494"/>
      <c r="H494"/>
      <c r="I494"/>
      <c r="J494"/>
      <c r="K494"/>
      <c r="N494"/>
      <c r="O494"/>
      <c r="P494" s="49" t="s">
        <v>6027</v>
      </c>
      <c r="Q494" s="61">
        <v>1875</v>
      </c>
      <c r="R494" s="844">
        <v>0</v>
      </c>
      <c r="S494" s="844">
        <v>0</v>
      </c>
      <c r="T494" s="844">
        <v>0</v>
      </c>
      <c r="U494" s="61">
        <v>1875</v>
      </c>
      <c r="V494" s="61">
        <v>1875</v>
      </c>
      <c r="W494" s="61">
        <v>1875</v>
      </c>
      <c r="X494" s="61">
        <v>261930</v>
      </c>
      <c r="Y494" s="61">
        <v>139695905</v>
      </c>
    </row>
    <row r="495" spans="2:25" ht="12" customHeight="1">
      <c r="B495"/>
      <c r="C495"/>
      <c r="D495"/>
      <c r="E495"/>
      <c r="F495"/>
      <c r="G495"/>
      <c r="H495"/>
      <c r="I495"/>
      <c r="J495"/>
      <c r="K495"/>
      <c r="N495"/>
      <c r="O495"/>
      <c r="P495" s="49" t="s">
        <v>6028</v>
      </c>
      <c r="Q495" s="61">
        <v>1875</v>
      </c>
      <c r="R495" s="844">
        <v>0</v>
      </c>
      <c r="S495" s="844">
        <v>0</v>
      </c>
      <c r="T495" s="844">
        <v>0</v>
      </c>
      <c r="U495" s="61">
        <v>1875</v>
      </c>
      <c r="V495" s="61">
        <v>1875</v>
      </c>
      <c r="W495" s="61">
        <v>1875</v>
      </c>
      <c r="X495" s="61">
        <v>261930</v>
      </c>
      <c r="Y495" s="61">
        <v>139695905</v>
      </c>
    </row>
    <row r="496" spans="2:25" ht="12" customHeight="1">
      <c r="B496"/>
      <c r="C496"/>
      <c r="D496"/>
      <c r="E496"/>
      <c r="F496"/>
      <c r="G496"/>
      <c r="H496"/>
      <c r="I496"/>
      <c r="J496"/>
      <c r="K496"/>
      <c r="N496"/>
      <c r="O496"/>
      <c r="P496" s="49" t="s">
        <v>6029</v>
      </c>
      <c r="Q496" s="61">
        <v>1875</v>
      </c>
      <c r="R496" s="844">
        <v>0</v>
      </c>
      <c r="S496" s="844">
        <v>0</v>
      </c>
      <c r="T496" s="844">
        <v>0</v>
      </c>
      <c r="U496" s="61">
        <v>1875</v>
      </c>
      <c r="V496" s="61">
        <v>1875</v>
      </c>
      <c r="W496" s="61">
        <v>1875</v>
      </c>
      <c r="X496" s="61">
        <v>261930</v>
      </c>
      <c r="Y496" s="61">
        <v>139695905</v>
      </c>
    </row>
    <row r="497" spans="2:25" ht="12" customHeight="1">
      <c r="B497"/>
      <c r="C497"/>
      <c r="D497"/>
      <c r="E497"/>
      <c r="F497"/>
      <c r="G497"/>
      <c r="H497"/>
      <c r="I497"/>
      <c r="J497"/>
      <c r="K497"/>
      <c r="N497"/>
      <c r="O497"/>
      <c r="P497" s="49" t="s">
        <v>6030</v>
      </c>
      <c r="Q497" s="61">
        <v>1875</v>
      </c>
      <c r="R497" s="844">
        <v>0</v>
      </c>
      <c r="S497" s="844">
        <v>0</v>
      </c>
      <c r="T497" s="844">
        <v>0</v>
      </c>
      <c r="U497" s="61">
        <v>1875</v>
      </c>
      <c r="V497" s="61">
        <v>1875</v>
      </c>
      <c r="W497" s="61">
        <v>1875</v>
      </c>
      <c r="X497" s="61">
        <v>261930</v>
      </c>
      <c r="Y497" s="61">
        <v>139695905</v>
      </c>
    </row>
    <row r="498" spans="2:25" ht="12" customHeight="1">
      <c r="B498"/>
      <c r="C498"/>
      <c r="D498"/>
      <c r="E498"/>
      <c r="F498"/>
      <c r="G498"/>
      <c r="H498"/>
      <c r="I498"/>
      <c r="J498"/>
      <c r="K498"/>
      <c r="N498"/>
      <c r="O498"/>
      <c r="P498" s="49" t="s">
        <v>6031</v>
      </c>
      <c r="Q498" s="61">
        <v>1875</v>
      </c>
      <c r="R498" s="844">
        <v>0</v>
      </c>
      <c r="S498" s="844">
        <v>0</v>
      </c>
      <c r="T498" s="844">
        <v>0</v>
      </c>
      <c r="U498" s="61">
        <v>1875</v>
      </c>
      <c r="V498" s="61">
        <v>1875</v>
      </c>
      <c r="W498" s="61">
        <v>1875</v>
      </c>
      <c r="X498" s="61">
        <v>261930</v>
      </c>
      <c r="Y498" s="61">
        <v>139695905</v>
      </c>
    </row>
    <row r="499" spans="2:25" ht="12" customHeight="1">
      <c r="B499"/>
      <c r="C499"/>
      <c r="D499"/>
      <c r="E499"/>
      <c r="F499"/>
      <c r="G499"/>
      <c r="H499"/>
      <c r="I499"/>
      <c r="J499"/>
      <c r="K499"/>
      <c r="N499"/>
      <c r="O499"/>
      <c r="P499" s="49" t="s">
        <v>6032</v>
      </c>
      <c r="Q499" s="61">
        <v>1875</v>
      </c>
      <c r="R499" s="844">
        <v>0</v>
      </c>
      <c r="S499" s="844">
        <v>0</v>
      </c>
      <c r="T499" s="844">
        <v>0</v>
      </c>
      <c r="U499" s="61">
        <v>1875</v>
      </c>
      <c r="V499" s="61">
        <v>1875</v>
      </c>
      <c r="W499" s="61">
        <v>1875</v>
      </c>
      <c r="X499" s="61">
        <v>261930</v>
      </c>
      <c r="Y499" s="61">
        <v>139695905</v>
      </c>
    </row>
    <row r="500" spans="2:25" ht="12" customHeight="1">
      <c r="B500"/>
      <c r="C500"/>
      <c r="D500"/>
      <c r="E500"/>
      <c r="F500"/>
      <c r="G500"/>
      <c r="H500"/>
      <c r="I500"/>
      <c r="J500"/>
      <c r="K500"/>
      <c r="N500"/>
      <c r="O500"/>
      <c r="P500" s="49" t="s">
        <v>6033</v>
      </c>
      <c r="Q500" s="61">
        <v>1875</v>
      </c>
      <c r="R500" s="844">
        <v>0</v>
      </c>
      <c r="S500" s="844">
        <v>0</v>
      </c>
      <c r="T500" s="844">
        <v>0</v>
      </c>
      <c r="U500" s="61">
        <v>1875</v>
      </c>
      <c r="V500" s="61">
        <v>1875</v>
      </c>
      <c r="W500" s="61">
        <v>1875</v>
      </c>
      <c r="X500" s="61">
        <v>261930</v>
      </c>
      <c r="Y500" s="61">
        <v>139695905</v>
      </c>
    </row>
    <row r="501" spans="2:25" ht="12" customHeight="1">
      <c r="B501"/>
      <c r="C501"/>
      <c r="D501"/>
      <c r="E501"/>
      <c r="F501"/>
      <c r="G501"/>
      <c r="H501"/>
      <c r="I501"/>
      <c r="J501"/>
      <c r="K501"/>
      <c r="N501"/>
      <c r="O501"/>
      <c r="P501" s="49" t="s">
        <v>6034</v>
      </c>
      <c r="Q501" s="61">
        <v>1875</v>
      </c>
      <c r="R501" s="844">
        <v>0</v>
      </c>
      <c r="S501" s="844">
        <v>0</v>
      </c>
      <c r="T501" s="844">
        <v>0</v>
      </c>
      <c r="U501" s="61">
        <v>1875</v>
      </c>
      <c r="V501" s="61">
        <v>1875</v>
      </c>
      <c r="W501" s="61">
        <v>1875</v>
      </c>
      <c r="X501" s="61">
        <v>261930</v>
      </c>
      <c r="Y501" s="61">
        <v>139695905</v>
      </c>
    </row>
    <row r="502" spans="2:25" ht="12" customHeight="1">
      <c r="B502"/>
      <c r="C502"/>
      <c r="D502"/>
      <c r="E502"/>
      <c r="F502"/>
      <c r="G502"/>
      <c r="H502"/>
      <c r="I502"/>
      <c r="J502"/>
      <c r="K502"/>
      <c r="N502"/>
      <c r="O502"/>
      <c r="P502" s="49" t="s">
        <v>6035</v>
      </c>
      <c r="Q502" s="61">
        <v>1875</v>
      </c>
      <c r="R502" s="844">
        <v>0</v>
      </c>
      <c r="S502" s="844">
        <v>0</v>
      </c>
      <c r="T502" s="844">
        <v>0</v>
      </c>
      <c r="U502" s="61">
        <v>1875</v>
      </c>
      <c r="V502" s="61">
        <v>1875</v>
      </c>
      <c r="W502" s="61">
        <v>1875</v>
      </c>
      <c r="X502" s="61">
        <v>261930</v>
      </c>
      <c r="Y502" s="61">
        <v>139695905</v>
      </c>
    </row>
    <row r="503" spans="2:25" ht="12" customHeight="1">
      <c r="B503"/>
      <c r="C503"/>
      <c r="D503"/>
      <c r="E503"/>
      <c r="F503"/>
      <c r="G503"/>
      <c r="H503"/>
      <c r="I503"/>
      <c r="J503"/>
      <c r="K503"/>
      <c r="N503"/>
      <c r="O503"/>
      <c r="P503" s="49" t="s">
        <v>6036</v>
      </c>
      <c r="Q503" s="61">
        <v>1875</v>
      </c>
      <c r="R503" s="844">
        <v>0</v>
      </c>
      <c r="S503" s="844">
        <v>0</v>
      </c>
      <c r="T503" s="844">
        <v>0</v>
      </c>
      <c r="U503" s="61">
        <v>1875</v>
      </c>
      <c r="V503" s="61">
        <v>1875</v>
      </c>
      <c r="W503" s="61">
        <v>1875</v>
      </c>
      <c r="X503" s="61">
        <v>261930</v>
      </c>
      <c r="Y503" s="61">
        <v>139695905</v>
      </c>
    </row>
    <row r="504" spans="2:25" ht="12" customHeight="1">
      <c r="B504"/>
      <c r="C504"/>
      <c r="D504"/>
      <c r="E504"/>
      <c r="F504"/>
      <c r="G504"/>
      <c r="H504"/>
      <c r="I504"/>
      <c r="J504"/>
      <c r="K504"/>
      <c r="N504"/>
      <c r="O504"/>
      <c r="P504" s="49" t="s">
        <v>6037</v>
      </c>
      <c r="Q504" s="61">
        <v>1875</v>
      </c>
      <c r="R504" s="844">
        <v>0</v>
      </c>
      <c r="S504" s="844">
        <v>0</v>
      </c>
      <c r="T504" s="844">
        <v>0</v>
      </c>
      <c r="U504" s="61">
        <v>1875</v>
      </c>
      <c r="V504" s="61">
        <v>1875</v>
      </c>
      <c r="W504" s="61">
        <v>1875</v>
      </c>
      <c r="X504" s="61">
        <v>261930</v>
      </c>
      <c r="Y504" s="61">
        <v>139695905</v>
      </c>
    </row>
    <row r="505" spans="2:25" ht="12" customHeight="1">
      <c r="B505"/>
      <c r="C505"/>
      <c r="D505"/>
      <c r="E505"/>
      <c r="F505"/>
      <c r="G505"/>
      <c r="H505"/>
      <c r="I505"/>
      <c r="J505"/>
      <c r="K505"/>
      <c r="N505"/>
      <c r="O505"/>
      <c r="P505" s="49" t="s">
        <v>6038</v>
      </c>
      <c r="Q505" s="61">
        <v>1875</v>
      </c>
      <c r="R505" s="844">
        <v>0</v>
      </c>
      <c r="S505" s="844">
        <v>0</v>
      </c>
      <c r="T505" s="844">
        <v>0</v>
      </c>
      <c r="U505" s="61">
        <v>1875</v>
      </c>
      <c r="V505" s="61">
        <v>1875</v>
      </c>
      <c r="W505" s="61">
        <v>1875</v>
      </c>
      <c r="X505" s="61">
        <v>261930</v>
      </c>
      <c r="Y505" s="61">
        <v>139695905</v>
      </c>
    </row>
    <row r="506" spans="2:25" ht="12" customHeight="1">
      <c r="B506"/>
      <c r="C506"/>
      <c r="D506"/>
      <c r="E506"/>
      <c r="F506"/>
      <c r="G506"/>
      <c r="H506"/>
      <c r="I506"/>
      <c r="J506"/>
      <c r="K506"/>
      <c r="N506"/>
      <c r="O506"/>
      <c r="P506" s="49" t="s">
        <v>6039</v>
      </c>
      <c r="Q506" s="61">
        <v>1875</v>
      </c>
      <c r="R506" s="844">
        <v>0</v>
      </c>
      <c r="S506" s="844">
        <v>0</v>
      </c>
      <c r="T506" s="844">
        <v>0</v>
      </c>
      <c r="U506" s="61">
        <v>1875</v>
      </c>
      <c r="V506" s="61">
        <v>1875</v>
      </c>
      <c r="W506" s="61">
        <v>1875</v>
      </c>
      <c r="X506" s="61">
        <v>261930</v>
      </c>
      <c r="Y506" s="61">
        <v>139695905</v>
      </c>
    </row>
    <row r="507" spans="2:25" ht="12" customHeight="1">
      <c r="B507"/>
      <c r="C507"/>
      <c r="D507"/>
      <c r="E507"/>
      <c r="F507"/>
      <c r="G507"/>
      <c r="H507"/>
      <c r="I507"/>
      <c r="J507"/>
      <c r="K507"/>
      <c r="N507"/>
      <c r="O507"/>
      <c r="P507" s="49" t="s">
        <v>6040</v>
      </c>
      <c r="Q507" s="61">
        <v>1875</v>
      </c>
      <c r="R507" s="844">
        <v>0</v>
      </c>
      <c r="S507" s="844">
        <v>0</v>
      </c>
      <c r="T507" s="844">
        <v>0</v>
      </c>
      <c r="U507" s="61">
        <v>1875</v>
      </c>
      <c r="V507" s="61">
        <v>1875</v>
      </c>
      <c r="W507" s="61">
        <v>1875</v>
      </c>
      <c r="X507" s="61">
        <v>261930</v>
      </c>
      <c r="Y507" s="61">
        <v>139695905</v>
      </c>
    </row>
    <row r="508" spans="2:25" ht="12" customHeight="1">
      <c r="B508"/>
      <c r="C508"/>
      <c r="D508"/>
      <c r="E508"/>
      <c r="F508"/>
      <c r="G508"/>
      <c r="H508"/>
      <c r="I508"/>
      <c r="J508"/>
      <c r="K508"/>
      <c r="N508"/>
      <c r="O508"/>
      <c r="P508" s="49" t="s">
        <v>6041</v>
      </c>
      <c r="Q508" s="61">
        <v>1875</v>
      </c>
      <c r="R508" s="844">
        <v>0</v>
      </c>
      <c r="S508" s="844">
        <v>0</v>
      </c>
      <c r="T508" s="844">
        <v>0</v>
      </c>
      <c r="U508" s="61">
        <v>1875</v>
      </c>
      <c r="V508" s="61">
        <v>1875</v>
      </c>
      <c r="W508" s="61">
        <v>1875</v>
      </c>
      <c r="X508" s="61">
        <v>261930</v>
      </c>
      <c r="Y508" s="61">
        <v>139695905</v>
      </c>
    </row>
    <row r="509" spans="2:25" ht="12" customHeight="1">
      <c r="B509"/>
      <c r="C509"/>
      <c r="D509"/>
      <c r="E509"/>
      <c r="F509"/>
      <c r="G509"/>
      <c r="H509"/>
      <c r="I509"/>
      <c r="J509"/>
      <c r="K509"/>
      <c r="N509"/>
      <c r="O509"/>
      <c r="P509" s="49" t="s">
        <v>6042</v>
      </c>
      <c r="Q509" s="61">
        <v>1875</v>
      </c>
      <c r="R509" s="844">
        <v>0</v>
      </c>
      <c r="S509" s="844">
        <v>0</v>
      </c>
      <c r="T509" s="844">
        <v>0</v>
      </c>
      <c r="U509" s="61">
        <v>1875</v>
      </c>
      <c r="V509" s="61">
        <v>1875</v>
      </c>
      <c r="W509" s="61">
        <v>1875</v>
      </c>
      <c r="X509" s="61">
        <v>261930</v>
      </c>
      <c r="Y509" s="61">
        <v>139695905</v>
      </c>
    </row>
    <row r="510" spans="2:25" ht="12" customHeight="1">
      <c r="B510"/>
      <c r="C510"/>
      <c r="D510"/>
      <c r="E510"/>
      <c r="F510"/>
      <c r="G510"/>
      <c r="H510"/>
      <c r="I510"/>
      <c r="J510"/>
      <c r="K510"/>
      <c r="N510"/>
      <c r="O510"/>
      <c r="P510" s="49" t="s">
        <v>6043</v>
      </c>
      <c r="Q510" s="61">
        <v>1875</v>
      </c>
      <c r="R510" s="844">
        <v>0</v>
      </c>
      <c r="S510" s="844">
        <v>0</v>
      </c>
      <c r="T510" s="844">
        <v>0</v>
      </c>
      <c r="U510" s="61">
        <v>1875</v>
      </c>
      <c r="V510" s="61">
        <v>1875</v>
      </c>
      <c r="W510" s="61">
        <v>1875</v>
      </c>
      <c r="X510" s="61">
        <v>261930</v>
      </c>
      <c r="Y510" s="61">
        <v>139695905</v>
      </c>
    </row>
    <row r="511" spans="2:25" ht="12" customHeight="1">
      <c r="B511"/>
      <c r="C511"/>
      <c r="D511"/>
      <c r="E511"/>
      <c r="F511"/>
      <c r="G511"/>
      <c r="H511"/>
      <c r="I511"/>
      <c r="J511"/>
      <c r="K511"/>
      <c r="N511"/>
      <c r="O511"/>
      <c r="P511" s="49" t="s">
        <v>6044</v>
      </c>
      <c r="Q511" s="61">
        <v>1875</v>
      </c>
      <c r="R511" s="844">
        <v>0</v>
      </c>
      <c r="S511" s="844">
        <v>0</v>
      </c>
      <c r="T511" s="844">
        <v>0</v>
      </c>
      <c r="U511" s="61">
        <v>1875</v>
      </c>
      <c r="V511" s="61">
        <v>1875</v>
      </c>
      <c r="W511" s="61">
        <v>1875</v>
      </c>
      <c r="X511" s="61">
        <v>261930</v>
      </c>
      <c r="Y511" s="61">
        <v>139695905</v>
      </c>
    </row>
    <row r="512" spans="2:25" ht="12" customHeight="1">
      <c r="P512" s="49" t="s">
        <v>6045</v>
      </c>
      <c r="Q512" s="61">
        <v>1875</v>
      </c>
      <c r="R512" s="844">
        <v>0</v>
      </c>
      <c r="S512" s="844">
        <v>0</v>
      </c>
      <c r="T512" s="844">
        <v>0</v>
      </c>
      <c r="U512" s="61">
        <v>1875</v>
      </c>
      <c r="V512" s="61">
        <v>1875</v>
      </c>
      <c r="W512" s="61">
        <v>1875</v>
      </c>
      <c r="X512" s="61">
        <v>261930</v>
      </c>
      <c r="Y512" s="61">
        <v>139695905</v>
      </c>
    </row>
    <row r="513" spans="16:25" ht="12" customHeight="1">
      <c r="P513" s="49" t="s">
        <v>6046</v>
      </c>
      <c r="Q513" s="61">
        <v>1875</v>
      </c>
      <c r="R513" s="844">
        <v>0</v>
      </c>
      <c r="S513" s="844">
        <v>0</v>
      </c>
      <c r="T513" s="844">
        <v>0</v>
      </c>
      <c r="U513" s="61">
        <v>1875</v>
      </c>
      <c r="V513" s="61">
        <v>1875</v>
      </c>
      <c r="W513" s="61">
        <v>1875</v>
      </c>
      <c r="X513" s="61">
        <v>286054</v>
      </c>
      <c r="Y513" s="61">
        <v>152562189</v>
      </c>
    </row>
    <row r="514" spans="16:25" ht="12" customHeight="1">
      <c r="P514" s="49" t="s">
        <v>6047</v>
      </c>
      <c r="Q514" s="61">
        <v>1875</v>
      </c>
      <c r="R514" s="844">
        <v>0</v>
      </c>
      <c r="S514" s="844">
        <v>0</v>
      </c>
      <c r="T514" s="844">
        <v>0</v>
      </c>
      <c r="U514" s="61">
        <v>1875</v>
      </c>
      <c r="V514" s="61">
        <v>1875</v>
      </c>
      <c r="W514" s="61">
        <v>1875</v>
      </c>
      <c r="X514" s="61">
        <v>286054</v>
      </c>
      <c r="Y514" s="61">
        <v>152562189</v>
      </c>
    </row>
    <row r="515" spans="16:25" ht="12" customHeight="1">
      <c r="P515" s="49" t="s">
        <v>6048</v>
      </c>
      <c r="Q515" s="61">
        <v>1875</v>
      </c>
      <c r="R515" s="844">
        <v>0</v>
      </c>
      <c r="S515" s="844">
        <v>0</v>
      </c>
      <c r="T515" s="844">
        <v>0</v>
      </c>
      <c r="U515" s="61">
        <v>1875</v>
      </c>
      <c r="V515" s="61">
        <v>1875</v>
      </c>
      <c r="W515" s="61">
        <v>1875</v>
      </c>
      <c r="X515" s="61">
        <v>286054</v>
      </c>
      <c r="Y515" s="61">
        <v>152562189</v>
      </c>
    </row>
    <row r="516" spans="16:25" ht="12" customHeight="1">
      <c r="P516" s="49" t="s">
        <v>6049</v>
      </c>
      <c r="Q516" s="61">
        <v>1875</v>
      </c>
      <c r="R516" s="844">
        <v>0</v>
      </c>
      <c r="S516" s="844">
        <v>0</v>
      </c>
      <c r="T516" s="844">
        <v>0</v>
      </c>
      <c r="U516" s="61">
        <v>1875</v>
      </c>
      <c r="V516" s="61">
        <v>1875</v>
      </c>
      <c r="W516" s="61">
        <v>1875</v>
      </c>
      <c r="X516" s="61">
        <v>286054</v>
      </c>
      <c r="Y516" s="61">
        <v>152562189</v>
      </c>
    </row>
    <row r="517" spans="16:25" ht="12" customHeight="1">
      <c r="P517" s="49" t="s">
        <v>6050</v>
      </c>
      <c r="Q517" s="61">
        <v>1875</v>
      </c>
      <c r="R517" s="844">
        <v>0</v>
      </c>
      <c r="S517" s="844">
        <v>0</v>
      </c>
      <c r="T517" s="844">
        <v>0</v>
      </c>
      <c r="U517" s="61">
        <v>1875</v>
      </c>
      <c r="V517" s="61">
        <v>1875</v>
      </c>
      <c r="W517" s="61">
        <v>1875</v>
      </c>
      <c r="X517" s="61">
        <v>286054</v>
      </c>
      <c r="Y517" s="61">
        <v>152562189</v>
      </c>
    </row>
    <row r="518" spans="16:25" ht="12" customHeight="1">
      <c r="P518" s="49" t="s">
        <v>6051</v>
      </c>
      <c r="Q518" s="61">
        <v>1875</v>
      </c>
      <c r="R518" s="844">
        <v>0</v>
      </c>
      <c r="S518" s="844">
        <v>0</v>
      </c>
      <c r="T518" s="844">
        <v>0</v>
      </c>
      <c r="U518" s="61">
        <v>1875</v>
      </c>
      <c r="V518" s="61">
        <v>1875</v>
      </c>
      <c r="W518" s="61">
        <v>1875</v>
      </c>
      <c r="X518" s="61">
        <v>286054</v>
      </c>
      <c r="Y518" s="61">
        <v>152562189</v>
      </c>
    </row>
    <row r="519" spans="16:25" ht="12" customHeight="1">
      <c r="P519" s="49" t="s">
        <v>6052</v>
      </c>
      <c r="Q519" s="61">
        <v>1875</v>
      </c>
      <c r="R519" s="844">
        <v>0</v>
      </c>
      <c r="S519" s="844">
        <v>0</v>
      </c>
      <c r="T519" s="844">
        <v>0</v>
      </c>
      <c r="U519" s="61">
        <v>1875</v>
      </c>
      <c r="V519" s="61">
        <v>1875</v>
      </c>
      <c r="W519" s="61">
        <v>1875</v>
      </c>
      <c r="X519" s="61">
        <v>286054</v>
      </c>
      <c r="Y519" s="61">
        <v>152562189</v>
      </c>
    </row>
    <row r="520" spans="16:25" ht="12" customHeight="1">
      <c r="P520" s="49" t="s">
        <v>6053</v>
      </c>
      <c r="Q520" s="61">
        <v>1875</v>
      </c>
      <c r="R520" s="844">
        <v>0</v>
      </c>
      <c r="S520" s="844">
        <v>0</v>
      </c>
      <c r="T520" s="844">
        <v>0</v>
      </c>
      <c r="U520" s="61">
        <v>1875</v>
      </c>
      <c r="V520" s="61">
        <v>1875</v>
      </c>
      <c r="W520" s="61">
        <v>1875</v>
      </c>
      <c r="X520" s="61">
        <v>286054</v>
      </c>
      <c r="Y520" s="61">
        <v>152562189</v>
      </c>
    </row>
    <row r="521" spans="16:25" ht="12" customHeight="1">
      <c r="P521" s="49" t="s">
        <v>6054</v>
      </c>
      <c r="Q521" s="61">
        <v>1875</v>
      </c>
      <c r="R521" s="844">
        <v>0</v>
      </c>
      <c r="S521" s="844">
        <v>0</v>
      </c>
      <c r="T521" s="844">
        <v>0</v>
      </c>
      <c r="U521" s="61">
        <v>1875</v>
      </c>
      <c r="V521" s="61">
        <v>1875</v>
      </c>
      <c r="W521" s="61">
        <v>1875</v>
      </c>
      <c r="X521" s="61">
        <v>286054</v>
      </c>
      <c r="Y521" s="61">
        <v>152562189</v>
      </c>
    </row>
    <row r="522" spans="16:25" ht="12" customHeight="1">
      <c r="P522" s="49" t="s">
        <v>6055</v>
      </c>
      <c r="Q522" s="61">
        <v>1875</v>
      </c>
      <c r="R522" s="844">
        <v>0</v>
      </c>
      <c r="S522" s="844">
        <v>0</v>
      </c>
      <c r="T522" s="844">
        <v>0</v>
      </c>
      <c r="U522" s="61">
        <v>1875</v>
      </c>
      <c r="V522" s="61">
        <v>1875</v>
      </c>
      <c r="W522" s="61">
        <v>1875</v>
      </c>
      <c r="X522" s="61">
        <v>286054</v>
      </c>
      <c r="Y522" s="61">
        <v>152562189</v>
      </c>
    </row>
    <row r="523" spans="16:25" ht="12" customHeight="1">
      <c r="P523" s="49" t="s">
        <v>6056</v>
      </c>
      <c r="Q523" s="61">
        <v>1875</v>
      </c>
      <c r="R523" s="844">
        <v>0</v>
      </c>
      <c r="S523" s="844">
        <v>0</v>
      </c>
      <c r="T523" s="844">
        <v>0</v>
      </c>
      <c r="U523" s="61">
        <v>1875</v>
      </c>
      <c r="V523" s="61">
        <v>1875</v>
      </c>
      <c r="W523" s="61">
        <v>1875</v>
      </c>
      <c r="X523" s="61">
        <v>286054</v>
      </c>
      <c r="Y523" s="61">
        <v>152562189</v>
      </c>
    </row>
    <row r="524" spans="16:25" ht="12" customHeight="1">
      <c r="P524" s="49" t="s">
        <v>6057</v>
      </c>
      <c r="Q524" s="61">
        <v>1875</v>
      </c>
      <c r="R524" s="844">
        <v>0</v>
      </c>
      <c r="S524" s="844">
        <v>0</v>
      </c>
      <c r="T524" s="844">
        <v>0</v>
      </c>
      <c r="U524" s="61">
        <v>1875</v>
      </c>
      <c r="V524" s="61">
        <v>1875</v>
      </c>
      <c r="W524" s="61">
        <v>1875</v>
      </c>
      <c r="X524" s="61">
        <v>286054</v>
      </c>
      <c r="Y524" s="61">
        <v>152562189</v>
      </c>
    </row>
    <row r="525" spans="16:25" ht="12" customHeight="1">
      <c r="P525" s="49" t="s">
        <v>6058</v>
      </c>
      <c r="Q525" s="61">
        <v>1875</v>
      </c>
      <c r="R525" s="844">
        <v>0</v>
      </c>
      <c r="S525" s="844">
        <v>0</v>
      </c>
      <c r="T525" s="844">
        <v>0</v>
      </c>
      <c r="U525" s="61">
        <v>1875</v>
      </c>
      <c r="V525" s="61">
        <v>1875</v>
      </c>
      <c r="W525" s="61">
        <v>1875</v>
      </c>
      <c r="X525" s="61">
        <v>286054</v>
      </c>
      <c r="Y525" s="61">
        <v>152562189</v>
      </c>
    </row>
    <row r="526" spans="16:25" ht="12" customHeight="1">
      <c r="P526" s="49" t="s">
        <v>6059</v>
      </c>
      <c r="Q526" s="61">
        <v>1875</v>
      </c>
      <c r="R526" s="844">
        <v>0</v>
      </c>
      <c r="S526" s="844">
        <v>0</v>
      </c>
      <c r="T526" s="844">
        <v>0</v>
      </c>
      <c r="U526" s="61">
        <v>1875</v>
      </c>
      <c r="V526" s="61">
        <v>1875</v>
      </c>
      <c r="W526" s="61">
        <v>1875</v>
      </c>
      <c r="X526" s="61">
        <v>286054</v>
      </c>
      <c r="Y526" s="61">
        <v>152562189</v>
      </c>
    </row>
    <row r="527" spans="16:25" ht="12" customHeight="1">
      <c r="P527" s="49" t="s">
        <v>6060</v>
      </c>
      <c r="Q527" s="61">
        <v>1875</v>
      </c>
      <c r="R527" s="844">
        <v>0</v>
      </c>
      <c r="S527" s="844">
        <v>0</v>
      </c>
      <c r="T527" s="844">
        <v>0</v>
      </c>
      <c r="U527" s="61">
        <v>1875</v>
      </c>
      <c r="V527" s="61">
        <v>1875</v>
      </c>
      <c r="W527" s="61">
        <v>1875</v>
      </c>
      <c r="X527" s="61">
        <v>286054</v>
      </c>
      <c r="Y527" s="61">
        <v>152562189</v>
      </c>
    </row>
    <row r="528" spans="16:25" ht="12" customHeight="1">
      <c r="P528" s="49" t="s">
        <v>6061</v>
      </c>
      <c r="Q528" s="61">
        <v>1875</v>
      </c>
      <c r="R528" s="844">
        <v>0</v>
      </c>
      <c r="S528" s="844">
        <v>0</v>
      </c>
      <c r="T528" s="844">
        <v>0</v>
      </c>
      <c r="U528" s="61">
        <v>1875</v>
      </c>
      <c r="V528" s="61">
        <v>1875</v>
      </c>
      <c r="W528" s="61">
        <v>1875</v>
      </c>
      <c r="X528" s="61">
        <v>286054</v>
      </c>
      <c r="Y528" s="61">
        <v>152562189</v>
      </c>
    </row>
    <row r="529" spans="16:25" ht="12" customHeight="1">
      <c r="P529" s="49" t="s">
        <v>6062</v>
      </c>
      <c r="Q529" s="61">
        <v>1875</v>
      </c>
      <c r="R529" s="844">
        <v>0</v>
      </c>
      <c r="S529" s="844">
        <v>0</v>
      </c>
      <c r="T529" s="844">
        <v>0</v>
      </c>
      <c r="U529" s="61">
        <v>1875</v>
      </c>
      <c r="V529" s="61">
        <v>1875</v>
      </c>
      <c r="W529" s="61">
        <v>1875</v>
      </c>
      <c r="X529" s="61">
        <v>286054</v>
      </c>
      <c r="Y529" s="61">
        <v>152562189</v>
      </c>
    </row>
    <row r="530" spans="16:25" ht="12" customHeight="1">
      <c r="P530" s="49" t="s">
        <v>6063</v>
      </c>
      <c r="Q530" s="61">
        <v>1875</v>
      </c>
      <c r="R530" s="844">
        <v>0</v>
      </c>
      <c r="S530" s="844">
        <v>0</v>
      </c>
      <c r="T530" s="844">
        <v>0</v>
      </c>
      <c r="U530" s="61">
        <v>1875</v>
      </c>
      <c r="V530" s="61">
        <v>1875</v>
      </c>
      <c r="W530" s="61">
        <v>1875</v>
      </c>
      <c r="X530" s="61">
        <v>286054</v>
      </c>
      <c r="Y530" s="61">
        <v>152562189</v>
      </c>
    </row>
    <row r="531" spans="16:25" ht="12" customHeight="1">
      <c r="P531" s="49" t="s">
        <v>6064</v>
      </c>
      <c r="Q531" s="61">
        <v>1875</v>
      </c>
      <c r="R531" s="844">
        <v>0</v>
      </c>
      <c r="S531" s="844">
        <v>0</v>
      </c>
      <c r="T531" s="844">
        <v>0</v>
      </c>
      <c r="U531" s="61">
        <v>1875</v>
      </c>
      <c r="V531" s="61">
        <v>1875</v>
      </c>
      <c r="W531" s="61">
        <v>1875</v>
      </c>
      <c r="X531" s="61">
        <v>286054</v>
      </c>
      <c r="Y531" s="61">
        <v>152562189</v>
      </c>
    </row>
    <row r="532" spans="16:25" ht="12" customHeight="1">
      <c r="P532" s="49" t="s">
        <v>6065</v>
      </c>
      <c r="Q532" s="61">
        <v>1875</v>
      </c>
      <c r="R532" s="844">
        <v>0</v>
      </c>
      <c r="S532" s="844">
        <v>0</v>
      </c>
      <c r="T532" s="844">
        <v>0</v>
      </c>
      <c r="U532" s="61">
        <v>1875</v>
      </c>
      <c r="V532" s="61">
        <v>1875</v>
      </c>
      <c r="W532" s="61">
        <v>1875</v>
      </c>
      <c r="X532" s="61">
        <v>286054</v>
      </c>
      <c r="Y532" s="61">
        <v>152562189</v>
      </c>
    </row>
    <row r="533" spans="16:25" ht="12" customHeight="1">
      <c r="P533" s="49" t="s">
        <v>6066</v>
      </c>
      <c r="Q533" s="61">
        <v>1875</v>
      </c>
      <c r="R533" s="844">
        <v>0</v>
      </c>
      <c r="S533" s="844">
        <v>0</v>
      </c>
      <c r="T533" s="844">
        <v>0</v>
      </c>
      <c r="U533" s="61">
        <v>1875</v>
      </c>
      <c r="V533" s="61">
        <v>1875</v>
      </c>
      <c r="W533" s="61">
        <v>1875</v>
      </c>
      <c r="X533" s="61">
        <v>286054</v>
      </c>
      <c r="Y533" s="61">
        <v>152562189</v>
      </c>
    </row>
    <row r="534" spans="16:25" ht="12" customHeight="1">
      <c r="P534" s="49" t="s">
        <v>6067</v>
      </c>
      <c r="Q534" s="61">
        <v>1875</v>
      </c>
      <c r="R534" s="844">
        <v>0</v>
      </c>
      <c r="S534" s="844">
        <v>0</v>
      </c>
      <c r="T534" s="844">
        <v>0</v>
      </c>
      <c r="U534" s="61">
        <v>1875</v>
      </c>
      <c r="V534" s="61">
        <v>1875</v>
      </c>
      <c r="W534" s="61">
        <v>1875</v>
      </c>
      <c r="X534" s="61">
        <v>286054</v>
      </c>
      <c r="Y534" s="61">
        <v>152562189</v>
      </c>
    </row>
    <row r="535" spans="16:25" ht="12" customHeight="1">
      <c r="P535" s="49" t="s">
        <v>6068</v>
      </c>
      <c r="Q535" s="61">
        <v>1875</v>
      </c>
      <c r="R535" s="844">
        <v>0</v>
      </c>
      <c r="S535" s="844">
        <v>0</v>
      </c>
      <c r="T535" s="844">
        <v>0</v>
      </c>
      <c r="U535" s="61">
        <v>1875</v>
      </c>
      <c r="V535" s="61">
        <v>1875</v>
      </c>
      <c r="W535" s="61">
        <v>1875</v>
      </c>
      <c r="X535" s="61">
        <v>286054</v>
      </c>
      <c r="Y535" s="61">
        <v>152562189</v>
      </c>
    </row>
    <row r="536" spans="16:25" ht="12" customHeight="1">
      <c r="P536" s="49" t="s">
        <v>6069</v>
      </c>
      <c r="Q536" s="61">
        <v>1875</v>
      </c>
      <c r="R536" s="844">
        <v>0</v>
      </c>
      <c r="S536" s="844">
        <v>0</v>
      </c>
      <c r="T536" s="844">
        <v>0</v>
      </c>
      <c r="U536" s="61">
        <v>1875</v>
      </c>
      <c r="V536" s="61">
        <v>1875</v>
      </c>
      <c r="W536" s="61">
        <v>1875</v>
      </c>
      <c r="X536" s="61">
        <v>286054</v>
      </c>
      <c r="Y536" s="61">
        <v>152562189</v>
      </c>
    </row>
    <row r="537" spans="16:25" ht="12" customHeight="1">
      <c r="P537" s="49" t="s">
        <v>6070</v>
      </c>
      <c r="Q537" s="61">
        <v>1875</v>
      </c>
      <c r="R537" s="844">
        <v>0</v>
      </c>
      <c r="S537" s="844">
        <v>0</v>
      </c>
      <c r="T537" s="844">
        <v>0</v>
      </c>
      <c r="U537" s="61">
        <v>1875</v>
      </c>
      <c r="V537" s="61">
        <v>1875</v>
      </c>
      <c r="W537" s="61">
        <v>1875</v>
      </c>
      <c r="X537" s="61">
        <v>286054</v>
      </c>
      <c r="Y537" s="61">
        <v>152562189</v>
      </c>
    </row>
    <row r="538" spans="16:25" ht="12" customHeight="1">
      <c r="P538" s="49" t="s">
        <v>6071</v>
      </c>
      <c r="Q538" s="61">
        <v>1875</v>
      </c>
      <c r="R538" s="844">
        <v>0</v>
      </c>
      <c r="S538" s="844">
        <v>0</v>
      </c>
      <c r="T538" s="844">
        <v>0</v>
      </c>
      <c r="U538" s="61">
        <v>1875</v>
      </c>
      <c r="V538" s="61">
        <v>1875</v>
      </c>
      <c r="W538" s="61">
        <v>1875</v>
      </c>
      <c r="X538" s="61">
        <v>286054</v>
      </c>
      <c r="Y538" s="61">
        <v>152562189</v>
      </c>
    </row>
    <row r="539" spans="16:25" ht="12" customHeight="1">
      <c r="P539" s="49" t="s">
        <v>6072</v>
      </c>
      <c r="Q539" s="61">
        <v>1875</v>
      </c>
      <c r="R539" s="844">
        <v>0</v>
      </c>
      <c r="S539" s="844">
        <v>0</v>
      </c>
      <c r="T539" s="844">
        <v>0</v>
      </c>
      <c r="U539" s="61">
        <v>1875</v>
      </c>
      <c r="V539" s="61">
        <v>1875</v>
      </c>
      <c r="W539" s="61">
        <v>1875</v>
      </c>
      <c r="X539" s="61">
        <v>286054</v>
      </c>
      <c r="Y539" s="61">
        <v>152562189</v>
      </c>
    </row>
    <row r="540" spans="16:25" ht="12" customHeight="1">
      <c r="P540" s="49" t="s">
        <v>6073</v>
      </c>
      <c r="Q540" s="61">
        <v>1875</v>
      </c>
      <c r="R540" s="844">
        <v>0</v>
      </c>
      <c r="S540" s="844">
        <v>0</v>
      </c>
      <c r="T540" s="844">
        <v>0</v>
      </c>
      <c r="U540" s="61">
        <v>1875</v>
      </c>
      <c r="V540" s="61">
        <v>1875</v>
      </c>
      <c r="W540" s="61">
        <v>1875</v>
      </c>
      <c r="X540" s="61">
        <v>286054</v>
      </c>
      <c r="Y540" s="61">
        <v>152562189</v>
      </c>
    </row>
    <row r="541" spans="16:25" ht="12" customHeight="1">
      <c r="P541" s="49" t="s">
        <v>6074</v>
      </c>
      <c r="Q541" s="61">
        <v>1875</v>
      </c>
      <c r="R541" s="844">
        <v>0</v>
      </c>
      <c r="S541" s="844">
        <v>0</v>
      </c>
      <c r="T541" s="844">
        <v>0</v>
      </c>
      <c r="U541" s="61">
        <v>1875</v>
      </c>
      <c r="V541" s="61">
        <v>1875</v>
      </c>
      <c r="W541" s="61">
        <v>1875</v>
      </c>
      <c r="X541" s="61">
        <v>286054</v>
      </c>
      <c r="Y541" s="61">
        <v>152562189</v>
      </c>
    </row>
    <row r="542" spans="16:25" ht="12" customHeight="1">
      <c r="P542" s="49" t="s">
        <v>6075</v>
      </c>
      <c r="Q542" s="61">
        <v>1875</v>
      </c>
      <c r="R542" s="844">
        <v>0</v>
      </c>
      <c r="S542" s="844">
        <v>0</v>
      </c>
      <c r="T542" s="844">
        <v>0</v>
      </c>
      <c r="U542" s="61">
        <v>1875</v>
      </c>
      <c r="V542" s="61">
        <v>1875</v>
      </c>
      <c r="W542" s="61">
        <v>1875</v>
      </c>
      <c r="X542" s="61">
        <v>286054</v>
      </c>
      <c r="Y542" s="61">
        <v>152562189</v>
      </c>
    </row>
    <row r="543" spans="16:25" ht="12" customHeight="1">
      <c r="P543" s="49" t="s">
        <v>6076</v>
      </c>
      <c r="Q543" s="61">
        <v>1875</v>
      </c>
      <c r="R543" s="844">
        <v>0</v>
      </c>
      <c r="S543" s="844">
        <v>0</v>
      </c>
      <c r="T543" s="844">
        <v>0</v>
      </c>
      <c r="U543" s="61">
        <v>1875</v>
      </c>
      <c r="V543" s="61">
        <v>1875</v>
      </c>
      <c r="W543" s="61">
        <v>1875</v>
      </c>
      <c r="X543" s="61">
        <v>286054</v>
      </c>
      <c r="Y543" s="61">
        <v>152562189</v>
      </c>
    </row>
    <row r="544" spans="16:25" ht="12" customHeight="1">
      <c r="P544" s="49" t="s">
        <v>6077</v>
      </c>
      <c r="Q544" s="61">
        <v>1875</v>
      </c>
      <c r="R544" s="844">
        <v>0</v>
      </c>
      <c r="S544" s="844">
        <v>0</v>
      </c>
      <c r="T544" s="844">
        <v>0</v>
      </c>
      <c r="U544" s="61">
        <v>1875</v>
      </c>
      <c r="V544" s="61">
        <v>1875</v>
      </c>
      <c r="W544" s="61">
        <v>1875</v>
      </c>
      <c r="X544" s="61">
        <v>286054</v>
      </c>
      <c r="Y544" s="61">
        <v>152562189</v>
      </c>
    </row>
    <row r="545" spans="16:25" ht="12" customHeight="1">
      <c r="P545" s="49" t="s">
        <v>6078</v>
      </c>
      <c r="Q545" s="61">
        <v>1875</v>
      </c>
      <c r="R545" s="844">
        <v>0</v>
      </c>
      <c r="S545" s="844">
        <v>0</v>
      </c>
      <c r="T545" s="844">
        <v>0</v>
      </c>
      <c r="U545" s="61">
        <v>1875</v>
      </c>
      <c r="V545" s="61">
        <v>1875</v>
      </c>
      <c r="W545" s="61">
        <v>1875</v>
      </c>
      <c r="X545" s="61">
        <v>286054</v>
      </c>
      <c r="Y545" s="61">
        <v>152562189</v>
      </c>
    </row>
    <row r="546" spans="16:25" ht="12" customHeight="1">
      <c r="P546" s="49" t="s">
        <v>6079</v>
      </c>
      <c r="Q546" s="61">
        <v>1875</v>
      </c>
      <c r="R546" s="844">
        <v>0</v>
      </c>
      <c r="S546" s="844">
        <v>0</v>
      </c>
      <c r="T546" s="844">
        <v>0</v>
      </c>
      <c r="U546" s="61">
        <v>1875</v>
      </c>
      <c r="V546" s="61">
        <v>1875</v>
      </c>
      <c r="W546" s="61">
        <v>1875</v>
      </c>
      <c r="X546" s="61">
        <v>286054</v>
      </c>
      <c r="Y546" s="61">
        <v>152562189</v>
      </c>
    </row>
    <row r="547" spans="16:25" ht="12" customHeight="1">
      <c r="P547" s="49" t="s">
        <v>6080</v>
      </c>
      <c r="Q547" s="61">
        <v>1875</v>
      </c>
      <c r="R547" s="844">
        <v>0</v>
      </c>
      <c r="S547" s="844">
        <v>0</v>
      </c>
      <c r="T547" s="844">
        <v>0</v>
      </c>
      <c r="U547" s="61">
        <v>1875</v>
      </c>
      <c r="V547" s="61">
        <v>1875</v>
      </c>
      <c r="W547" s="61">
        <v>1875</v>
      </c>
      <c r="X547" s="61">
        <v>286054</v>
      </c>
      <c r="Y547" s="61">
        <v>152562189</v>
      </c>
    </row>
    <row r="548" spans="16:25" ht="12" customHeight="1">
      <c r="P548" s="49" t="s">
        <v>6081</v>
      </c>
      <c r="Q548" s="61">
        <v>1875</v>
      </c>
      <c r="R548" s="844">
        <v>0</v>
      </c>
      <c r="S548" s="844">
        <v>0</v>
      </c>
      <c r="T548" s="844">
        <v>0</v>
      </c>
      <c r="U548" s="61">
        <v>1875</v>
      </c>
      <c r="V548" s="61">
        <v>1875</v>
      </c>
      <c r="W548" s="61">
        <v>1875</v>
      </c>
      <c r="X548" s="61">
        <v>286054</v>
      </c>
      <c r="Y548" s="61">
        <v>152562189</v>
      </c>
    </row>
    <row r="549" spans="16:25" ht="12" customHeight="1">
      <c r="P549" s="49" t="s">
        <v>6082</v>
      </c>
      <c r="Q549" s="61">
        <v>1875</v>
      </c>
      <c r="R549" s="844">
        <v>0</v>
      </c>
      <c r="S549" s="844">
        <v>0</v>
      </c>
      <c r="T549" s="844">
        <v>0</v>
      </c>
      <c r="U549" s="61">
        <v>1875</v>
      </c>
      <c r="V549" s="61">
        <v>1875</v>
      </c>
      <c r="W549" s="61">
        <v>1875</v>
      </c>
      <c r="X549" s="61">
        <v>286054</v>
      </c>
      <c r="Y549" s="61">
        <v>152562189</v>
      </c>
    </row>
    <row r="550" spans="16:25" ht="12" customHeight="1">
      <c r="P550" s="49" t="s">
        <v>6083</v>
      </c>
      <c r="Q550" s="61">
        <v>1875</v>
      </c>
      <c r="R550" s="844">
        <v>25</v>
      </c>
      <c r="S550" s="61">
        <v>43660</v>
      </c>
      <c r="T550" s="61">
        <v>81300295</v>
      </c>
      <c r="U550" s="61">
        <v>1830</v>
      </c>
      <c r="V550" s="61">
        <v>1875</v>
      </c>
      <c r="W550" s="61">
        <v>1830</v>
      </c>
      <c r="X550" s="61">
        <v>286054</v>
      </c>
      <c r="Y550" s="61">
        <v>152562189</v>
      </c>
    </row>
    <row r="551" spans="16:25" ht="12" customHeight="1">
      <c r="P551" s="49" t="s">
        <v>6084</v>
      </c>
      <c r="Q551" s="61">
        <v>1850</v>
      </c>
      <c r="R551" s="844">
        <v>30</v>
      </c>
      <c r="S551" s="61">
        <v>39344</v>
      </c>
      <c r="T551" s="61">
        <v>72810050</v>
      </c>
      <c r="U551" s="61">
        <v>1820</v>
      </c>
      <c r="V551" s="61">
        <v>1880</v>
      </c>
      <c r="W551" s="61">
        <v>1820</v>
      </c>
      <c r="X551" s="61">
        <v>282240</v>
      </c>
      <c r="Y551" s="61">
        <v>152562189</v>
      </c>
    </row>
    <row r="552" spans="16:25" ht="12" customHeight="1">
      <c r="P552" s="49" t="s">
        <v>6085</v>
      </c>
      <c r="Q552" s="61">
        <v>1820</v>
      </c>
      <c r="R552" s="844">
        <v>-30</v>
      </c>
      <c r="S552" s="61">
        <v>32783</v>
      </c>
      <c r="T552" s="61">
        <v>59643800</v>
      </c>
      <c r="U552" s="61">
        <v>1840</v>
      </c>
      <c r="V552" s="61">
        <v>1850</v>
      </c>
      <c r="W552" s="61">
        <v>1805</v>
      </c>
      <c r="X552" s="61">
        <v>277663</v>
      </c>
      <c r="Y552" s="61">
        <v>152562189</v>
      </c>
    </row>
    <row r="553" spans="16:25" ht="12" customHeight="1">
      <c r="P553" s="49" t="s">
        <v>6086</v>
      </c>
      <c r="Q553" s="61">
        <v>1850</v>
      </c>
      <c r="R553" s="844">
        <v>5</v>
      </c>
      <c r="S553" s="61">
        <v>18969</v>
      </c>
      <c r="T553" s="61">
        <v>34631940</v>
      </c>
      <c r="U553" s="61">
        <v>1850</v>
      </c>
      <c r="V553" s="61">
        <v>1850</v>
      </c>
      <c r="W553" s="61">
        <v>1805</v>
      </c>
      <c r="X553" s="61">
        <v>282240</v>
      </c>
      <c r="Y553" s="61">
        <v>152562189</v>
      </c>
    </row>
    <row r="554" spans="16:25" ht="12" customHeight="1">
      <c r="P554" s="49" t="s">
        <v>6087</v>
      </c>
      <c r="Q554" s="61">
        <v>1845</v>
      </c>
      <c r="R554" s="844">
        <v>-20</v>
      </c>
      <c r="S554" s="61">
        <v>10781</v>
      </c>
      <c r="T554" s="61">
        <v>19976515</v>
      </c>
      <c r="U554" s="61">
        <v>1865</v>
      </c>
      <c r="V554" s="61">
        <v>1865</v>
      </c>
      <c r="W554" s="61">
        <v>1840</v>
      </c>
      <c r="X554" s="61">
        <v>281477</v>
      </c>
      <c r="Y554" s="61">
        <v>152562189</v>
      </c>
    </row>
    <row r="555" spans="16:25" ht="12" customHeight="1">
      <c r="P555" s="49" t="s">
        <v>6088</v>
      </c>
      <c r="Q555" s="61">
        <v>1865</v>
      </c>
      <c r="R555" s="844">
        <v>0</v>
      </c>
      <c r="S555" s="61">
        <v>31634</v>
      </c>
      <c r="T555" s="61">
        <v>58360930</v>
      </c>
      <c r="U555" s="61">
        <v>1880</v>
      </c>
      <c r="V555" s="61">
        <v>1880</v>
      </c>
      <c r="W555" s="61">
        <v>1825</v>
      </c>
      <c r="X555" s="61">
        <v>284528</v>
      </c>
      <c r="Y555" s="61">
        <v>152562189</v>
      </c>
    </row>
    <row r="556" spans="16:25" ht="12" customHeight="1">
      <c r="P556" s="49" t="s">
        <v>6089</v>
      </c>
      <c r="Q556" s="61">
        <v>1865</v>
      </c>
      <c r="R556" s="844">
        <v>0</v>
      </c>
      <c r="S556" s="61">
        <v>33111</v>
      </c>
      <c r="T556" s="61">
        <v>61738940</v>
      </c>
      <c r="U556" s="61">
        <v>1870</v>
      </c>
      <c r="V556" s="61">
        <v>1885</v>
      </c>
      <c r="W556" s="61">
        <v>1830</v>
      </c>
      <c r="X556" s="61">
        <v>284528</v>
      </c>
      <c r="Y556" s="61">
        <v>152562189</v>
      </c>
    </row>
    <row r="557" spans="16:25" ht="12" customHeight="1">
      <c r="P557" s="49" t="s">
        <v>6090</v>
      </c>
      <c r="Q557" s="61">
        <v>1865</v>
      </c>
      <c r="R557" s="844">
        <v>-15</v>
      </c>
      <c r="S557" s="61">
        <v>29547</v>
      </c>
      <c r="T557" s="61">
        <v>55256500</v>
      </c>
      <c r="U557" s="61">
        <v>1885</v>
      </c>
      <c r="V557" s="61">
        <v>1885</v>
      </c>
      <c r="W557" s="61">
        <v>1865</v>
      </c>
      <c r="X557" s="61">
        <v>284528</v>
      </c>
      <c r="Y557" s="61">
        <v>152562189</v>
      </c>
    </row>
    <row r="558" spans="16:25" ht="12" customHeight="1">
      <c r="P558" s="49" t="s">
        <v>6091</v>
      </c>
      <c r="Q558" s="61">
        <v>1880</v>
      </c>
      <c r="R558" s="844">
        <v>-15</v>
      </c>
      <c r="S558" s="61">
        <v>28097</v>
      </c>
      <c r="T558" s="61">
        <v>53267675</v>
      </c>
      <c r="U558" s="61">
        <v>1910</v>
      </c>
      <c r="V558" s="61">
        <v>1915</v>
      </c>
      <c r="W558" s="61">
        <v>1880</v>
      </c>
      <c r="X558" s="61">
        <v>286817</v>
      </c>
      <c r="Y558" s="61">
        <v>152562189</v>
      </c>
    </row>
    <row r="559" spans="16:25" ht="12" customHeight="1">
      <c r="P559" s="49" t="s">
        <v>6092</v>
      </c>
      <c r="Q559" s="61">
        <v>1895</v>
      </c>
      <c r="R559" s="844">
        <v>-5</v>
      </c>
      <c r="S559" s="61">
        <v>33431</v>
      </c>
      <c r="T559" s="61">
        <v>63090895</v>
      </c>
      <c r="U559" s="61">
        <v>1915</v>
      </c>
      <c r="V559" s="61">
        <v>1915</v>
      </c>
      <c r="W559" s="61">
        <v>1880</v>
      </c>
      <c r="X559" s="61">
        <v>289105</v>
      </c>
      <c r="Y559" s="61">
        <v>152562189</v>
      </c>
    </row>
    <row r="560" spans="16:25" ht="12" customHeight="1">
      <c r="P560" s="49" t="s">
        <v>6093</v>
      </c>
      <c r="Q560" s="61">
        <v>1900</v>
      </c>
      <c r="R560" s="844">
        <v>-10</v>
      </c>
      <c r="S560" s="61">
        <v>32478</v>
      </c>
      <c r="T560" s="61">
        <v>61642800</v>
      </c>
      <c r="U560" s="61">
        <v>1910</v>
      </c>
      <c r="V560" s="61">
        <v>1920</v>
      </c>
      <c r="W560" s="61">
        <v>1885</v>
      </c>
      <c r="X560" s="61">
        <v>289868</v>
      </c>
      <c r="Y560" s="61">
        <v>152562189</v>
      </c>
    </row>
    <row r="561" spans="16:25" ht="12" customHeight="1">
      <c r="P561" s="49" t="s">
        <v>6094</v>
      </c>
      <c r="Q561" s="61">
        <v>1910</v>
      </c>
      <c r="R561" s="844">
        <v>15</v>
      </c>
      <c r="S561" s="61">
        <v>21220</v>
      </c>
      <c r="T561" s="61">
        <v>40422990</v>
      </c>
      <c r="U561" s="61">
        <v>1920</v>
      </c>
      <c r="V561" s="61">
        <v>1920</v>
      </c>
      <c r="W561" s="61">
        <v>1880</v>
      </c>
      <c r="X561" s="61">
        <v>291394</v>
      </c>
      <c r="Y561" s="61">
        <v>152562189</v>
      </c>
    </row>
    <row r="562" spans="16:25" ht="12" customHeight="1">
      <c r="P562" s="49" t="s">
        <v>6095</v>
      </c>
      <c r="Q562" s="61">
        <v>1895</v>
      </c>
      <c r="R562" s="844">
        <v>5</v>
      </c>
      <c r="S562" s="61">
        <v>37738</v>
      </c>
      <c r="T562" s="61">
        <v>70867350</v>
      </c>
      <c r="U562" s="61">
        <v>1890</v>
      </c>
      <c r="V562" s="61">
        <v>1910</v>
      </c>
      <c r="W562" s="61">
        <v>1865</v>
      </c>
      <c r="X562" s="61">
        <v>289105</v>
      </c>
      <c r="Y562" s="61">
        <v>152562189</v>
      </c>
    </row>
    <row r="563" spans="16:25" ht="12" customHeight="1">
      <c r="P563" s="49" t="s">
        <v>6096</v>
      </c>
      <c r="Q563" s="61">
        <v>1890</v>
      </c>
      <c r="R563" s="844">
        <v>5</v>
      </c>
      <c r="S563" s="61">
        <v>36138</v>
      </c>
      <c r="T563" s="61">
        <v>67915075</v>
      </c>
      <c r="U563" s="61">
        <v>1890</v>
      </c>
      <c r="V563" s="61">
        <v>1910</v>
      </c>
      <c r="W563" s="61">
        <v>1860</v>
      </c>
      <c r="X563" s="61">
        <v>288343</v>
      </c>
      <c r="Y563" s="61">
        <v>152562189</v>
      </c>
    </row>
    <row r="564" spans="16:25" ht="12" customHeight="1">
      <c r="P564" s="49" t="s">
        <v>6097</v>
      </c>
      <c r="Q564" s="61">
        <v>1885</v>
      </c>
      <c r="R564" s="844">
        <v>0</v>
      </c>
      <c r="S564" s="61">
        <v>122666</v>
      </c>
      <c r="T564" s="61">
        <v>229683745</v>
      </c>
      <c r="U564" s="61">
        <v>1880</v>
      </c>
      <c r="V564" s="61">
        <v>1900</v>
      </c>
      <c r="W564" s="61">
        <v>1850</v>
      </c>
      <c r="X564" s="61">
        <v>287580</v>
      </c>
      <c r="Y564" s="61">
        <v>152562189</v>
      </c>
    </row>
    <row r="565" spans="16:25" ht="12" customHeight="1">
      <c r="P565" s="49" t="s">
        <v>6098</v>
      </c>
      <c r="Q565" s="61">
        <v>1885</v>
      </c>
      <c r="R565" s="844">
        <v>-5</v>
      </c>
      <c r="S565" s="61">
        <v>26186</v>
      </c>
      <c r="T565" s="61">
        <v>49202810</v>
      </c>
      <c r="U565" s="61">
        <v>1895</v>
      </c>
      <c r="V565" s="61">
        <v>1895</v>
      </c>
      <c r="W565" s="61">
        <v>1870</v>
      </c>
      <c r="X565" s="61">
        <v>287580</v>
      </c>
      <c r="Y565" s="61">
        <v>152562189</v>
      </c>
    </row>
    <row r="566" spans="16:25" ht="12" customHeight="1">
      <c r="P566" s="49" t="s">
        <v>6099</v>
      </c>
      <c r="Q566" s="61">
        <v>1890</v>
      </c>
      <c r="R566" s="844">
        <v>0</v>
      </c>
      <c r="S566" s="61">
        <v>57018</v>
      </c>
      <c r="T566" s="61">
        <v>107044770</v>
      </c>
      <c r="U566" s="61">
        <v>1920</v>
      </c>
      <c r="V566" s="61">
        <v>1920</v>
      </c>
      <c r="W566" s="61">
        <v>1865</v>
      </c>
      <c r="X566" s="61">
        <v>288343</v>
      </c>
      <c r="Y566" s="61">
        <v>152562189</v>
      </c>
    </row>
    <row r="567" spans="16:25" ht="12" customHeight="1">
      <c r="P567" s="49" t="s">
        <v>6100</v>
      </c>
      <c r="Q567" s="61">
        <v>1890</v>
      </c>
      <c r="R567" s="844">
        <v>40</v>
      </c>
      <c r="S567" s="61">
        <v>112376</v>
      </c>
      <c r="T567" s="61">
        <v>211973070</v>
      </c>
      <c r="U567" s="61">
        <v>1855</v>
      </c>
      <c r="V567" s="61">
        <v>1930</v>
      </c>
      <c r="W567" s="61">
        <v>1850</v>
      </c>
      <c r="X567" s="61">
        <v>288343</v>
      </c>
      <c r="Y567" s="61">
        <v>152562189</v>
      </c>
    </row>
    <row r="568" spans="16:25" ht="12" customHeight="1">
      <c r="P568" s="49" t="s">
        <v>6101</v>
      </c>
      <c r="Q568" s="61">
        <v>1850</v>
      </c>
      <c r="R568" s="844">
        <v>-85</v>
      </c>
      <c r="S568" s="61">
        <v>257867</v>
      </c>
      <c r="T568" s="61">
        <v>482339715</v>
      </c>
      <c r="U568" s="61">
        <v>1930</v>
      </c>
      <c r="V568" s="61">
        <v>1940</v>
      </c>
      <c r="W568" s="61">
        <v>1850</v>
      </c>
      <c r="X568" s="61">
        <v>282240</v>
      </c>
      <c r="Y568" s="61">
        <v>152562189</v>
      </c>
    </row>
    <row r="569" spans="16:25" ht="12" customHeight="1">
      <c r="P569" s="49" t="s">
        <v>6102</v>
      </c>
      <c r="Q569" s="61">
        <v>1935</v>
      </c>
      <c r="R569" s="844">
        <v>-60</v>
      </c>
      <c r="S569" s="61">
        <v>172483</v>
      </c>
      <c r="T569" s="61">
        <v>336144425</v>
      </c>
      <c r="U569" s="61">
        <v>2005</v>
      </c>
      <c r="V569" s="61">
        <v>2005</v>
      </c>
      <c r="W569" s="61">
        <v>1910</v>
      </c>
      <c r="X569" s="61">
        <v>295208</v>
      </c>
      <c r="Y569" s="61">
        <v>152562189</v>
      </c>
    </row>
    <row r="570" spans="16:25" ht="12" customHeight="1">
      <c r="P570" s="49" t="s">
        <v>6103</v>
      </c>
      <c r="Q570" s="61">
        <v>1995</v>
      </c>
      <c r="R570" s="844">
        <v>-5</v>
      </c>
      <c r="S570" s="61">
        <v>72847</v>
      </c>
      <c r="T570" s="61">
        <v>144509650</v>
      </c>
      <c r="U570" s="61">
        <v>2005</v>
      </c>
      <c r="V570" s="61">
        <v>2020</v>
      </c>
      <c r="W570" s="61">
        <v>1960</v>
      </c>
      <c r="X570" s="61">
        <v>304362</v>
      </c>
      <c r="Y570" s="61">
        <v>152562189</v>
      </c>
    </row>
    <row r="571" spans="16:25" ht="12" customHeight="1">
      <c r="P571" s="49" t="s">
        <v>6104</v>
      </c>
      <c r="Q571" s="61">
        <v>2000</v>
      </c>
      <c r="R571" s="844">
        <v>10</v>
      </c>
      <c r="S571" s="61">
        <v>48488</v>
      </c>
      <c r="T571" s="61">
        <v>95889410</v>
      </c>
      <c r="U571" s="61">
        <v>1990</v>
      </c>
      <c r="V571" s="61">
        <v>2005</v>
      </c>
      <c r="W571" s="61">
        <v>1960</v>
      </c>
      <c r="X571" s="61">
        <v>305124</v>
      </c>
      <c r="Y571" s="61">
        <v>152562189</v>
      </c>
    </row>
    <row r="572" spans="16:25" ht="12" customHeight="1">
      <c r="P572" s="49" t="s">
        <v>6105</v>
      </c>
      <c r="Q572" s="61">
        <v>1990</v>
      </c>
      <c r="R572" s="844">
        <v>-5</v>
      </c>
      <c r="S572" s="61">
        <v>101052</v>
      </c>
      <c r="T572" s="61">
        <v>200716525</v>
      </c>
      <c r="U572" s="61">
        <v>2005</v>
      </c>
      <c r="V572" s="61">
        <v>2010</v>
      </c>
      <c r="W572" s="61">
        <v>1955</v>
      </c>
      <c r="X572" s="61">
        <v>303599</v>
      </c>
      <c r="Y572" s="61">
        <v>152562189</v>
      </c>
    </row>
    <row r="573" spans="16:25" ht="12" customHeight="1">
      <c r="P573" s="49" t="s">
        <v>6106</v>
      </c>
      <c r="Q573" s="61">
        <v>1995</v>
      </c>
      <c r="R573" s="844">
        <v>-95</v>
      </c>
      <c r="S573" s="61">
        <v>185821</v>
      </c>
      <c r="T573" s="61">
        <v>371050540</v>
      </c>
      <c r="U573" s="61">
        <v>2095</v>
      </c>
      <c r="V573" s="61">
        <v>2100</v>
      </c>
      <c r="W573" s="61">
        <v>1950</v>
      </c>
      <c r="X573" s="61">
        <v>304362</v>
      </c>
      <c r="Y573" s="61">
        <v>152562189</v>
      </c>
    </row>
    <row r="574" spans="16:25" ht="12" customHeight="1">
      <c r="P574" s="49" t="s">
        <v>6107</v>
      </c>
      <c r="Q574" s="61">
        <v>2090</v>
      </c>
      <c r="R574" s="844">
        <v>20</v>
      </c>
      <c r="S574" s="61">
        <v>175779</v>
      </c>
      <c r="T574" s="61">
        <v>360906810</v>
      </c>
      <c r="U574" s="61">
        <v>2085</v>
      </c>
      <c r="V574" s="61">
        <v>2120</v>
      </c>
      <c r="W574" s="61">
        <v>2000</v>
      </c>
      <c r="X574" s="61">
        <v>318855</v>
      </c>
      <c r="Y574" s="61">
        <v>152562189</v>
      </c>
    </row>
    <row r="575" spans="16:25" ht="12" customHeight="1">
      <c r="P575" s="49" t="s">
        <v>6108</v>
      </c>
      <c r="Q575" s="61">
        <v>2070</v>
      </c>
      <c r="R575" s="844">
        <v>-325</v>
      </c>
      <c r="S575" s="61">
        <v>847349</v>
      </c>
      <c r="T575" s="61">
        <v>1839119555</v>
      </c>
      <c r="U575" s="61">
        <v>2395</v>
      </c>
      <c r="V575" s="61">
        <v>2495</v>
      </c>
      <c r="W575" s="61">
        <v>2020</v>
      </c>
      <c r="X575" s="61">
        <v>315804</v>
      </c>
      <c r="Y575" s="61">
        <v>152562189</v>
      </c>
    </row>
    <row r="576" spans="16:25" ht="12" customHeight="1">
      <c r="P576" s="49" t="s">
        <v>6109</v>
      </c>
      <c r="Q576" s="61">
        <v>2395</v>
      </c>
      <c r="R576" s="844">
        <v>-60</v>
      </c>
      <c r="S576" s="61">
        <v>301728</v>
      </c>
      <c r="T576" s="61">
        <v>723715260</v>
      </c>
      <c r="U576" s="61">
        <v>2460</v>
      </c>
      <c r="V576" s="61">
        <v>2515</v>
      </c>
      <c r="W576" s="61">
        <v>2265</v>
      </c>
      <c r="X576" s="61">
        <v>365386</v>
      </c>
      <c r="Y576" s="61">
        <v>152562189</v>
      </c>
    </row>
    <row r="577" spans="16:25" ht="12" customHeight="1">
      <c r="P577" s="49" t="s">
        <v>6110</v>
      </c>
      <c r="Q577" s="61">
        <v>2455</v>
      </c>
      <c r="R577" s="844">
        <v>120</v>
      </c>
      <c r="S577" s="61">
        <v>443884</v>
      </c>
      <c r="T577" s="61">
        <v>1080194670</v>
      </c>
      <c r="U577" s="61">
        <v>2355</v>
      </c>
      <c r="V577" s="61">
        <v>2490</v>
      </c>
      <c r="W577" s="61">
        <v>2315</v>
      </c>
      <c r="X577" s="61">
        <v>374540</v>
      </c>
      <c r="Y577" s="61">
        <v>152562189</v>
      </c>
    </row>
    <row r="578" spans="16:25" ht="12" customHeight="1">
      <c r="P578" s="49" t="s">
        <v>6111</v>
      </c>
      <c r="Q578" s="61">
        <v>2335</v>
      </c>
      <c r="R578" s="844">
        <v>60</v>
      </c>
      <c r="S578" s="61">
        <v>400489</v>
      </c>
      <c r="T578" s="61">
        <v>926577625</v>
      </c>
      <c r="U578" s="61">
        <v>2290</v>
      </c>
      <c r="V578" s="61">
        <v>2375</v>
      </c>
      <c r="W578" s="61">
        <v>2255</v>
      </c>
      <c r="X578" s="61">
        <v>356233</v>
      </c>
      <c r="Y578" s="61">
        <v>152562189</v>
      </c>
    </row>
    <row r="579" spans="16:25" ht="12" customHeight="1">
      <c r="P579" s="49" t="s">
        <v>6112</v>
      </c>
      <c r="Q579" s="61">
        <v>2275</v>
      </c>
      <c r="R579" s="844">
        <v>215</v>
      </c>
      <c r="S579" s="61">
        <v>1476687</v>
      </c>
      <c r="T579" s="61">
        <v>3365797575</v>
      </c>
      <c r="U579" s="61">
        <v>2085</v>
      </c>
      <c r="V579" s="61">
        <v>2525</v>
      </c>
      <c r="W579" s="61">
        <v>2070</v>
      </c>
      <c r="X579" s="61">
        <v>347079</v>
      </c>
      <c r="Y579" s="61">
        <v>152562189</v>
      </c>
    </row>
    <row r="580" spans="16:25" ht="12" customHeight="1">
      <c r="P580" s="49" t="s">
        <v>6113</v>
      </c>
      <c r="Q580" s="61">
        <v>2060</v>
      </c>
      <c r="R580" s="844">
        <v>0</v>
      </c>
      <c r="S580" s="61">
        <v>120912</v>
      </c>
      <c r="T580" s="61">
        <v>251523160</v>
      </c>
      <c r="U580" s="61">
        <v>2045</v>
      </c>
      <c r="V580" s="61">
        <v>2095</v>
      </c>
      <c r="W580" s="61">
        <v>2045</v>
      </c>
      <c r="X580" s="61">
        <v>314278</v>
      </c>
      <c r="Y580" s="61">
        <v>152562189</v>
      </c>
    </row>
    <row r="581" spans="16:25" ht="12" customHeight="1">
      <c r="P581" s="49" t="s">
        <v>6114</v>
      </c>
      <c r="Q581" s="61">
        <v>2060</v>
      </c>
      <c r="R581" s="844">
        <v>55</v>
      </c>
      <c r="S581" s="61">
        <v>185784</v>
      </c>
      <c r="T581" s="61">
        <v>380488120</v>
      </c>
      <c r="U581" s="61">
        <v>1990</v>
      </c>
      <c r="V581" s="61">
        <v>2075</v>
      </c>
      <c r="W581" s="61">
        <v>1990</v>
      </c>
      <c r="X581" s="61">
        <v>314278</v>
      </c>
      <c r="Y581" s="61">
        <v>152562189</v>
      </c>
    </row>
    <row r="582" spans="16:25" ht="12" customHeight="1">
      <c r="P582" s="49" t="s">
        <v>6115</v>
      </c>
      <c r="Q582" s="61">
        <v>2005</v>
      </c>
      <c r="R582" s="844">
        <v>30</v>
      </c>
      <c r="S582" s="61">
        <v>138546</v>
      </c>
      <c r="T582" s="61">
        <v>279166145</v>
      </c>
      <c r="U582" s="61">
        <v>1980</v>
      </c>
      <c r="V582" s="61">
        <v>2050</v>
      </c>
      <c r="W582" s="61">
        <v>1965</v>
      </c>
      <c r="X582" s="61">
        <v>305887</v>
      </c>
      <c r="Y582" s="61">
        <v>152562189</v>
      </c>
    </row>
    <row r="583" spans="16:25" ht="12" customHeight="1">
      <c r="P583" s="49" t="s">
        <v>6116</v>
      </c>
      <c r="Q583" s="61">
        <v>1975</v>
      </c>
      <c r="R583" s="844">
        <v>35</v>
      </c>
      <c r="S583" s="61">
        <v>263761</v>
      </c>
      <c r="T583" s="61">
        <v>531300345</v>
      </c>
      <c r="U583" s="61">
        <v>1940</v>
      </c>
      <c r="V583" s="61">
        <v>2060</v>
      </c>
      <c r="W583" s="61">
        <v>1940</v>
      </c>
      <c r="X583" s="61">
        <v>301310</v>
      </c>
      <c r="Y583" s="61">
        <v>152562189</v>
      </c>
    </row>
    <row r="584" spans="16:25" ht="12" customHeight="1">
      <c r="P584" s="49" t="s">
        <v>6117</v>
      </c>
      <c r="Q584" s="61">
        <v>1940</v>
      </c>
      <c r="R584" s="844">
        <v>-35</v>
      </c>
      <c r="S584" s="61">
        <v>77397</v>
      </c>
      <c r="T584" s="61">
        <v>151052295</v>
      </c>
      <c r="U584" s="61">
        <v>1980</v>
      </c>
      <c r="V584" s="61">
        <v>1985</v>
      </c>
      <c r="W584" s="61">
        <v>1935</v>
      </c>
      <c r="X584" s="61">
        <v>295971</v>
      </c>
      <c r="Y584" s="61">
        <v>152562189</v>
      </c>
    </row>
    <row r="585" spans="16:25" ht="12" customHeight="1">
      <c r="P585" s="49" t="s">
        <v>6118</v>
      </c>
      <c r="Q585" s="61">
        <v>1975</v>
      </c>
      <c r="R585" s="844">
        <v>-25</v>
      </c>
      <c r="S585" s="61">
        <v>244652</v>
      </c>
      <c r="T585" s="61">
        <v>480660395</v>
      </c>
      <c r="U585" s="61">
        <v>2000</v>
      </c>
      <c r="V585" s="61">
        <v>2005</v>
      </c>
      <c r="W585" s="61">
        <v>1925</v>
      </c>
      <c r="X585" s="61">
        <v>301310</v>
      </c>
      <c r="Y585" s="61">
        <v>152562189</v>
      </c>
    </row>
    <row r="586" spans="16:25" ht="12" customHeight="1">
      <c r="P586" s="49" t="s">
        <v>6119</v>
      </c>
      <c r="Q586" s="61">
        <v>2000</v>
      </c>
      <c r="R586" s="844">
        <v>220</v>
      </c>
      <c r="S586" s="61">
        <v>547585</v>
      </c>
      <c r="T586" s="61">
        <v>1062287950</v>
      </c>
      <c r="U586" s="61">
        <v>1805</v>
      </c>
      <c r="V586" s="61">
        <v>2050</v>
      </c>
      <c r="W586" s="61">
        <v>1785</v>
      </c>
      <c r="X586" s="61">
        <v>305124</v>
      </c>
      <c r="Y586" s="61">
        <v>152562189</v>
      </c>
    </row>
    <row r="587" spans="16:25" ht="12" customHeight="1">
      <c r="P587" s="49" t="s">
        <v>6120</v>
      </c>
      <c r="Q587" s="61">
        <v>1780</v>
      </c>
      <c r="R587" s="844">
        <v>60</v>
      </c>
      <c r="S587" s="61">
        <v>73477</v>
      </c>
      <c r="T587" s="61">
        <v>129279120</v>
      </c>
      <c r="U587" s="61">
        <v>1710</v>
      </c>
      <c r="V587" s="61">
        <v>1785</v>
      </c>
      <c r="W587" s="61">
        <v>1710</v>
      </c>
      <c r="X587" s="61">
        <v>271561</v>
      </c>
      <c r="Y587" s="61">
        <v>152562189</v>
      </c>
    </row>
    <row r="588" spans="16:25" ht="12" customHeight="1">
      <c r="P588" s="49" t="s">
        <v>6121</v>
      </c>
      <c r="Q588" s="61">
        <v>1720</v>
      </c>
      <c r="R588" s="844">
        <v>10</v>
      </c>
      <c r="S588" s="61">
        <v>25262</v>
      </c>
      <c r="T588" s="61">
        <v>43230790</v>
      </c>
      <c r="U588" s="61">
        <v>1710</v>
      </c>
      <c r="V588" s="61">
        <v>1730</v>
      </c>
      <c r="W588" s="61">
        <v>1690</v>
      </c>
      <c r="X588" s="61">
        <v>262407</v>
      </c>
      <c r="Y588" s="61">
        <v>152562189</v>
      </c>
    </row>
    <row r="589" spans="16:25" ht="12" customHeight="1">
      <c r="P589" s="49" t="s">
        <v>6122</v>
      </c>
      <c r="Q589" s="61">
        <v>1710</v>
      </c>
      <c r="R589" s="844">
        <v>-5</v>
      </c>
      <c r="S589" s="61">
        <v>33982</v>
      </c>
      <c r="T589" s="61">
        <v>58339390</v>
      </c>
      <c r="U589" s="61">
        <v>1705</v>
      </c>
      <c r="V589" s="61">
        <v>1725</v>
      </c>
      <c r="W589" s="61">
        <v>1695</v>
      </c>
      <c r="X589" s="61">
        <v>260881</v>
      </c>
      <c r="Y589" s="61">
        <v>152562189</v>
      </c>
    </row>
    <row r="590" spans="16:25" ht="12" customHeight="1">
      <c r="P590" s="49" t="s">
        <v>6123</v>
      </c>
      <c r="Q590" s="61">
        <v>1715</v>
      </c>
      <c r="R590" s="844">
        <v>30</v>
      </c>
      <c r="S590" s="61">
        <v>38522</v>
      </c>
      <c r="T590" s="61">
        <v>65322680</v>
      </c>
      <c r="U590" s="61">
        <v>1680</v>
      </c>
      <c r="V590" s="61">
        <v>1720</v>
      </c>
      <c r="W590" s="61">
        <v>1675</v>
      </c>
      <c r="X590" s="61">
        <v>261644</v>
      </c>
      <c r="Y590" s="61">
        <v>152562189</v>
      </c>
    </row>
    <row r="591" spans="16:25" ht="12" customHeight="1">
      <c r="P591" s="49" t="s">
        <v>6124</v>
      </c>
      <c r="Q591" s="61">
        <v>1685</v>
      </c>
      <c r="R591" s="844">
        <v>20</v>
      </c>
      <c r="S591" s="61">
        <v>9646</v>
      </c>
      <c r="T591" s="61">
        <v>16256570</v>
      </c>
      <c r="U591" s="61">
        <v>1660</v>
      </c>
      <c r="V591" s="61">
        <v>1700</v>
      </c>
      <c r="W591" s="61">
        <v>1660</v>
      </c>
      <c r="X591" s="61">
        <v>257067</v>
      </c>
      <c r="Y591" s="61">
        <v>152562189</v>
      </c>
    </row>
    <row r="592" spans="16:25" ht="12" customHeight="1">
      <c r="P592" s="49" t="s">
        <v>6125</v>
      </c>
      <c r="Q592" s="61">
        <v>1665</v>
      </c>
      <c r="R592" s="844">
        <v>-15</v>
      </c>
      <c r="S592" s="61">
        <v>12624</v>
      </c>
      <c r="T592" s="61">
        <v>20983475</v>
      </c>
      <c r="U592" s="61">
        <v>1665</v>
      </c>
      <c r="V592" s="61">
        <v>1670</v>
      </c>
      <c r="W592" s="61">
        <v>1655</v>
      </c>
      <c r="X592" s="61">
        <v>254016</v>
      </c>
      <c r="Y592" s="61">
        <v>152562189</v>
      </c>
    </row>
    <row r="593" spans="16:25" ht="12" customHeight="1">
      <c r="P593" s="49" t="s">
        <v>6126</v>
      </c>
      <c r="Q593" s="61">
        <v>1680</v>
      </c>
      <c r="R593" s="844">
        <v>-20</v>
      </c>
      <c r="S593" s="61">
        <v>18088</v>
      </c>
      <c r="T593" s="61">
        <v>30414720</v>
      </c>
      <c r="U593" s="61">
        <v>1685</v>
      </c>
      <c r="V593" s="61">
        <v>1700</v>
      </c>
      <c r="W593" s="61">
        <v>1605</v>
      </c>
      <c r="X593" s="61">
        <v>256304</v>
      </c>
      <c r="Y593" s="61">
        <v>152562189</v>
      </c>
    </row>
    <row r="594" spans="16:25" ht="12" customHeight="1">
      <c r="P594" s="49" t="s">
        <v>6127</v>
      </c>
      <c r="Q594" s="61">
        <v>1700</v>
      </c>
      <c r="R594" s="844">
        <v>-5</v>
      </c>
      <c r="S594" s="61">
        <v>15501</v>
      </c>
      <c r="T594" s="61">
        <v>26269450</v>
      </c>
      <c r="U594" s="61">
        <v>1680</v>
      </c>
      <c r="V594" s="61">
        <v>1705</v>
      </c>
      <c r="W594" s="61">
        <v>1680</v>
      </c>
      <c r="X594" s="61">
        <v>259356</v>
      </c>
      <c r="Y594" s="61">
        <v>152562189</v>
      </c>
    </row>
    <row r="595" spans="16:25" ht="12" customHeight="1">
      <c r="P595" s="49" t="s">
        <v>6128</v>
      </c>
      <c r="Q595" s="61">
        <v>1705</v>
      </c>
      <c r="R595" s="844">
        <v>20</v>
      </c>
      <c r="S595" s="61">
        <v>12651</v>
      </c>
      <c r="T595" s="61">
        <v>21321240</v>
      </c>
      <c r="U595" s="61">
        <v>1700</v>
      </c>
      <c r="V595" s="61">
        <v>1705</v>
      </c>
      <c r="W595" s="61">
        <v>1660</v>
      </c>
      <c r="X595" s="61">
        <v>260119</v>
      </c>
      <c r="Y595" s="61">
        <v>152562189</v>
      </c>
    </row>
    <row r="596" spans="16:25" ht="12" customHeight="1">
      <c r="P596" s="49" t="s">
        <v>6129</v>
      </c>
      <c r="Q596" s="61">
        <v>1685</v>
      </c>
      <c r="R596" s="844">
        <v>-30</v>
      </c>
      <c r="S596" s="61">
        <v>16195</v>
      </c>
      <c r="T596" s="61">
        <v>27321055</v>
      </c>
      <c r="U596" s="61">
        <v>1715</v>
      </c>
      <c r="V596" s="61">
        <v>1715</v>
      </c>
      <c r="W596" s="61">
        <v>1665</v>
      </c>
      <c r="X596" s="61">
        <v>257067</v>
      </c>
      <c r="Y596" s="61">
        <v>152562189</v>
      </c>
    </row>
    <row r="597" spans="16:25" ht="12" customHeight="1">
      <c r="P597" s="49" t="s">
        <v>6130</v>
      </c>
      <c r="Q597" s="61">
        <v>1715</v>
      </c>
      <c r="R597" s="844">
        <v>0</v>
      </c>
      <c r="S597" s="61">
        <v>28576</v>
      </c>
      <c r="T597" s="61">
        <v>48709655</v>
      </c>
      <c r="U597" s="61">
        <v>1715</v>
      </c>
      <c r="V597" s="61">
        <v>1725</v>
      </c>
      <c r="W597" s="61">
        <v>1670</v>
      </c>
      <c r="X597" s="61">
        <v>261644</v>
      </c>
      <c r="Y597" s="61">
        <v>152562189</v>
      </c>
    </row>
    <row r="598" spans="16:25" ht="12" customHeight="1">
      <c r="P598" s="49" t="s">
        <v>6131</v>
      </c>
      <c r="Q598" s="61">
        <v>1715</v>
      </c>
      <c r="R598" s="844">
        <v>45</v>
      </c>
      <c r="S598" s="61">
        <v>45244</v>
      </c>
      <c r="T598" s="61">
        <v>75842750</v>
      </c>
      <c r="U598" s="61">
        <v>1675</v>
      </c>
      <c r="V598" s="61">
        <v>1720</v>
      </c>
      <c r="W598" s="61">
        <v>1650</v>
      </c>
      <c r="X598" s="61">
        <v>261644</v>
      </c>
      <c r="Y598" s="61">
        <v>152562189</v>
      </c>
    </row>
    <row r="599" spans="16:25" ht="12" customHeight="1">
      <c r="P599" s="49" t="s">
        <v>6132</v>
      </c>
      <c r="Q599" s="61">
        <v>1670</v>
      </c>
      <c r="R599" s="844">
        <v>-10</v>
      </c>
      <c r="S599" s="61">
        <v>56882</v>
      </c>
      <c r="T599" s="61">
        <v>94862845</v>
      </c>
      <c r="U599" s="61">
        <v>1665</v>
      </c>
      <c r="V599" s="61">
        <v>1695</v>
      </c>
      <c r="W599" s="61">
        <v>1650</v>
      </c>
      <c r="X599" s="61">
        <v>254779</v>
      </c>
      <c r="Y599" s="61">
        <v>152562189</v>
      </c>
    </row>
    <row r="600" spans="16:25" ht="12" customHeight="1">
      <c r="P600" s="49" t="s">
        <v>6133</v>
      </c>
      <c r="Q600" s="61">
        <v>1680</v>
      </c>
      <c r="R600" s="844">
        <v>-20</v>
      </c>
      <c r="S600" s="61">
        <v>53268</v>
      </c>
      <c r="T600" s="61">
        <v>89220085</v>
      </c>
      <c r="U600" s="61">
        <v>1705</v>
      </c>
      <c r="V600" s="61">
        <v>1715</v>
      </c>
      <c r="W600" s="61">
        <v>1655</v>
      </c>
      <c r="X600" s="61">
        <v>256304</v>
      </c>
      <c r="Y600" s="61">
        <v>152562189</v>
      </c>
    </row>
    <row r="601" spans="16:25" ht="12" customHeight="1">
      <c r="P601" s="49" t="s">
        <v>6134</v>
      </c>
      <c r="Q601" s="61">
        <v>1700</v>
      </c>
      <c r="R601" s="844">
        <v>-10</v>
      </c>
      <c r="S601" s="61">
        <v>5429</v>
      </c>
      <c r="T601" s="61">
        <v>9258070</v>
      </c>
      <c r="U601" s="61">
        <v>1700</v>
      </c>
      <c r="V601" s="61">
        <v>1715</v>
      </c>
      <c r="W601" s="61">
        <v>1690</v>
      </c>
      <c r="X601" s="61">
        <v>259356</v>
      </c>
      <c r="Y601" s="61">
        <v>152562189</v>
      </c>
    </row>
    <row r="602" spans="16:25" ht="12" customHeight="1">
      <c r="P602" s="49" t="s">
        <v>6135</v>
      </c>
      <c r="Q602" s="61">
        <v>1710</v>
      </c>
      <c r="R602" s="844">
        <v>-10</v>
      </c>
      <c r="S602" s="61">
        <v>7221</v>
      </c>
      <c r="T602" s="61">
        <v>12351835</v>
      </c>
      <c r="U602" s="61">
        <v>1720</v>
      </c>
      <c r="V602" s="61">
        <v>1740</v>
      </c>
      <c r="W602" s="61">
        <v>1695</v>
      </c>
      <c r="X602" s="61">
        <v>260881</v>
      </c>
      <c r="Y602" s="61">
        <v>152562189</v>
      </c>
    </row>
    <row r="603" spans="16:25" ht="12" customHeight="1">
      <c r="P603" s="49" t="s">
        <v>6136</v>
      </c>
      <c r="Q603" s="61">
        <v>1720</v>
      </c>
      <c r="R603" s="844">
        <v>5</v>
      </c>
      <c r="S603" s="61">
        <v>16296</v>
      </c>
      <c r="T603" s="61">
        <v>27846225</v>
      </c>
      <c r="U603" s="61">
        <v>1730</v>
      </c>
      <c r="V603" s="61">
        <v>1730</v>
      </c>
      <c r="W603" s="61">
        <v>1695</v>
      </c>
      <c r="X603" s="61">
        <v>262407</v>
      </c>
      <c r="Y603" s="61">
        <v>152562189</v>
      </c>
    </row>
    <row r="604" spans="16:25" ht="12" customHeight="1">
      <c r="P604" s="49" t="s">
        <v>6137</v>
      </c>
      <c r="Q604" s="61">
        <v>1715</v>
      </c>
      <c r="R604" s="844">
        <v>-10</v>
      </c>
      <c r="S604" s="61">
        <v>16256</v>
      </c>
      <c r="T604" s="61">
        <v>27820140</v>
      </c>
      <c r="U604" s="61">
        <v>1730</v>
      </c>
      <c r="V604" s="61">
        <v>1730</v>
      </c>
      <c r="W604" s="61">
        <v>1700</v>
      </c>
      <c r="X604" s="61">
        <v>261644</v>
      </c>
      <c r="Y604" s="61">
        <v>152562189</v>
      </c>
    </row>
    <row r="605" spans="16:25" ht="12" customHeight="1">
      <c r="P605" s="49" t="s">
        <v>6138</v>
      </c>
      <c r="Q605" s="61">
        <v>1725</v>
      </c>
      <c r="R605" s="844">
        <v>15</v>
      </c>
      <c r="S605" s="61">
        <v>20296</v>
      </c>
      <c r="T605" s="61">
        <v>34885005</v>
      </c>
      <c r="U605" s="61">
        <v>1700</v>
      </c>
      <c r="V605" s="61">
        <v>1725</v>
      </c>
      <c r="W605" s="61">
        <v>1700</v>
      </c>
      <c r="X605" s="61">
        <v>263170</v>
      </c>
      <c r="Y605" s="61">
        <v>152562189</v>
      </c>
    </row>
    <row r="606" spans="16:25" ht="12" customHeight="1">
      <c r="P606" s="49" t="s">
        <v>6139</v>
      </c>
      <c r="Q606" s="61">
        <v>1710</v>
      </c>
      <c r="R606" s="844">
        <v>-10</v>
      </c>
      <c r="S606" s="61">
        <v>22422</v>
      </c>
      <c r="T606" s="61">
        <v>38181660</v>
      </c>
      <c r="U606" s="61">
        <v>1715</v>
      </c>
      <c r="V606" s="61">
        <v>1755</v>
      </c>
      <c r="W606" s="61">
        <v>1680</v>
      </c>
      <c r="X606" s="61">
        <v>260881</v>
      </c>
      <c r="Y606" s="61">
        <v>152562189</v>
      </c>
    </row>
    <row r="607" spans="16:25" ht="12" customHeight="1">
      <c r="P607" s="49" t="s">
        <v>6140</v>
      </c>
      <c r="Q607" s="61">
        <v>1720</v>
      </c>
      <c r="R607" s="844">
        <v>30</v>
      </c>
      <c r="S607" s="61">
        <v>13571</v>
      </c>
      <c r="T607" s="61">
        <v>23143145</v>
      </c>
      <c r="U607" s="61">
        <v>1695</v>
      </c>
      <c r="V607" s="61">
        <v>1720</v>
      </c>
      <c r="W607" s="61">
        <v>1680</v>
      </c>
      <c r="X607" s="61">
        <v>262407</v>
      </c>
      <c r="Y607" s="61">
        <v>152562189</v>
      </c>
    </row>
    <row r="608" spans="16:25" ht="12" customHeight="1">
      <c r="P608" s="49" t="s">
        <v>6141</v>
      </c>
      <c r="Q608" s="61">
        <v>1690</v>
      </c>
      <c r="R608" s="844">
        <v>0</v>
      </c>
      <c r="S608" s="61">
        <v>11618</v>
      </c>
      <c r="T608" s="61">
        <v>19602075</v>
      </c>
      <c r="U608" s="61">
        <v>1695</v>
      </c>
      <c r="V608" s="61">
        <v>1705</v>
      </c>
      <c r="W608" s="61">
        <v>1675</v>
      </c>
      <c r="X608" s="61">
        <v>257830</v>
      </c>
      <c r="Y608" s="61">
        <v>152562189</v>
      </c>
    </row>
    <row r="609" spans="16:25" ht="12" customHeight="1">
      <c r="P609" s="49" t="s">
        <v>6142</v>
      </c>
      <c r="Q609" s="61">
        <v>1690</v>
      </c>
      <c r="R609" s="844">
        <v>35</v>
      </c>
      <c r="S609" s="61">
        <v>65081</v>
      </c>
      <c r="T609" s="61">
        <v>107058265</v>
      </c>
      <c r="U609" s="61">
        <v>1670</v>
      </c>
      <c r="V609" s="61">
        <v>1705</v>
      </c>
      <c r="W609" s="61">
        <v>1570</v>
      </c>
      <c r="X609" s="61">
        <v>257830</v>
      </c>
      <c r="Y609" s="61">
        <v>152562189</v>
      </c>
    </row>
    <row r="610" spans="16:25" ht="12" customHeight="1">
      <c r="P610" s="49" t="s">
        <v>6143</v>
      </c>
      <c r="Q610" s="61">
        <v>1655</v>
      </c>
      <c r="R610" s="844">
        <v>-50</v>
      </c>
      <c r="S610" s="61">
        <v>46115</v>
      </c>
      <c r="T610" s="61">
        <v>75538615</v>
      </c>
      <c r="U610" s="61">
        <v>1705</v>
      </c>
      <c r="V610" s="61">
        <v>1740</v>
      </c>
      <c r="W610" s="61">
        <v>1600</v>
      </c>
      <c r="X610" s="61">
        <v>252490</v>
      </c>
      <c r="Y610" s="61">
        <v>152562189</v>
      </c>
    </row>
    <row r="611" spans="16:25" ht="12" customHeight="1">
      <c r="P611" s="49" t="s">
        <v>6144</v>
      </c>
      <c r="Q611" s="61">
        <v>1705</v>
      </c>
      <c r="R611" s="844">
        <v>25</v>
      </c>
      <c r="S611" s="61">
        <v>14769</v>
      </c>
      <c r="T611" s="61">
        <v>24932440</v>
      </c>
      <c r="U611" s="61">
        <v>1685</v>
      </c>
      <c r="V611" s="61">
        <v>1710</v>
      </c>
      <c r="W611" s="61">
        <v>1670</v>
      </c>
      <c r="X611" s="61">
        <v>260119</v>
      </c>
      <c r="Y611" s="61">
        <v>152562189</v>
      </c>
    </row>
    <row r="612" spans="16:25" ht="12" customHeight="1">
      <c r="P612" s="49" t="s">
        <v>6155</v>
      </c>
      <c r="Q612" s="61">
        <v>1680</v>
      </c>
      <c r="R612" s="844">
        <v>0</v>
      </c>
      <c r="S612" s="61">
        <v>16522</v>
      </c>
      <c r="T612" s="61">
        <v>27653810</v>
      </c>
      <c r="U612" s="61">
        <v>1675</v>
      </c>
      <c r="V612" s="61">
        <v>1700</v>
      </c>
      <c r="W612" s="61">
        <v>1660</v>
      </c>
      <c r="X612" s="61">
        <v>256304</v>
      </c>
      <c r="Y612" s="61">
        <v>152562189</v>
      </c>
    </row>
    <row r="613" spans="16:25" ht="12" customHeight="1">
      <c r="P613" s="49" t="s">
        <v>6156</v>
      </c>
      <c r="Q613" s="61">
        <v>1680</v>
      </c>
      <c r="R613" s="844">
        <v>-5</v>
      </c>
      <c r="S613" s="61">
        <v>5380</v>
      </c>
      <c r="T613" s="61">
        <v>8996030</v>
      </c>
      <c r="U613" s="61">
        <v>1675</v>
      </c>
      <c r="V613" s="61">
        <v>1685</v>
      </c>
      <c r="W613" s="61">
        <v>1670</v>
      </c>
      <c r="X613" s="61">
        <v>256304</v>
      </c>
      <c r="Y613" s="61">
        <v>152562189</v>
      </c>
    </row>
    <row r="614" spans="16:25" ht="12" customHeight="1">
      <c r="P614" s="49" t="s">
        <v>6157</v>
      </c>
      <c r="Q614" s="61">
        <v>1685</v>
      </c>
      <c r="R614" s="844">
        <v>-15</v>
      </c>
      <c r="S614" s="61">
        <v>16272</v>
      </c>
      <c r="T614" s="61">
        <v>27262815</v>
      </c>
      <c r="U614" s="61">
        <v>1690</v>
      </c>
      <c r="V614" s="61">
        <v>1700</v>
      </c>
      <c r="W614" s="61">
        <v>1660</v>
      </c>
      <c r="X614" s="61">
        <v>257067</v>
      </c>
      <c r="Y614" s="61">
        <v>152562189</v>
      </c>
    </row>
    <row r="615" spans="16:25" ht="12" customHeight="1">
      <c r="P615" s="49" t="s">
        <v>6158</v>
      </c>
      <c r="Q615" s="61">
        <v>1700</v>
      </c>
      <c r="R615" s="844">
        <v>45</v>
      </c>
      <c r="S615" s="61">
        <v>69135</v>
      </c>
      <c r="T615" s="61">
        <v>115104810</v>
      </c>
      <c r="U615" s="61">
        <v>1630</v>
      </c>
      <c r="V615" s="61">
        <v>1750</v>
      </c>
      <c r="W615" s="61">
        <v>1600</v>
      </c>
      <c r="X615" s="61">
        <v>259356</v>
      </c>
      <c r="Y615" s="61">
        <v>152562189</v>
      </c>
    </row>
    <row r="616" spans="16:25" ht="12" customHeight="1">
      <c r="P616" s="49" t="s">
        <v>6159</v>
      </c>
      <c r="Q616" s="61">
        <v>1655</v>
      </c>
      <c r="R616" s="844">
        <v>-100</v>
      </c>
      <c r="S616" s="61">
        <v>70715</v>
      </c>
      <c r="T616" s="61">
        <v>118027685</v>
      </c>
      <c r="U616" s="61">
        <v>1755</v>
      </c>
      <c r="V616" s="61">
        <v>1755</v>
      </c>
      <c r="W616" s="61">
        <v>1630</v>
      </c>
      <c r="X616" s="61">
        <v>252490</v>
      </c>
      <c r="Y616" s="61">
        <v>152562189</v>
      </c>
    </row>
    <row r="617" spans="16:25" ht="12" customHeight="1">
      <c r="P617" s="49" t="s">
        <v>6160</v>
      </c>
      <c r="Q617" s="61">
        <v>1755</v>
      </c>
      <c r="R617" s="844">
        <v>-50</v>
      </c>
      <c r="S617" s="61">
        <v>24673</v>
      </c>
      <c r="T617" s="61">
        <v>43613290</v>
      </c>
      <c r="U617" s="61">
        <v>1775</v>
      </c>
      <c r="V617" s="61">
        <v>1800</v>
      </c>
      <c r="W617" s="61">
        <v>1695</v>
      </c>
      <c r="X617" s="61">
        <v>267747</v>
      </c>
      <c r="Y617" s="61">
        <v>152562189</v>
      </c>
    </row>
    <row r="618" spans="16:25" ht="12" customHeight="1">
      <c r="P618" s="49" t="s">
        <v>6161</v>
      </c>
      <c r="Q618" s="61">
        <v>1805</v>
      </c>
      <c r="R618" s="844">
        <v>-25</v>
      </c>
      <c r="S618" s="61">
        <v>24326</v>
      </c>
      <c r="T618" s="61">
        <v>43403105</v>
      </c>
      <c r="U618" s="61">
        <v>1835</v>
      </c>
      <c r="V618" s="61">
        <v>1835</v>
      </c>
      <c r="W618" s="61">
        <v>1770</v>
      </c>
      <c r="X618" s="61">
        <v>275375</v>
      </c>
      <c r="Y618" s="61">
        <v>152562189</v>
      </c>
    </row>
    <row r="619" spans="16:25" ht="12" customHeight="1">
      <c r="P619" s="49" t="s">
        <v>6162</v>
      </c>
      <c r="Q619" s="61">
        <v>1830</v>
      </c>
      <c r="R619" s="844">
        <v>30</v>
      </c>
      <c r="S619" s="61">
        <v>22475</v>
      </c>
      <c r="T619" s="61">
        <v>40935130</v>
      </c>
      <c r="U619" s="61">
        <v>1780</v>
      </c>
      <c r="V619" s="61">
        <v>1840</v>
      </c>
      <c r="W619" s="61">
        <v>1770</v>
      </c>
      <c r="X619" s="61">
        <v>279189</v>
      </c>
      <c r="Y619" s="61">
        <v>152562189</v>
      </c>
    </row>
    <row r="620" spans="16:25" ht="12" customHeight="1">
      <c r="P620" s="49" t="s">
        <v>6163</v>
      </c>
      <c r="Q620" s="61">
        <v>1800</v>
      </c>
      <c r="R620" s="844">
        <v>-20</v>
      </c>
      <c r="S620" s="61">
        <v>56549</v>
      </c>
      <c r="T620" s="61">
        <v>101141105</v>
      </c>
      <c r="U620" s="61">
        <v>1815</v>
      </c>
      <c r="V620" s="61">
        <v>1820</v>
      </c>
      <c r="W620" s="61">
        <v>1760</v>
      </c>
      <c r="X620" s="61">
        <v>274612</v>
      </c>
      <c r="Y620" s="61">
        <v>152562189</v>
      </c>
    </row>
    <row r="621" spans="16:25" ht="12" customHeight="1">
      <c r="P621" s="49" t="s">
        <v>6164</v>
      </c>
      <c r="Q621" s="61">
        <v>1820</v>
      </c>
      <c r="R621" s="844">
        <v>15</v>
      </c>
      <c r="S621" s="61">
        <v>111245</v>
      </c>
      <c r="T621" s="61">
        <v>205594875</v>
      </c>
      <c r="U621" s="61">
        <v>1840</v>
      </c>
      <c r="V621" s="61">
        <v>1910</v>
      </c>
      <c r="W621" s="61">
        <v>1800</v>
      </c>
      <c r="X621" s="61">
        <v>277663</v>
      </c>
      <c r="Y621" s="61">
        <v>152562189</v>
      </c>
    </row>
    <row r="622" spans="16:25" ht="12" customHeight="1">
      <c r="P622" s="49" t="s">
        <v>6165</v>
      </c>
      <c r="Q622" s="61">
        <v>1805</v>
      </c>
      <c r="R622" s="844">
        <v>35</v>
      </c>
      <c r="S622" s="61">
        <v>161090</v>
      </c>
      <c r="T622" s="61">
        <v>295695335</v>
      </c>
      <c r="U622" s="61">
        <v>1785</v>
      </c>
      <c r="V622" s="61">
        <v>1910</v>
      </c>
      <c r="W622" s="61">
        <v>1750</v>
      </c>
      <c r="X622" s="61">
        <v>275375</v>
      </c>
      <c r="Y622" s="61">
        <v>152562189</v>
      </c>
    </row>
    <row r="623" spans="16:25" ht="12" customHeight="1">
      <c r="P623" s="49" t="s">
        <v>6166</v>
      </c>
      <c r="Q623" s="61">
        <v>1770</v>
      </c>
      <c r="R623" s="844">
        <v>-10</v>
      </c>
      <c r="S623" s="61">
        <v>13094</v>
      </c>
      <c r="T623" s="61">
        <v>23208540</v>
      </c>
      <c r="U623" s="61">
        <v>1785</v>
      </c>
      <c r="V623" s="61">
        <v>1790</v>
      </c>
      <c r="W623" s="61">
        <v>1760</v>
      </c>
      <c r="X623" s="61">
        <v>270035</v>
      </c>
      <c r="Y623" s="61">
        <v>152562189</v>
      </c>
    </row>
    <row r="624" spans="16:25" ht="12" customHeight="1">
      <c r="P624" s="49" t="s">
        <v>6167</v>
      </c>
      <c r="Q624" s="61">
        <v>1780</v>
      </c>
      <c r="R624" s="844">
        <v>-50</v>
      </c>
      <c r="S624" s="61">
        <v>35148</v>
      </c>
      <c r="T624" s="61">
        <v>63015680</v>
      </c>
      <c r="U624" s="61">
        <v>1830</v>
      </c>
      <c r="V624" s="61">
        <v>1830</v>
      </c>
      <c r="W624" s="61">
        <v>1650</v>
      </c>
      <c r="X624" s="61">
        <v>271561</v>
      </c>
      <c r="Y624" s="61">
        <v>152562189</v>
      </c>
    </row>
    <row r="625" spans="16:25" ht="12" customHeight="1">
      <c r="P625" s="49" t="s">
        <v>6168</v>
      </c>
      <c r="Q625" s="61">
        <v>1830</v>
      </c>
      <c r="R625" s="844">
        <v>-25</v>
      </c>
      <c r="S625" s="61">
        <v>26918</v>
      </c>
      <c r="T625" s="61">
        <v>49233660</v>
      </c>
      <c r="U625" s="61">
        <v>1850</v>
      </c>
      <c r="V625" s="61">
        <v>1855</v>
      </c>
      <c r="W625" s="61">
        <v>1820</v>
      </c>
      <c r="X625" s="61">
        <v>279189</v>
      </c>
      <c r="Y625" s="61">
        <v>152562189</v>
      </c>
    </row>
    <row r="626" spans="16:25" ht="12" customHeight="1">
      <c r="P626" s="49" t="s">
        <v>6169</v>
      </c>
      <c r="Q626" s="61">
        <v>1855</v>
      </c>
      <c r="R626" s="844">
        <v>0</v>
      </c>
      <c r="S626" s="61">
        <v>32833</v>
      </c>
      <c r="T626" s="61">
        <v>60581355</v>
      </c>
      <c r="U626" s="61">
        <v>1860</v>
      </c>
      <c r="V626" s="61">
        <v>1860</v>
      </c>
      <c r="W626" s="61">
        <v>1840</v>
      </c>
      <c r="X626" s="61">
        <v>283003</v>
      </c>
      <c r="Y626" s="61">
        <v>152562189</v>
      </c>
    </row>
    <row r="627" spans="16:25" ht="12" customHeight="1">
      <c r="P627" s="49" t="s">
        <v>6170</v>
      </c>
      <c r="Q627" s="61">
        <v>1855</v>
      </c>
      <c r="R627" s="844">
        <v>-20</v>
      </c>
      <c r="S627" s="61">
        <v>12730</v>
      </c>
      <c r="T627" s="61">
        <v>23737370</v>
      </c>
      <c r="U627" s="61">
        <v>1875</v>
      </c>
      <c r="V627" s="61">
        <v>1875</v>
      </c>
      <c r="W627" s="61">
        <v>1855</v>
      </c>
      <c r="X627" s="61">
        <v>283003</v>
      </c>
      <c r="Y627" s="61">
        <v>152562189</v>
      </c>
    </row>
    <row r="628" spans="16:25" ht="12" customHeight="1">
      <c r="P628" s="49" t="s">
        <v>6171</v>
      </c>
      <c r="Q628" s="61">
        <v>1875</v>
      </c>
      <c r="R628" s="844">
        <v>-5</v>
      </c>
      <c r="S628" s="61">
        <v>26232</v>
      </c>
      <c r="T628" s="61">
        <v>49287050</v>
      </c>
      <c r="U628" s="61">
        <v>1880</v>
      </c>
      <c r="V628" s="61">
        <v>1900</v>
      </c>
      <c r="W628" s="61">
        <v>1855</v>
      </c>
      <c r="X628" s="61">
        <v>286054</v>
      </c>
      <c r="Y628" s="61">
        <v>152562189</v>
      </c>
    </row>
    <row r="629" spans="16:25" ht="12" customHeight="1">
      <c r="P629" s="49" t="s">
        <v>6172</v>
      </c>
      <c r="Q629" s="61">
        <v>1880</v>
      </c>
      <c r="R629" s="844">
        <v>5</v>
      </c>
      <c r="S629" s="61">
        <v>17927</v>
      </c>
      <c r="T629" s="61">
        <v>33624005</v>
      </c>
      <c r="U629" s="61">
        <v>1875</v>
      </c>
      <c r="V629" s="61">
        <v>1885</v>
      </c>
      <c r="W629" s="61">
        <v>1870</v>
      </c>
      <c r="X629" s="61">
        <v>286817</v>
      </c>
      <c r="Y629" s="61">
        <v>152562189</v>
      </c>
    </row>
    <row r="630" spans="16:25" ht="12" customHeight="1">
      <c r="P630" s="49" t="s">
        <v>6173</v>
      </c>
      <c r="Q630" s="61">
        <v>1875</v>
      </c>
      <c r="R630" s="844">
        <v>-10</v>
      </c>
      <c r="S630" s="61">
        <v>24946</v>
      </c>
      <c r="T630" s="61">
        <v>46893385</v>
      </c>
      <c r="U630" s="61">
        <v>1890</v>
      </c>
      <c r="V630" s="61">
        <v>1890</v>
      </c>
      <c r="W630" s="61">
        <v>1875</v>
      </c>
      <c r="X630" s="61">
        <v>286054</v>
      </c>
      <c r="Y630" s="61">
        <v>152562189</v>
      </c>
    </row>
    <row r="631" spans="16:25" ht="12" customHeight="1">
      <c r="P631" s="49" t="s">
        <v>6174</v>
      </c>
      <c r="Q631" s="61">
        <v>1885</v>
      </c>
      <c r="R631" s="844">
        <v>0</v>
      </c>
      <c r="S631" s="61">
        <v>25018</v>
      </c>
      <c r="T631" s="61">
        <v>47055540</v>
      </c>
      <c r="U631" s="61">
        <v>1890</v>
      </c>
      <c r="V631" s="61">
        <v>1890</v>
      </c>
      <c r="W631" s="61">
        <v>1870</v>
      </c>
      <c r="X631" s="61">
        <v>287580</v>
      </c>
      <c r="Y631" s="61">
        <v>152562189</v>
      </c>
    </row>
    <row r="632" spans="16:25" ht="12" customHeight="1">
      <c r="P632" s="49" t="s">
        <v>6175</v>
      </c>
      <c r="Q632" s="61">
        <v>1885</v>
      </c>
      <c r="R632" s="844">
        <v>-15</v>
      </c>
      <c r="S632" s="61">
        <v>33253</v>
      </c>
      <c r="T632" s="61">
        <v>62716400</v>
      </c>
      <c r="U632" s="61">
        <v>1890</v>
      </c>
      <c r="V632" s="61">
        <v>1900</v>
      </c>
      <c r="W632" s="61">
        <v>1880</v>
      </c>
      <c r="X632" s="61">
        <v>287580</v>
      </c>
      <c r="Y632" s="61">
        <v>152562189</v>
      </c>
    </row>
    <row r="633" spans="16:25" ht="12" customHeight="1">
      <c r="P633" s="49" t="s">
        <v>6176</v>
      </c>
      <c r="Q633" s="61">
        <v>1900</v>
      </c>
      <c r="R633" s="844">
        <v>-25</v>
      </c>
      <c r="S633" s="61">
        <v>26222</v>
      </c>
      <c r="T633" s="61">
        <v>50016150</v>
      </c>
      <c r="U633" s="61">
        <v>1925</v>
      </c>
      <c r="V633" s="61">
        <v>1925</v>
      </c>
      <c r="W633" s="61">
        <v>1900</v>
      </c>
      <c r="X633" s="61">
        <v>289868</v>
      </c>
      <c r="Y633" s="61">
        <v>152562189</v>
      </c>
    </row>
    <row r="634" spans="16:25" ht="12" customHeight="1">
      <c r="P634" s="49" t="s">
        <v>6178</v>
      </c>
      <c r="Q634" s="61">
        <v>1925</v>
      </c>
      <c r="R634" s="844">
        <v>10</v>
      </c>
      <c r="S634" s="61">
        <v>36054</v>
      </c>
      <c r="T634" s="61">
        <v>69471775</v>
      </c>
      <c r="U634" s="61">
        <v>1920</v>
      </c>
      <c r="V634" s="61">
        <v>1950</v>
      </c>
      <c r="W634" s="61">
        <v>1910</v>
      </c>
      <c r="X634" s="61">
        <v>293682</v>
      </c>
      <c r="Y634" s="61">
        <v>152562189</v>
      </c>
    </row>
    <row r="635" spans="16:25" ht="12" customHeight="1">
      <c r="P635" s="49" t="s">
        <v>6179</v>
      </c>
      <c r="Q635" s="61">
        <v>1915</v>
      </c>
      <c r="R635" s="844">
        <v>20</v>
      </c>
      <c r="S635" s="61">
        <v>32684</v>
      </c>
      <c r="T635" s="61">
        <v>62260185</v>
      </c>
      <c r="U635" s="61">
        <v>1905</v>
      </c>
      <c r="V635" s="61">
        <v>1920</v>
      </c>
      <c r="W635" s="61">
        <v>1895</v>
      </c>
      <c r="X635" s="61">
        <v>292157</v>
      </c>
      <c r="Y635" s="61">
        <v>152562189</v>
      </c>
    </row>
    <row r="636" spans="16:25" ht="12" customHeight="1">
      <c r="P636" s="49" t="s">
        <v>6180</v>
      </c>
      <c r="Q636" s="61">
        <v>1895</v>
      </c>
      <c r="R636" s="844">
        <v>-10</v>
      </c>
      <c r="S636" s="61">
        <v>27335</v>
      </c>
      <c r="T636" s="61">
        <v>51943760</v>
      </c>
      <c r="U636" s="61">
        <v>1915</v>
      </c>
      <c r="V636" s="61">
        <v>1920</v>
      </c>
      <c r="W636" s="61">
        <v>1890</v>
      </c>
      <c r="X636" s="61">
        <v>289105</v>
      </c>
      <c r="Y636" s="61">
        <v>152562189</v>
      </c>
    </row>
  </sheetData>
  <mergeCells count="13">
    <mergeCell ref="G160:J160"/>
    <mergeCell ref="F161:F162"/>
    <mergeCell ref="J161:J162"/>
    <mergeCell ref="B70:B71"/>
    <mergeCell ref="C70:D70"/>
    <mergeCell ref="E70:F70"/>
    <mergeCell ref="B94:D94"/>
    <mergeCell ref="B98:D98"/>
    <mergeCell ref="B106:B107"/>
    <mergeCell ref="C106:D106"/>
    <mergeCell ref="E106:F106"/>
    <mergeCell ref="B160:B162"/>
    <mergeCell ref="C160:F160"/>
  </mergeCells>
  <phoneticPr fontId="2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1"/>
    <pageSetUpPr autoPageBreaks="0"/>
  </sheetPr>
  <dimension ref="B2:AA636"/>
  <sheetViews>
    <sheetView topLeftCell="N1" workbookViewId="0">
      <selection activeCell="Q19" sqref="Q19"/>
    </sheetView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4" width="17.625" style="49" customWidth="1"/>
    <col min="15" max="15" width="16.375" style="49" bestFit="1" customWidth="1"/>
    <col min="16" max="16" width="11.375" style="49" customWidth="1"/>
    <col min="17" max="17" width="9.125" style="49" bestFit="1" customWidth="1"/>
    <col min="18" max="24" width="9" style="49"/>
    <col min="25" max="25" width="12.5" style="49" customWidth="1"/>
    <col min="26" max="16384" width="9" style="49"/>
  </cols>
  <sheetData>
    <row r="2" spans="2:9" ht="12" customHeight="1">
      <c r="B2" s="115" t="s">
        <v>2019</v>
      </c>
      <c r="C2" s="120">
        <v>2018</v>
      </c>
      <c r="D2" s="120">
        <v>2017</v>
      </c>
      <c r="E2" s="120">
        <v>2016</v>
      </c>
      <c r="F2" s="118" t="s">
        <v>2021</v>
      </c>
      <c r="G2" s="119" t="s">
        <v>2023</v>
      </c>
      <c r="H2" s="119" t="s">
        <v>2023</v>
      </c>
      <c r="I2" s="119" t="s">
        <v>2023</v>
      </c>
    </row>
    <row r="3" spans="2:9" ht="12" customHeight="1">
      <c r="B3" s="116"/>
      <c r="C3" s="117" t="s">
        <v>2025</v>
      </c>
      <c r="D3" s="117" t="s">
        <v>2025</v>
      </c>
      <c r="E3" s="117" t="s">
        <v>2025</v>
      </c>
      <c r="F3" s="101" t="s">
        <v>2027</v>
      </c>
      <c r="G3" s="230">
        <f>G4+G5</f>
        <v>82722.733619999999</v>
      </c>
      <c r="H3" s="230">
        <f t="shared" ref="H3:I3" si="0">H4+H5</f>
        <v>95937.083601000006</v>
      </c>
      <c r="I3" s="230">
        <f t="shared" si="0"/>
        <v>66732.084197999997</v>
      </c>
    </row>
    <row r="4" spans="2:9" ht="12" customHeight="1">
      <c r="B4" s="100" t="s">
        <v>2029</v>
      </c>
      <c r="C4" s="231">
        <f>K29/10^6</f>
        <v>3358253.4052240001</v>
      </c>
      <c r="D4" s="231">
        <f t="shared" ref="D4:E4" si="1">L29/10^6</f>
        <v>3653606.0343709998</v>
      </c>
      <c r="E4" s="231">
        <f t="shared" si="1"/>
        <v>3185076.0533989999</v>
      </c>
      <c r="F4" s="106" t="s">
        <v>2031</v>
      </c>
      <c r="G4" s="231">
        <f>C31/10^6</f>
        <v>82722.733619999999</v>
      </c>
      <c r="H4" s="231">
        <f t="shared" ref="H4:I4" si="2">D31/10^6</f>
        <v>95937.083601000006</v>
      </c>
      <c r="I4" s="231">
        <f t="shared" si="2"/>
        <v>66732.084197999997</v>
      </c>
    </row>
    <row r="5" spans="2:9" ht="12" customHeight="1">
      <c r="B5" s="100" t="s">
        <v>2033</v>
      </c>
      <c r="C5" s="231">
        <f>K33/10^6</f>
        <v>76764.013370999994</v>
      </c>
      <c r="D5" s="231">
        <f t="shared" ref="D5:E5" si="3">L33/10^6</f>
        <v>72509.168600000005</v>
      </c>
      <c r="E5" s="231">
        <f t="shared" si="3"/>
        <v>60691.918734999999</v>
      </c>
      <c r="F5" s="106" t="s">
        <v>2035</v>
      </c>
      <c r="G5" s="231">
        <v>0</v>
      </c>
      <c r="H5" s="231">
        <v>0</v>
      </c>
      <c r="I5" s="231">
        <v>0</v>
      </c>
    </row>
    <row r="6" spans="2:9" ht="12" customHeight="1">
      <c r="B6" s="100" t="s">
        <v>2037</v>
      </c>
      <c r="C6" s="231">
        <f>SUM(K92,K93,K94)/10^6</f>
        <v>19458.893841000001</v>
      </c>
      <c r="D6" s="231">
        <f t="shared" ref="D6:E6" si="4">SUM(L92,L93,L94)/10^6</f>
        <v>16908.480318999998</v>
      </c>
      <c r="E6" s="231">
        <f t="shared" si="4"/>
        <v>14320.732408</v>
      </c>
      <c r="F6" s="103" t="s">
        <v>2039</v>
      </c>
      <c r="G6" s="232">
        <f>SUM(G7:G10)</f>
        <v>711660</v>
      </c>
      <c r="H6" s="232">
        <f>SUM(H7:H10)</f>
        <v>653806</v>
      </c>
      <c r="I6" s="232">
        <f>SUM(I7:I10)</f>
        <v>586679</v>
      </c>
    </row>
    <row r="7" spans="2:9" ht="12" customHeight="1">
      <c r="B7" s="100" t="s">
        <v>2041</v>
      </c>
      <c r="C7" s="231">
        <f>C5+C6</f>
        <v>96222.907211999991</v>
      </c>
      <c r="D7" s="231">
        <f t="shared" ref="D7:E7" si="5">D5+D6</f>
        <v>89417.648918999999</v>
      </c>
      <c r="E7" s="231">
        <f t="shared" si="5"/>
        <v>75012.651142999995</v>
      </c>
      <c r="F7" s="108" t="s">
        <v>2043</v>
      </c>
      <c r="G7" s="233">
        <v>0</v>
      </c>
      <c r="H7" s="233">
        <v>0</v>
      </c>
      <c r="I7" s="233">
        <v>0</v>
      </c>
    </row>
    <row r="8" spans="2:9" ht="12" customHeight="1" thickBot="1">
      <c r="B8" s="110" t="s">
        <v>2045</v>
      </c>
      <c r="C8" s="234">
        <f>K41/10^6</f>
        <v>14451.159656</v>
      </c>
      <c r="D8" s="234">
        <f t="shared" ref="D8:E8" si="6">L41/10^6</f>
        <v>15249.106086</v>
      </c>
      <c r="E8" s="234">
        <f t="shared" si="6"/>
        <v>6137.3202229999997</v>
      </c>
      <c r="F8" s="108" t="s">
        <v>2047</v>
      </c>
      <c r="G8" s="233">
        <f>C109</f>
        <v>576668</v>
      </c>
      <c r="H8" s="233">
        <f>E109</f>
        <v>534710</v>
      </c>
      <c r="I8" s="233">
        <f>G109</f>
        <v>423035</v>
      </c>
    </row>
    <row r="9" spans="2:9" ht="12" customHeight="1" thickTop="1">
      <c r="C9" s="235"/>
      <c r="F9" s="108" t="s">
        <v>3918</v>
      </c>
      <c r="G9" s="233">
        <f>D106</f>
        <v>35550</v>
      </c>
      <c r="H9" s="233">
        <f>F106</f>
        <v>1610</v>
      </c>
      <c r="I9" s="233">
        <f>H106</f>
        <v>48836</v>
      </c>
    </row>
    <row r="10" spans="2:9" ht="12" customHeight="1">
      <c r="C10" s="235"/>
      <c r="F10" s="108" t="s">
        <v>3919</v>
      </c>
      <c r="G10" s="236">
        <f>D107+D108</f>
        <v>99442</v>
      </c>
      <c r="H10" s="236">
        <f>F107+F108</f>
        <v>117486</v>
      </c>
      <c r="I10" s="236">
        <f>H107+H108</f>
        <v>114808</v>
      </c>
    </row>
    <row r="11" spans="2:9" ht="12" customHeight="1">
      <c r="F11" s="103" t="s">
        <v>2053</v>
      </c>
      <c r="G11" s="232">
        <f>SUM(G12:G17)</f>
        <v>511292.83516000002</v>
      </c>
      <c r="H11" s="232">
        <f>SUM(H12:H17)</f>
        <v>479784.72549599997</v>
      </c>
      <c r="I11" s="232">
        <f>SUM(I12:I17)</f>
        <v>466652.940459</v>
      </c>
    </row>
    <row r="12" spans="2:9" ht="12" customHeight="1">
      <c r="F12" s="106" t="s">
        <v>2055</v>
      </c>
      <c r="G12" s="233">
        <f>SUM(C116:D120)</f>
        <v>83335</v>
      </c>
      <c r="H12" s="233">
        <f>SUM(E116:F120)</f>
        <v>109310</v>
      </c>
      <c r="I12" s="61">
        <f>SUM(C157,E157:F157)</f>
        <v>90942</v>
      </c>
    </row>
    <row r="13" spans="2:9" ht="12" customHeight="1">
      <c r="F13" s="106" t="s">
        <v>3920</v>
      </c>
      <c r="G13" s="233">
        <f>C42/10^6</f>
        <v>290974.610048</v>
      </c>
      <c r="H13" s="233">
        <f t="shared" ref="H13:I13" si="7">D42/10^6</f>
        <v>242604.66231099999</v>
      </c>
      <c r="I13" s="233">
        <f t="shared" si="7"/>
        <v>236405.77625900001</v>
      </c>
    </row>
    <row r="14" spans="2:9" ht="12" customHeight="1">
      <c r="F14" s="106" t="s">
        <v>3921</v>
      </c>
      <c r="G14" s="233">
        <f>C44/10^6</f>
        <v>29588.225112</v>
      </c>
      <c r="H14" s="233">
        <f t="shared" ref="H14:I14" si="8">D44/10^6</f>
        <v>15934.063185000001</v>
      </c>
      <c r="I14" s="233">
        <f t="shared" si="8"/>
        <v>29532.164199999999</v>
      </c>
    </row>
    <row r="15" spans="2:9" ht="12" customHeight="1">
      <c r="F15" s="106" t="s">
        <v>3922</v>
      </c>
      <c r="G15" s="343"/>
      <c r="H15" s="343"/>
      <c r="I15" s="343"/>
    </row>
    <row r="16" spans="2:9" ht="12" customHeight="1">
      <c r="F16" s="106" t="s">
        <v>2062</v>
      </c>
      <c r="G16" s="238"/>
      <c r="H16" s="238"/>
      <c r="I16" s="238"/>
    </row>
    <row r="17" spans="2:27" ht="12" customHeight="1">
      <c r="F17" s="106" t="s">
        <v>3923</v>
      </c>
      <c r="G17" s="61">
        <f>C91+C92+C93+D91+D92+D93</f>
        <v>107395</v>
      </c>
      <c r="H17" s="61">
        <f>E91+E92+E93+F91+F92+F93</f>
        <v>111936</v>
      </c>
      <c r="I17" s="61">
        <f>G91+G92+G93+H91+H92+H93</f>
        <v>109773</v>
      </c>
    </row>
    <row r="18" spans="2:27" ht="12" customHeight="1" thickBot="1">
      <c r="F18" s="113" t="s">
        <v>3924</v>
      </c>
      <c r="G18" s="237">
        <f>C73/10^6</f>
        <v>446731.38101800001</v>
      </c>
      <c r="H18" s="237">
        <f t="shared" ref="H18:I18" si="9">D73/10^6</f>
        <v>465432.24133799999</v>
      </c>
      <c r="I18" s="237">
        <f t="shared" si="9"/>
        <v>436212.26908400003</v>
      </c>
    </row>
    <row r="19" spans="2:27" ht="12" customHeight="1" thickTop="1">
      <c r="G19" s="235"/>
      <c r="P19" s="63" t="s">
        <v>4743</v>
      </c>
      <c r="Q19" s="79">
        <f>AVERAGE(Q87:Q148)</f>
        <v>7020</v>
      </c>
      <c r="R19" s="79">
        <f>AVERAGE(Q331:Q387)</f>
        <v>10163.684210526315</v>
      </c>
      <c r="S19" s="79">
        <f>AVERAGE(Q574:Q636)</f>
        <v>12285.714285714286</v>
      </c>
      <c r="T19" s="63" t="s">
        <v>2002</v>
      </c>
    </row>
    <row r="20" spans="2:27" ht="12" customHeight="1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s="63" t="s">
        <v>4661</v>
      </c>
      <c r="Q20" s="79">
        <f>AVERAGE(Q28:Q86)</f>
        <v>8598.6440677966093</v>
      </c>
      <c r="R20" s="79">
        <f>AVERAGE(Q270:Q330)</f>
        <v>10254.262295081968</v>
      </c>
      <c r="S20" s="79">
        <f>AVERAGE(Q512:Q573)</f>
        <v>13125.806451612903</v>
      </c>
      <c r="T20" s="63" t="s">
        <v>2002</v>
      </c>
    </row>
    <row r="21" spans="2:27" ht="12" customHeight="1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63" t="s">
        <v>2001</v>
      </c>
      <c r="Q21" s="79">
        <f>AVERAGE(Q28:Q148)</f>
        <v>7789.7520661157023</v>
      </c>
      <c r="R21" s="79">
        <f>AVERAGE(Q270:Q390)</f>
        <v>10192.892561983472</v>
      </c>
      <c r="S21" s="79">
        <f>AVERAGE(Q512:Q636)</f>
        <v>12702.4</v>
      </c>
      <c r="T21" s="63" t="s">
        <v>2002</v>
      </c>
    </row>
    <row r="22" spans="2:27" ht="12" customHeight="1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s="63" t="s">
        <v>4741</v>
      </c>
      <c r="Q22" s="219">
        <f>X87</f>
        <v>179750</v>
      </c>
      <c r="R22" s="219">
        <f>X331</f>
        <v>246558</v>
      </c>
      <c r="S22" s="219">
        <f>X574</f>
        <v>185585</v>
      </c>
      <c r="T22" s="63" t="s">
        <v>2003</v>
      </c>
    </row>
    <row r="23" spans="2:27" ht="12" customHeight="1">
      <c r="B23" s="257" t="s">
        <v>120</v>
      </c>
      <c r="C23" s="241"/>
      <c r="D23" s="241"/>
      <c r="E23" s="241"/>
      <c r="F23"/>
      <c r="G23"/>
      <c r="H23"/>
      <c r="I23"/>
      <c r="J23" s="257" t="s">
        <v>125</v>
      </c>
      <c r="K23" s="241"/>
      <c r="L23" s="241"/>
      <c r="M23" s="241"/>
      <c r="N23"/>
      <c r="O23"/>
      <c r="P23" s="63" t="s">
        <v>2004</v>
      </c>
      <c r="Q23" s="219">
        <f>X28</f>
        <v>254625</v>
      </c>
      <c r="R23" s="219">
        <f>X270</f>
        <v>250592</v>
      </c>
      <c r="S23" s="219">
        <f>X512</f>
        <v>238609</v>
      </c>
      <c r="T23" s="63" t="s">
        <v>2003</v>
      </c>
    </row>
    <row r="24" spans="2:27" ht="12" customHeight="1">
      <c r="B24" s="258" t="s">
        <v>3925</v>
      </c>
      <c r="C24" s="241"/>
      <c r="D24" s="241"/>
      <c r="E24" s="241"/>
      <c r="F24"/>
      <c r="G24"/>
      <c r="H24"/>
      <c r="I24"/>
      <c r="J24" s="258" t="s">
        <v>3926</v>
      </c>
      <c r="K24" s="241"/>
      <c r="L24" s="241"/>
      <c r="M24" s="241"/>
      <c r="N24"/>
      <c r="O24"/>
      <c r="P24"/>
      <c r="Q24" s="219">
        <f>Y28</f>
        <v>25210438</v>
      </c>
      <c r="R24" s="219">
        <f>Y270</f>
        <v>25210438</v>
      </c>
      <c r="S24" s="219">
        <f>Y512</f>
        <v>16570088</v>
      </c>
      <c r="T24" s="505" t="s">
        <v>6383</v>
      </c>
    </row>
    <row r="25" spans="2:27" ht="12" customHeight="1">
      <c r="B25" s="258" t="s">
        <v>3927</v>
      </c>
      <c r="C25" s="241"/>
      <c r="D25" s="241"/>
      <c r="E25" s="241"/>
      <c r="F25"/>
      <c r="G25"/>
      <c r="H25"/>
      <c r="I25"/>
      <c r="J25" s="258" t="s">
        <v>3928</v>
      </c>
      <c r="K25" s="241"/>
      <c r="L25" s="241"/>
      <c r="M25" s="241"/>
      <c r="N25"/>
      <c r="O25"/>
      <c r="P25" s="58" t="s">
        <v>3929</v>
      </c>
      <c r="Y25" s="238"/>
      <c r="AA25" s="58" t="s">
        <v>3930</v>
      </c>
    </row>
    <row r="26" spans="2:27" ht="12" customHeight="1">
      <c r="B26" s="258" t="s">
        <v>3931</v>
      </c>
      <c r="C26" s="241"/>
      <c r="D26" s="241"/>
      <c r="E26" s="241"/>
      <c r="F26"/>
      <c r="G26"/>
      <c r="H26"/>
      <c r="I26"/>
      <c r="J26" s="258" t="s">
        <v>3932</v>
      </c>
      <c r="K26" s="241"/>
      <c r="L26" s="241"/>
      <c r="M26" s="241"/>
      <c r="N26"/>
      <c r="O26"/>
    </row>
    <row r="27" spans="2:27" ht="12" customHeight="1">
      <c r="B27" s="259" t="s">
        <v>121</v>
      </c>
      <c r="C27" s="241"/>
      <c r="D27" s="241"/>
      <c r="E27" s="241"/>
      <c r="F27"/>
      <c r="G27"/>
      <c r="H27"/>
      <c r="I27"/>
      <c r="J27" s="259" t="s">
        <v>121</v>
      </c>
      <c r="K27" s="241"/>
      <c r="L27" s="241"/>
      <c r="M27" s="241"/>
      <c r="N27"/>
      <c r="O27"/>
      <c r="P27" s="49" t="s">
        <v>127</v>
      </c>
      <c r="Q27" s="59" t="s">
        <v>128</v>
      </c>
      <c r="R27" s="49" t="s">
        <v>129</v>
      </c>
      <c r="S27" s="49" t="s">
        <v>130</v>
      </c>
      <c r="T27" s="49" t="s">
        <v>131</v>
      </c>
      <c r="U27" s="49" t="s">
        <v>132</v>
      </c>
      <c r="V27" s="49" t="s">
        <v>133</v>
      </c>
      <c r="W27" s="49" t="s">
        <v>134</v>
      </c>
      <c r="X27" s="49" t="s">
        <v>135</v>
      </c>
      <c r="Y27" s="49" t="s">
        <v>136</v>
      </c>
    </row>
    <row r="28" spans="2:27" ht="12" customHeight="1">
      <c r="B28" s="260"/>
      <c r="C28" s="261" t="s">
        <v>2327</v>
      </c>
      <c r="D28" s="261" t="s">
        <v>3933</v>
      </c>
      <c r="E28" s="262" t="s">
        <v>3934</v>
      </c>
      <c r="F28"/>
      <c r="G28"/>
      <c r="H28"/>
      <c r="I28"/>
      <c r="J28" s="260"/>
      <c r="K28" s="261" t="s">
        <v>2327</v>
      </c>
      <c r="L28" s="261" t="s">
        <v>3933</v>
      </c>
      <c r="M28" s="262" t="s">
        <v>3934</v>
      </c>
      <c r="N28"/>
      <c r="O28"/>
      <c r="P28" s="49" t="s">
        <v>2082</v>
      </c>
      <c r="Q28" s="243">
        <v>10100</v>
      </c>
      <c r="R28" s="843">
        <v>-400</v>
      </c>
      <c r="S28" s="245">
        <v>140392</v>
      </c>
      <c r="T28" s="245">
        <v>1429454550</v>
      </c>
      <c r="U28" s="245">
        <v>10550</v>
      </c>
      <c r="V28" s="245">
        <v>10600</v>
      </c>
      <c r="W28" s="245">
        <v>10000</v>
      </c>
      <c r="X28" s="245">
        <v>254625</v>
      </c>
      <c r="Y28" s="243">
        <v>25210438</v>
      </c>
    </row>
    <row r="29" spans="2:27" ht="12" customHeight="1">
      <c r="B29" s="88" t="s">
        <v>14</v>
      </c>
      <c r="C29" s="263"/>
      <c r="D29" s="263"/>
      <c r="E29" s="264"/>
      <c r="F29"/>
      <c r="G29"/>
      <c r="H29"/>
      <c r="I29"/>
      <c r="J29" s="88" t="s">
        <v>86</v>
      </c>
      <c r="K29" s="89">
        <v>3358253405224</v>
      </c>
      <c r="L29" s="89">
        <v>3653606034371</v>
      </c>
      <c r="M29" s="90">
        <v>3185076053399</v>
      </c>
      <c r="N29"/>
      <c r="O29"/>
      <c r="P29" s="49" t="s">
        <v>2083</v>
      </c>
      <c r="Q29" s="243">
        <v>10500</v>
      </c>
      <c r="R29" s="843">
        <v>-150</v>
      </c>
      <c r="S29" s="245">
        <v>32307</v>
      </c>
      <c r="T29" s="245">
        <v>339919800</v>
      </c>
      <c r="U29" s="245">
        <v>10650</v>
      </c>
      <c r="V29" s="245">
        <v>10700</v>
      </c>
      <c r="W29" s="245">
        <v>10450</v>
      </c>
      <c r="X29" s="245">
        <v>264710</v>
      </c>
      <c r="Y29" s="243">
        <v>25210438</v>
      </c>
    </row>
    <row r="30" spans="2:27" ht="12" customHeight="1">
      <c r="B30" s="88" t="s">
        <v>15</v>
      </c>
      <c r="C30" s="89">
        <v>948459990021</v>
      </c>
      <c r="D30" s="89">
        <v>1139103652565</v>
      </c>
      <c r="E30" s="90">
        <v>1000326734843</v>
      </c>
      <c r="F30"/>
      <c r="G30"/>
      <c r="H30"/>
      <c r="I30"/>
      <c r="J30" s="88" t="s">
        <v>53</v>
      </c>
      <c r="K30" s="89">
        <v>3048862686870</v>
      </c>
      <c r="L30" s="89">
        <v>3322181716428</v>
      </c>
      <c r="M30" s="90">
        <v>2893269332884</v>
      </c>
      <c r="N30"/>
      <c r="O30"/>
      <c r="P30" s="49" t="s">
        <v>2087</v>
      </c>
      <c r="Q30" s="243">
        <v>10650</v>
      </c>
      <c r="R30" s="843">
        <v>0</v>
      </c>
      <c r="S30" s="245">
        <v>99572</v>
      </c>
      <c r="T30" s="245">
        <v>1058574050</v>
      </c>
      <c r="U30" s="245">
        <v>10500</v>
      </c>
      <c r="V30" s="245">
        <v>10900</v>
      </c>
      <c r="W30" s="245">
        <v>10400</v>
      </c>
      <c r="X30" s="245">
        <v>268491</v>
      </c>
      <c r="Y30" s="243">
        <v>25210438</v>
      </c>
    </row>
    <row r="31" spans="2:27" ht="12" customHeight="1">
      <c r="B31" s="88" t="s">
        <v>16</v>
      </c>
      <c r="C31" s="89">
        <v>82722733620</v>
      </c>
      <c r="D31" s="89">
        <v>95937083601</v>
      </c>
      <c r="E31" s="90">
        <v>66732084198</v>
      </c>
      <c r="F31"/>
      <c r="G31"/>
      <c r="H31"/>
      <c r="I31"/>
      <c r="J31" s="88" t="s">
        <v>54</v>
      </c>
      <c r="K31" s="89">
        <v>309390718354</v>
      </c>
      <c r="L31" s="89">
        <v>331424317943</v>
      </c>
      <c r="M31" s="90">
        <v>291806720515</v>
      </c>
      <c r="N31"/>
      <c r="O31"/>
      <c r="P31" s="49" t="s">
        <v>2088</v>
      </c>
      <c r="Q31" s="243">
        <v>10650</v>
      </c>
      <c r="R31" s="843">
        <v>200</v>
      </c>
      <c r="S31" s="245">
        <v>103694</v>
      </c>
      <c r="T31" s="245">
        <v>1094832500</v>
      </c>
      <c r="U31" s="245">
        <v>10600</v>
      </c>
      <c r="V31" s="245">
        <v>10800</v>
      </c>
      <c r="W31" s="245">
        <v>10350</v>
      </c>
      <c r="X31" s="245">
        <v>268491</v>
      </c>
      <c r="Y31" s="243">
        <v>25210438</v>
      </c>
    </row>
    <row r="32" spans="2:27" ht="12" customHeight="1">
      <c r="B32" s="88" t="s">
        <v>18</v>
      </c>
      <c r="C32" s="89">
        <v>374078707879</v>
      </c>
      <c r="D32" s="89">
        <v>468890830444</v>
      </c>
      <c r="E32" s="90">
        <v>446751966633</v>
      </c>
      <c r="F32"/>
      <c r="G32"/>
      <c r="H32"/>
      <c r="I32"/>
      <c r="J32" s="88" t="s">
        <v>55</v>
      </c>
      <c r="K32" s="89">
        <v>232626704983</v>
      </c>
      <c r="L32" s="89">
        <v>258915149343</v>
      </c>
      <c r="M32" s="90">
        <v>231114801780</v>
      </c>
      <c r="N32"/>
      <c r="O32"/>
      <c r="P32" s="49" t="s">
        <v>2089</v>
      </c>
      <c r="Q32" s="243">
        <v>10450</v>
      </c>
      <c r="R32" s="843">
        <v>-150</v>
      </c>
      <c r="S32" s="245">
        <v>227454</v>
      </c>
      <c r="T32" s="245">
        <v>2336336250</v>
      </c>
      <c r="U32" s="245">
        <v>10400</v>
      </c>
      <c r="V32" s="245">
        <v>10650</v>
      </c>
      <c r="W32" s="245">
        <v>10000</v>
      </c>
      <c r="X32" s="245">
        <v>263449</v>
      </c>
      <c r="Y32" s="243">
        <v>25210438</v>
      </c>
    </row>
    <row r="33" spans="2:25" ht="12" customHeight="1">
      <c r="B33" s="88" t="s">
        <v>1306</v>
      </c>
      <c r="C33" s="89">
        <v>262884984783</v>
      </c>
      <c r="D33" s="89">
        <v>276079241405</v>
      </c>
      <c r="E33" s="90">
        <v>187273369396</v>
      </c>
      <c r="F33"/>
      <c r="G33"/>
      <c r="H33"/>
      <c r="I33"/>
      <c r="J33" s="88" t="s">
        <v>56</v>
      </c>
      <c r="K33" s="89">
        <v>76764013371</v>
      </c>
      <c r="L33" s="89">
        <v>72509168600</v>
      </c>
      <c r="M33" s="90">
        <v>60691918735</v>
      </c>
      <c r="N33"/>
      <c r="O33"/>
      <c r="P33" s="49" t="s">
        <v>2090</v>
      </c>
      <c r="Q33" s="243">
        <v>10600</v>
      </c>
      <c r="R33" s="843">
        <v>-200</v>
      </c>
      <c r="S33" s="245">
        <v>57962</v>
      </c>
      <c r="T33" s="245">
        <v>613718600</v>
      </c>
      <c r="U33" s="245">
        <v>10750</v>
      </c>
      <c r="V33" s="245">
        <v>10750</v>
      </c>
      <c r="W33" s="245">
        <v>10500</v>
      </c>
      <c r="X33" s="245">
        <v>267231</v>
      </c>
      <c r="Y33" s="243">
        <v>25210438</v>
      </c>
    </row>
    <row r="34" spans="2:25" ht="12" customHeight="1">
      <c r="B34" s="88" t="s">
        <v>109</v>
      </c>
      <c r="C34" s="89">
        <v>24593564362</v>
      </c>
      <c r="D34" s="89">
        <v>13816313855</v>
      </c>
      <c r="E34" s="90">
        <v>15831577098</v>
      </c>
      <c r="F34"/>
      <c r="G34"/>
      <c r="H34"/>
      <c r="I34"/>
      <c r="J34" s="88" t="s">
        <v>59</v>
      </c>
      <c r="K34" s="89">
        <v>12291279013</v>
      </c>
      <c r="L34" s="89">
        <v>8805925158</v>
      </c>
      <c r="M34" s="90">
        <v>5413633219</v>
      </c>
      <c r="N34"/>
      <c r="O34"/>
      <c r="P34" s="49" t="s">
        <v>2091</v>
      </c>
      <c r="Q34" s="243">
        <v>10800</v>
      </c>
      <c r="R34" s="843">
        <v>100</v>
      </c>
      <c r="S34" s="245">
        <v>144898</v>
      </c>
      <c r="T34" s="245">
        <v>1567646450</v>
      </c>
      <c r="U34" s="245">
        <v>10700</v>
      </c>
      <c r="V34" s="245">
        <v>11150</v>
      </c>
      <c r="W34" s="245">
        <v>10500</v>
      </c>
      <c r="X34" s="245">
        <v>272273</v>
      </c>
      <c r="Y34" s="243">
        <v>25210438</v>
      </c>
    </row>
    <row r="35" spans="2:25" ht="12" customHeight="1">
      <c r="B35" s="88" t="s">
        <v>19</v>
      </c>
      <c r="C35" s="89">
        <v>131519713816</v>
      </c>
      <c r="D35" s="89">
        <v>206193548054</v>
      </c>
      <c r="E35" s="90">
        <v>180971510356</v>
      </c>
      <c r="F35"/>
      <c r="G35"/>
      <c r="H35"/>
      <c r="I35"/>
      <c r="J35" s="88" t="s">
        <v>87</v>
      </c>
      <c r="K35" s="89">
        <v>35145153397</v>
      </c>
      <c r="L35" s="89">
        <v>33512651277</v>
      </c>
      <c r="M35" s="90">
        <v>27819559874</v>
      </c>
      <c r="N35"/>
      <c r="O35"/>
      <c r="P35" s="49" t="s">
        <v>2093</v>
      </c>
      <c r="Q35" s="243">
        <v>10700</v>
      </c>
      <c r="R35" s="843">
        <v>-200</v>
      </c>
      <c r="S35" s="245">
        <v>236906</v>
      </c>
      <c r="T35" s="245">
        <v>2514457350</v>
      </c>
      <c r="U35" s="245">
        <v>10900</v>
      </c>
      <c r="V35" s="245">
        <v>11050</v>
      </c>
      <c r="W35" s="245">
        <v>10400</v>
      </c>
      <c r="X35" s="245">
        <v>269752</v>
      </c>
      <c r="Y35" s="243">
        <v>25210438</v>
      </c>
    </row>
    <row r="36" spans="2:25" ht="12" customHeight="1">
      <c r="B36" s="88" t="s">
        <v>22</v>
      </c>
      <c r="C36" s="89">
        <v>72647872981</v>
      </c>
      <c r="D36" s="89">
        <v>78183870106</v>
      </c>
      <c r="E36" s="90">
        <v>102764240532</v>
      </c>
      <c r="F36"/>
      <c r="G36"/>
      <c r="H36"/>
      <c r="I36"/>
      <c r="J36" s="88" t="s">
        <v>88</v>
      </c>
      <c r="K36" s="89">
        <v>40859237661</v>
      </c>
      <c r="L36" s="89">
        <v>52128403609</v>
      </c>
      <c r="M36" s="90">
        <v>59714068150</v>
      </c>
      <c r="N36"/>
      <c r="O36"/>
      <c r="P36" s="49" t="s">
        <v>2096</v>
      </c>
      <c r="Q36" s="243">
        <v>10900</v>
      </c>
      <c r="R36" s="843">
        <v>-350</v>
      </c>
      <c r="S36" s="245">
        <v>225443</v>
      </c>
      <c r="T36" s="245">
        <v>2531004050</v>
      </c>
      <c r="U36" s="245">
        <v>11300</v>
      </c>
      <c r="V36" s="245">
        <v>11650</v>
      </c>
      <c r="W36" s="245">
        <v>10800</v>
      </c>
      <c r="X36" s="245">
        <v>274794</v>
      </c>
      <c r="Y36" s="243">
        <v>25210438</v>
      </c>
    </row>
    <row r="37" spans="2:25" ht="12" customHeight="1">
      <c r="B37" s="88" t="s">
        <v>20</v>
      </c>
      <c r="C37" s="89">
        <v>12412580</v>
      </c>
      <c r="D37" s="89">
        <v>2765100</v>
      </c>
      <c r="E37" s="90">
        <v>1986630</v>
      </c>
      <c r="F37"/>
      <c r="G37"/>
      <c r="H37"/>
      <c r="I37"/>
      <c r="J37" s="88" t="s">
        <v>89</v>
      </c>
      <c r="K37" s="89">
        <v>60612105082</v>
      </c>
      <c r="L37" s="89">
        <v>73569559369</v>
      </c>
      <c r="M37" s="90">
        <v>91124085166</v>
      </c>
      <c r="N37"/>
      <c r="O37"/>
      <c r="P37" s="49" t="s">
        <v>2098</v>
      </c>
      <c r="Q37" s="243">
        <v>11250</v>
      </c>
      <c r="R37" s="843">
        <v>450</v>
      </c>
      <c r="S37" s="245">
        <v>393163</v>
      </c>
      <c r="T37" s="245">
        <v>4414229900</v>
      </c>
      <c r="U37" s="245">
        <v>11100</v>
      </c>
      <c r="V37" s="245">
        <v>11600</v>
      </c>
      <c r="W37" s="245">
        <v>10750</v>
      </c>
      <c r="X37" s="245">
        <v>283617</v>
      </c>
      <c r="Y37" s="243">
        <v>25210438</v>
      </c>
    </row>
    <row r="38" spans="2:25" ht="12" customHeight="1">
      <c r="B38" s="88" t="s">
        <v>23</v>
      </c>
      <c r="C38" s="89">
        <v>1084949122134</v>
      </c>
      <c r="D38" s="89">
        <v>1124336999431</v>
      </c>
      <c r="E38" s="90">
        <v>1083373547672</v>
      </c>
      <c r="F38"/>
      <c r="G38"/>
      <c r="H38"/>
      <c r="I38"/>
      <c r="J38" s="88" t="s">
        <v>3935</v>
      </c>
      <c r="K38" s="89">
        <v>-1750785971</v>
      </c>
      <c r="L38" s="89">
        <v>-9881761877</v>
      </c>
      <c r="M38" s="90">
        <v>-1292961557</v>
      </c>
      <c r="N38"/>
      <c r="O38"/>
      <c r="P38" s="49" t="s">
        <v>2100</v>
      </c>
      <c r="Q38" s="243">
        <v>10800</v>
      </c>
      <c r="R38" s="245">
        <v>1080</v>
      </c>
      <c r="S38" s="245">
        <v>787731</v>
      </c>
      <c r="T38" s="245">
        <v>8254364740</v>
      </c>
      <c r="U38" s="245">
        <v>9940</v>
      </c>
      <c r="V38" s="245">
        <v>10850</v>
      </c>
      <c r="W38" s="245">
        <v>9800</v>
      </c>
      <c r="X38" s="245">
        <v>272273</v>
      </c>
      <c r="Y38" s="243">
        <v>25210438</v>
      </c>
    </row>
    <row r="39" spans="2:25" ht="12" customHeight="1">
      <c r="B39" s="88" t="s">
        <v>3936</v>
      </c>
      <c r="C39" s="89">
        <v>131492695199</v>
      </c>
      <c r="D39" s="89">
        <v>138872932046</v>
      </c>
      <c r="E39" s="90">
        <v>137370572175</v>
      </c>
      <c r="F39"/>
      <c r="G39"/>
      <c r="H39"/>
      <c r="I39"/>
      <c r="J39" s="88" t="s">
        <v>61</v>
      </c>
      <c r="K39" s="89">
        <v>32406485595</v>
      </c>
      <c r="L39" s="89">
        <v>16479524844</v>
      </c>
      <c r="M39" s="90">
        <v>5583013507</v>
      </c>
      <c r="N39"/>
      <c r="O39"/>
      <c r="P39" s="49" t="s">
        <v>2102</v>
      </c>
      <c r="Q39" s="243">
        <v>9720</v>
      </c>
      <c r="R39" s="843">
        <v>760</v>
      </c>
      <c r="S39" s="245">
        <v>495345</v>
      </c>
      <c r="T39" s="245">
        <v>4758831780</v>
      </c>
      <c r="U39" s="245">
        <v>9010</v>
      </c>
      <c r="V39" s="245">
        <v>10050</v>
      </c>
      <c r="W39" s="245">
        <v>8960</v>
      </c>
      <c r="X39" s="245">
        <v>245045</v>
      </c>
      <c r="Y39" s="243">
        <v>25210438</v>
      </c>
    </row>
    <row r="40" spans="2:25" ht="12" customHeight="1">
      <c r="B40" s="88" t="s">
        <v>25</v>
      </c>
      <c r="C40" s="89">
        <v>73074777502</v>
      </c>
      <c r="D40" s="89">
        <v>110039228020</v>
      </c>
      <c r="E40" s="90">
        <v>82446620603</v>
      </c>
      <c r="F40"/>
      <c r="G40"/>
      <c r="H40"/>
      <c r="I40"/>
      <c r="J40" s="88" t="s">
        <v>62</v>
      </c>
      <c r="K40" s="89">
        <v>17955325939</v>
      </c>
      <c r="L40" s="89">
        <v>1230418758</v>
      </c>
      <c r="M40" s="90">
        <v>-554306716</v>
      </c>
      <c r="N40"/>
      <c r="O40"/>
      <c r="P40" s="49" t="s">
        <v>2105</v>
      </c>
      <c r="Q40" s="243">
        <v>8960</v>
      </c>
      <c r="R40" s="843">
        <v>410</v>
      </c>
      <c r="S40" s="245">
        <v>172572</v>
      </c>
      <c r="T40" s="245">
        <v>1519391110</v>
      </c>
      <c r="U40" s="245">
        <v>8550</v>
      </c>
      <c r="V40" s="245">
        <v>8980</v>
      </c>
      <c r="W40" s="245">
        <v>8470</v>
      </c>
      <c r="X40" s="245">
        <v>225886</v>
      </c>
      <c r="Y40" s="243">
        <v>25210438</v>
      </c>
    </row>
    <row r="41" spans="2:25" ht="12" customHeight="1">
      <c r="B41" s="88" t="s">
        <v>28</v>
      </c>
      <c r="C41" s="89">
        <v>376429671728</v>
      </c>
      <c r="D41" s="89">
        <v>415869547996</v>
      </c>
      <c r="E41" s="90">
        <v>391674393693</v>
      </c>
      <c r="F41"/>
      <c r="G41"/>
      <c r="H41"/>
      <c r="I41"/>
      <c r="J41" s="88" t="s">
        <v>63</v>
      </c>
      <c r="K41" s="89">
        <v>14451159656</v>
      </c>
      <c r="L41" s="89">
        <v>15249106086</v>
      </c>
      <c r="M41" s="90">
        <v>6137320223</v>
      </c>
      <c r="N41"/>
      <c r="O41"/>
      <c r="P41" s="49" t="s">
        <v>2108</v>
      </c>
      <c r="Q41" s="243">
        <v>8550</v>
      </c>
      <c r="R41" s="843">
        <v>260</v>
      </c>
      <c r="S41" s="245">
        <v>73034</v>
      </c>
      <c r="T41" s="245">
        <v>620286140</v>
      </c>
      <c r="U41" s="245">
        <v>8430</v>
      </c>
      <c r="V41" s="245">
        <v>8580</v>
      </c>
      <c r="W41" s="245">
        <v>8370</v>
      </c>
      <c r="X41" s="245">
        <v>215549</v>
      </c>
      <c r="Y41" s="243">
        <v>25210438</v>
      </c>
    </row>
    <row r="42" spans="2:25" ht="12" customHeight="1">
      <c r="B42" s="88" t="s">
        <v>29</v>
      </c>
      <c r="C42" s="89">
        <v>290974610048</v>
      </c>
      <c r="D42" s="89">
        <v>242604662311</v>
      </c>
      <c r="E42" s="90">
        <v>236405776259</v>
      </c>
      <c r="F42"/>
      <c r="G42"/>
      <c r="H42"/>
      <c r="I42"/>
      <c r="J42" s="88" t="s">
        <v>64</v>
      </c>
      <c r="K42" s="89">
        <v>-14251104249</v>
      </c>
      <c r="L42" s="89">
        <v>16564473658</v>
      </c>
      <c r="M42" s="90">
        <v>1348871999</v>
      </c>
      <c r="N42"/>
      <c r="O42"/>
      <c r="P42" s="49" t="s">
        <v>2109</v>
      </c>
      <c r="Q42" s="243">
        <v>8290</v>
      </c>
      <c r="R42" s="843">
        <v>0</v>
      </c>
      <c r="S42" s="245">
        <v>31838</v>
      </c>
      <c r="T42" s="245">
        <v>257187650</v>
      </c>
      <c r="U42" s="245">
        <v>8250</v>
      </c>
      <c r="V42" s="245">
        <v>8370</v>
      </c>
      <c r="W42" s="245">
        <v>7980</v>
      </c>
      <c r="X42" s="245">
        <v>208995</v>
      </c>
      <c r="Y42" s="243">
        <v>25210438</v>
      </c>
    </row>
    <row r="43" spans="2:25" ht="12" customHeight="1">
      <c r="B43" s="88" t="s">
        <v>82</v>
      </c>
      <c r="C43" s="89">
        <v>89230221700</v>
      </c>
      <c r="D43" s="89">
        <v>99105162398</v>
      </c>
      <c r="E43" s="90">
        <v>97271734257</v>
      </c>
      <c r="F43"/>
      <c r="G43"/>
      <c r="H43"/>
      <c r="I43"/>
      <c r="J43" s="88" t="s">
        <v>65</v>
      </c>
      <c r="K43" s="89">
        <v>-5412701838</v>
      </c>
      <c r="L43" s="89">
        <v>16183489115</v>
      </c>
      <c r="M43" s="90">
        <v>4811925689</v>
      </c>
      <c r="N43"/>
      <c r="O43"/>
      <c r="P43" s="49" t="s">
        <v>2112</v>
      </c>
      <c r="Q43" s="243">
        <v>8290</v>
      </c>
      <c r="R43" s="843">
        <v>0</v>
      </c>
      <c r="S43" s="245">
        <v>22306</v>
      </c>
      <c r="T43" s="245">
        <v>183410180</v>
      </c>
      <c r="U43" s="245">
        <v>8200</v>
      </c>
      <c r="V43" s="245">
        <v>8340</v>
      </c>
      <c r="W43" s="245">
        <v>8140</v>
      </c>
      <c r="X43" s="245">
        <v>208995</v>
      </c>
      <c r="Y43" s="243">
        <v>25210438</v>
      </c>
    </row>
    <row r="44" spans="2:25" ht="12" customHeight="1">
      <c r="B44" s="88" t="s">
        <v>3937</v>
      </c>
      <c r="C44" s="89">
        <v>29588225112</v>
      </c>
      <c r="D44" s="89">
        <v>15934063185</v>
      </c>
      <c r="E44" s="90">
        <v>29532164200</v>
      </c>
      <c r="F44"/>
      <c r="G44"/>
      <c r="H44"/>
      <c r="I44"/>
      <c r="J44" s="88" t="s">
        <v>1267</v>
      </c>
      <c r="K44" s="263"/>
      <c r="L44" s="89">
        <v>21522462702</v>
      </c>
      <c r="M44" s="90">
        <v>3863813787</v>
      </c>
      <c r="N44"/>
      <c r="O44"/>
      <c r="P44" s="49" t="s">
        <v>2113</v>
      </c>
      <c r="Q44" s="243">
        <v>8290</v>
      </c>
      <c r="R44" s="843">
        <v>-210</v>
      </c>
      <c r="S44" s="245">
        <v>45460</v>
      </c>
      <c r="T44" s="245">
        <v>383313800</v>
      </c>
      <c r="U44" s="245">
        <v>8500</v>
      </c>
      <c r="V44" s="245">
        <v>8600</v>
      </c>
      <c r="W44" s="245">
        <v>8240</v>
      </c>
      <c r="X44" s="245">
        <v>208995</v>
      </c>
      <c r="Y44" s="243">
        <v>25210438</v>
      </c>
    </row>
    <row r="45" spans="2:25" ht="12" customHeight="1">
      <c r="B45" s="88" t="s">
        <v>31</v>
      </c>
      <c r="C45" s="89">
        <v>12895271599</v>
      </c>
      <c r="D45" s="89">
        <v>12810445631</v>
      </c>
      <c r="E45" s="90">
        <v>14570012806</v>
      </c>
      <c r="F45"/>
      <c r="G45"/>
      <c r="H45"/>
      <c r="I45"/>
      <c r="J45" s="88" t="s">
        <v>3938</v>
      </c>
      <c r="K45" s="89">
        <v>24841762</v>
      </c>
      <c r="L45" s="263"/>
      <c r="M45" s="264"/>
      <c r="N45"/>
      <c r="O45"/>
      <c r="P45" s="49" t="s">
        <v>2114</v>
      </c>
      <c r="Q45" s="243">
        <v>8500</v>
      </c>
      <c r="R45" s="843">
        <v>-40</v>
      </c>
      <c r="S45" s="245">
        <v>51062</v>
      </c>
      <c r="T45" s="245">
        <v>433290920</v>
      </c>
      <c r="U45" s="245">
        <v>8570</v>
      </c>
      <c r="V45" s="245">
        <v>8650</v>
      </c>
      <c r="W45" s="245">
        <v>8390</v>
      </c>
      <c r="X45" s="245">
        <v>214289</v>
      </c>
      <c r="Y45" s="243">
        <v>25210438</v>
      </c>
    </row>
    <row r="46" spans="2:25" ht="12" customHeight="1">
      <c r="B46" s="88" t="s">
        <v>26</v>
      </c>
      <c r="C46" s="89">
        <v>81263649246</v>
      </c>
      <c r="D46" s="89">
        <v>89100957844</v>
      </c>
      <c r="E46" s="90">
        <v>94102273679</v>
      </c>
      <c r="F46"/>
      <c r="G46"/>
      <c r="H46"/>
      <c r="I46"/>
      <c r="J46" s="88" t="s">
        <v>2147</v>
      </c>
      <c r="K46" s="89">
        <v>-694460102</v>
      </c>
      <c r="L46" s="89">
        <v>-3736237237</v>
      </c>
      <c r="M46" s="90">
        <v>383472366</v>
      </c>
      <c r="N46"/>
      <c r="O46"/>
      <c r="P46" s="49" t="s">
        <v>2115</v>
      </c>
      <c r="Q46" s="243">
        <v>8540</v>
      </c>
      <c r="R46" s="843">
        <v>350</v>
      </c>
      <c r="S46" s="245">
        <v>243100</v>
      </c>
      <c r="T46" s="245">
        <v>2078362370</v>
      </c>
      <c r="U46" s="245">
        <v>8120</v>
      </c>
      <c r="V46" s="245">
        <v>8860</v>
      </c>
      <c r="W46" s="245">
        <v>8070</v>
      </c>
      <c r="X46" s="245">
        <v>215297</v>
      </c>
      <c r="Y46" s="243">
        <v>25210438</v>
      </c>
    </row>
    <row r="47" spans="2:25" ht="12" customHeight="1">
      <c r="B47" s="88" t="s">
        <v>32</v>
      </c>
      <c r="C47" s="89">
        <v>2033409112155</v>
      </c>
      <c r="D47" s="89">
        <v>2263440651996</v>
      </c>
      <c r="E47" s="90">
        <v>2083700282515</v>
      </c>
      <c r="F47"/>
      <c r="G47"/>
      <c r="H47"/>
      <c r="I47"/>
      <c r="J47" s="88" t="s">
        <v>3939</v>
      </c>
      <c r="K47" s="89">
        <v>-4743083498</v>
      </c>
      <c r="L47" s="89">
        <v>-1602736350</v>
      </c>
      <c r="M47" s="90">
        <v>564639536</v>
      </c>
      <c r="N47"/>
      <c r="O47"/>
      <c r="P47" s="49" t="s">
        <v>2117</v>
      </c>
      <c r="Q47" s="243">
        <v>8190</v>
      </c>
      <c r="R47" s="843">
        <v>70</v>
      </c>
      <c r="S47" s="245">
        <v>39153</v>
      </c>
      <c r="T47" s="245">
        <v>321089450</v>
      </c>
      <c r="U47" s="245">
        <v>8150</v>
      </c>
      <c r="V47" s="245">
        <v>8270</v>
      </c>
      <c r="W47" s="245">
        <v>8060</v>
      </c>
      <c r="X47" s="245">
        <v>206473</v>
      </c>
      <c r="Y47" s="243">
        <v>25210438</v>
      </c>
    </row>
    <row r="48" spans="2:25" ht="12" customHeight="1">
      <c r="B48" s="88" t="s">
        <v>33</v>
      </c>
      <c r="C48" s="263"/>
      <c r="D48" s="263"/>
      <c r="E48" s="264"/>
      <c r="F48"/>
      <c r="G48"/>
      <c r="H48"/>
      <c r="I48"/>
      <c r="J48" s="88" t="s">
        <v>80</v>
      </c>
      <c r="K48" s="89">
        <v>-8838402411</v>
      </c>
      <c r="L48" s="89">
        <v>380984543</v>
      </c>
      <c r="M48" s="90">
        <v>-3463053690</v>
      </c>
      <c r="N48"/>
      <c r="O48"/>
      <c r="P48" s="49" t="s">
        <v>2119</v>
      </c>
      <c r="Q48" s="243">
        <v>8120</v>
      </c>
      <c r="R48" s="843">
        <v>-140</v>
      </c>
      <c r="S48" s="245">
        <v>44150</v>
      </c>
      <c r="T48" s="245">
        <v>359116680</v>
      </c>
      <c r="U48" s="245">
        <v>8260</v>
      </c>
      <c r="V48" s="245">
        <v>8270</v>
      </c>
      <c r="W48" s="245">
        <v>7900</v>
      </c>
      <c r="X48" s="245">
        <v>204709</v>
      </c>
      <c r="Y48" s="243">
        <v>25210438</v>
      </c>
    </row>
    <row r="49" spans="2:25" ht="12" customHeight="1">
      <c r="B49" s="88" t="s">
        <v>34</v>
      </c>
      <c r="C49" s="89">
        <v>1257862450413</v>
      </c>
      <c r="D49" s="89">
        <v>1489672963279</v>
      </c>
      <c r="E49" s="90">
        <v>1304205444062</v>
      </c>
      <c r="F49"/>
      <c r="G49"/>
      <c r="H49"/>
      <c r="I49"/>
      <c r="J49" s="88" t="s">
        <v>3940</v>
      </c>
      <c r="K49" s="89">
        <v>-2478229072</v>
      </c>
      <c r="L49" s="263"/>
      <c r="M49" s="264"/>
      <c r="N49"/>
      <c r="O49"/>
      <c r="P49" s="49" t="s">
        <v>2121</v>
      </c>
      <c r="Q49" s="243">
        <v>8260</v>
      </c>
      <c r="R49" s="843">
        <v>-30</v>
      </c>
      <c r="S49" s="245">
        <v>20908</v>
      </c>
      <c r="T49" s="245">
        <v>172995970</v>
      </c>
      <c r="U49" s="245">
        <v>8370</v>
      </c>
      <c r="V49" s="245">
        <v>8370</v>
      </c>
      <c r="W49" s="245">
        <v>8230</v>
      </c>
      <c r="X49" s="245">
        <v>208238</v>
      </c>
      <c r="Y49" s="243">
        <v>25210438</v>
      </c>
    </row>
    <row r="50" spans="2:25" ht="12" customHeight="1">
      <c r="B50" s="88" t="s">
        <v>35</v>
      </c>
      <c r="C50" s="89">
        <v>500919950741</v>
      </c>
      <c r="D50" s="89">
        <v>720276382069</v>
      </c>
      <c r="E50" s="90">
        <v>657981543120</v>
      </c>
      <c r="F50"/>
      <c r="G50"/>
      <c r="H50"/>
      <c r="I50"/>
      <c r="J50" s="88" t="s">
        <v>3159</v>
      </c>
      <c r="K50" s="89">
        <v>-6360173339</v>
      </c>
      <c r="L50" s="89">
        <v>380984543</v>
      </c>
      <c r="M50" s="90">
        <v>-3463053690</v>
      </c>
      <c r="N50"/>
      <c r="O50"/>
      <c r="P50" s="49" t="s">
        <v>2122</v>
      </c>
      <c r="Q50" s="243">
        <v>8290</v>
      </c>
      <c r="R50" s="843">
        <v>260</v>
      </c>
      <c r="S50" s="245">
        <v>62543</v>
      </c>
      <c r="T50" s="245">
        <v>515398300</v>
      </c>
      <c r="U50" s="245">
        <v>8120</v>
      </c>
      <c r="V50" s="245">
        <v>8400</v>
      </c>
      <c r="W50" s="245">
        <v>8040</v>
      </c>
      <c r="X50" s="245">
        <v>208995</v>
      </c>
      <c r="Y50" s="243">
        <v>25210438</v>
      </c>
    </row>
    <row r="51" spans="2:25" ht="12" customHeight="1">
      <c r="B51" s="88" t="s">
        <v>1314</v>
      </c>
      <c r="C51" s="89">
        <v>38647365893</v>
      </c>
      <c r="D51" s="89">
        <v>67027330731</v>
      </c>
      <c r="E51" s="90">
        <v>103466906566</v>
      </c>
      <c r="F51"/>
      <c r="G51"/>
      <c r="H51"/>
      <c r="I51"/>
      <c r="J51" s="88" t="s">
        <v>67</v>
      </c>
      <c r="K51" s="89">
        <v>200055407</v>
      </c>
      <c r="L51" s="89">
        <v>31813579744</v>
      </c>
      <c r="M51" s="90">
        <v>7486192222</v>
      </c>
      <c r="N51"/>
      <c r="O51"/>
      <c r="P51" s="49" t="s">
        <v>2124</v>
      </c>
      <c r="Q51" s="243">
        <v>8030</v>
      </c>
      <c r="R51" s="843">
        <v>70</v>
      </c>
      <c r="S51" s="245">
        <v>12929</v>
      </c>
      <c r="T51" s="245">
        <v>103439130</v>
      </c>
      <c r="U51" s="245">
        <v>7900</v>
      </c>
      <c r="V51" s="245">
        <v>8070</v>
      </c>
      <c r="W51" s="245">
        <v>7900</v>
      </c>
      <c r="X51" s="245">
        <v>202440</v>
      </c>
      <c r="Y51" s="243">
        <v>25210438</v>
      </c>
    </row>
    <row r="52" spans="2:25" ht="12" customHeight="1">
      <c r="B52" s="88" t="s">
        <v>3941</v>
      </c>
      <c r="C52" s="89">
        <v>576667877204</v>
      </c>
      <c r="D52" s="89">
        <v>534709729670</v>
      </c>
      <c r="E52" s="90">
        <v>423034643618</v>
      </c>
      <c r="F52"/>
      <c r="G52"/>
      <c r="H52"/>
      <c r="I52"/>
      <c r="J52" s="88" t="s">
        <v>68</v>
      </c>
      <c r="K52" s="263"/>
      <c r="L52" s="263"/>
      <c r="M52" s="264"/>
      <c r="N52"/>
      <c r="O52"/>
      <c r="P52" s="49" t="s">
        <v>2126</v>
      </c>
      <c r="Q52" s="243">
        <v>7960</v>
      </c>
      <c r="R52" s="843">
        <v>-140</v>
      </c>
      <c r="S52" s="245">
        <v>18733</v>
      </c>
      <c r="T52" s="245">
        <v>149465320</v>
      </c>
      <c r="U52" s="245">
        <v>8110</v>
      </c>
      <c r="V52" s="245">
        <v>8140</v>
      </c>
      <c r="W52" s="245">
        <v>7880</v>
      </c>
      <c r="X52" s="245">
        <v>200675</v>
      </c>
      <c r="Y52" s="243">
        <v>25210438</v>
      </c>
    </row>
    <row r="53" spans="2:25" ht="12" customHeight="1">
      <c r="B53" s="88" t="s">
        <v>1351</v>
      </c>
      <c r="C53" s="89">
        <v>11973905276</v>
      </c>
      <c r="D53" s="89">
        <v>19202271659</v>
      </c>
      <c r="E53" s="90">
        <v>10913466060</v>
      </c>
      <c r="F53"/>
      <c r="G53"/>
      <c r="H53"/>
      <c r="I53"/>
      <c r="J53" s="88" t="s">
        <v>1361</v>
      </c>
      <c r="K53" s="89">
        <v>16314019098</v>
      </c>
      <c r="L53" s="89">
        <v>15249106086</v>
      </c>
      <c r="M53" s="90">
        <v>6137320223</v>
      </c>
      <c r="N53"/>
      <c r="O53"/>
      <c r="P53" s="49" t="s">
        <v>2128</v>
      </c>
      <c r="Q53" s="243">
        <v>8100</v>
      </c>
      <c r="R53" s="843">
        <v>180</v>
      </c>
      <c r="S53" s="245">
        <v>53041</v>
      </c>
      <c r="T53" s="245">
        <v>429268400</v>
      </c>
      <c r="U53" s="245">
        <v>8000</v>
      </c>
      <c r="V53" s="245">
        <v>8230</v>
      </c>
      <c r="W53" s="245">
        <v>7870</v>
      </c>
      <c r="X53" s="245">
        <v>204205</v>
      </c>
      <c r="Y53" s="243">
        <v>25210438</v>
      </c>
    </row>
    <row r="54" spans="2:25" ht="12" customHeight="1">
      <c r="B54" s="88" t="s">
        <v>83</v>
      </c>
      <c r="C54" s="89">
        <v>629058391</v>
      </c>
      <c r="D54" s="89">
        <v>839901752</v>
      </c>
      <c r="E54" s="90">
        <v>16186336</v>
      </c>
      <c r="F54"/>
      <c r="G54"/>
      <c r="H54"/>
      <c r="I54"/>
      <c r="J54" s="88" t="s">
        <v>1362</v>
      </c>
      <c r="K54" s="89">
        <v>-1862859442</v>
      </c>
      <c r="L54" s="263"/>
      <c r="M54" s="264"/>
      <c r="N54"/>
      <c r="O54"/>
      <c r="P54" s="49" t="s">
        <v>2130</v>
      </c>
      <c r="Q54" s="243">
        <v>7920</v>
      </c>
      <c r="R54" s="843">
        <v>-90</v>
      </c>
      <c r="S54" s="245">
        <v>19395</v>
      </c>
      <c r="T54" s="245">
        <v>153657760</v>
      </c>
      <c r="U54" s="245">
        <v>8010</v>
      </c>
      <c r="V54" s="245">
        <v>8010</v>
      </c>
      <c r="W54" s="245">
        <v>7860</v>
      </c>
      <c r="X54" s="245">
        <v>199667</v>
      </c>
      <c r="Y54" s="243">
        <v>25210438</v>
      </c>
    </row>
    <row r="55" spans="2:25" ht="12" customHeight="1">
      <c r="B55" s="88" t="s">
        <v>3942</v>
      </c>
      <c r="C55" s="89">
        <v>3617938958</v>
      </c>
      <c r="D55" s="89">
        <v>1555423352</v>
      </c>
      <c r="E55" s="90">
        <v>1555423352</v>
      </c>
      <c r="F55"/>
      <c r="G55"/>
      <c r="H55"/>
      <c r="I55"/>
      <c r="J55" s="88" t="s">
        <v>69</v>
      </c>
      <c r="K55" s="263"/>
      <c r="L55" s="263"/>
      <c r="M55" s="264"/>
      <c r="N55"/>
      <c r="O55"/>
      <c r="P55" s="49" t="s">
        <v>2131</v>
      </c>
      <c r="Q55" s="243">
        <v>8010</v>
      </c>
      <c r="R55" s="843">
        <v>-50</v>
      </c>
      <c r="S55" s="245">
        <v>51167</v>
      </c>
      <c r="T55" s="245">
        <v>406088230</v>
      </c>
      <c r="U55" s="245">
        <v>8060</v>
      </c>
      <c r="V55" s="245">
        <v>8070</v>
      </c>
      <c r="W55" s="245">
        <v>7870</v>
      </c>
      <c r="X55" s="245">
        <v>201936</v>
      </c>
      <c r="Y55" s="243">
        <v>25210438</v>
      </c>
    </row>
    <row r="56" spans="2:25" ht="12" customHeight="1">
      <c r="B56" s="88" t="s">
        <v>38</v>
      </c>
      <c r="C56" s="89">
        <v>125406353950</v>
      </c>
      <c r="D56" s="89">
        <v>146061924046</v>
      </c>
      <c r="E56" s="90">
        <v>107237275010</v>
      </c>
      <c r="F56"/>
      <c r="G56"/>
      <c r="H56"/>
      <c r="I56"/>
      <c r="J56" s="88" t="s">
        <v>70</v>
      </c>
      <c r="K56" s="89">
        <v>2062914849</v>
      </c>
      <c r="L56" s="89">
        <v>31813579744</v>
      </c>
      <c r="M56" s="90">
        <v>7486192222</v>
      </c>
      <c r="N56"/>
      <c r="O56"/>
      <c r="P56" s="49" t="s">
        <v>2132</v>
      </c>
      <c r="Q56" s="243">
        <v>8060</v>
      </c>
      <c r="R56" s="843">
        <v>-80</v>
      </c>
      <c r="S56" s="245">
        <v>37578</v>
      </c>
      <c r="T56" s="245">
        <v>304000190</v>
      </c>
      <c r="U56" s="245">
        <v>8090</v>
      </c>
      <c r="V56" s="245">
        <v>8190</v>
      </c>
      <c r="W56" s="245">
        <v>8030</v>
      </c>
      <c r="X56" s="245">
        <v>203196</v>
      </c>
      <c r="Y56" s="243">
        <v>25210438</v>
      </c>
    </row>
    <row r="57" spans="2:25" ht="12" customHeight="1">
      <c r="B57" s="88" t="s">
        <v>39</v>
      </c>
      <c r="C57" s="89">
        <v>328815280724</v>
      </c>
      <c r="D57" s="89">
        <v>308335447379</v>
      </c>
      <c r="E57" s="90">
        <v>343282569369</v>
      </c>
      <c r="F57"/>
      <c r="G57"/>
      <c r="H57"/>
      <c r="I57"/>
      <c r="J57" s="88" t="s">
        <v>71</v>
      </c>
      <c r="K57" s="89">
        <v>-1862859442</v>
      </c>
      <c r="L57" s="263"/>
      <c r="M57" s="264"/>
      <c r="N57"/>
      <c r="O57"/>
      <c r="P57" s="49" t="s">
        <v>2133</v>
      </c>
      <c r="Q57" s="243">
        <v>8140</v>
      </c>
      <c r="R57" s="843">
        <v>-140</v>
      </c>
      <c r="S57" s="245">
        <v>37311</v>
      </c>
      <c r="T57" s="245">
        <v>302379360</v>
      </c>
      <c r="U57" s="245">
        <v>8140</v>
      </c>
      <c r="V57" s="245">
        <v>8290</v>
      </c>
      <c r="W57" s="245">
        <v>8040</v>
      </c>
      <c r="X57" s="245">
        <v>205213</v>
      </c>
      <c r="Y57" s="243">
        <v>25210438</v>
      </c>
    </row>
    <row r="58" spans="2:25" ht="12" customHeight="1">
      <c r="B58" s="88" t="s">
        <v>530</v>
      </c>
      <c r="C58" s="89">
        <v>77111938174</v>
      </c>
      <c r="D58" s="89">
        <v>67977002205</v>
      </c>
      <c r="E58" s="90">
        <v>68318601463</v>
      </c>
      <c r="F58"/>
      <c r="G58"/>
      <c r="H58"/>
      <c r="I58"/>
      <c r="J58" s="88" t="s">
        <v>72</v>
      </c>
      <c r="K58" s="263"/>
      <c r="L58" s="263"/>
      <c r="M58" s="264"/>
      <c r="N58"/>
      <c r="O58"/>
      <c r="P58" s="49" t="s">
        <v>2134</v>
      </c>
      <c r="Q58" s="243">
        <v>8280</v>
      </c>
      <c r="R58" s="843">
        <v>50</v>
      </c>
      <c r="S58" s="245">
        <v>12434</v>
      </c>
      <c r="T58" s="245">
        <v>101444910</v>
      </c>
      <c r="U58" s="245">
        <v>8290</v>
      </c>
      <c r="V58" s="245">
        <v>8290</v>
      </c>
      <c r="W58" s="245">
        <v>8100</v>
      </c>
      <c r="X58" s="245">
        <v>208742</v>
      </c>
      <c r="Y58" s="243">
        <v>25210438</v>
      </c>
    </row>
    <row r="59" spans="2:25" ht="12" customHeight="1">
      <c r="B59" s="88" t="s">
        <v>3943</v>
      </c>
      <c r="C59" s="89">
        <v>134992081364</v>
      </c>
      <c r="D59" s="89">
        <v>119095697691</v>
      </c>
      <c r="E59" s="90">
        <v>163644387190</v>
      </c>
      <c r="F59"/>
      <c r="G59"/>
      <c r="H59"/>
      <c r="I59"/>
      <c r="J59" s="88" t="s">
        <v>3944</v>
      </c>
      <c r="K59" s="263">
        <v>569</v>
      </c>
      <c r="L59" s="263">
        <v>601</v>
      </c>
      <c r="M59" s="264">
        <v>367</v>
      </c>
      <c r="N59"/>
      <c r="O59"/>
      <c r="P59" s="49" t="s">
        <v>2135</v>
      </c>
      <c r="Q59" s="243">
        <v>8230</v>
      </c>
      <c r="R59" s="843">
        <v>0</v>
      </c>
      <c r="S59" s="245">
        <v>23799</v>
      </c>
      <c r="T59" s="245">
        <v>195031640</v>
      </c>
      <c r="U59" s="245">
        <v>8140</v>
      </c>
      <c r="V59" s="245">
        <v>8260</v>
      </c>
      <c r="W59" s="245">
        <v>8140</v>
      </c>
      <c r="X59" s="245">
        <v>207482</v>
      </c>
      <c r="Y59" s="243">
        <v>25210438</v>
      </c>
    </row>
    <row r="60" spans="2:25" ht="12" customHeight="1">
      <c r="B60" s="88" t="s">
        <v>105</v>
      </c>
      <c r="C60" s="89">
        <v>53218914453</v>
      </c>
      <c r="D60" s="89">
        <v>55378311961</v>
      </c>
      <c r="E60" s="90">
        <v>54519023084</v>
      </c>
      <c r="F60"/>
      <c r="G60"/>
      <c r="H60"/>
      <c r="I60"/>
      <c r="J60" s="55" t="s">
        <v>3945</v>
      </c>
      <c r="K60" s="91">
        <v>569</v>
      </c>
      <c r="L60" s="91">
        <v>601</v>
      </c>
      <c r="M60" s="92">
        <v>243</v>
      </c>
      <c r="N60"/>
      <c r="O60"/>
      <c r="P60" s="49" t="s">
        <v>2136</v>
      </c>
      <c r="Q60" s="243">
        <v>8230</v>
      </c>
      <c r="R60" s="843">
        <v>50</v>
      </c>
      <c r="S60" s="245">
        <v>9139</v>
      </c>
      <c r="T60" s="245">
        <v>75183490</v>
      </c>
      <c r="U60" s="245">
        <v>8180</v>
      </c>
      <c r="V60" s="245">
        <v>8250</v>
      </c>
      <c r="W60" s="245">
        <v>8180</v>
      </c>
      <c r="X60" s="245">
        <v>207482</v>
      </c>
      <c r="Y60" s="243">
        <v>25210438</v>
      </c>
    </row>
    <row r="61" spans="2:25" ht="12" customHeight="1">
      <c r="B61" s="88" t="s">
        <v>3946</v>
      </c>
      <c r="C61" s="89">
        <v>11745909776</v>
      </c>
      <c r="D61" s="89">
        <v>11373250467</v>
      </c>
      <c r="E61" s="90">
        <v>15773884152</v>
      </c>
      <c r="F61"/>
      <c r="G61"/>
      <c r="H61"/>
      <c r="I61"/>
      <c r="J61"/>
      <c r="K61"/>
      <c r="L61"/>
      <c r="M61"/>
      <c r="N61"/>
      <c r="O61"/>
      <c r="P61" s="49" t="s">
        <v>2137</v>
      </c>
      <c r="Q61" s="243">
        <v>8180</v>
      </c>
      <c r="R61" s="843">
        <v>-210</v>
      </c>
      <c r="S61" s="245">
        <v>29625</v>
      </c>
      <c r="T61" s="245">
        <v>242271260</v>
      </c>
      <c r="U61" s="245">
        <v>8250</v>
      </c>
      <c r="V61" s="245">
        <v>8320</v>
      </c>
      <c r="W61" s="245">
        <v>8080</v>
      </c>
      <c r="X61" s="245">
        <v>206221</v>
      </c>
      <c r="Y61" s="243">
        <v>25210438</v>
      </c>
    </row>
    <row r="62" spans="2:25" ht="12" customHeight="1">
      <c r="B62" s="88" t="s">
        <v>107</v>
      </c>
      <c r="C62" s="89">
        <v>9924942181</v>
      </c>
      <c r="D62" s="89">
        <v>9665355767</v>
      </c>
      <c r="E62" s="90">
        <v>3893968505</v>
      </c>
      <c r="F62"/>
      <c r="G62"/>
      <c r="H62"/>
      <c r="I62"/>
      <c r="J62" s="283" t="s">
        <v>3947</v>
      </c>
      <c r="K62" s="241"/>
      <c r="L62" s="241"/>
      <c r="M62"/>
      <c r="N62"/>
      <c r="O62"/>
      <c r="P62" s="49" t="s">
        <v>2138</v>
      </c>
      <c r="Q62" s="243">
        <v>8390</v>
      </c>
      <c r="R62" s="843">
        <v>-10</v>
      </c>
      <c r="S62" s="245">
        <v>37188</v>
      </c>
      <c r="T62" s="245">
        <v>313628000</v>
      </c>
      <c r="U62" s="245">
        <v>8350</v>
      </c>
      <c r="V62" s="245">
        <v>8570</v>
      </c>
      <c r="W62" s="245">
        <v>8300</v>
      </c>
      <c r="X62" s="245">
        <v>211516</v>
      </c>
      <c r="Y62" s="243">
        <v>25210438</v>
      </c>
    </row>
    <row r="63" spans="2:25" ht="12" customHeight="1">
      <c r="B63" s="88" t="s">
        <v>106</v>
      </c>
      <c r="C63" s="89">
        <v>41821494776</v>
      </c>
      <c r="D63" s="89">
        <v>44845829288</v>
      </c>
      <c r="E63" s="90">
        <v>37132704975</v>
      </c>
      <c r="F63"/>
      <c r="G63"/>
      <c r="H63"/>
      <c r="I63"/>
      <c r="J63" s="283" t="s">
        <v>3948</v>
      </c>
      <c r="K63" s="241"/>
      <c r="L63" s="241"/>
      <c r="M63"/>
      <c r="N63"/>
      <c r="O63"/>
      <c r="P63" s="49" t="s">
        <v>2139</v>
      </c>
      <c r="Q63" s="243">
        <v>8400</v>
      </c>
      <c r="R63" s="843">
        <v>170</v>
      </c>
      <c r="S63" s="245">
        <v>35592</v>
      </c>
      <c r="T63" s="245">
        <v>296829000</v>
      </c>
      <c r="U63" s="245">
        <v>8400</v>
      </c>
      <c r="V63" s="245">
        <v>8400</v>
      </c>
      <c r="W63" s="245">
        <v>8270</v>
      </c>
      <c r="X63" s="245">
        <v>211768</v>
      </c>
      <c r="Y63" s="243">
        <v>25210438</v>
      </c>
    </row>
    <row r="64" spans="2:25" ht="12" customHeight="1">
      <c r="B64" s="88" t="s">
        <v>42</v>
      </c>
      <c r="C64" s="89">
        <v>1586677731137</v>
      </c>
      <c r="D64" s="89">
        <v>1798008410658</v>
      </c>
      <c r="E64" s="90">
        <v>1647488013431</v>
      </c>
      <c r="F64"/>
      <c r="G64"/>
      <c r="H64"/>
      <c r="I64"/>
      <c r="J64" s="1112" t="s">
        <v>1332</v>
      </c>
      <c r="K64" s="1113"/>
      <c r="L64" s="1114"/>
      <c r="M64"/>
      <c r="N64"/>
      <c r="O64"/>
      <c r="P64" s="49" t="s">
        <v>2140</v>
      </c>
      <c r="Q64" s="243">
        <v>8230</v>
      </c>
      <c r="R64" s="843">
        <v>-50</v>
      </c>
      <c r="S64" s="245">
        <v>19793</v>
      </c>
      <c r="T64" s="245">
        <v>163822850</v>
      </c>
      <c r="U64" s="245">
        <v>8330</v>
      </c>
      <c r="V64" s="245">
        <v>8330</v>
      </c>
      <c r="W64" s="245">
        <v>8200</v>
      </c>
      <c r="X64" s="245">
        <v>207482</v>
      </c>
      <c r="Y64" s="243">
        <v>25210438</v>
      </c>
    </row>
    <row r="65" spans="2:25" ht="12" customHeight="1">
      <c r="B65" s="88" t="s">
        <v>43</v>
      </c>
      <c r="C65" s="263"/>
      <c r="D65" s="263"/>
      <c r="E65" s="264"/>
      <c r="F65"/>
      <c r="G65"/>
      <c r="H65"/>
      <c r="I65"/>
      <c r="J65" s="344" t="s">
        <v>1333</v>
      </c>
      <c r="K65" s="284" t="s">
        <v>3210</v>
      </c>
      <c r="L65" s="285" t="s">
        <v>3211</v>
      </c>
      <c r="M65"/>
      <c r="N65"/>
      <c r="O65"/>
      <c r="P65" s="49" t="s">
        <v>2144</v>
      </c>
      <c r="Q65" s="243">
        <v>8280</v>
      </c>
      <c r="R65" s="843">
        <v>150</v>
      </c>
      <c r="S65" s="245">
        <v>28296</v>
      </c>
      <c r="T65" s="245">
        <v>231981700</v>
      </c>
      <c r="U65" s="245">
        <v>8200</v>
      </c>
      <c r="V65" s="245">
        <v>8300</v>
      </c>
      <c r="W65" s="245">
        <v>8050</v>
      </c>
      <c r="X65" s="245">
        <v>208742</v>
      </c>
      <c r="Y65" s="243">
        <v>25210438</v>
      </c>
    </row>
    <row r="66" spans="2:25" ht="12" customHeight="1">
      <c r="B66" s="88" t="s">
        <v>44</v>
      </c>
      <c r="C66" s="89">
        <v>442633448113</v>
      </c>
      <c r="D66" s="89">
        <v>465432241338</v>
      </c>
      <c r="E66" s="90">
        <v>436212269084</v>
      </c>
      <c r="F66"/>
      <c r="G66"/>
      <c r="H66"/>
      <c r="I66"/>
      <c r="J66" s="305" t="s">
        <v>3949</v>
      </c>
      <c r="K66" s="286">
        <v>1758986</v>
      </c>
      <c r="L66" s="288">
        <v>1932196</v>
      </c>
      <c r="M66"/>
      <c r="N66"/>
      <c r="O66"/>
      <c r="P66" s="49" t="s">
        <v>2146</v>
      </c>
      <c r="Q66" s="243">
        <v>8130</v>
      </c>
      <c r="R66" s="843">
        <v>120</v>
      </c>
      <c r="S66" s="245">
        <v>28692</v>
      </c>
      <c r="T66" s="245">
        <v>232733300</v>
      </c>
      <c r="U66" s="245">
        <v>8010</v>
      </c>
      <c r="V66" s="245">
        <v>8200</v>
      </c>
      <c r="W66" s="245">
        <v>8010</v>
      </c>
      <c r="X66" s="245">
        <v>204961</v>
      </c>
      <c r="Y66" s="243">
        <v>25210438</v>
      </c>
    </row>
    <row r="67" spans="2:25" ht="12" customHeight="1">
      <c r="B67" s="88" t="s">
        <v>45</v>
      </c>
      <c r="C67" s="89">
        <v>127682825000</v>
      </c>
      <c r="D67" s="89">
        <v>127682825000</v>
      </c>
      <c r="E67" s="90">
        <v>106081950000</v>
      </c>
      <c r="F67"/>
      <c r="G67"/>
      <c r="H67"/>
      <c r="I67"/>
      <c r="J67" s="305" t="s">
        <v>768</v>
      </c>
      <c r="K67" s="286">
        <v>217016</v>
      </c>
      <c r="L67" s="288">
        <v>206516</v>
      </c>
      <c r="M67"/>
      <c r="N67"/>
      <c r="O67"/>
      <c r="P67" s="49" t="s">
        <v>2148</v>
      </c>
      <c r="Q67" s="243">
        <v>8010</v>
      </c>
      <c r="R67" s="843">
        <v>-170</v>
      </c>
      <c r="S67" s="245">
        <v>46705</v>
      </c>
      <c r="T67" s="245">
        <v>371514860</v>
      </c>
      <c r="U67" s="245">
        <v>8130</v>
      </c>
      <c r="V67" s="245">
        <v>8130</v>
      </c>
      <c r="W67" s="245">
        <v>7870</v>
      </c>
      <c r="X67" s="245">
        <v>201936</v>
      </c>
      <c r="Y67" s="243">
        <v>25210438</v>
      </c>
    </row>
    <row r="68" spans="2:25" ht="12" customHeight="1">
      <c r="B68" s="88" t="s">
        <v>46</v>
      </c>
      <c r="C68" s="89">
        <v>123759609293</v>
      </c>
      <c r="D68" s="89">
        <v>120184196846</v>
      </c>
      <c r="E68" s="90">
        <v>141924120786</v>
      </c>
      <c r="F68"/>
      <c r="G68"/>
      <c r="H68"/>
      <c r="I68"/>
      <c r="J68" s="305" t="s">
        <v>3950</v>
      </c>
      <c r="K68" s="286">
        <v>14959</v>
      </c>
      <c r="L68" s="288">
        <v>17179</v>
      </c>
      <c r="M68"/>
      <c r="N68"/>
      <c r="O68"/>
      <c r="P68" s="49" t="s">
        <v>2150</v>
      </c>
      <c r="Q68" s="243">
        <v>8180</v>
      </c>
      <c r="R68" s="843">
        <v>-190</v>
      </c>
      <c r="S68" s="245">
        <v>30908</v>
      </c>
      <c r="T68" s="245">
        <v>255139010</v>
      </c>
      <c r="U68" s="245">
        <v>8370</v>
      </c>
      <c r="V68" s="245">
        <v>8400</v>
      </c>
      <c r="W68" s="245">
        <v>8120</v>
      </c>
      <c r="X68" s="245">
        <v>206221</v>
      </c>
      <c r="Y68" s="243">
        <v>25210438</v>
      </c>
    </row>
    <row r="69" spans="2:25" ht="12" customHeight="1">
      <c r="B69" s="88" t="s">
        <v>48</v>
      </c>
      <c r="C69" s="89">
        <v>189786659555</v>
      </c>
      <c r="D69" s="89">
        <v>194633856292</v>
      </c>
      <c r="E69" s="90">
        <v>181572988713</v>
      </c>
      <c r="F69"/>
      <c r="G69"/>
      <c r="H69"/>
      <c r="I69"/>
      <c r="J69" s="305" t="s">
        <v>3951</v>
      </c>
      <c r="K69" s="286">
        <v>12124</v>
      </c>
      <c r="L69" s="288">
        <v>8787</v>
      </c>
      <c r="M69"/>
      <c r="N69"/>
      <c r="O69"/>
      <c r="P69" s="49" t="s">
        <v>2152</v>
      </c>
      <c r="Q69" s="243">
        <v>8370</v>
      </c>
      <c r="R69" s="843">
        <v>-10</v>
      </c>
      <c r="S69" s="245">
        <v>21854</v>
      </c>
      <c r="T69" s="245">
        <v>181891720</v>
      </c>
      <c r="U69" s="245">
        <v>8490</v>
      </c>
      <c r="V69" s="245">
        <v>8490</v>
      </c>
      <c r="W69" s="245">
        <v>8230</v>
      </c>
      <c r="X69" s="245">
        <v>211011</v>
      </c>
      <c r="Y69" s="243">
        <v>25210438</v>
      </c>
    </row>
    <row r="70" spans="2:25" ht="12" customHeight="1">
      <c r="B70" s="88" t="s">
        <v>78</v>
      </c>
      <c r="C70" s="89">
        <v>3559395364</v>
      </c>
      <c r="D70" s="89">
        <v>25086404299</v>
      </c>
      <c r="E70" s="90">
        <v>8902915184</v>
      </c>
      <c r="F70"/>
      <c r="G70"/>
      <c r="H70"/>
      <c r="I70"/>
      <c r="J70" s="305" t="s">
        <v>3952</v>
      </c>
      <c r="K70" s="286">
        <v>15393</v>
      </c>
      <c r="L70" s="288">
        <v>12023</v>
      </c>
      <c r="M70"/>
      <c r="N70"/>
      <c r="O70"/>
      <c r="P70" s="49" t="s">
        <v>2153</v>
      </c>
      <c r="Q70" s="243">
        <v>8380</v>
      </c>
      <c r="R70" s="843">
        <v>-50</v>
      </c>
      <c r="S70" s="245">
        <v>19313</v>
      </c>
      <c r="T70" s="245">
        <v>161028650</v>
      </c>
      <c r="U70" s="245">
        <v>8500</v>
      </c>
      <c r="V70" s="245">
        <v>8500</v>
      </c>
      <c r="W70" s="245">
        <v>8270</v>
      </c>
      <c r="X70" s="245">
        <v>211263</v>
      </c>
      <c r="Y70" s="243">
        <v>25210438</v>
      </c>
    </row>
    <row r="71" spans="2:25" ht="12" customHeight="1">
      <c r="B71" s="88" t="s">
        <v>112</v>
      </c>
      <c r="C71" s="89">
        <v>-2155041099</v>
      </c>
      <c r="D71" s="89">
        <v>-2155041099</v>
      </c>
      <c r="E71" s="90">
        <v>-2269705599</v>
      </c>
      <c r="F71"/>
      <c r="G71"/>
      <c r="H71"/>
      <c r="I71"/>
      <c r="J71" s="305" t="s">
        <v>74</v>
      </c>
      <c r="K71" s="286">
        <v>4066</v>
      </c>
      <c r="L71" s="288">
        <v>3350</v>
      </c>
      <c r="M71"/>
      <c r="N71"/>
      <c r="O71"/>
      <c r="P71" s="49" t="s">
        <v>2156</v>
      </c>
      <c r="Q71" s="243">
        <v>8430</v>
      </c>
      <c r="R71" s="843">
        <v>200</v>
      </c>
      <c r="S71" s="245">
        <v>23776</v>
      </c>
      <c r="T71" s="245">
        <v>199021330</v>
      </c>
      <c r="U71" s="245">
        <v>8230</v>
      </c>
      <c r="V71" s="245">
        <v>8460</v>
      </c>
      <c r="W71" s="245">
        <v>8160</v>
      </c>
      <c r="X71" s="245">
        <v>212524</v>
      </c>
      <c r="Y71" s="243">
        <v>25210438</v>
      </c>
    </row>
    <row r="72" spans="2:25" ht="12" customHeight="1">
      <c r="B72" s="88" t="s">
        <v>49</v>
      </c>
      <c r="C72" s="89">
        <v>4097932905</v>
      </c>
      <c r="D72" s="263"/>
      <c r="E72" s="264"/>
      <c r="F72"/>
      <c r="G72"/>
      <c r="H72"/>
      <c r="I72"/>
      <c r="J72" s="305" t="s">
        <v>3953</v>
      </c>
      <c r="K72" s="286">
        <v>2690</v>
      </c>
      <c r="L72" s="288">
        <v>2945</v>
      </c>
      <c r="M72"/>
      <c r="N72"/>
      <c r="O72"/>
      <c r="P72" s="49" t="s">
        <v>2158</v>
      </c>
      <c r="Q72" s="243">
        <v>8230</v>
      </c>
      <c r="R72" s="843">
        <v>-160</v>
      </c>
      <c r="S72" s="245">
        <v>21554</v>
      </c>
      <c r="T72" s="245">
        <v>178977000</v>
      </c>
      <c r="U72" s="245">
        <v>8390</v>
      </c>
      <c r="V72" s="245">
        <v>8440</v>
      </c>
      <c r="W72" s="245">
        <v>8230</v>
      </c>
      <c r="X72" s="245">
        <v>207482</v>
      </c>
      <c r="Y72" s="243">
        <v>25210438</v>
      </c>
    </row>
    <row r="73" spans="2:25" ht="12" customHeight="1">
      <c r="B73" s="88" t="s">
        <v>50</v>
      </c>
      <c r="C73" s="89">
        <v>446731381018</v>
      </c>
      <c r="D73" s="89">
        <v>465432241338</v>
      </c>
      <c r="E73" s="90">
        <v>436212269084</v>
      </c>
      <c r="F73"/>
      <c r="G73"/>
      <c r="H73"/>
      <c r="I73"/>
      <c r="J73" s="305" t="s">
        <v>3954</v>
      </c>
      <c r="K73" s="286">
        <v>6310</v>
      </c>
      <c r="L73" s="288">
        <v>11372</v>
      </c>
      <c r="M73"/>
      <c r="N73"/>
      <c r="O73"/>
      <c r="P73" s="49" t="s">
        <v>2160</v>
      </c>
      <c r="Q73" s="243">
        <v>8390</v>
      </c>
      <c r="R73" s="843">
        <v>210</v>
      </c>
      <c r="S73" s="245">
        <v>47386</v>
      </c>
      <c r="T73" s="245">
        <v>394450720</v>
      </c>
      <c r="U73" s="245">
        <v>8200</v>
      </c>
      <c r="V73" s="245">
        <v>8440</v>
      </c>
      <c r="W73" s="245">
        <v>8200</v>
      </c>
      <c r="X73" s="245">
        <v>211516</v>
      </c>
      <c r="Y73" s="243">
        <v>25210438</v>
      </c>
    </row>
    <row r="74" spans="2:25" ht="12" customHeight="1">
      <c r="B74" s="55" t="s">
        <v>51</v>
      </c>
      <c r="C74" s="56">
        <v>2033409112155</v>
      </c>
      <c r="D74" s="56">
        <v>2263440651996</v>
      </c>
      <c r="E74" s="57">
        <v>2083700282515</v>
      </c>
      <c r="F74"/>
      <c r="G74"/>
      <c r="H74"/>
      <c r="I74"/>
      <c r="J74" s="305" t="s">
        <v>3955</v>
      </c>
      <c r="K74" s="286">
        <v>104545</v>
      </c>
      <c r="L74" s="288">
        <v>142451</v>
      </c>
      <c r="M74"/>
      <c r="N74"/>
      <c r="O74"/>
      <c r="P74" s="49" t="s">
        <v>2161</v>
      </c>
      <c r="Q74" s="243">
        <v>8180</v>
      </c>
      <c r="R74" s="843">
        <v>110</v>
      </c>
      <c r="S74" s="245">
        <v>26014</v>
      </c>
      <c r="T74" s="245">
        <v>211144300</v>
      </c>
      <c r="U74" s="245">
        <v>8040</v>
      </c>
      <c r="V74" s="245">
        <v>8180</v>
      </c>
      <c r="W74" s="245">
        <v>8040</v>
      </c>
      <c r="X74" s="245">
        <v>206221</v>
      </c>
      <c r="Y74" s="243">
        <v>25210438</v>
      </c>
    </row>
    <row r="75" spans="2:25" ht="12" customHeight="1">
      <c r="B75"/>
      <c r="C75"/>
      <c r="D75"/>
      <c r="E75"/>
      <c r="F75"/>
      <c r="G75"/>
      <c r="H75"/>
      <c r="I75"/>
      <c r="J75" s="305" t="s">
        <v>1337</v>
      </c>
      <c r="K75" s="286">
        <v>949808</v>
      </c>
      <c r="L75" s="288">
        <v>1014991</v>
      </c>
      <c r="M75"/>
      <c r="N75"/>
      <c r="O75"/>
      <c r="P75" s="49" t="s">
        <v>2162</v>
      </c>
      <c r="Q75" s="243">
        <v>8070</v>
      </c>
      <c r="R75" s="843">
        <v>-160</v>
      </c>
      <c r="S75" s="245">
        <v>30201</v>
      </c>
      <c r="T75" s="245">
        <v>244345230</v>
      </c>
      <c r="U75" s="245">
        <v>8310</v>
      </c>
      <c r="V75" s="245">
        <v>8310</v>
      </c>
      <c r="W75" s="245">
        <v>8010</v>
      </c>
      <c r="X75" s="245">
        <v>203448</v>
      </c>
      <c r="Y75" s="243">
        <v>25210438</v>
      </c>
    </row>
    <row r="76" spans="2:25" ht="12" customHeight="1">
      <c r="B76"/>
      <c r="C76"/>
      <c r="D76"/>
      <c r="E76"/>
      <c r="F76"/>
      <c r="G76"/>
      <c r="H76"/>
      <c r="I76"/>
      <c r="J76" s="88" t="s">
        <v>1258</v>
      </c>
      <c r="K76" s="286">
        <v>195592</v>
      </c>
      <c r="L76" s="288">
        <v>229287</v>
      </c>
      <c r="M76"/>
      <c r="N76"/>
      <c r="O76"/>
      <c r="P76" s="49" t="s">
        <v>2163</v>
      </c>
      <c r="Q76" s="243">
        <v>8230</v>
      </c>
      <c r="R76" s="843">
        <v>220</v>
      </c>
      <c r="S76" s="245">
        <v>83652</v>
      </c>
      <c r="T76" s="245">
        <v>697034510</v>
      </c>
      <c r="U76" s="245">
        <v>8170</v>
      </c>
      <c r="V76" s="245">
        <v>8770</v>
      </c>
      <c r="W76" s="245">
        <v>8150</v>
      </c>
      <c r="X76" s="245">
        <v>207482</v>
      </c>
      <c r="Y76" s="243">
        <v>25210438</v>
      </c>
    </row>
    <row r="77" spans="2:25" ht="12" customHeight="1">
      <c r="B77" s="283" t="s">
        <v>3956</v>
      </c>
      <c r="C77" s="241"/>
      <c r="D77" s="241"/>
      <c r="E77" s="241"/>
      <c r="F77" s="241"/>
      <c r="G77"/>
      <c r="H77"/>
      <c r="I77"/>
      <c r="J77" s="347" t="s">
        <v>818</v>
      </c>
      <c r="K77" s="290">
        <v>3281489</v>
      </c>
      <c r="L77" s="291">
        <v>3581097</v>
      </c>
      <c r="M77"/>
      <c r="N77"/>
      <c r="O77"/>
      <c r="P77" s="49" t="s">
        <v>2165</v>
      </c>
      <c r="Q77" s="243">
        <v>8010</v>
      </c>
      <c r="R77" s="843">
        <v>10</v>
      </c>
      <c r="S77" s="245">
        <v>25547</v>
      </c>
      <c r="T77" s="245">
        <v>204822010</v>
      </c>
      <c r="U77" s="245">
        <v>7930</v>
      </c>
      <c r="V77" s="245">
        <v>8070</v>
      </c>
      <c r="W77" s="245">
        <v>7930</v>
      </c>
      <c r="X77" s="245">
        <v>201936</v>
      </c>
      <c r="Y77" s="243">
        <v>25210438</v>
      </c>
    </row>
    <row r="78" spans="2:25" ht="12" customHeight="1">
      <c r="B78" s="283" t="s">
        <v>3957</v>
      </c>
      <c r="C78" s="241"/>
      <c r="D78" s="241"/>
      <c r="E78" s="241"/>
      <c r="F78" s="241"/>
      <c r="G78"/>
      <c r="H78"/>
      <c r="I78"/>
      <c r="J78"/>
      <c r="K78"/>
      <c r="L78"/>
      <c r="M78"/>
      <c r="N78"/>
      <c r="O78"/>
      <c r="P78" s="49" t="s">
        <v>2166</v>
      </c>
      <c r="Q78" s="243">
        <v>8000</v>
      </c>
      <c r="R78" s="843">
        <v>220</v>
      </c>
      <c r="S78" s="245">
        <v>99153</v>
      </c>
      <c r="T78" s="245">
        <v>792320760</v>
      </c>
      <c r="U78" s="245">
        <v>8090</v>
      </c>
      <c r="V78" s="245">
        <v>8150</v>
      </c>
      <c r="W78" s="245">
        <v>7900</v>
      </c>
      <c r="X78" s="245">
        <v>201684</v>
      </c>
      <c r="Y78" s="243">
        <v>25210438</v>
      </c>
    </row>
    <row r="79" spans="2:25" ht="12" customHeight="1">
      <c r="B79" s="1112" t="s">
        <v>1332</v>
      </c>
      <c r="C79" s="1113"/>
      <c r="D79" s="1113"/>
      <c r="E79" s="1113"/>
      <c r="F79" s="1114"/>
      <c r="G79" s="828" t="s">
        <v>2537</v>
      </c>
      <c r="H79" s="830"/>
      <c r="I79"/>
      <c r="J79"/>
      <c r="K79"/>
      <c r="L79"/>
      <c r="M79"/>
      <c r="N79"/>
      <c r="O79"/>
      <c r="P79" s="49" t="s">
        <v>2167</v>
      </c>
      <c r="Q79" s="243">
        <v>7780</v>
      </c>
      <c r="R79" s="843">
        <v>290</v>
      </c>
      <c r="S79" s="245">
        <v>57136</v>
      </c>
      <c r="T79" s="245">
        <v>437437850</v>
      </c>
      <c r="U79" s="245">
        <v>7410</v>
      </c>
      <c r="V79" s="245">
        <v>7830</v>
      </c>
      <c r="W79" s="245">
        <v>7410</v>
      </c>
      <c r="X79" s="245">
        <v>196137</v>
      </c>
      <c r="Y79" s="243">
        <v>25210438</v>
      </c>
    </row>
    <row r="80" spans="2:25" ht="12" customHeight="1">
      <c r="B80" s="1115" t="s">
        <v>1333</v>
      </c>
      <c r="C80" s="1116" t="s">
        <v>2490</v>
      </c>
      <c r="D80" s="1117"/>
      <c r="E80" s="1116" t="s">
        <v>2537</v>
      </c>
      <c r="F80" s="1118"/>
      <c r="G80" s="789" t="s">
        <v>2194</v>
      </c>
      <c r="H80" s="792" t="s">
        <v>2195</v>
      </c>
      <c r="I80"/>
      <c r="J80"/>
      <c r="K80"/>
      <c r="L80"/>
      <c r="M80"/>
      <c r="N80"/>
      <c r="O80"/>
      <c r="P80" s="49" t="s">
        <v>2168</v>
      </c>
      <c r="Q80" s="243">
        <v>7490</v>
      </c>
      <c r="R80" s="843">
        <v>0</v>
      </c>
      <c r="S80" s="245">
        <v>17701</v>
      </c>
      <c r="T80" s="245">
        <v>131761880</v>
      </c>
      <c r="U80" s="245">
        <v>7580</v>
      </c>
      <c r="V80" s="245">
        <v>7580</v>
      </c>
      <c r="W80" s="245">
        <v>7400</v>
      </c>
      <c r="X80" s="245">
        <v>188826</v>
      </c>
      <c r="Y80" s="243">
        <v>25210438</v>
      </c>
    </row>
    <row r="81" spans="2:25" ht="12" customHeight="1">
      <c r="B81" s="1094"/>
      <c r="C81" s="284" t="s">
        <v>2194</v>
      </c>
      <c r="D81" s="284" t="s">
        <v>2195</v>
      </c>
      <c r="E81" s="284" t="s">
        <v>2194</v>
      </c>
      <c r="F81" s="285" t="s">
        <v>2195</v>
      </c>
      <c r="G81" s="817"/>
      <c r="H81" s="818"/>
      <c r="I81"/>
      <c r="J81"/>
      <c r="K81"/>
      <c r="L81"/>
      <c r="M81"/>
      <c r="N81"/>
      <c r="O81"/>
      <c r="P81" s="49" t="s">
        <v>2170</v>
      </c>
      <c r="Q81" s="243">
        <v>7490</v>
      </c>
      <c r="R81" s="843">
        <v>120</v>
      </c>
      <c r="S81" s="245">
        <v>27130</v>
      </c>
      <c r="T81" s="245">
        <v>202996170</v>
      </c>
      <c r="U81" s="245">
        <v>7470</v>
      </c>
      <c r="V81" s="245">
        <v>7520</v>
      </c>
      <c r="W81" s="245">
        <v>7430</v>
      </c>
      <c r="X81" s="245">
        <v>188826</v>
      </c>
      <c r="Y81" s="243">
        <v>25210438</v>
      </c>
    </row>
    <row r="82" spans="2:25" ht="12" customHeight="1">
      <c r="B82" s="1098" t="s">
        <v>3958</v>
      </c>
      <c r="C82" s="1099"/>
      <c r="D82" s="1099"/>
      <c r="E82" s="1099"/>
      <c r="F82" s="1100"/>
      <c r="G82" s="783">
        <v>349826</v>
      </c>
      <c r="H82" s="813" t="s">
        <v>115</v>
      </c>
      <c r="I82"/>
      <c r="J82" s="866" t="s">
        <v>1271</v>
      </c>
      <c r="K82" s="867"/>
      <c r="L82" s="867"/>
      <c r="M82" s="867"/>
      <c r="N82"/>
      <c r="O82"/>
      <c r="P82" s="49" t="s">
        <v>2171</v>
      </c>
      <c r="Q82" s="243">
        <v>7370</v>
      </c>
      <c r="R82" s="843">
        <v>120</v>
      </c>
      <c r="S82" s="245">
        <v>30775</v>
      </c>
      <c r="T82" s="245">
        <v>226449010</v>
      </c>
      <c r="U82" s="245">
        <v>7250</v>
      </c>
      <c r="V82" s="245">
        <v>7420</v>
      </c>
      <c r="W82" s="245">
        <v>7230</v>
      </c>
      <c r="X82" s="245">
        <v>185801</v>
      </c>
      <c r="Y82" s="243">
        <v>25210438</v>
      </c>
    </row>
    <row r="83" spans="2:25" ht="12" customHeight="1">
      <c r="B83" s="305" t="s">
        <v>1391</v>
      </c>
      <c r="C83" s="286">
        <v>274761</v>
      </c>
      <c r="D83" s="287" t="s">
        <v>115</v>
      </c>
      <c r="E83" s="286">
        <v>344686</v>
      </c>
      <c r="F83" s="309" t="s">
        <v>115</v>
      </c>
      <c r="G83" s="783">
        <v>-33907</v>
      </c>
      <c r="H83" s="813" t="s">
        <v>115</v>
      </c>
      <c r="I83"/>
      <c r="J83" s="868" t="s">
        <v>3926</v>
      </c>
      <c r="K83" s="867"/>
      <c r="L83" s="867"/>
      <c r="M83" s="867"/>
      <c r="N83"/>
      <c r="O83"/>
      <c r="P83" s="49" t="s">
        <v>2173</v>
      </c>
      <c r="Q83" s="243">
        <v>7250</v>
      </c>
      <c r="R83" s="843">
        <v>130</v>
      </c>
      <c r="S83" s="245">
        <v>29372</v>
      </c>
      <c r="T83" s="245">
        <v>212624730</v>
      </c>
      <c r="U83" s="245">
        <v>7280</v>
      </c>
      <c r="V83" s="245">
        <v>7320</v>
      </c>
      <c r="W83" s="245">
        <v>7130</v>
      </c>
      <c r="X83" s="245">
        <v>182776</v>
      </c>
      <c r="Y83" s="243">
        <v>25210438</v>
      </c>
    </row>
    <row r="84" spans="2:25" ht="12" customHeight="1">
      <c r="B84" s="305" t="s">
        <v>1400</v>
      </c>
      <c r="C84" s="286">
        <v>-25860</v>
      </c>
      <c r="D84" s="287" t="s">
        <v>115</v>
      </c>
      <c r="E84" s="286">
        <v>-36711</v>
      </c>
      <c r="F84" s="309" t="s">
        <v>115</v>
      </c>
      <c r="G84" s="783">
        <v>315919</v>
      </c>
      <c r="H84" s="813" t="s">
        <v>115</v>
      </c>
      <c r="I84"/>
      <c r="J84" s="868" t="s">
        <v>3928</v>
      </c>
      <c r="K84" s="867"/>
      <c r="L84" s="867"/>
      <c r="M84" s="867"/>
      <c r="N84"/>
      <c r="O84"/>
      <c r="P84" s="49" t="s">
        <v>2174</v>
      </c>
      <c r="Q84" s="243">
        <v>7120</v>
      </c>
      <c r="R84" s="843">
        <v>-130</v>
      </c>
      <c r="S84" s="245">
        <v>10883</v>
      </c>
      <c r="T84" s="245">
        <v>77352910</v>
      </c>
      <c r="U84" s="245">
        <v>7160</v>
      </c>
      <c r="V84" s="245">
        <v>7170</v>
      </c>
      <c r="W84" s="245">
        <v>7070</v>
      </c>
      <c r="X84" s="245">
        <v>179498</v>
      </c>
      <c r="Y84" s="243">
        <v>25210438</v>
      </c>
    </row>
    <row r="85" spans="2:25" ht="12" customHeight="1">
      <c r="B85" s="308" t="s">
        <v>2886</v>
      </c>
      <c r="C85" s="286">
        <v>248901</v>
      </c>
      <c r="D85" s="287" t="s">
        <v>115</v>
      </c>
      <c r="E85" s="286">
        <v>307975</v>
      </c>
      <c r="F85" s="309" t="s">
        <v>115</v>
      </c>
      <c r="G85" s="817"/>
      <c r="H85" s="818"/>
      <c r="I85"/>
      <c r="J85" s="868" t="s">
        <v>3932</v>
      </c>
      <c r="K85" s="867"/>
      <c r="L85" s="867"/>
      <c r="M85" s="867"/>
      <c r="N85"/>
      <c r="O85"/>
      <c r="P85" s="49" t="s">
        <v>2176</v>
      </c>
      <c r="Q85" s="243">
        <v>7250</v>
      </c>
      <c r="R85" s="843">
        <v>130</v>
      </c>
      <c r="S85" s="245">
        <v>34772</v>
      </c>
      <c r="T85" s="245">
        <v>247485830</v>
      </c>
      <c r="U85" s="245">
        <v>7070</v>
      </c>
      <c r="V85" s="245">
        <v>7290</v>
      </c>
      <c r="W85" s="245">
        <v>6940</v>
      </c>
      <c r="X85" s="245">
        <v>182776</v>
      </c>
      <c r="Y85" s="243">
        <v>25210438</v>
      </c>
    </row>
    <row r="86" spans="2:25" ht="12" customHeight="1">
      <c r="B86" s="1098" t="s">
        <v>3959</v>
      </c>
      <c r="C86" s="1099"/>
      <c r="D86" s="1099"/>
      <c r="E86" s="1099"/>
      <c r="F86" s="1100"/>
      <c r="G86" s="783">
        <v>100828</v>
      </c>
      <c r="H86" s="813">
        <v>40</v>
      </c>
      <c r="I86"/>
      <c r="J86" s="869" t="s">
        <v>121</v>
      </c>
      <c r="K86" s="867"/>
      <c r="L86" s="867"/>
      <c r="M86" s="867"/>
      <c r="N86"/>
      <c r="O86"/>
      <c r="P86" s="49" t="s">
        <v>2177</v>
      </c>
      <c r="Q86" s="243">
        <v>7120</v>
      </c>
      <c r="R86" s="843">
        <v>-10</v>
      </c>
      <c r="S86" s="245">
        <v>7821</v>
      </c>
      <c r="T86" s="245">
        <v>55175490</v>
      </c>
      <c r="U86" s="245">
        <v>7150</v>
      </c>
      <c r="V86" s="245">
        <v>7150</v>
      </c>
      <c r="W86" s="245">
        <v>6990</v>
      </c>
      <c r="X86" s="245">
        <v>179498</v>
      </c>
      <c r="Y86" s="243">
        <v>25210438</v>
      </c>
    </row>
    <row r="87" spans="2:25" ht="12" customHeight="1">
      <c r="B87" s="305" t="s">
        <v>1288</v>
      </c>
      <c r="C87" s="286">
        <v>88143</v>
      </c>
      <c r="D87" s="287">
        <v>37</v>
      </c>
      <c r="E87" s="286">
        <v>132402</v>
      </c>
      <c r="F87" s="309">
        <v>37</v>
      </c>
      <c r="G87" s="783">
        <v>-21050</v>
      </c>
      <c r="H87" s="813" t="s">
        <v>115</v>
      </c>
      <c r="I87"/>
      <c r="J87" s="870"/>
      <c r="K87" s="871" t="s">
        <v>2327</v>
      </c>
      <c r="L87" s="871" t="s">
        <v>3933</v>
      </c>
      <c r="M87" s="872" t="s">
        <v>3934</v>
      </c>
      <c r="N87"/>
      <c r="O87"/>
      <c r="P87" s="49" t="s">
        <v>2179</v>
      </c>
      <c r="Q87" s="243">
        <v>7130</v>
      </c>
      <c r="R87" s="843">
        <v>130</v>
      </c>
      <c r="S87" s="245">
        <v>5319</v>
      </c>
      <c r="T87" s="245">
        <v>37397660</v>
      </c>
      <c r="U87" s="245">
        <v>6980</v>
      </c>
      <c r="V87" s="245">
        <v>7130</v>
      </c>
      <c r="W87" s="245">
        <v>6980</v>
      </c>
      <c r="X87" s="245">
        <v>179750</v>
      </c>
      <c r="Y87" s="243">
        <v>25210438</v>
      </c>
    </row>
    <row r="88" spans="2:25" ht="12" customHeight="1">
      <c r="B88" s="305" t="s">
        <v>1400</v>
      </c>
      <c r="C88" s="286">
        <v>-14390</v>
      </c>
      <c r="D88" s="287" t="s">
        <v>115</v>
      </c>
      <c r="E88" s="286">
        <v>-19860</v>
      </c>
      <c r="F88" s="309" t="s">
        <v>115</v>
      </c>
      <c r="G88" s="783">
        <v>4852</v>
      </c>
      <c r="H88" s="813" t="s">
        <v>115</v>
      </c>
      <c r="I88"/>
      <c r="J88" s="873" t="s">
        <v>1272</v>
      </c>
      <c r="K88" s="874">
        <v>9024737988</v>
      </c>
      <c r="L88" s="874">
        <v>38513229540</v>
      </c>
      <c r="M88" s="875">
        <v>97891992759</v>
      </c>
      <c r="N88"/>
      <c r="O88"/>
      <c r="P88" s="49" t="s">
        <v>2180</v>
      </c>
      <c r="Q88" s="243">
        <v>7000</v>
      </c>
      <c r="R88" s="843">
        <v>60</v>
      </c>
      <c r="S88" s="245">
        <v>12426</v>
      </c>
      <c r="T88" s="245">
        <v>86804860</v>
      </c>
      <c r="U88" s="245">
        <v>6940</v>
      </c>
      <c r="V88" s="245">
        <v>7080</v>
      </c>
      <c r="W88" s="245">
        <v>6930</v>
      </c>
      <c r="X88" s="245">
        <v>176473</v>
      </c>
      <c r="Y88" s="243">
        <v>25210438</v>
      </c>
    </row>
    <row r="89" spans="2:25" ht="12" customHeight="1">
      <c r="B89" s="305" t="s">
        <v>2502</v>
      </c>
      <c r="C89" s="286">
        <v>7517</v>
      </c>
      <c r="D89" s="287" t="s">
        <v>115</v>
      </c>
      <c r="E89" s="286">
        <v>8126</v>
      </c>
      <c r="F89" s="309"/>
      <c r="G89" s="807">
        <v>-4</v>
      </c>
      <c r="H89" s="813" t="s">
        <v>115</v>
      </c>
      <c r="I89"/>
      <c r="J89" s="873" t="s">
        <v>1273</v>
      </c>
      <c r="K89" s="874">
        <v>14451159656</v>
      </c>
      <c r="L89" s="874">
        <v>15249106086</v>
      </c>
      <c r="M89" s="875">
        <v>6137320223</v>
      </c>
      <c r="N89"/>
      <c r="O89"/>
      <c r="P89" s="49" t="s">
        <v>2183</v>
      </c>
      <c r="Q89" s="243">
        <v>6940</v>
      </c>
      <c r="R89" s="843">
        <v>-230</v>
      </c>
      <c r="S89" s="245">
        <v>30078</v>
      </c>
      <c r="T89" s="245">
        <v>209173880</v>
      </c>
      <c r="U89" s="245">
        <v>7170</v>
      </c>
      <c r="V89" s="245">
        <v>7170</v>
      </c>
      <c r="W89" s="245">
        <v>6840</v>
      </c>
      <c r="X89" s="245">
        <v>174960</v>
      </c>
      <c r="Y89" s="243">
        <v>25210438</v>
      </c>
    </row>
    <row r="90" spans="2:25" ht="12" customHeight="1">
      <c r="B90" s="305" t="s">
        <v>1400</v>
      </c>
      <c r="C90" s="287" t="s">
        <v>115</v>
      </c>
      <c r="D90" s="287" t="s">
        <v>115</v>
      </c>
      <c r="E90" s="287">
        <v>-9</v>
      </c>
      <c r="F90" s="309" t="s">
        <v>115</v>
      </c>
      <c r="I90"/>
      <c r="J90" s="873" t="s">
        <v>1274</v>
      </c>
      <c r="K90" s="874">
        <v>96773085156</v>
      </c>
      <c r="L90" s="874">
        <v>83627590730</v>
      </c>
      <c r="M90" s="875">
        <v>73771544685</v>
      </c>
      <c r="N90"/>
      <c r="O90"/>
      <c r="P90" s="49" t="s">
        <v>2185</v>
      </c>
      <c r="Q90" s="243">
        <v>7170</v>
      </c>
      <c r="R90" s="843">
        <v>-110</v>
      </c>
      <c r="S90" s="245">
        <v>11508</v>
      </c>
      <c r="T90" s="245">
        <v>82179950</v>
      </c>
      <c r="U90" s="245">
        <v>7270</v>
      </c>
      <c r="V90" s="245">
        <v>7270</v>
      </c>
      <c r="W90" s="245">
        <v>7090</v>
      </c>
      <c r="X90" s="245">
        <v>180759</v>
      </c>
      <c r="Y90" s="243">
        <v>25210438</v>
      </c>
    </row>
    <row r="91" spans="2:25" ht="12" customHeight="1">
      <c r="B91" s="305" t="s">
        <v>2220</v>
      </c>
      <c r="C91" s="286">
        <v>35763</v>
      </c>
      <c r="D91" s="286">
        <v>96132</v>
      </c>
      <c r="E91" s="286">
        <v>33738</v>
      </c>
      <c r="F91" s="288">
        <v>105085</v>
      </c>
      <c r="G91" s="783">
        <v>40868</v>
      </c>
      <c r="H91" s="811">
        <v>92589</v>
      </c>
      <c r="I91"/>
      <c r="J91" s="873" t="s">
        <v>1277</v>
      </c>
      <c r="K91" s="874">
        <v>15723581840</v>
      </c>
      <c r="L91" s="874">
        <v>14459985539</v>
      </c>
      <c r="M91" s="875">
        <v>14145036640</v>
      </c>
      <c r="N91"/>
      <c r="O91"/>
      <c r="P91" s="49" t="s">
        <v>2187</v>
      </c>
      <c r="Q91" s="243">
        <v>7280</v>
      </c>
      <c r="R91" s="843">
        <v>120</v>
      </c>
      <c r="S91" s="245">
        <v>25129</v>
      </c>
      <c r="T91" s="245">
        <v>179188310</v>
      </c>
      <c r="U91" s="245">
        <v>7190</v>
      </c>
      <c r="V91" s="245">
        <v>7330</v>
      </c>
      <c r="W91" s="245">
        <v>7000</v>
      </c>
      <c r="X91" s="245">
        <v>183532</v>
      </c>
      <c r="Y91" s="243">
        <v>25210438</v>
      </c>
    </row>
    <row r="92" spans="2:25" ht="12" customHeight="1">
      <c r="B92" s="305" t="s">
        <v>1400</v>
      </c>
      <c r="C92" s="286">
        <v>-2341</v>
      </c>
      <c r="D92" s="286">
        <v>-9967</v>
      </c>
      <c r="E92" s="286">
        <v>-3089</v>
      </c>
      <c r="F92" s="288">
        <v>-14446</v>
      </c>
      <c r="G92" s="783">
        <v>-4570</v>
      </c>
      <c r="H92" s="811">
        <v>-11678</v>
      </c>
      <c r="I92"/>
      <c r="J92" s="873" t="s">
        <v>377</v>
      </c>
      <c r="K92" s="874">
        <v>12891905802</v>
      </c>
      <c r="L92" s="874">
        <v>12022504530</v>
      </c>
      <c r="M92" s="875">
        <v>10453762461</v>
      </c>
      <c r="N92"/>
      <c r="O92"/>
      <c r="P92" s="49" t="s">
        <v>2188</v>
      </c>
      <c r="Q92" s="243">
        <v>7160</v>
      </c>
      <c r="R92" s="843">
        <v>-30</v>
      </c>
      <c r="S92" s="245">
        <v>11650</v>
      </c>
      <c r="T92" s="245">
        <v>83925230</v>
      </c>
      <c r="U92" s="245">
        <v>7230</v>
      </c>
      <c r="V92" s="245">
        <v>7270</v>
      </c>
      <c r="W92" s="245">
        <v>7120</v>
      </c>
      <c r="X92" s="245">
        <v>180507</v>
      </c>
      <c r="Y92" s="243">
        <v>25210438</v>
      </c>
    </row>
    <row r="93" spans="2:25" ht="12" customHeight="1">
      <c r="B93" s="305" t="s">
        <v>2213</v>
      </c>
      <c r="C93" s="287">
        <v>-598</v>
      </c>
      <c r="D93" s="286">
        <v>-11594</v>
      </c>
      <c r="E93" s="287">
        <v>-823</v>
      </c>
      <c r="F93" s="288">
        <v>-8529</v>
      </c>
      <c r="G93" s="807">
        <v>-798</v>
      </c>
      <c r="H93" s="811">
        <v>-6638</v>
      </c>
      <c r="I93"/>
      <c r="J93" s="873" t="s">
        <v>7135</v>
      </c>
      <c r="K93" s="874">
        <v>2500833623</v>
      </c>
      <c r="L93" s="874">
        <v>1536112776</v>
      </c>
      <c r="M93" s="875">
        <v>1317330795</v>
      </c>
      <c r="N93"/>
      <c r="O93"/>
      <c r="P93" s="49" t="s">
        <v>2193</v>
      </c>
      <c r="Q93" s="243">
        <v>7190</v>
      </c>
      <c r="R93" s="843">
        <v>-120</v>
      </c>
      <c r="S93" s="245">
        <v>23518</v>
      </c>
      <c r="T93" s="245">
        <v>170198330</v>
      </c>
      <c r="U93" s="245">
        <v>7370</v>
      </c>
      <c r="V93" s="245">
        <v>7370</v>
      </c>
      <c r="W93" s="245">
        <v>7190</v>
      </c>
      <c r="X93" s="245">
        <v>181263</v>
      </c>
      <c r="Y93" s="243">
        <v>25210438</v>
      </c>
    </row>
    <row r="94" spans="2:25" ht="12" customHeight="1">
      <c r="B94" s="305" t="s">
        <v>2893</v>
      </c>
      <c r="C94" s="286">
        <v>1296</v>
      </c>
      <c r="D94" s="286">
        <v>49708</v>
      </c>
      <c r="E94" s="286">
        <v>1296</v>
      </c>
      <c r="F94" s="288">
        <v>52684</v>
      </c>
      <c r="G94" s="783">
        <v>1296</v>
      </c>
      <c r="H94" s="811">
        <v>53215</v>
      </c>
      <c r="I94"/>
      <c r="J94" s="873" t="s">
        <v>378</v>
      </c>
      <c r="K94" s="874">
        <v>4066154416</v>
      </c>
      <c r="L94" s="874">
        <v>3349863013</v>
      </c>
      <c r="M94" s="875">
        <v>2549639152</v>
      </c>
      <c r="N94"/>
      <c r="O94"/>
      <c r="P94" s="49" t="s">
        <v>2196</v>
      </c>
      <c r="Q94" s="243">
        <v>7310</v>
      </c>
      <c r="R94" s="843">
        <v>-60</v>
      </c>
      <c r="S94" s="245">
        <v>23643</v>
      </c>
      <c r="T94" s="245">
        <v>172738240</v>
      </c>
      <c r="U94" s="245">
        <v>7230</v>
      </c>
      <c r="V94" s="245">
        <v>7400</v>
      </c>
      <c r="W94" s="245">
        <v>7210</v>
      </c>
      <c r="X94" s="245">
        <v>184288</v>
      </c>
      <c r="Y94" s="243">
        <v>25210438</v>
      </c>
    </row>
    <row r="95" spans="2:25" ht="12" customHeight="1">
      <c r="B95" s="305" t="s">
        <v>2213</v>
      </c>
      <c r="C95" s="287">
        <v>-39</v>
      </c>
      <c r="D95" s="286">
        <v>-4269</v>
      </c>
      <c r="E95" s="287">
        <v>-40</v>
      </c>
      <c r="F95" s="288">
        <v>-5053</v>
      </c>
      <c r="G95" s="807">
        <v>-39</v>
      </c>
      <c r="H95" s="811">
        <v>-5785</v>
      </c>
      <c r="I95"/>
      <c r="J95" s="873" t="s">
        <v>7136</v>
      </c>
      <c r="K95" s="874">
        <v>7557148714</v>
      </c>
      <c r="L95" s="874">
        <v>4918938451</v>
      </c>
      <c r="M95" s="875">
        <v>3914937601</v>
      </c>
      <c r="N95"/>
      <c r="O95"/>
      <c r="P95" s="49" t="s">
        <v>2197</v>
      </c>
      <c r="Q95" s="243">
        <v>7370</v>
      </c>
      <c r="R95" s="843">
        <v>-20</v>
      </c>
      <c r="S95" s="245">
        <v>11515</v>
      </c>
      <c r="T95" s="245">
        <v>84051980</v>
      </c>
      <c r="U95" s="245">
        <v>7390</v>
      </c>
      <c r="V95" s="245">
        <v>7410</v>
      </c>
      <c r="W95" s="245">
        <v>7230</v>
      </c>
      <c r="X95" s="245">
        <v>185801</v>
      </c>
      <c r="Y95" s="243">
        <v>25210438</v>
      </c>
    </row>
    <row r="96" spans="2:25" ht="12" customHeight="1">
      <c r="B96" s="305" t="s">
        <v>3960</v>
      </c>
      <c r="C96" s="286">
        <v>9827</v>
      </c>
      <c r="D96" s="286">
        <v>11446</v>
      </c>
      <c r="E96" s="286">
        <v>9175</v>
      </c>
      <c r="F96" s="288">
        <v>9095</v>
      </c>
      <c r="G96" s="783">
        <v>9450</v>
      </c>
      <c r="H96" s="811">
        <v>15628</v>
      </c>
      <c r="I96"/>
      <c r="J96" s="873" t="s">
        <v>7137</v>
      </c>
      <c r="K96" s="874">
        <v>6014020392</v>
      </c>
      <c r="L96" s="874">
        <v>3178086120</v>
      </c>
      <c r="M96" s="875">
        <v>4194237571</v>
      </c>
      <c r="N96"/>
      <c r="O96"/>
      <c r="P96" s="49" t="s">
        <v>2200</v>
      </c>
      <c r="Q96" s="243">
        <v>7390</v>
      </c>
      <c r="R96" s="843">
        <v>0</v>
      </c>
      <c r="S96" s="245">
        <v>39577</v>
      </c>
      <c r="T96" s="245">
        <v>291853780</v>
      </c>
      <c r="U96" s="245">
        <v>7300</v>
      </c>
      <c r="V96" s="245">
        <v>7450</v>
      </c>
      <c r="W96" s="245">
        <v>7300</v>
      </c>
      <c r="X96" s="245">
        <v>186305</v>
      </c>
      <c r="Y96" s="243">
        <v>25210438</v>
      </c>
    </row>
    <row r="97" spans="2:25" ht="12" customHeight="1">
      <c r="B97" s="308" t="s">
        <v>2886</v>
      </c>
      <c r="C97" s="286">
        <v>125178</v>
      </c>
      <c r="D97" s="286">
        <v>131493</v>
      </c>
      <c r="E97" s="286">
        <v>160916</v>
      </c>
      <c r="F97" s="288">
        <v>138873</v>
      </c>
      <c r="G97" s="783">
        <v>130833</v>
      </c>
      <c r="H97" s="811">
        <v>137371</v>
      </c>
      <c r="I97"/>
      <c r="J97" s="873" t="s">
        <v>7138</v>
      </c>
      <c r="K97" s="876"/>
      <c r="L97" s="874">
        <v>137760942</v>
      </c>
      <c r="M97" s="875">
        <v>440153070</v>
      </c>
      <c r="N97"/>
      <c r="O97"/>
      <c r="P97" s="49" t="s">
        <v>2201</v>
      </c>
      <c r="Q97" s="243">
        <v>7390</v>
      </c>
      <c r="R97" s="843">
        <v>30</v>
      </c>
      <c r="S97" s="245">
        <v>29071</v>
      </c>
      <c r="T97" s="245">
        <v>213332150</v>
      </c>
      <c r="U97" s="245">
        <v>7370</v>
      </c>
      <c r="V97" s="245">
        <v>7450</v>
      </c>
      <c r="W97" s="245">
        <v>7270</v>
      </c>
      <c r="X97" s="245">
        <v>186305</v>
      </c>
      <c r="Y97" s="243">
        <v>25210438</v>
      </c>
    </row>
    <row r="98" spans="2:25" ht="12" customHeight="1">
      <c r="B98" s="310" t="s">
        <v>795</v>
      </c>
      <c r="C98" s="290">
        <v>374079</v>
      </c>
      <c r="D98" s="290">
        <v>131493</v>
      </c>
      <c r="E98" s="290">
        <v>468891</v>
      </c>
      <c r="F98" s="291">
        <v>138873</v>
      </c>
      <c r="G98" s="815">
        <v>446752</v>
      </c>
      <c r="H98" s="816">
        <v>137371</v>
      </c>
      <c r="I98"/>
      <c r="J98" s="873" t="s">
        <v>1379</v>
      </c>
      <c r="K98" s="876"/>
      <c r="L98" s="874">
        <v>6367429040</v>
      </c>
      <c r="M98" s="875">
        <v>9882922256</v>
      </c>
      <c r="N98"/>
      <c r="O98"/>
      <c r="P98" s="49" t="s">
        <v>2204</v>
      </c>
      <c r="Q98" s="243">
        <v>7360</v>
      </c>
      <c r="R98" s="843">
        <v>80</v>
      </c>
      <c r="S98" s="245">
        <v>20196</v>
      </c>
      <c r="T98" s="245">
        <v>148229770</v>
      </c>
      <c r="U98" s="245">
        <v>7200</v>
      </c>
      <c r="V98" s="245">
        <v>7450</v>
      </c>
      <c r="W98" s="245">
        <v>7200</v>
      </c>
      <c r="X98" s="245">
        <v>185549</v>
      </c>
      <c r="Y98" s="243">
        <v>25210438</v>
      </c>
    </row>
    <row r="99" spans="2:25" ht="12" customHeight="1">
      <c r="B99" s="241"/>
      <c r="C99" s="241"/>
      <c r="D99" s="241"/>
      <c r="E99" s="241"/>
      <c r="F99" s="241"/>
      <c r="G99"/>
      <c r="H99"/>
      <c r="I99"/>
      <c r="J99" s="873" t="s">
        <v>7139</v>
      </c>
      <c r="K99" s="874">
        <v>140442594</v>
      </c>
      <c r="L99" s="876"/>
      <c r="M99" s="877"/>
      <c r="N99"/>
      <c r="O99"/>
      <c r="P99" s="49" t="s">
        <v>2206</v>
      </c>
      <c r="Q99" s="243">
        <v>7280</v>
      </c>
      <c r="R99" s="843">
        <v>-360</v>
      </c>
      <c r="S99" s="245">
        <v>74540</v>
      </c>
      <c r="T99" s="245">
        <v>546753430</v>
      </c>
      <c r="U99" s="245">
        <v>7610</v>
      </c>
      <c r="V99" s="245">
        <v>7620</v>
      </c>
      <c r="W99" s="245">
        <v>7200</v>
      </c>
      <c r="X99" s="245">
        <v>183532</v>
      </c>
      <c r="Y99" s="243">
        <v>25210438</v>
      </c>
    </row>
    <row r="100" spans="2:25" ht="12" customHeight="1">
      <c r="B100" s="241"/>
      <c r="C100" s="241"/>
      <c r="D100" s="241"/>
      <c r="E100" s="241"/>
      <c r="F100" s="241"/>
      <c r="G100"/>
      <c r="H100"/>
      <c r="I100"/>
      <c r="J100" s="873" t="s">
        <v>7140</v>
      </c>
      <c r="K100" s="874">
        <v>132884060</v>
      </c>
      <c r="L100" s="876"/>
      <c r="M100" s="877"/>
      <c r="N100"/>
      <c r="O100"/>
      <c r="P100" s="49" t="s">
        <v>2207</v>
      </c>
      <c r="Q100" s="243">
        <v>7640</v>
      </c>
      <c r="R100" s="843">
        <v>-100</v>
      </c>
      <c r="S100" s="245">
        <v>60116</v>
      </c>
      <c r="T100" s="245">
        <v>457730650</v>
      </c>
      <c r="U100" s="245">
        <v>7540</v>
      </c>
      <c r="V100" s="245">
        <v>7780</v>
      </c>
      <c r="W100" s="245">
        <v>7500</v>
      </c>
      <c r="X100" s="245">
        <v>192608</v>
      </c>
      <c r="Y100" s="243">
        <v>25210438</v>
      </c>
    </row>
    <row r="101" spans="2:25" ht="12" customHeight="1">
      <c r="B101" s="283" t="s">
        <v>3961</v>
      </c>
      <c r="C101" s="241"/>
      <c r="D101" s="241"/>
      <c r="E101" s="241"/>
      <c r="F101" s="241"/>
      <c r="G101"/>
      <c r="H101"/>
      <c r="I101"/>
      <c r="J101" s="873" t="s">
        <v>7141</v>
      </c>
      <c r="K101" s="874">
        <v>572477405</v>
      </c>
      <c r="L101" s="876"/>
      <c r="M101" s="877"/>
      <c r="N101"/>
      <c r="O101"/>
      <c r="P101" s="49" t="s">
        <v>2209</v>
      </c>
      <c r="Q101" s="243">
        <v>7740</v>
      </c>
      <c r="R101" s="843">
        <v>410</v>
      </c>
      <c r="S101" s="245">
        <v>621293</v>
      </c>
      <c r="T101" s="245">
        <v>4870008600</v>
      </c>
      <c r="U101" s="245">
        <v>7460</v>
      </c>
      <c r="V101" s="245">
        <v>8110</v>
      </c>
      <c r="W101" s="245">
        <v>7460</v>
      </c>
      <c r="X101" s="245">
        <v>195129</v>
      </c>
      <c r="Y101" s="243">
        <v>25210438</v>
      </c>
    </row>
    <row r="102" spans="2:25" ht="12" customHeight="1">
      <c r="B102" s="283" t="s">
        <v>3962</v>
      </c>
      <c r="C102" s="241"/>
      <c r="D102" s="241"/>
      <c r="E102" s="241"/>
      <c r="F102" s="241"/>
      <c r="G102"/>
      <c r="H102"/>
      <c r="I102"/>
      <c r="J102" s="873" t="s">
        <v>1383</v>
      </c>
      <c r="K102" s="874">
        <v>5582098584</v>
      </c>
      <c r="L102" s="874">
        <v>15158306699</v>
      </c>
      <c r="M102" s="875">
        <v>2431729825</v>
      </c>
      <c r="N102"/>
      <c r="O102"/>
      <c r="P102" s="49" t="s">
        <v>2211</v>
      </c>
      <c r="Q102" s="243">
        <v>7330</v>
      </c>
      <c r="R102" s="843">
        <v>-70</v>
      </c>
      <c r="S102" s="245">
        <v>28443</v>
      </c>
      <c r="T102" s="245">
        <v>208483330</v>
      </c>
      <c r="U102" s="245">
        <v>7350</v>
      </c>
      <c r="V102" s="245">
        <v>7430</v>
      </c>
      <c r="W102" s="245">
        <v>7210</v>
      </c>
      <c r="X102" s="245">
        <v>184793</v>
      </c>
      <c r="Y102" s="243">
        <v>25210438</v>
      </c>
    </row>
    <row r="103" spans="2:25" ht="12" customHeight="1">
      <c r="B103" s="1112" t="s">
        <v>1332</v>
      </c>
      <c r="C103" s="1113"/>
      <c r="D103" s="1113"/>
      <c r="E103" s="1113"/>
      <c r="F103" s="1114"/>
      <c r="G103"/>
      <c r="H103"/>
      <c r="I103"/>
      <c r="J103" s="873" t="s">
        <v>1388</v>
      </c>
      <c r="K103" s="874">
        <v>1127715774</v>
      </c>
      <c r="L103" s="874">
        <v>820109509</v>
      </c>
      <c r="M103" s="875">
        <v>415772891</v>
      </c>
      <c r="N103"/>
      <c r="O103"/>
      <c r="P103" s="49" t="s">
        <v>2212</v>
      </c>
      <c r="Q103" s="243">
        <v>7400</v>
      </c>
      <c r="R103" s="843">
        <v>-50</v>
      </c>
      <c r="S103" s="245">
        <v>16705</v>
      </c>
      <c r="T103" s="245">
        <v>122411420</v>
      </c>
      <c r="U103" s="245">
        <v>7310</v>
      </c>
      <c r="V103" s="245">
        <v>7420</v>
      </c>
      <c r="W103" s="245">
        <v>7260</v>
      </c>
      <c r="X103" s="245">
        <v>186557</v>
      </c>
      <c r="Y103" s="243">
        <v>25210438</v>
      </c>
    </row>
    <row r="104" spans="2:25" ht="12" customHeight="1">
      <c r="B104" s="1115" t="s">
        <v>1333</v>
      </c>
      <c r="C104" s="1116" t="s">
        <v>2490</v>
      </c>
      <c r="D104" s="1117"/>
      <c r="E104" s="1116" t="s">
        <v>2537</v>
      </c>
      <c r="F104" s="1118"/>
      <c r="G104" s="1109" t="s">
        <v>2537</v>
      </c>
      <c r="H104" s="1111"/>
      <c r="I104"/>
      <c r="J104" s="873" t="s">
        <v>7142</v>
      </c>
      <c r="K104" s="874">
        <v>10323906995</v>
      </c>
      <c r="L104" s="876"/>
      <c r="M104" s="875">
        <v>6008675383</v>
      </c>
      <c r="N104"/>
      <c r="O104"/>
      <c r="P104" s="49" t="s">
        <v>2215</v>
      </c>
      <c r="Q104" s="243">
        <v>7450</v>
      </c>
      <c r="R104" s="843">
        <v>150</v>
      </c>
      <c r="S104" s="245">
        <v>45000</v>
      </c>
      <c r="T104" s="245">
        <v>331068670</v>
      </c>
      <c r="U104" s="245">
        <v>7350</v>
      </c>
      <c r="V104" s="245">
        <v>7460</v>
      </c>
      <c r="W104" s="245">
        <v>7250</v>
      </c>
      <c r="X104" s="245">
        <v>187818</v>
      </c>
      <c r="Y104" s="243">
        <v>25210438</v>
      </c>
    </row>
    <row r="105" spans="2:25" ht="12" customHeight="1">
      <c r="B105" s="1094"/>
      <c r="C105" s="284" t="s">
        <v>2194</v>
      </c>
      <c r="D105" s="284" t="s">
        <v>2195</v>
      </c>
      <c r="E105" s="284" t="s">
        <v>2194</v>
      </c>
      <c r="F105" s="285" t="s">
        <v>2195</v>
      </c>
      <c r="G105" s="789" t="s">
        <v>2194</v>
      </c>
      <c r="H105" s="792" t="s">
        <v>2195</v>
      </c>
      <c r="I105"/>
      <c r="J105" s="873" t="s">
        <v>7143</v>
      </c>
      <c r="K105" s="874">
        <v>5625840</v>
      </c>
      <c r="L105" s="874">
        <v>63923200</v>
      </c>
      <c r="M105" s="875">
        <v>9251871</v>
      </c>
      <c r="N105"/>
      <c r="O105"/>
      <c r="P105" s="49" t="s">
        <v>2216</v>
      </c>
      <c r="Q105" s="243">
        <v>7300</v>
      </c>
      <c r="R105" s="843">
        <v>0</v>
      </c>
      <c r="S105" s="245">
        <v>40853</v>
      </c>
      <c r="T105" s="245">
        <v>298573830</v>
      </c>
      <c r="U105" s="245">
        <v>7370</v>
      </c>
      <c r="V105" s="245">
        <v>7380</v>
      </c>
      <c r="W105" s="245">
        <v>7250</v>
      </c>
      <c r="X105" s="245">
        <v>184036</v>
      </c>
      <c r="Y105" s="243">
        <v>25210438</v>
      </c>
    </row>
    <row r="106" spans="2:25" ht="12" customHeight="1">
      <c r="B106" s="305" t="s">
        <v>3963</v>
      </c>
      <c r="C106" s="286">
        <v>384220</v>
      </c>
      <c r="D106" s="286">
        <v>35550</v>
      </c>
      <c r="E106" s="286">
        <v>385769</v>
      </c>
      <c r="F106" s="288">
        <v>1610</v>
      </c>
      <c r="G106" s="783">
        <v>293035</v>
      </c>
      <c r="H106" s="811">
        <v>48836</v>
      </c>
      <c r="I106"/>
      <c r="J106" s="873" t="s">
        <v>7144</v>
      </c>
      <c r="K106" s="874">
        <v>127890000</v>
      </c>
      <c r="L106" s="874">
        <v>246108</v>
      </c>
      <c r="M106" s="877"/>
      <c r="N106"/>
      <c r="O106"/>
      <c r="P106" s="49" t="s">
        <v>2217</v>
      </c>
      <c r="Q106" s="243">
        <v>7300</v>
      </c>
      <c r="R106" s="843">
        <v>0</v>
      </c>
      <c r="S106" s="245">
        <v>39354</v>
      </c>
      <c r="T106" s="245">
        <v>287051890</v>
      </c>
      <c r="U106" s="245">
        <v>7300</v>
      </c>
      <c r="V106" s="245">
        <v>7400</v>
      </c>
      <c r="W106" s="245">
        <v>7210</v>
      </c>
      <c r="X106" s="245">
        <v>184036</v>
      </c>
      <c r="Y106" s="243">
        <v>25210438</v>
      </c>
    </row>
    <row r="107" spans="2:25" ht="12" customHeight="1">
      <c r="B107" s="305" t="s">
        <v>1281</v>
      </c>
      <c r="C107" s="286">
        <v>192500</v>
      </c>
      <c r="D107" s="286">
        <v>100000</v>
      </c>
      <c r="E107" s="286">
        <v>149000</v>
      </c>
      <c r="F107" s="288">
        <v>117500</v>
      </c>
      <c r="G107" s="783">
        <v>130000</v>
      </c>
      <c r="H107" s="811">
        <v>115000</v>
      </c>
      <c r="I107"/>
      <c r="J107" s="873" t="s">
        <v>1385</v>
      </c>
      <c r="K107" s="874">
        <v>2042754334</v>
      </c>
      <c r="L107" s="874">
        <v>1742564262</v>
      </c>
      <c r="M107" s="875">
        <v>10439794289</v>
      </c>
      <c r="N107"/>
      <c r="O107"/>
      <c r="P107" s="49" t="s">
        <v>2218</v>
      </c>
      <c r="Q107" s="243">
        <v>7300</v>
      </c>
      <c r="R107" s="843">
        <v>20</v>
      </c>
      <c r="S107" s="245">
        <v>40929</v>
      </c>
      <c r="T107" s="245">
        <v>299048740</v>
      </c>
      <c r="U107" s="245">
        <v>7310</v>
      </c>
      <c r="V107" s="245">
        <v>7420</v>
      </c>
      <c r="W107" s="245">
        <v>7240</v>
      </c>
      <c r="X107" s="245">
        <v>184036</v>
      </c>
      <c r="Y107" s="243">
        <v>25210438</v>
      </c>
    </row>
    <row r="108" spans="2:25" ht="12" customHeight="1">
      <c r="B108" s="305" t="s">
        <v>2244</v>
      </c>
      <c r="C108" s="287">
        <v>-52</v>
      </c>
      <c r="D108" s="287">
        <v>-558</v>
      </c>
      <c r="E108" s="287">
        <v>-59</v>
      </c>
      <c r="F108" s="309">
        <v>-14</v>
      </c>
      <c r="G108" s="807" t="s">
        <v>115</v>
      </c>
      <c r="H108" s="813">
        <v>-192</v>
      </c>
      <c r="I108"/>
      <c r="J108" s="873" t="s">
        <v>7145</v>
      </c>
      <c r="K108" s="874">
        <v>2447170022</v>
      </c>
      <c r="L108" s="874">
        <v>12305694992</v>
      </c>
      <c r="M108" s="875">
        <v>1608735821</v>
      </c>
      <c r="N108"/>
      <c r="O108"/>
      <c r="P108" s="49" t="s">
        <v>2219</v>
      </c>
      <c r="Q108" s="243">
        <v>7280</v>
      </c>
      <c r="R108" s="843">
        <v>0</v>
      </c>
      <c r="S108" s="245">
        <v>53583</v>
      </c>
      <c r="T108" s="245">
        <v>388730480</v>
      </c>
      <c r="U108" s="245">
        <v>7200</v>
      </c>
      <c r="V108" s="245">
        <v>7330</v>
      </c>
      <c r="W108" s="245">
        <v>7200</v>
      </c>
      <c r="X108" s="245">
        <v>183532</v>
      </c>
      <c r="Y108" s="243">
        <v>25210438</v>
      </c>
    </row>
    <row r="109" spans="2:25" ht="12" customHeight="1">
      <c r="B109" s="310" t="s">
        <v>795</v>
      </c>
      <c r="C109" s="290">
        <v>576668</v>
      </c>
      <c r="D109" s="290">
        <v>134992</v>
      </c>
      <c r="E109" s="290">
        <v>534710</v>
      </c>
      <c r="F109" s="291">
        <v>119096</v>
      </c>
      <c r="G109" s="815">
        <v>423035</v>
      </c>
      <c r="H109" s="816">
        <v>163644</v>
      </c>
      <c r="I109"/>
      <c r="J109" s="873" t="s">
        <v>1387</v>
      </c>
      <c r="K109" s="874">
        <v>-119742700</v>
      </c>
      <c r="L109" s="874">
        <v>-1376097370</v>
      </c>
      <c r="M109" s="875">
        <v>-239736793</v>
      </c>
      <c r="N109"/>
      <c r="O109"/>
      <c r="P109" s="49" t="s">
        <v>2221</v>
      </c>
      <c r="Q109" s="243">
        <v>7280</v>
      </c>
      <c r="R109" s="843">
        <v>120</v>
      </c>
      <c r="S109" s="245">
        <v>197716</v>
      </c>
      <c r="T109" s="245">
        <v>1457130430</v>
      </c>
      <c r="U109" s="245">
        <v>7200</v>
      </c>
      <c r="V109" s="245">
        <v>7570</v>
      </c>
      <c r="W109" s="245">
        <v>7200</v>
      </c>
      <c r="X109" s="245">
        <v>183532</v>
      </c>
      <c r="Y109" s="243">
        <v>25210438</v>
      </c>
    </row>
    <row r="110" spans="2:25" ht="12" customHeight="1">
      <c r="B110"/>
      <c r="C110"/>
      <c r="D110"/>
      <c r="E110"/>
      <c r="F110"/>
      <c r="G110"/>
      <c r="H110"/>
      <c r="I110"/>
      <c r="J110" s="873" t="s">
        <v>7146</v>
      </c>
      <c r="K110" s="876"/>
      <c r="L110" s="876"/>
      <c r="M110" s="875">
        <v>-65372341</v>
      </c>
      <c r="N110"/>
      <c r="O110"/>
      <c r="P110" s="49" t="s">
        <v>2222</v>
      </c>
      <c r="Q110" s="243">
        <v>7160</v>
      </c>
      <c r="R110" s="843">
        <v>40</v>
      </c>
      <c r="S110" s="245">
        <v>555830</v>
      </c>
      <c r="T110" s="245">
        <v>4064596320</v>
      </c>
      <c r="U110" s="245">
        <v>7000</v>
      </c>
      <c r="V110" s="245">
        <v>7690</v>
      </c>
      <c r="W110" s="245">
        <v>6870</v>
      </c>
      <c r="X110" s="245">
        <v>180507</v>
      </c>
      <c r="Y110" s="243">
        <v>25210438</v>
      </c>
    </row>
    <row r="111" spans="2:25" ht="12" customHeight="1">
      <c r="B111"/>
      <c r="C111"/>
      <c r="D111"/>
      <c r="E111"/>
      <c r="F111"/>
      <c r="G111"/>
      <c r="H111"/>
      <c r="I111"/>
      <c r="J111" s="873" t="s">
        <v>7147</v>
      </c>
      <c r="K111" s="874">
        <v>-598334517</v>
      </c>
      <c r="L111" s="876"/>
      <c r="M111" s="877"/>
      <c r="N111"/>
      <c r="O111"/>
      <c r="P111" s="49" t="s">
        <v>2223</v>
      </c>
      <c r="Q111" s="243">
        <v>7120</v>
      </c>
      <c r="R111" s="843">
        <v>510</v>
      </c>
      <c r="S111" s="245">
        <v>2052575</v>
      </c>
      <c r="T111" s="245">
        <v>15795125450</v>
      </c>
      <c r="U111" s="245">
        <v>6610</v>
      </c>
      <c r="V111" s="245">
        <v>8260</v>
      </c>
      <c r="W111" s="245">
        <v>6600</v>
      </c>
      <c r="X111" s="245">
        <v>179498</v>
      </c>
      <c r="Y111" s="243">
        <v>25210438</v>
      </c>
    </row>
    <row r="112" spans="2:25" ht="13.5" customHeight="1">
      <c r="B112" s="823" t="s">
        <v>1332</v>
      </c>
      <c r="C112" s="824"/>
      <c r="D112" s="824"/>
      <c r="E112" s="824"/>
      <c r="F112" s="825"/>
      <c r="G112"/>
      <c r="H112"/>
      <c r="I112"/>
      <c r="J112" s="873" t="s">
        <v>7148</v>
      </c>
      <c r="K112" s="874">
        <v>-20185396</v>
      </c>
      <c r="L112" s="874">
        <v>-1360369435</v>
      </c>
      <c r="M112" s="877"/>
      <c r="N112"/>
      <c r="O112"/>
      <c r="P112" s="49" t="s">
        <v>2224</v>
      </c>
      <c r="Q112" s="243">
        <v>6610</v>
      </c>
      <c r="R112" s="843">
        <v>-70</v>
      </c>
      <c r="S112" s="245">
        <v>17948</v>
      </c>
      <c r="T112" s="245">
        <v>119548760</v>
      </c>
      <c r="U112" s="245">
        <v>6800</v>
      </c>
      <c r="V112" s="245">
        <v>6800</v>
      </c>
      <c r="W112" s="245">
        <v>6610</v>
      </c>
      <c r="X112" s="245">
        <v>166641</v>
      </c>
      <c r="Y112" s="243">
        <v>25210438</v>
      </c>
    </row>
    <row r="113" spans="2:25" ht="13.5" customHeight="1">
      <c r="B113" s="893" t="s">
        <v>1333</v>
      </c>
      <c r="C113" s="828">
        <v>2018</v>
      </c>
      <c r="D113" s="829"/>
      <c r="E113" s="828">
        <v>2017</v>
      </c>
      <c r="F113" s="830"/>
      <c r="G113"/>
      <c r="H113"/>
      <c r="I113"/>
      <c r="J113" s="873" t="s">
        <v>7149</v>
      </c>
      <c r="K113" s="876"/>
      <c r="L113" s="874">
        <v>-269617016</v>
      </c>
      <c r="M113" s="875">
        <v>-3491884199</v>
      </c>
      <c r="N113"/>
      <c r="O113"/>
      <c r="P113" s="49" t="s">
        <v>2226</v>
      </c>
      <c r="Q113" s="243">
        <v>6680</v>
      </c>
      <c r="R113" s="843">
        <v>-20</v>
      </c>
      <c r="S113" s="245">
        <v>24846</v>
      </c>
      <c r="T113" s="245">
        <v>164604590</v>
      </c>
      <c r="U113" s="245">
        <v>6540</v>
      </c>
      <c r="V113" s="245">
        <v>6730</v>
      </c>
      <c r="W113" s="245">
        <v>6540</v>
      </c>
      <c r="X113" s="245">
        <v>168406</v>
      </c>
      <c r="Y113" s="243">
        <v>25210438</v>
      </c>
    </row>
    <row r="114" spans="2:25" ht="12" customHeight="1">
      <c r="B114" s="894"/>
      <c r="C114" s="789" t="s">
        <v>2194</v>
      </c>
      <c r="D114" s="789" t="s">
        <v>2195</v>
      </c>
      <c r="E114" s="789" t="s">
        <v>2194</v>
      </c>
      <c r="F114" s="792" t="s">
        <v>2195</v>
      </c>
      <c r="G114"/>
      <c r="H114"/>
      <c r="I114"/>
      <c r="J114" s="873" t="s">
        <v>7150</v>
      </c>
      <c r="K114" s="874">
        <v>-166509546</v>
      </c>
      <c r="L114" s="876"/>
      <c r="M114" s="877"/>
      <c r="N114"/>
      <c r="O114"/>
      <c r="P114" s="49" t="s">
        <v>2227</v>
      </c>
      <c r="Q114" s="243">
        <v>6700</v>
      </c>
      <c r="R114" s="843">
        <v>-120</v>
      </c>
      <c r="S114" s="245">
        <v>20563</v>
      </c>
      <c r="T114" s="245">
        <v>138222300</v>
      </c>
      <c r="U114" s="245">
        <v>6800</v>
      </c>
      <c r="V114" s="245">
        <v>6800</v>
      </c>
      <c r="W114" s="245">
        <v>6650</v>
      </c>
      <c r="X114" s="245">
        <v>168910</v>
      </c>
      <c r="Y114" s="243">
        <v>25210438</v>
      </c>
    </row>
    <row r="115" spans="2:25" ht="12" customHeight="1">
      <c r="B115" s="394" t="s">
        <v>7220</v>
      </c>
      <c r="C115" s="397">
        <v>11750</v>
      </c>
      <c r="D115" s="395">
        <v>221</v>
      </c>
      <c r="E115" s="397">
        <v>9604</v>
      </c>
      <c r="F115" s="396">
        <v>87</v>
      </c>
      <c r="G115"/>
      <c r="H115"/>
      <c r="I115"/>
      <c r="J115" s="873" t="s">
        <v>7151</v>
      </c>
      <c r="K115" s="874">
        <v>-5279465736</v>
      </c>
      <c r="L115" s="876"/>
      <c r="M115" s="877"/>
      <c r="N115"/>
      <c r="O115"/>
      <c r="P115" s="49" t="s">
        <v>2228</v>
      </c>
      <c r="Q115" s="243">
        <v>6820</v>
      </c>
      <c r="R115" s="843">
        <v>220</v>
      </c>
      <c r="S115" s="245">
        <v>204653</v>
      </c>
      <c r="T115" s="245">
        <v>1408990860</v>
      </c>
      <c r="U115" s="245">
        <v>6520</v>
      </c>
      <c r="V115" s="245">
        <v>7130</v>
      </c>
      <c r="W115" s="245">
        <v>6520</v>
      </c>
      <c r="X115" s="245">
        <v>171935</v>
      </c>
      <c r="Y115" s="243">
        <v>25210438</v>
      </c>
    </row>
    <row r="116" spans="2:25" ht="12" customHeight="1">
      <c r="B116" s="394" t="s">
        <v>7221</v>
      </c>
      <c r="C116" s="397">
        <v>10560</v>
      </c>
      <c r="D116" s="397">
        <v>47308</v>
      </c>
      <c r="E116" s="395" t="s">
        <v>115</v>
      </c>
      <c r="F116" s="396" t="s">
        <v>115</v>
      </c>
      <c r="G116"/>
      <c r="H116"/>
      <c r="I116"/>
      <c r="J116" s="873" t="s">
        <v>7152</v>
      </c>
      <c r="K116" s="876"/>
      <c r="L116" s="876"/>
      <c r="M116" s="875">
        <v>-786982604</v>
      </c>
      <c r="N116"/>
      <c r="O116"/>
      <c r="P116" s="49" t="s">
        <v>2229</v>
      </c>
      <c r="Q116" s="243">
        <v>6600</v>
      </c>
      <c r="R116" s="843">
        <v>140</v>
      </c>
      <c r="S116" s="245">
        <v>20458</v>
      </c>
      <c r="T116" s="245">
        <v>134670930</v>
      </c>
      <c r="U116" s="245">
        <v>6500</v>
      </c>
      <c r="V116" s="245">
        <v>6680</v>
      </c>
      <c r="W116" s="245">
        <v>6450</v>
      </c>
      <c r="X116" s="245">
        <v>166389</v>
      </c>
      <c r="Y116" s="243">
        <v>25210438</v>
      </c>
    </row>
    <row r="117" spans="2:25" ht="12" customHeight="1">
      <c r="B117" s="394" t="s">
        <v>7222</v>
      </c>
      <c r="C117" s="395" t="s">
        <v>115</v>
      </c>
      <c r="D117" s="397">
        <v>25418</v>
      </c>
      <c r="E117" s="395" t="s">
        <v>115</v>
      </c>
      <c r="F117" s="396" t="s">
        <v>115</v>
      </c>
      <c r="G117"/>
      <c r="H117"/>
      <c r="I117"/>
      <c r="J117" s="873" t="s">
        <v>1384</v>
      </c>
      <c r="K117" s="874">
        <v>-3831312613</v>
      </c>
      <c r="L117" s="874">
        <v>-5276544822</v>
      </c>
      <c r="M117" s="875">
        <v>-351785664</v>
      </c>
      <c r="N117"/>
      <c r="O117"/>
      <c r="P117" s="49" t="s">
        <v>2230</v>
      </c>
      <c r="Q117" s="243">
        <v>6460</v>
      </c>
      <c r="R117" s="843">
        <v>80</v>
      </c>
      <c r="S117" s="245">
        <v>4495</v>
      </c>
      <c r="T117" s="245">
        <v>28602470</v>
      </c>
      <c r="U117" s="245">
        <v>6250</v>
      </c>
      <c r="V117" s="245">
        <v>6460</v>
      </c>
      <c r="W117" s="245">
        <v>6250</v>
      </c>
      <c r="X117" s="245">
        <v>162859</v>
      </c>
      <c r="Y117" s="243">
        <v>25210438</v>
      </c>
    </row>
    <row r="118" spans="2:25" ht="12" customHeight="1">
      <c r="B118" s="394" t="s">
        <v>7223</v>
      </c>
      <c r="C118" s="395">
        <v>49</v>
      </c>
      <c r="D118" s="395" t="s">
        <v>115</v>
      </c>
      <c r="E118" s="395" t="s">
        <v>115</v>
      </c>
      <c r="F118" s="396" t="s">
        <v>115</v>
      </c>
      <c r="G118"/>
      <c r="H118"/>
      <c r="I118"/>
      <c r="J118" s="873" t="s">
        <v>1386</v>
      </c>
      <c r="K118" s="874">
        <v>-3566954035</v>
      </c>
      <c r="L118" s="874">
        <v>-6230285356</v>
      </c>
      <c r="M118" s="875">
        <v>-2035550415</v>
      </c>
      <c r="N118"/>
      <c r="O118"/>
      <c r="P118" s="49" t="s">
        <v>2232</v>
      </c>
      <c r="Q118" s="243">
        <v>6380</v>
      </c>
      <c r="R118" s="843">
        <v>-20</v>
      </c>
      <c r="S118" s="245">
        <v>9967</v>
      </c>
      <c r="T118" s="245">
        <v>63305100</v>
      </c>
      <c r="U118" s="245">
        <v>6430</v>
      </c>
      <c r="V118" s="245">
        <v>6430</v>
      </c>
      <c r="W118" s="245">
        <v>6290</v>
      </c>
      <c r="X118" s="245">
        <v>160843</v>
      </c>
      <c r="Y118" s="243">
        <v>25210438</v>
      </c>
    </row>
    <row r="119" spans="2:25" ht="12" customHeight="1">
      <c r="B119" s="394" t="s">
        <v>3996</v>
      </c>
      <c r="C119" s="395" t="s">
        <v>115</v>
      </c>
      <c r="D119" s="395" t="s">
        <v>115</v>
      </c>
      <c r="E119" s="395">
        <v>256</v>
      </c>
      <c r="F119" s="398">
        <v>96854</v>
      </c>
      <c r="G119"/>
      <c r="H119"/>
      <c r="I119"/>
      <c r="J119" s="873" t="s">
        <v>7153</v>
      </c>
      <c r="K119" s="874">
        <v>-2362764212</v>
      </c>
      <c r="L119" s="874">
        <v>-4854903938</v>
      </c>
      <c r="M119" s="875">
        <v>-9613789151</v>
      </c>
      <c r="N119"/>
      <c r="O119"/>
      <c r="P119" s="49" t="s">
        <v>2233</v>
      </c>
      <c r="Q119" s="243">
        <v>6400</v>
      </c>
      <c r="R119" s="843">
        <v>-50</v>
      </c>
      <c r="S119" s="245">
        <v>16098</v>
      </c>
      <c r="T119" s="245">
        <v>100940390</v>
      </c>
      <c r="U119" s="245">
        <v>6400</v>
      </c>
      <c r="V119" s="245">
        <v>6400</v>
      </c>
      <c r="W119" s="245">
        <v>6220</v>
      </c>
      <c r="X119" s="245">
        <v>161347</v>
      </c>
      <c r="Y119" s="243">
        <v>25210438</v>
      </c>
    </row>
    <row r="120" spans="2:25" ht="12" customHeight="1">
      <c r="B120" s="394" t="s">
        <v>7224</v>
      </c>
      <c r="C120" s="395" t="s">
        <v>115</v>
      </c>
      <c r="D120" s="395" t="s">
        <v>115</v>
      </c>
      <c r="E120" s="395" t="s">
        <v>115</v>
      </c>
      <c r="F120" s="398">
        <v>12200</v>
      </c>
      <c r="G120"/>
      <c r="H120"/>
      <c r="I120"/>
      <c r="J120" s="873" t="s">
        <v>7154</v>
      </c>
      <c r="K120" s="874">
        <v>-1543320571</v>
      </c>
      <c r="L120" s="874">
        <v>-1313717184</v>
      </c>
      <c r="M120" s="875">
        <v>-482062500</v>
      </c>
      <c r="N120"/>
      <c r="O120"/>
      <c r="P120" s="49" t="s">
        <v>2235</v>
      </c>
      <c r="Q120" s="243">
        <v>6450</v>
      </c>
      <c r="R120" s="843">
        <v>-70</v>
      </c>
      <c r="S120" s="245">
        <v>22690</v>
      </c>
      <c r="T120" s="245">
        <v>146349220</v>
      </c>
      <c r="U120" s="245">
        <v>6500</v>
      </c>
      <c r="V120" s="245">
        <v>6500</v>
      </c>
      <c r="W120" s="245">
        <v>6420</v>
      </c>
      <c r="X120" s="245">
        <v>162607</v>
      </c>
      <c r="Y120" s="243">
        <v>25210438</v>
      </c>
    </row>
    <row r="121" spans="2:25" ht="12" customHeight="1">
      <c r="B121" s="394" t="s">
        <v>7225</v>
      </c>
      <c r="C121" s="397">
        <v>2235</v>
      </c>
      <c r="D121" s="395">
        <v>128</v>
      </c>
      <c r="E121" s="397">
        <v>3956</v>
      </c>
      <c r="F121" s="396">
        <v>899</v>
      </c>
      <c r="G121"/>
      <c r="H121"/>
      <c r="I121"/>
      <c r="J121" s="873" t="s">
        <v>7155</v>
      </c>
      <c r="K121" s="874">
        <v>-10747958442</v>
      </c>
      <c r="L121" s="874">
        <v>-7492207974</v>
      </c>
      <c r="M121" s="875">
        <v>-4931570719</v>
      </c>
      <c r="N121"/>
      <c r="O121"/>
      <c r="P121" s="49" t="s">
        <v>2236</v>
      </c>
      <c r="Q121" s="243">
        <v>6520</v>
      </c>
      <c r="R121" s="843">
        <v>10</v>
      </c>
      <c r="S121" s="245">
        <v>5964</v>
      </c>
      <c r="T121" s="245">
        <v>38649420</v>
      </c>
      <c r="U121" s="245">
        <v>6500</v>
      </c>
      <c r="V121" s="245">
        <v>6630</v>
      </c>
      <c r="W121" s="245">
        <v>6420</v>
      </c>
      <c r="X121" s="245">
        <v>164372</v>
      </c>
      <c r="Y121" s="243">
        <v>25210438</v>
      </c>
    </row>
    <row r="122" spans="2:25" ht="12" customHeight="1">
      <c r="B122" s="793" t="s">
        <v>795</v>
      </c>
      <c r="C122" s="416">
        <v>24594</v>
      </c>
      <c r="D122" s="416">
        <v>73075</v>
      </c>
      <c r="E122" s="416">
        <v>13816</v>
      </c>
      <c r="F122" s="417">
        <v>110040</v>
      </c>
      <c r="G122"/>
      <c r="H122"/>
      <c r="I122"/>
      <c r="J122" s="873" t="s">
        <v>1276</v>
      </c>
      <c r="K122" s="874">
        <v>35145153397</v>
      </c>
      <c r="L122" s="874">
        <v>33512651277</v>
      </c>
      <c r="M122" s="875">
        <v>27819559874</v>
      </c>
      <c r="N122"/>
      <c r="O122"/>
      <c r="P122" s="49" t="s">
        <v>2237</v>
      </c>
      <c r="Q122" s="243">
        <v>6510</v>
      </c>
      <c r="R122" s="843">
        <v>150</v>
      </c>
      <c r="S122" s="245">
        <v>16671</v>
      </c>
      <c r="T122" s="245">
        <v>108464540</v>
      </c>
      <c r="U122" s="245">
        <v>6400</v>
      </c>
      <c r="V122" s="245">
        <v>6590</v>
      </c>
      <c r="W122" s="245">
        <v>6400</v>
      </c>
      <c r="X122" s="245">
        <v>164120</v>
      </c>
      <c r="Y122" s="243">
        <v>25210438</v>
      </c>
    </row>
    <row r="123" spans="2:25" ht="12" customHeight="1">
      <c r="B123"/>
      <c r="C123"/>
      <c r="D123"/>
      <c r="E123"/>
      <c r="F123"/>
      <c r="G123"/>
      <c r="H123"/>
      <c r="I123"/>
      <c r="J123" s="873" t="s">
        <v>1275</v>
      </c>
      <c r="K123" s="874">
        <v>17955325939</v>
      </c>
      <c r="L123" s="874">
        <v>1230418758</v>
      </c>
      <c r="M123" s="875">
        <v>-554306716</v>
      </c>
      <c r="N123"/>
      <c r="O123"/>
      <c r="P123" s="49" t="s">
        <v>2238</v>
      </c>
      <c r="Q123" s="243">
        <v>6360</v>
      </c>
      <c r="R123" s="843">
        <v>-40</v>
      </c>
      <c r="S123" s="245">
        <v>33964</v>
      </c>
      <c r="T123" s="245">
        <v>219305610</v>
      </c>
      <c r="U123" s="245">
        <v>6400</v>
      </c>
      <c r="V123" s="245">
        <v>6600</v>
      </c>
      <c r="W123" s="245">
        <v>6330</v>
      </c>
      <c r="X123" s="245">
        <v>160338</v>
      </c>
      <c r="Y123" s="243">
        <v>25210438</v>
      </c>
    </row>
    <row r="124" spans="2:25" ht="12" customHeight="1">
      <c r="B124"/>
      <c r="C124"/>
      <c r="D124"/>
      <c r="E124"/>
      <c r="F124"/>
      <c r="G124"/>
      <c r="H124"/>
      <c r="I124"/>
      <c r="J124" s="873" t="s">
        <v>7156</v>
      </c>
      <c r="K124" s="874">
        <v>652543193</v>
      </c>
      <c r="L124" s="874">
        <v>996738609</v>
      </c>
      <c r="M124" s="875">
        <v>693046287</v>
      </c>
      <c r="N124"/>
      <c r="O124"/>
      <c r="P124" s="49" t="s">
        <v>2239</v>
      </c>
      <c r="Q124" s="243">
        <v>6400</v>
      </c>
      <c r="R124" s="843">
        <v>130</v>
      </c>
      <c r="S124" s="245">
        <v>39896</v>
      </c>
      <c r="T124" s="245">
        <v>252093960</v>
      </c>
      <c r="U124" s="245">
        <v>6350</v>
      </c>
      <c r="V124" s="245">
        <v>6490</v>
      </c>
      <c r="W124" s="245">
        <v>6160</v>
      </c>
      <c r="X124" s="245">
        <v>161347</v>
      </c>
      <c r="Y124" s="243">
        <v>25210438</v>
      </c>
    </row>
    <row r="125" spans="2:25" ht="13.5" customHeight="1">
      <c r="B125" s="804">
        <v>2017</v>
      </c>
      <c r="C125"/>
      <c r="D125"/>
      <c r="E125"/>
      <c r="F125"/>
      <c r="G125"/>
      <c r="H125"/>
      <c r="I125"/>
      <c r="J125" s="873" t="s">
        <v>7157</v>
      </c>
      <c r="K125" s="874">
        <v>-76433194054</v>
      </c>
      <c r="L125" s="874">
        <v>-32816590711</v>
      </c>
      <c r="M125" s="875">
        <v>41361494168</v>
      </c>
      <c r="N125"/>
      <c r="O125"/>
      <c r="P125" s="49" t="s">
        <v>2240</v>
      </c>
      <c r="Q125" s="243">
        <v>6270</v>
      </c>
      <c r="R125" s="843">
        <v>-90</v>
      </c>
      <c r="S125" s="245">
        <v>22487</v>
      </c>
      <c r="T125" s="245">
        <v>140337370</v>
      </c>
      <c r="U125" s="245">
        <v>6400</v>
      </c>
      <c r="V125" s="245">
        <v>6410</v>
      </c>
      <c r="W125" s="245">
        <v>6150</v>
      </c>
      <c r="X125" s="245">
        <v>158069</v>
      </c>
      <c r="Y125" s="243">
        <v>25210438</v>
      </c>
    </row>
    <row r="126" spans="2:25" ht="13.5" customHeight="1">
      <c r="B126" s="895" t="s">
        <v>1332</v>
      </c>
      <c r="C126" s="896"/>
      <c r="D126" s="896"/>
      <c r="E126" s="896"/>
      <c r="F126" s="896"/>
      <c r="G126" s="896"/>
      <c r="H126" s="897"/>
      <c r="I126"/>
      <c r="J126" s="873" t="s">
        <v>7158</v>
      </c>
      <c r="K126" s="874">
        <v>21260618855</v>
      </c>
      <c r="L126" s="874">
        <v>-130150852665</v>
      </c>
      <c r="M126" s="875">
        <v>29137511986</v>
      </c>
      <c r="N126"/>
      <c r="O126"/>
      <c r="P126" s="49" t="s">
        <v>2243</v>
      </c>
      <c r="Q126" s="243">
        <v>6360</v>
      </c>
      <c r="R126" s="843">
        <v>380</v>
      </c>
      <c r="S126" s="245">
        <v>33993</v>
      </c>
      <c r="T126" s="245">
        <v>212614880</v>
      </c>
      <c r="U126" s="245">
        <v>6010</v>
      </c>
      <c r="V126" s="245">
        <v>6410</v>
      </c>
      <c r="W126" s="245">
        <v>6010</v>
      </c>
      <c r="X126" s="245">
        <v>160338</v>
      </c>
      <c r="Y126" s="243">
        <v>25210438</v>
      </c>
    </row>
    <row r="127" spans="2:25" ht="12" customHeight="1">
      <c r="B127" s="898" t="s">
        <v>1333</v>
      </c>
      <c r="C127" s="881" t="s">
        <v>7226</v>
      </c>
      <c r="D127" s="881" t="s">
        <v>7228</v>
      </c>
      <c r="E127" s="881" t="s">
        <v>7230</v>
      </c>
      <c r="F127" s="881" t="s">
        <v>7231</v>
      </c>
      <c r="G127" s="881" t="s">
        <v>7226</v>
      </c>
      <c r="H127" s="885" t="s">
        <v>2515</v>
      </c>
      <c r="I127"/>
      <c r="J127" s="873" t="s">
        <v>7159</v>
      </c>
      <c r="K127" s="874">
        <v>36631786958</v>
      </c>
      <c r="L127" s="874">
        <v>-23042559827</v>
      </c>
      <c r="M127" s="875">
        <v>66330558286</v>
      </c>
      <c r="N127"/>
      <c r="O127"/>
      <c r="P127" s="49" t="s">
        <v>2245</v>
      </c>
      <c r="Q127" s="243">
        <v>5980</v>
      </c>
      <c r="R127" s="843">
        <v>60</v>
      </c>
      <c r="S127" s="245">
        <v>24607</v>
      </c>
      <c r="T127" s="245">
        <v>148116680</v>
      </c>
      <c r="U127" s="245">
        <v>5940</v>
      </c>
      <c r="V127" s="245">
        <v>6110</v>
      </c>
      <c r="W127" s="245">
        <v>5840</v>
      </c>
      <c r="X127" s="245">
        <v>150758</v>
      </c>
      <c r="Y127" s="243">
        <v>25210438</v>
      </c>
    </row>
    <row r="128" spans="2:25" ht="13.5" customHeight="1">
      <c r="B128" s="899"/>
      <c r="C128" s="882" t="s">
        <v>7227</v>
      </c>
      <c r="D128" s="882" t="s">
        <v>7229</v>
      </c>
      <c r="E128" s="882" t="s">
        <v>7227</v>
      </c>
      <c r="F128" s="882" t="s">
        <v>7227</v>
      </c>
      <c r="G128" s="882" t="s">
        <v>7232</v>
      </c>
      <c r="H128" s="886" t="s">
        <v>7233</v>
      </c>
      <c r="I128"/>
      <c r="J128" s="873" t="s">
        <v>7160</v>
      </c>
      <c r="K128" s="874">
        <v>-1197447209</v>
      </c>
      <c r="L128" s="874">
        <v>25135708128</v>
      </c>
      <c r="M128" s="875">
        <v>-15076309747</v>
      </c>
      <c r="N128"/>
      <c r="O128"/>
      <c r="P128" s="49" t="s">
        <v>2247</v>
      </c>
      <c r="Q128" s="243">
        <v>5920</v>
      </c>
      <c r="R128" s="843">
        <v>-80</v>
      </c>
      <c r="S128" s="245">
        <v>43717</v>
      </c>
      <c r="T128" s="245">
        <v>258732080</v>
      </c>
      <c r="U128" s="245">
        <v>6050</v>
      </c>
      <c r="V128" s="245">
        <v>6050</v>
      </c>
      <c r="W128" s="245">
        <v>5820</v>
      </c>
      <c r="X128" s="245">
        <v>149246</v>
      </c>
      <c r="Y128" s="243">
        <v>25210438</v>
      </c>
    </row>
    <row r="129" spans="2:25" ht="12" customHeight="1">
      <c r="B129" s="887" t="s">
        <v>1278</v>
      </c>
      <c r="C129" s="883" t="s">
        <v>115</v>
      </c>
      <c r="D129" s="884">
        <v>95937</v>
      </c>
      <c r="E129" s="883" t="s">
        <v>115</v>
      </c>
      <c r="F129" s="883" t="s">
        <v>115</v>
      </c>
      <c r="G129" s="883" t="s">
        <v>115</v>
      </c>
      <c r="H129" s="888" t="s">
        <v>115</v>
      </c>
      <c r="I129"/>
      <c r="J129" s="873" t="s">
        <v>7161</v>
      </c>
      <c r="K129" s="874">
        <v>74673834238</v>
      </c>
      <c r="L129" s="874">
        <v>-27799837698</v>
      </c>
      <c r="M129" s="875">
        <v>-62495829946</v>
      </c>
      <c r="N129"/>
      <c r="O129"/>
      <c r="P129" s="49" t="s">
        <v>2248</v>
      </c>
      <c r="Q129" s="243">
        <v>6000</v>
      </c>
      <c r="R129" s="843">
        <v>-190</v>
      </c>
      <c r="S129" s="245">
        <v>31168</v>
      </c>
      <c r="T129" s="245">
        <v>185531050</v>
      </c>
      <c r="U129" s="245">
        <v>5800</v>
      </c>
      <c r="V129" s="245">
        <v>6050</v>
      </c>
      <c r="W129" s="245">
        <v>5800</v>
      </c>
      <c r="X129" s="245">
        <v>151263</v>
      </c>
      <c r="Y129" s="243">
        <v>25210438</v>
      </c>
    </row>
    <row r="130" spans="2:25" ht="12" customHeight="1">
      <c r="B130" s="887" t="s">
        <v>7234</v>
      </c>
      <c r="C130" s="884">
        <v>3956</v>
      </c>
      <c r="D130" s="884">
        <v>9604</v>
      </c>
      <c r="E130" s="883">
        <v>256</v>
      </c>
      <c r="F130" s="883" t="s">
        <v>115</v>
      </c>
      <c r="G130" s="883" t="s">
        <v>115</v>
      </c>
      <c r="H130" s="888" t="s">
        <v>115</v>
      </c>
      <c r="I130"/>
      <c r="J130" s="873" t="s">
        <v>7162</v>
      </c>
      <c r="K130" s="874">
        <v>3581986447</v>
      </c>
      <c r="L130" s="874">
        <v>-9874798350</v>
      </c>
      <c r="M130" s="875">
        <v>-29954069254</v>
      </c>
      <c r="N130"/>
      <c r="O130"/>
      <c r="P130" s="49" t="s">
        <v>2249</v>
      </c>
      <c r="Q130" s="243">
        <v>6190</v>
      </c>
      <c r="R130" s="843">
        <v>-90</v>
      </c>
      <c r="S130" s="245">
        <v>34546</v>
      </c>
      <c r="T130" s="245">
        <v>210510410</v>
      </c>
      <c r="U130" s="245">
        <v>6060</v>
      </c>
      <c r="V130" s="245">
        <v>6340</v>
      </c>
      <c r="W130" s="245">
        <v>5970</v>
      </c>
      <c r="X130" s="245">
        <v>156053</v>
      </c>
      <c r="Y130" s="243">
        <v>25210438</v>
      </c>
    </row>
    <row r="131" spans="2:25" ht="12" customHeight="1">
      <c r="B131" s="887" t="s">
        <v>7235</v>
      </c>
      <c r="C131" s="883" t="s">
        <v>115</v>
      </c>
      <c r="D131" s="884">
        <v>468891</v>
      </c>
      <c r="E131" s="883" t="s">
        <v>115</v>
      </c>
      <c r="F131" s="883" t="s">
        <v>115</v>
      </c>
      <c r="G131" s="883" t="s">
        <v>115</v>
      </c>
      <c r="H131" s="888" t="s">
        <v>115</v>
      </c>
      <c r="I131"/>
      <c r="J131" s="873" t="s">
        <v>7163</v>
      </c>
      <c r="K131" s="874">
        <v>4854903938</v>
      </c>
      <c r="L131" s="874">
        <v>9613789151</v>
      </c>
      <c r="M131" s="875">
        <v>3399970345</v>
      </c>
      <c r="N131"/>
      <c r="O131"/>
      <c r="P131" s="49" t="s">
        <v>2250</v>
      </c>
      <c r="Q131" s="243">
        <v>6280</v>
      </c>
      <c r="R131" s="843">
        <v>-70</v>
      </c>
      <c r="S131" s="245">
        <v>21135</v>
      </c>
      <c r="T131" s="245">
        <v>132455100</v>
      </c>
      <c r="U131" s="245">
        <v>6310</v>
      </c>
      <c r="V131" s="245">
        <v>6410</v>
      </c>
      <c r="W131" s="245">
        <v>6150</v>
      </c>
      <c r="X131" s="245">
        <v>158322</v>
      </c>
      <c r="Y131" s="243">
        <v>25210438</v>
      </c>
    </row>
    <row r="132" spans="2:25" ht="13.5" customHeight="1">
      <c r="B132" s="887" t="s">
        <v>7236</v>
      </c>
      <c r="C132" s="883">
        <v>899</v>
      </c>
      <c r="D132" s="883">
        <v>87</v>
      </c>
      <c r="E132" s="884">
        <v>96853</v>
      </c>
      <c r="F132" s="884">
        <v>12200</v>
      </c>
      <c r="G132" s="883" t="s">
        <v>115</v>
      </c>
      <c r="H132" s="888" t="s">
        <v>115</v>
      </c>
      <c r="I132"/>
      <c r="J132" s="873" t="s">
        <v>7164</v>
      </c>
      <c r="K132" s="874">
        <v>-136829217258</v>
      </c>
      <c r="L132" s="874">
        <v>89324221013</v>
      </c>
      <c r="M132" s="875">
        <v>99874623558</v>
      </c>
      <c r="N132"/>
      <c r="O132"/>
      <c r="P132" s="49" t="s">
        <v>2251</v>
      </c>
      <c r="Q132" s="243">
        <v>6350</v>
      </c>
      <c r="R132" s="843">
        <v>-380</v>
      </c>
      <c r="S132" s="245">
        <v>50591</v>
      </c>
      <c r="T132" s="245">
        <v>321962780</v>
      </c>
      <c r="U132" s="245">
        <v>6500</v>
      </c>
      <c r="V132" s="245">
        <v>6630</v>
      </c>
      <c r="W132" s="245">
        <v>6240</v>
      </c>
      <c r="X132" s="245">
        <v>160086</v>
      </c>
      <c r="Y132" s="243">
        <v>25210438</v>
      </c>
    </row>
    <row r="133" spans="2:25" ht="12" customHeight="1">
      <c r="B133" s="887" t="s">
        <v>3378</v>
      </c>
      <c r="C133" s="883" t="s">
        <v>115</v>
      </c>
      <c r="D133" s="884">
        <v>138873</v>
      </c>
      <c r="E133" s="883" t="s">
        <v>115</v>
      </c>
      <c r="F133" s="883" t="s">
        <v>115</v>
      </c>
      <c r="G133" s="883" t="s">
        <v>115</v>
      </c>
      <c r="H133" s="888" t="s">
        <v>115</v>
      </c>
      <c r="I133"/>
      <c r="J133" s="873" t="s">
        <v>7165</v>
      </c>
      <c r="K133" s="874">
        <v>-19550413776</v>
      </c>
      <c r="L133" s="874">
        <v>-1843656782</v>
      </c>
      <c r="M133" s="875">
        <v>6001941094</v>
      </c>
      <c r="N133"/>
      <c r="O133"/>
      <c r="P133" s="49" t="s">
        <v>2252</v>
      </c>
      <c r="Q133" s="243">
        <v>6730</v>
      </c>
      <c r="R133" s="843">
        <v>-270</v>
      </c>
      <c r="S133" s="245">
        <v>16493</v>
      </c>
      <c r="T133" s="245">
        <v>113737430</v>
      </c>
      <c r="U133" s="245">
        <v>6850</v>
      </c>
      <c r="V133" s="245">
        <v>7100</v>
      </c>
      <c r="W133" s="245">
        <v>6730</v>
      </c>
      <c r="X133" s="245">
        <v>169666</v>
      </c>
      <c r="Y133" s="243">
        <v>25210438</v>
      </c>
    </row>
    <row r="134" spans="2:25" ht="12" customHeight="1">
      <c r="B134" s="887" t="s">
        <v>7237</v>
      </c>
      <c r="C134" s="883" t="s">
        <v>115</v>
      </c>
      <c r="D134" s="883" t="s">
        <v>115</v>
      </c>
      <c r="E134" s="883" t="s">
        <v>115</v>
      </c>
      <c r="F134" s="883" t="s">
        <v>115</v>
      </c>
      <c r="G134" s="883" t="s">
        <v>115</v>
      </c>
      <c r="H134" s="889">
        <v>720276</v>
      </c>
      <c r="I134"/>
      <c r="J134" s="873" t="s">
        <v>7166</v>
      </c>
      <c r="K134" s="874">
        <v>541826918</v>
      </c>
      <c r="L134" s="874">
        <v>323991251</v>
      </c>
      <c r="M134" s="877"/>
      <c r="N134"/>
      <c r="O134"/>
      <c r="P134" s="49" t="s">
        <v>2253</v>
      </c>
      <c r="Q134" s="243">
        <v>7000</v>
      </c>
      <c r="R134" s="843">
        <v>-130</v>
      </c>
      <c r="S134" s="245">
        <v>21278</v>
      </c>
      <c r="T134" s="245">
        <v>149082540</v>
      </c>
      <c r="U134" s="245">
        <v>7200</v>
      </c>
      <c r="V134" s="245">
        <v>7200</v>
      </c>
      <c r="W134" s="245">
        <v>6930</v>
      </c>
      <c r="X134" s="245">
        <v>176473</v>
      </c>
      <c r="Y134" s="243">
        <v>25210438</v>
      </c>
    </row>
    <row r="135" spans="2:25" ht="12" customHeight="1">
      <c r="B135" s="887" t="s">
        <v>7238</v>
      </c>
      <c r="C135" s="883" t="s">
        <v>115</v>
      </c>
      <c r="D135" s="883" t="s">
        <v>115</v>
      </c>
      <c r="E135" s="883" t="s">
        <v>115</v>
      </c>
      <c r="F135" s="883" t="s">
        <v>115</v>
      </c>
      <c r="G135" s="883" t="s">
        <v>115</v>
      </c>
      <c r="H135" s="889">
        <v>534710</v>
      </c>
      <c r="I135"/>
      <c r="J135" s="873" t="s">
        <v>7167</v>
      </c>
      <c r="K135" s="874">
        <v>-20651012234</v>
      </c>
      <c r="L135" s="874">
        <v>38747162632</v>
      </c>
      <c r="M135" s="875">
        <v>-28549511696</v>
      </c>
      <c r="N135"/>
      <c r="O135"/>
      <c r="P135" s="49" t="s">
        <v>2254</v>
      </c>
      <c r="Q135" s="243">
        <v>7130</v>
      </c>
      <c r="R135" s="843">
        <v>-110</v>
      </c>
      <c r="S135" s="245">
        <v>10075</v>
      </c>
      <c r="T135" s="245">
        <v>72101980</v>
      </c>
      <c r="U135" s="245">
        <v>7250</v>
      </c>
      <c r="V135" s="245">
        <v>7300</v>
      </c>
      <c r="W135" s="245">
        <v>7130</v>
      </c>
      <c r="X135" s="245">
        <v>179750</v>
      </c>
      <c r="Y135" s="243">
        <v>25210438</v>
      </c>
    </row>
    <row r="136" spans="2:25" ht="12" customHeight="1">
      <c r="B136" s="887" t="s">
        <v>7239</v>
      </c>
      <c r="C136" s="883" t="s">
        <v>115</v>
      </c>
      <c r="D136" s="883" t="s">
        <v>115</v>
      </c>
      <c r="E136" s="883" t="s">
        <v>115</v>
      </c>
      <c r="F136" s="883" t="s">
        <v>115</v>
      </c>
      <c r="G136" s="884">
        <v>10028</v>
      </c>
      <c r="H136" s="889">
        <v>9174</v>
      </c>
      <c r="I136"/>
      <c r="J136" s="873" t="s">
        <v>7168</v>
      </c>
      <c r="K136" s="874">
        <v>-433918975</v>
      </c>
      <c r="L136" s="874">
        <v>7719417542</v>
      </c>
      <c r="M136" s="875">
        <v>-3743512253</v>
      </c>
      <c r="N136"/>
      <c r="O136"/>
      <c r="P136" s="49" t="s">
        <v>2255</v>
      </c>
      <c r="Q136" s="243">
        <v>7240</v>
      </c>
      <c r="R136" s="843">
        <v>-60</v>
      </c>
      <c r="S136" s="245">
        <v>12439</v>
      </c>
      <c r="T136" s="245">
        <v>89164800</v>
      </c>
      <c r="U136" s="245">
        <v>7300</v>
      </c>
      <c r="V136" s="245">
        <v>7300</v>
      </c>
      <c r="W136" s="245">
        <v>7110</v>
      </c>
      <c r="X136" s="245">
        <v>182524</v>
      </c>
      <c r="Y136" s="243">
        <v>25210438</v>
      </c>
    </row>
    <row r="137" spans="2:25" ht="12" customHeight="1">
      <c r="B137" s="887" t="s">
        <v>7240</v>
      </c>
      <c r="C137" s="883" t="s">
        <v>115</v>
      </c>
      <c r="D137" s="883" t="s">
        <v>115</v>
      </c>
      <c r="E137" s="883" t="s">
        <v>115</v>
      </c>
      <c r="F137" s="883" t="s">
        <v>115</v>
      </c>
      <c r="G137" s="883" t="s">
        <v>115</v>
      </c>
      <c r="H137" s="889">
        <v>119096</v>
      </c>
      <c r="I137"/>
      <c r="J137" s="873" t="s">
        <v>7169</v>
      </c>
      <c r="K137" s="874">
        <v>6501431488</v>
      </c>
      <c r="L137" s="874">
        <v>5745733336</v>
      </c>
      <c r="M137" s="875">
        <v>4181965786</v>
      </c>
      <c r="N137"/>
      <c r="O137"/>
      <c r="P137" s="49" t="s">
        <v>2256</v>
      </c>
      <c r="Q137" s="243">
        <v>7300</v>
      </c>
      <c r="R137" s="843">
        <v>-20</v>
      </c>
      <c r="S137" s="245">
        <v>5430</v>
      </c>
      <c r="T137" s="245">
        <v>39390300</v>
      </c>
      <c r="U137" s="245">
        <v>7320</v>
      </c>
      <c r="V137" s="245">
        <v>7350</v>
      </c>
      <c r="W137" s="245">
        <v>7180</v>
      </c>
      <c r="X137" s="245">
        <v>184036</v>
      </c>
      <c r="Y137" s="243">
        <v>25210438</v>
      </c>
    </row>
    <row r="138" spans="2:25" ht="13.5" customHeight="1">
      <c r="B138" s="887" t="s">
        <v>7241</v>
      </c>
      <c r="C138" s="883" t="s">
        <v>115</v>
      </c>
      <c r="D138" s="883" t="s">
        <v>115</v>
      </c>
      <c r="E138" s="883" t="s">
        <v>115</v>
      </c>
      <c r="F138" s="883" t="s">
        <v>115</v>
      </c>
      <c r="G138" s="883" t="s">
        <v>115</v>
      </c>
      <c r="H138" s="889">
        <v>67977</v>
      </c>
      <c r="I138"/>
      <c r="J138" s="873" t="s">
        <v>7170</v>
      </c>
      <c r="K138" s="874">
        <v>-12305694992</v>
      </c>
      <c r="L138" s="874">
        <v>-1608735821</v>
      </c>
      <c r="M138" s="875">
        <v>-1956202452</v>
      </c>
      <c r="N138"/>
      <c r="O138"/>
      <c r="P138" s="49" t="s">
        <v>2257</v>
      </c>
      <c r="Q138" s="243">
        <v>7320</v>
      </c>
      <c r="R138" s="843">
        <v>100</v>
      </c>
      <c r="S138" s="245">
        <v>12902</v>
      </c>
      <c r="T138" s="245">
        <v>94283030</v>
      </c>
      <c r="U138" s="245">
        <v>7300</v>
      </c>
      <c r="V138" s="245">
        <v>7360</v>
      </c>
      <c r="W138" s="245">
        <v>7230</v>
      </c>
      <c r="X138" s="245">
        <v>184540</v>
      </c>
      <c r="Y138" s="243">
        <v>25210438</v>
      </c>
    </row>
    <row r="139" spans="2:25" ht="12" customHeight="1">
      <c r="B139" s="887" t="s">
        <v>7242</v>
      </c>
      <c r="C139" s="883" t="s">
        <v>115</v>
      </c>
      <c r="D139" s="883" t="s">
        <v>115</v>
      </c>
      <c r="E139" s="883" t="s">
        <v>115</v>
      </c>
      <c r="F139" s="883" t="s">
        <v>115</v>
      </c>
      <c r="G139" s="884">
        <v>2278</v>
      </c>
      <c r="H139" s="889">
        <v>9095</v>
      </c>
      <c r="I139"/>
      <c r="J139" s="873" t="s">
        <v>7171</v>
      </c>
      <c r="K139" s="874">
        <v>-21507465023</v>
      </c>
      <c r="L139" s="874">
        <v>-8244346262</v>
      </c>
      <c r="M139" s="875">
        <v>-6156269681</v>
      </c>
      <c r="N139"/>
      <c r="O139"/>
      <c r="P139" s="49" t="s">
        <v>2258</v>
      </c>
      <c r="Q139" s="243">
        <v>7220</v>
      </c>
      <c r="R139" s="843">
        <v>-130</v>
      </c>
      <c r="S139" s="245">
        <v>15148</v>
      </c>
      <c r="T139" s="245">
        <v>109968090</v>
      </c>
      <c r="U139" s="245">
        <v>7200</v>
      </c>
      <c r="V139" s="245">
        <v>7410</v>
      </c>
      <c r="W139" s="245">
        <v>7200</v>
      </c>
      <c r="X139" s="245">
        <v>182019</v>
      </c>
      <c r="Y139" s="243">
        <v>25210438</v>
      </c>
    </row>
    <row r="140" spans="2:25" ht="13.5" customHeight="1">
      <c r="B140" s="890" t="s">
        <v>795</v>
      </c>
      <c r="C140" s="891">
        <v>4855</v>
      </c>
      <c r="D140" s="891">
        <v>713392</v>
      </c>
      <c r="E140" s="891">
        <v>97109</v>
      </c>
      <c r="F140" s="891">
        <v>12200</v>
      </c>
      <c r="G140" s="891">
        <v>12306</v>
      </c>
      <c r="H140" s="892">
        <v>1460328</v>
      </c>
      <c r="I140"/>
      <c r="J140" s="873" t="s">
        <v>7172</v>
      </c>
      <c r="K140" s="874">
        <v>-4866101628</v>
      </c>
      <c r="L140" s="874">
        <v>-4855159255</v>
      </c>
      <c r="M140" s="875">
        <v>-12248219700</v>
      </c>
      <c r="N140"/>
      <c r="O140"/>
      <c r="P140" s="49" t="s">
        <v>2259</v>
      </c>
      <c r="Q140" s="243">
        <v>7350</v>
      </c>
      <c r="R140" s="843">
        <v>150</v>
      </c>
      <c r="S140" s="245">
        <v>15075</v>
      </c>
      <c r="T140" s="245">
        <v>109696940</v>
      </c>
      <c r="U140" s="245">
        <v>7200</v>
      </c>
      <c r="V140" s="245">
        <v>7390</v>
      </c>
      <c r="W140" s="245">
        <v>7200</v>
      </c>
      <c r="X140" s="245">
        <v>185297</v>
      </c>
      <c r="Y140" s="243">
        <v>25210438</v>
      </c>
    </row>
    <row r="141" spans="2:25" ht="12" customHeight="1">
      <c r="B141" s="803"/>
      <c r="C141"/>
      <c r="D141"/>
      <c r="E141"/>
      <c r="F141"/>
      <c r="G141"/>
      <c r="H141"/>
      <c r="I141"/>
      <c r="J141" s="873" t="s">
        <v>7173</v>
      </c>
      <c r="K141" s="874">
        <v>-7138311801</v>
      </c>
      <c r="L141" s="874">
        <v>-2006667104</v>
      </c>
      <c r="M141" s="875">
        <v>-7385152158</v>
      </c>
      <c r="N141"/>
      <c r="O141"/>
      <c r="P141" s="49" t="s">
        <v>2260</v>
      </c>
      <c r="Q141" s="243">
        <v>7200</v>
      </c>
      <c r="R141" s="843">
        <v>180</v>
      </c>
      <c r="S141" s="245">
        <v>50523</v>
      </c>
      <c r="T141" s="245">
        <v>343177580</v>
      </c>
      <c r="U141" s="245">
        <v>6400</v>
      </c>
      <c r="V141" s="245">
        <v>7200</v>
      </c>
      <c r="W141" s="245">
        <v>6400</v>
      </c>
      <c r="X141" s="245">
        <v>181515</v>
      </c>
      <c r="Y141" s="243">
        <v>25210438</v>
      </c>
    </row>
    <row r="142" spans="2:25" ht="12" customHeight="1">
      <c r="B142" s="804">
        <v>2016</v>
      </c>
      <c r="C142"/>
      <c r="D142"/>
      <c r="E142"/>
      <c r="F142"/>
      <c r="G142"/>
      <c r="H142"/>
      <c r="I142"/>
      <c r="J142" s="873" t="s">
        <v>7174</v>
      </c>
      <c r="K142" s="874">
        <v>8389287375</v>
      </c>
      <c r="L142" s="874">
        <v>4116108303</v>
      </c>
      <c r="M142" s="875">
        <v>2459944645</v>
      </c>
      <c r="N142"/>
      <c r="O142"/>
      <c r="P142" s="49" t="s">
        <v>2261</v>
      </c>
      <c r="Q142" s="243">
        <v>7020</v>
      </c>
      <c r="R142" s="843">
        <v>-590</v>
      </c>
      <c r="S142" s="245">
        <v>36705</v>
      </c>
      <c r="T142" s="245">
        <v>266035540</v>
      </c>
      <c r="U142" s="245">
        <v>7470</v>
      </c>
      <c r="V142" s="245">
        <v>7630</v>
      </c>
      <c r="W142" s="245">
        <v>6980</v>
      </c>
      <c r="X142" s="245">
        <v>176977</v>
      </c>
      <c r="Y142" s="243">
        <v>25210438</v>
      </c>
    </row>
    <row r="143" spans="2:25" ht="12" customHeight="1">
      <c r="B143" s="895" t="s">
        <v>1332</v>
      </c>
      <c r="C143" s="896"/>
      <c r="D143" s="896"/>
      <c r="E143" s="896"/>
      <c r="F143" s="896"/>
      <c r="G143" s="896"/>
      <c r="H143" s="897"/>
      <c r="I143"/>
      <c r="J143" s="873" t="s">
        <v>7175</v>
      </c>
      <c r="K143" s="874">
        <v>-36481075103</v>
      </c>
      <c r="L143" s="874">
        <v>-31757444858</v>
      </c>
      <c r="M143" s="875">
        <v>-27943244740</v>
      </c>
      <c r="N143"/>
      <c r="O143"/>
      <c r="P143" s="49" t="s">
        <v>2262</v>
      </c>
      <c r="Q143" s="243">
        <v>7610</v>
      </c>
      <c r="R143" s="843">
        <v>-60</v>
      </c>
      <c r="S143" s="245">
        <v>27087</v>
      </c>
      <c r="T143" s="245">
        <v>207775550</v>
      </c>
      <c r="U143" s="245">
        <v>7630</v>
      </c>
      <c r="V143" s="245">
        <v>7850</v>
      </c>
      <c r="W143" s="245">
        <v>7500</v>
      </c>
      <c r="X143" s="245">
        <v>191851</v>
      </c>
      <c r="Y143" s="243">
        <v>25210438</v>
      </c>
    </row>
    <row r="144" spans="2:25" ht="12" customHeight="1">
      <c r="B144" s="898" t="s">
        <v>1333</v>
      </c>
      <c r="C144" s="881" t="s">
        <v>7226</v>
      </c>
      <c r="D144" s="881" t="s">
        <v>7228</v>
      </c>
      <c r="E144" s="881" t="s">
        <v>7230</v>
      </c>
      <c r="F144" s="881" t="s">
        <v>7231</v>
      </c>
      <c r="G144" s="881" t="s">
        <v>7226</v>
      </c>
      <c r="H144" s="885" t="s">
        <v>2515</v>
      </c>
      <c r="I144"/>
      <c r="J144" s="873" t="s">
        <v>7176</v>
      </c>
      <c r="K144" s="874">
        <v>1543320571</v>
      </c>
      <c r="L144" s="874">
        <v>1313717184</v>
      </c>
      <c r="M144" s="875">
        <v>482062500</v>
      </c>
      <c r="N144"/>
      <c r="O144"/>
      <c r="P144" s="49" t="s">
        <v>2263</v>
      </c>
      <c r="Q144" s="243">
        <v>7670</v>
      </c>
      <c r="R144" s="843">
        <v>-130</v>
      </c>
      <c r="S144" s="245">
        <v>17490</v>
      </c>
      <c r="T144" s="245">
        <v>135641460</v>
      </c>
      <c r="U144" s="245">
        <v>7750</v>
      </c>
      <c r="V144" s="245">
        <v>7830</v>
      </c>
      <c r="W144" s="245">
        <v>7670</v>
      </c>
      <c r="X144" s="245">
        <v>193364</v>
      </c>
      <c r="Y144" s="243">
        <v>25210438</v>
      </c>
    </row>
    <row r="145" spans="2:25" ht="12" customHeight="1">
      <c r="B145" s="899"/>
      <c r="C145" s="882" t="s">
        <v>7227</v>
      </c>
      <c r="D145" s="882" t="s">
        <v>7229</v>
      </c>
      <c r="E145" s="882" t="s">
        <v>7227</v>
      </c>
      <c r="F145" s="882" t="s">
        <v>7227</v>
      </c>
      <c r="G145" s="882" t="s">
        <v>7232</v>
      </c>
      <c r="H145" s="886" t="s">
        <v>7233</v>
      </c>
      <c r="I145"/>
      <c r="J145" s="873" t="s">
        <v>7177</v>
      </c>
      <c r="K145" s="874">
        <v>782154387</v>
      </c>
      <c r="L145" s="874">
        <v>-1219257194</v>
      </c>
      <c r="M145" s="875">
        <v>1622871278</v>
      </c>
      <c r="N145"/>
      <c r="O145"/>
      <c r="P145" s="49" t="s">
        <v>2264</v>
      </c>
      <c r="Q145" s="243">
        <v>7800</v>
      </c>
      <c r="R145" s="843">
        <v>-150</v>
      </c>
      <c r="S145" s="245">
        <v>33690</v>
      </c>
      <c r="T145" s="245">
        <v>263175820</v>
      </c>
      <c r="U145" s="245">
        <v>7900</v>
      </c>
      <c r="V145" s="245">
        <v>8010</v>
      </c>
      <c r="W145" s="245">
        <v>7730</v>
      </c>
      <c r="X145" s="245">
        <v>196641</v>
      </c>
      <c r="Y145" s="243">
        <v>25210438</v>
      </c>
    </row>
    <row r="146" spans="2:25" ht="12" customHeight="1">
      <c r="B146" s="887" t="s">
        <v>1278</v>
      </c>
      <c r="C146" s="883" t="s">
        <v>115</v>
      </c>
      <c r="D146" s="884">
        <v>66732</v>
      </c>
      <c r="E146" s="883" t="s">
        <v>115</v>
      </c>
      <c r="F146" s="883" t="s">
        <v>115</v>
      </c>
      <c r="G146" s="883" t="s">
        <v>115</v>
      </c>
      <c r="H146" s="888" t="s">
        <v>115</v>
      </c>
      <c r="I146"/>
      <c r="J146" s="873" t="s">
        <v>7178</v>
      </c>
      <c r="K146" s="874">
        <v>-27033363130</v>
      </c>
      <c r="L146" s="874">
        <v>-52509057638</v>
      </c>
      <c r="M146" s="875">
        <v>-64897613597</v>
      </c>
      <c r="N146"/>
      <c r="O146"/>
      <c r="P146" s="49" t="s">
        <v>2265</v>
      </c>
      <c r="Q146" s="243">
        <v>7950</v>
      </c>
      <c r="R146" s="843">
        <v>-140</v>
      </c>
      <c r="S146" s="245">
        <v>20615</v>
      </c>
      <c r="T146" s="245">
        <v>164480060</v>
      </c>
      <c r="U146" s="245">
        <v>8170</v>
      </c>
      <c r="V146" s="245">
        <v>8170</v>
      </c>
      <c r="W146" s="245">
        <v>7920</v>
      </c>
      <c r="X146" s="245">
        <v>200423</v>
      </c>
      <c r="Y146" s="243">
        <v>25210438</v>
      </c>
    </row>
    <row r="147" spans="2:25" ht="12" customHeight="1">
      <c r="B147" s="887" t="s">
        <v>7234</v>
      </c>
      <c r="C147" s="884">
        <v>8764</v>
      </c>
      <c r="D147" s="884">
        <v>6928</v>
      </c>
      <c r="E147" s="883">
        <v>139</v>
      </c>
      <c r="F147" s="883" t="s">
        <v>115</v>
      </c>
      <c r="G147" s="883" t="s">
        <v>115</v>
      </c>
      <c r="H147" s="888" t="s">
        <v>115</v>
      </c>
      <c r="I147"/>
      <c r="J147" s="873" t="s">
        <v>7179</v>
      </c>
      <c r="K147" s="874">
        <v>13495912133</v>
      </c>
      <c r="L147" s="874">
        <v>6325511413</v>
      </c>
      <c r="M147" s="875">
        <v>13409152453</v>
      </c>
      <c r="N147"/>
      <c r="O147"/>
      <c r="P147" s="49" t="s">
        <v>2266</v>
      </c>
      <c r="Q147" s="243">
        <v>8090</v>
      </c>
      <c r="R147" s="843">
        <v>-10</v>
      </c>
      <c r="S147" s="245">
        <v>7106</v>
      </c>
      <c r="T147" s="245">
        <v>57522430</v>
      </c>
      <c r="U147" s="245">
        <v>8120</v>
      </c>
      <c r="V147" s="245">
        <v>8180</v>
      </c>
      <c r="W147" s="245">
        <v>8050</v>
      </c>
      <c r="X147" s="245">
        <v>203952</v>
      </c>
      <c r="Y147" s="243">
        <v>25210438</v>
      </c>
    </row>
    <row r="148" spans="2:25" ht="12" customHeight="1">
      <c r="B148" s="887" t="s">
        <v>7235</v>
      </c>
      <c r="C148" s="883" t="s">
        <v>115</v>
      </c>
      <c r="D148" s="884">
        <v>446752</v>
      </c>
      <c r="E148" s="883" t="s">
        <v>115</v>
      </c>
      <c r="F148" s="883" t="s">
        <v>115</v>
      </c>
      <c r="G148" s="883" t="s">
        <v>115</v>
      </c>
      <c r="H148" s="888" t="s">
        <v>115</v>
      </c>
      <c r="I148"/>
      <c r="J148" s="873" t="s">
        <v>7180</v>
      </c>
      <c r="K148" s="876"/>
      <c r="L148" s="874">
        <v>2085732238</v>
      </c>
      <c r="M148" s="875">
        <v>5255585774</v>
      </c>
      <c r="N148"/>
      <c r="O148"/>
      <c r="P148" s="49" t="s">
        <v>2267</v>
      </c>
      <c r="Q148" s="243">
        <v>8100</v>
      </c>
      <c r="R148" s="843">
        <v>40</v>
      </c>
      <c r="S148" s="245">
        <v>13347</v>
      </c>
      <c r="T148" s="245">
        <v>107311560</v>
      </c>
      <c r="U148" s="245">
        <v>8060</v>
      </c>
      <c r="V148" s="245">
        <v>8150</v>
      </c>
      <c r="W148" s="245">
        <v>7980</v>
      </c>
      <c r="X148" s="245">
        <v>204205</v>
      </c>
      <c r="Y148" s="243">
        <v>25210438</v>
      </c>
    </row>
    <row r="149" spans="2:25" ht="12" customHeight="1">
      <c r="B149" s="887" t="s">
        <v>7236</v>
      </c>
      <c r="C149" s="883">
        <v>850</v>
      </c>
      <c r="D149" s="883">
        <v>408</v>
      </c>
      <c r="E149" s="884">
        <v>74789</v>
      </c>
      <c r="F149" s="884">
        <v>6400</v>
      </c>
      <c r="G149" s="883" t="s">
        <v>115</v>
      </c>
      <c r="H149" s="888" t="s">
        <v>115</v>
      </c>
      <c r="I149"/>
      <c r="J149" s="873" t="s">
        <v>7181</v>
      </c>
      <c r="K149" s="876"/>
      <c r="L149" s="874">
        <v>1195657196</v>
      </c>
      <c r="M149" s="875">
        <v>8681524814</v>
      </c>
      <c r="N149"/>
      <c r="O149"/>
      <c r="P149" s="49" t="s">
        <v>4452</v>
      </c>
      <c r="Q149" s="61">
        <v>8060</v>
      </c>
      <c r="R149" s="844">
        <v>-130</v>
      </c>
      <c r="S149" s="61">
        <v>19176</v>
      </c>
      <c r="T149" s="61">
        <v>154558340</v>
      </c>
      <c r="U149" s="61">
        <v>8200</v>
      </c>
      <c r="V149" s="61">
        <v>8200</v>
      </c>
      <c r="W149" s="61">
        <v>7850</v>
      </c>
      <c r="X149" s="61">
        <v>203196</v>
      </c>
      <c r="Y149" s="61">
        <v>25210438</v>
      </c>
    </row>
    <row r="150" spans="2:25" ht="12" customHeight="1">
      <c r="B150" s="887" t="s">
        <v>3378</v>
      </c>
      <c r="C150" s="883" t="s">
        <v>115</v>
      </c>
      <c r="D150" s="884">
        <v>137371</v>
      </c>
      <c r="E150" s="883" t="s">
        <v>115</v>
      </c>
      <c r="F150" s="883" t="s">
        <v>115</v>
      </c>
      <c r="G150" s="883" t="s">
        <v>115</v>
      </c>
      <c r="H150" s="888" t="s">
        <v>115</v>
      </c>
      <c r="I150"/>
      <c r="J150" s="873" t="s">
        <v>7182</v>
      </c>
      <c r="K150" s="874">
        <v>2841137406</v>
      </c>
      <c r="L150" s="876"/>
      <c r="M150" s="877"/>
      <c r="N150"/>
      <c r="O150"/>
      <c r="P150" s="49" t="s">
        <v>4453</v>
      </c>
      <c r="Q150" s="61">
        <v>8190</v>
      </c>
      <c r="R150" s="844">
        <v>-30</v>
      </c>
      <c r="S150" s="61">
        <v>20591</v>
      </c>
      <c r="T150" s="61">
        <v>168931330</v>
      </c>
      <c r="U150" s="61">
        <v>8250</v>
      </c>
      <c r="V150" s="61">
        <v>8290</v>
      </c>
      <c r="W150" s="61">
        <v>8160</v>
      </c>
      <c r="X150" s="61">
        <v>206473</v>
      </c>
      <c r="Y150" s="61">
        <v>25210438</v>
      </c>
    </row>
    <row r="151" spans="2:25" ht="12" customHeight="1">
      <c r="B151" s="887" t="s">
        <v>7237</v>
      </c>
      <c r="C151" s="883" t="s">
        <v>115</v>
      </c>
      <c r="D151" s="883" t="s">
        <v>115</v>
      </c>
      <c r="E151" s="883" t="s">
        <v>115</v>
      </c>
      <c r="F151" s="883" t="s">
        <v>115</v>
      </c>
      <c r="G151" s="883" t="s">
        <v>115</v>
      </c>
      <c r="H151" s="889">
        <v>657982</v>
      </c>
      <c r="I151"/>
      <c r="J151" s="873" t="s">
        <v>7183</v>
      </c>
      <c r="K151" s="874">
        <v>20093278628</v>
      </c>
      <c r="L151" s="876"/>
      <c r="M151" s="877"/>
      <c r="N151"/>
      <c r="O151"/>
      <c r="P151" s="49" t="s">
        <v>4454</v>
      </c>
      <c r="Q151" s="61">
        <v>8220</v>
      </c>
      <c r="R151" s="844">
        <v>-30</v>
      </c>
      <c r="S151" s="61">
        <v>16549</v>
      </c>
      <c r="T151" s="61">
        <v>135708160</v>
      </c>
      <c r="U151" s="61">
        <v>8250</v>
      </c>
      <c r="V151" s="61">
        <v>8400</v>
      </c>
      <c r="W151" s="61">
        <v>8120</v>
      </c>
      <c r="X151" s="61">
        <v>207230</v>
      </c>
      <c r="Y151" s="61">
        <v>25210438</v>
      </c>
    </row>
    <row r="152" spans="2:25" ht="12" customHeight="1">
      <c r="B152" s="887" t="s">
        <v>7238</v>
      </c>
      <c r="C152" s="883" t="s">
        <v>115</v>
      </c>
      <c r="D152" s="883" t="s">
        <v>115</v>
      </c>
      <c r="E152" s="883" t="s">
        <v>115</v>
      </c>
      <c r="F152" s="883" t="s">
        <v>115</v>
      </c>
      <c r="G152" s="883" t="s">
        <v>115</v>
      </c>
      <c r="H152" s="889">
        <v>423035</v>
      </c>
      <c r="I152"/>
      <c r="J152" s="873" t="s">
        <v>7184</v>
      </c>
      <c r="K152" s="874">
        <v>77384969</v>
      </c>
      <c r="L152" s="874">
        <v>674902277</v>
      </c>
      <c r="M152" s="875">
        <v>262973620</v>
      </c>
      <c r="N152"/>
      <c r="O152"/>
      <c r="P152" s="49" t="s">
        <v>4455</v>
      </c>
      <c r="Q152" s="61">
        <v>8250</v>
      </c>
      <c r="R152" s="844">
        <v>-130</v>
      </c>
      <c r="S152" s="61">
        <v>44228</v>
      </c>
      <c r="T152" s="61">
        <v>366776790</v>
      </c>
      <c r="U152" s="61">
        <v>8400</v>
      </c>
      <c r="V152" s="61">
        <v>8530</v>
      </c>
      <c r="W152" s="61">
        <v>8190</v>
      </c>
      <c r="X152" s="61">
        <v>207986</v>
      </c>
      <c r="Y152" s="61">
        <v>25210438</v>
      </c>
    </row>
    <row r="153" spans="2:25" ht="12" customHeight="1">
      <c r="B153" s="887" t="s">
        <v>7239</v>
      </c>
      <c r="C153" s="883" t="s">
        <v>115</v>
      </c>
      <c r="D153" s="883" t="s">
        <v>115</v>
      </c>
      <c r="E153" s="883" t="s">
        <v>115</v>
      </c>
      <c r="F153" s="883" t="s">
        <v>115</v>
      </c>
      <c r="G153" s="884">
        <v>1463</v>
      </c>
      <c r="H153" s="889">
        <v>9450</v>
      </c>
      <c r="I153"/>
      <c r="J153" s="873" t="s">
        <v>7185</v>
      </c>
      <c r="K153" s="876"/>
      <c r="L153" s="874">
        <v>4300000000</v>
      </c>
      <c r="M153" s="875">
        <v>1400000000</v>
      </c>
      <c r="N153"/>
      <c r="O153"/>
      <c r="P153" s="49" t="s">
        <v>4456</v>
      </c>
      <c r="Q153" s="61">
        <v>8380</v>
      </c>
      <c r="R153" s="844">
        <v>-100</v>
      </c>
      <c r="S153" s="61">
        <v>27191</v>
      </c>
      <c r="T153" s="61">
        <v>229433790</v>
      </c>
      <c r="U153" s="61">
        <v>8390</v>
      </c>
      <c r="V153" s="61">
        <v>8520</v>
      </c>
      <c r="W153" s="61">
        <v>8340</v>
      </c>
      <c r="X153" s="61">
        <v>211263</v>
      </c>
      <c r="Y153" s="61">
        <v>25210438</v>
      </c>
    </row>
    <row r="154" spans="2:25" ht="12" customHeight="1">
      <c r="B154" s="887" t="s">
        <v>7240</v>
      </c>
      <c r="C154" s="883" t="s">
        <v>115</v>
      </c>
      <c r="D154" s="883" t="s">
        <v>115</v>
      </c>
      <c r="E154" s="883" t="s">
        <v>115</v>
      </c>
      <c r="F154" s="883" t="s">
        <v>115</v>
      </c>
      <c r="G154" s="883" t="s">
        <v>115</v>
      </c>
      <c r="H154" s="889">
        <v>163644</v>
      </c>
      <c r="I154"/>
      <c r="J154" s="873" t="s">
        <v>7186</v>
      </c>
      <c r="K154" s="874">
        <v>932003959</v>
      </c>
      <c r="L154" s="874">
        <v>7093434485</v>
      </c>
      <c r="M154" s="875">
        <v>1833847200</v>
      </c>
      <c r="N154"/>
      <c r="O154"/>
      <c r="P154" s="49" t="s">
        <v>4457</v>
      </c>
      <c r="Q154" s="61">
        <v>8480</v>
      </c>
      <c r="R154" s="844">
        <v>0</v>
      </c>
      <c r="S154" s="61">
        <v>35909</v>
      </c>
      <c r="T154" s="61">
        <v>303745380</v>
      </c>
      <c r="U154" s="61">
        <v>8480</v>
      </c>
      <c r="V154" s="61">
        <v>8550</v>
      </c>
      <c r="W154" s="61">
        <v>8370</v>
      </c>
      <c r="X154" s="61">
        <v>213785</v>
      </c>
      <c r="Y154" s="61">
        <v>25210438</v>
      </c>
    </row>
    <row r="155" spans="2:25" ht="12" customHeight="1">
      <c r="B155" s="887" t="s">
        <v>7241</v>
      </c>
      <c r="C155" s="883" t="s">
        <v>115</v>
      </c>
      <c r="D155" s="883" t="s">
        <v>115</v>
      </c>
      <c r="E155" s="883" t="s">
        <v>115</v>
      </c>
      <c r="F155" s="883" t="s">
        <v>115</v>
      </c>
      <c r="G155" s="883" t="s">
        <v>115</v>
      </c>
      <c r="H155" s="889">
        <v>68319</v>
      </c>
      <c r="I155"/>
      <c r="J155" s="873" t="s">
        <v>7187</v>
      </c>
      <c r="K155" s="874">
        <v>8433882826</v>
      </c>
      <c r="L155" s="874">
        <v>2149265000</v>
      </c>
      <c r="M155" s="875">
        <v>1040454869</v>
      </c>
      <c r="N155"/>
      <c r="O155"/>
      <c r="P155" s="49" t="s">
        <v>4458</v>
      </c>
      <c r="Q155" s="61">
        <v>8480</v>
      </c>
      <c r="R155" s="844">
        <v>60</v>
      </c>
      <c r="S155" s="61">
        <v>18438</v>
      </c>
      <c r="T155" s="61">
        <v>155797540</v>
      </c>
      <c r="U155" s="61">
        <v>8330</v>
      </c>
      <c r="V155" s="61">
        <v>8520</v>
      </c>
      <c r="W155" s="61">
        <v>8330</v>
      </c>
      <c r="X155" s="61">
        <v>213785</v>
      </c>
      <c r="Y155" s="61">
        <v>25210438</v>
      </c>
    </row>
    <row r="156" spans="2:25" ht="12" customHeight="1">
      <c r="B156" s="887" t="s">
        <v>7242</v>
      </c>
      <c r="C156" s="883" t="s">
        <v>115</v>
      </c>
      <c r="D156" s="883" t="s">
        <v>115</v>
      </c>
      <c r="E156" s="883" t="s">
        <v>115</v>
      </c>
      <c r="F156" s="883" t="s">
        <v>115</v>
      </c>
      <c r="G156" s="883">
        <v>146</v>
      </c>
      <c r="H156" s="889">
        <v>15628</v>
      </c>
      <c r="I156"/>
      <c r="J156" s="873" t="s">
        <v>7188</v>
      </c>
      <c r="K156" s="874">
        <v>1095500000</v>
      </c>
      <c r="L156" s="874">
        <v>8186736635</v>
      </c>
      <c r="M156" s="877"/>
      <c r="N156"/>
      <c r="O156"/>
      <c r="P156" s="49" t="s">
        <v>4459</v>
      </c>
      <c r="Q156" s="61">
        <v>8420</v>
      </c>
      <c r="R156" s="844">
        <v>-90</v>
      </c>
      <c r="S156" s="61">
        <v>62260</v>
      </c>
      <c r="T156" s="61">
        <v>529354100</v>
      </c>
      <c r="U156" s="61">
        <v>8520</v>
      </c>
      <c r="V156" s="61">
        <v>8700</v>
      </c>
      <c r="W156" s="61">
        <v>8350</v>
      </c>
      <c r="X156" s="61">
        <v>212272</v>
      </c>
      <c r="Y156" s="61">
        <v>25210438</v>
      </c>
    </row>
    <row r="157" spans="2:25" ht="12" customHeight="1">
      <c r="B157" s="890" t="s">
        <v>795</v>
      </c>
      <c r="C157" s="891">
        <v>9614</v>
      </c>
      <c r="D157" s="891">
        <v>658191</v>
      </c>
      <c r="E157" s="891">
        <v>74928</v>
      </c>
      <c r="F157" s="891">
        <v>6400</v>
      </c>
      <c r="G157" s="891">
        <v>1609</v>
      </c>
      <c r="H157" s="892">
        <v>1338058</v>
      </c>
      <c r="I157"/>
      <c r="J157" s="873" t="s">
        <v>7189</v>
      </c>
      <c r="K157" s="876"/>
      <c r="L157" s="876"/>
      <c r="M157" s="875">
        <v>900000000</v>
      </c>
      <c r="N157"/>
      <c r="O157"/>
      <c r="P157" s="49" t="s">
        <v>4460</v>
      </c>
      <c r="Q157" s="61">
        <v>8510</v>
      </c>
      <c r="R157" s="844">
        <v>260</v>
      </c>
      <c r="S157" s="61">
        <v>59328</v>
      </c>
      <c r="T157" s="61">
        <v>501237120</v>
      </c>
      <c r="U157" s="61">
        <v>8200</v>
      </c>
      <c r="V157" s="61">
        <v>8560</v>
      </c>
      <c r="W157" s="61">
        <v>8200</v>
      </c>
      <c r="X157" s="61">
        <v>214541</v>
      </c>
      <c r="Y157" s="61">
        <v>25210438</v>
      </c>
    </row>
    <row r="158" spans="2:25" ht="12" customHeight="1">
      <c r="B158"/>
      <c r="C158"/>
      <c r="D158"/>
      <c r="E158"/>
      <c r="F158"/>
      <c r="G158"/>
      <c r="H158"/>
      <c r="I158"/>
      <c r="J158" s="873" t="s">
        <v>7190</v>
      </c>
      <c r="K158" s="874">
        <v>103780000</v>
      </c>
      <c r="L158" s="876"/>
      <c r="M158" s="877"/>
      <c r="N158"/>
      <c r="O158"/>
      <c r="P158" s="49" t="s">
        <v>4461</v>
      </c>
      <c r="Q158" s="61">
        <v>8250</v>
      </c>
      <c r="R158" s="844">
        <v>-150</v>
      </c>
      <c r="S158" s="61">
        <v>35617</v>
      </c>
      <c r="T158" s="61">
        <v>293765500</v>
      </c>
      <c r="U158" s="61">
        <v>8320</v>
      </c>
      <c r="V158" s="61">
        <v>8400</v>
      </c>
      <c r="W158" s="61">
        <v>8150</v>
      </c>
      <c r="X158" s="61">
        <v>207986</v>
      </c>
      <c r="Y158" s="61">
        <v>25210438</v>
      </c>
    </row>
    <row r="159" spans="2:25" ht="12" customHeight="1">
      <c r="B159"/>
      <c r="C159"/>
      <c r="D159"/>
      <c r="E159"/>
      <c r="F159"/>
      <c r="G159"/>
      <c r="H159"/>
      <c r="I159"/>
      <c r="J159" s="873" t="s">
        <v>7191</v>
      </c>
      <c r="K159" s="874">
        <v>-15637312343</v>
      </c>
      <c r="L159" s="874">
        <v>-9003892518</v>
      </c>
      <c r="M159" s="875">
        <v>-11351000639</v>
      </c>
      <c r="N159"/>
      <c r="O159"/>
      <c r="P159" s="49" t="s">
        <v>4462</v>
      </c>
      <c r="Q159" s="61">
        <v>8400</v>
      </c>
      <c r="R159" s="844">
        <v>260</v>
      </c>
      <c r="S159" s="61">
        <v>53278</v>
      </c>
      <c r="T159" s="61">
        <v>441436820</v>
      </c>
      <c r="U159" s="61">
        <v>8210</v>
      </c>
      <c r="V159" s="61">
        <v>8430</v>
      </c>
      <c r="W159" s="61">
        <v>8160</v>
      </c>
      <c r="X159" s="61">
        <v>211768</v>
      </c>
      <c r="Y159" s="61">
        <v>25210438</v>
      </c>
    </row>
    <row r="160" spans="2:25" ht="12" customHeight="1">
      <c r="B160"/>
      <c r="C160"/>
      <c r="D160"/>
      <c r="E160"/>
      <c r="F160"/>
      <c r="G160"/>
      <c r="H160"/>
      <c r="I160"/>
      <c r="J160" s="873" t="s">
        <v>7192</v>
      </c>
      <c r="K160" s="876"/>
      <c r="L160" s="874">
        <v>-2363300000</v>
      </c>
      <c r="M160" s="875">
        <v>-5172725000</v>
      </c>
      <c r="N160"/>
      <c r="O160"/>
      <c r="P160" s="49" t="s">
        <v>4463</v>
      </c>
      <c r="Q160" s="61">
        <v>8140</v>
      </c>
      <c r="R160" s="844">
        <v>110</v>
      </c>
      <c r="S160" s="61">
        <v>36000</v>
      </c>
      <c r="T160" s="61">
        <v>289394340</v>
      </c>
      <c r="U160" s="61">
        <v>8070</v>
      </c>
      <c r="V160" s="61">
        <v>8170</v>
      </c>
      <c r="W160" s="61">
        <v>7920</v>
      </c>
      <c r="X160" s="61">
        <v>205213</v>
      </c>
      <c r="Y160" s="61">
        <v>25210438</v>
      </c>
    </row>
    <row r="161" spans="2:25" ht="12" customHeight="1">
      <c r="B161"/>
      <c r="C161"/>
      <c r="D161"/>
      <c r="E161"/>
      <c r="F161"/>
      <c r="G161"/>
      <c r="H161"/>
      <c r="I161"/>
      <c r="J161" s="873" t="s">
        <v>7193</v>
      </c>
      <c r="K161" s="876"/>
      <c r="L161" s="874">
        <v>-693590000</v>
      </c>
      <c r="M161" s="875">
        <v>-2808214820</v>
      </c>
      <c r="N161"/>
      <c r="O161"/>
      <c r="P161" s="49" t="s">
        <v>4464</v>
      </c>
      <c r="Q161" s="61">
        <v>8030</v>
      </c>
      <c r="R161" s="844">
        <v>30</v>
      </c>
      <c r="S161" s="61">
        <v>25937</v>
      </c>
      <c r="T161" s="61">
        <v>206783360</v>
      </c>
      <c r="U161" s="61">
        <v>7950</v>
      </c>
      <c r="V161" s="61">
        <v>8050</v>
      </c>
      <c r="W161" s="61">
        <v>7950</v>
      </c>
      <c r="X161" s="61">
        <v>202440</v>
      </c>
      <c r="Y161" s="61">
        <v>25210438</v>
      </c>
    </row>
    <row r="162" spans="2:25" ht="12" customHeight="1">
      <c r="B162"/>
      <c r="C162"/>
      <c r="D162"/>
      <c r="E162"/>
      <c r="F162"/>
      <c r="G162"/>
      <c r="H162"/>
      <c r="I162"/>
      <c r="J162" s="873" t="s">
        <v>7194</v>
      </c>
      <c r="K162" s="874">
        <v>-211561973</v>
      </c>
      <c r="L162" s="874">
        <v>-353521852</v>
      </c>
      <c r="M162" s="875">
        <v>-164957358</v>
      </c>
      <c r="N162"/>
      <c r="O162"/>
      <c r="P162" s="49" t="s">
        <v>4465</v>
      </c>
      <c r="Q162" s="61">
        <v>8000</v>
      </c>
      <c r="R162" s="844">
        <v>-20</v>
      </c>
      <c r="S162" s="61">
        <v>8538</v>
      </c>
      <c r="T162" s="61">
        <v>68152260</v>
      </c>
      <c r="U162" s="61">
        <v>7950</v>
      </c>
      <c r="V162" s="61">
        <v>8050</v>
      </c>
      <c r="W162" s="61">
        <v>7950</v>
      </c>
      <c r="X162" s="61">
        <v>201684</v>
      </c>
      <c r="Y162" s="61">
        <v>25210438</v>
      </c>
    </row>
    <row r="163" spans="2:25" ht="12" customHeight="1">
      <c r="B163" s="804" t="s">
        <v>3957</v>
      </c>
      <c r="C163"/>
      <c r="D163"/>
      <c r="E163"/>
      <c r="F163"/>
      <c r="G163"/>
      <c r="H163"/>
      <c r="I163"/>
      <c r="J163" s="873" t="s">
        <v>7195</v>
      </c>
      <c r="K163" s="876"/>
      <c r="L163" s="874">
        <v>-10100000000</v>
      </c>
      <c r="M163" s="875">
        <v>-2100000000</v>
      </c>
      <c r="N163"/>
      <c r="O163"/>
      <c r="P163" s="49" t="s">
        <v>4466</v>
      </c>
      <c r="Q163" s="61">
        <v>8020</v>
      </c>
      <c r="R163" s="844">
        <v>-40</v>
      </c>
      <c r="S163" s="61">
        <v>21283</v>
      </c>
      <c r="T163" s="61">
        <v>170518780</v>
      </c>
      <c r="U163" s="61">
        <v>8060</v>
      </c>
      <c r="V163" s="61">
        <v>8060</v>
      </c>
      <c r="W163" s="61">
        <v>7970</v>
      </c>
      <c r="X163" s="61">
        <v>202188</v>
      </c>
      <c r="Y163" s="61">
        <v>25210438</v>
      </c>
    </row>
    <row r="164" spans="2:25" ht="13.5" customHeight="1">
      <c r="B164" s="823" t="s">
        <v>1332</v>
      </c>
      <c r="C164" s="824"/>
      <c r="D164" s="824"/>
      <c r="E164" s="824"/>
      <c r="F164" s="825"/>
      <c r="G164"/>
      <c r="H164"/>
      <c r="I164"/>
      <c r="J164" s="873" t="s">
        <v>7196</v>
      </c>
      <c r="K164" s="874">
        <v>-2081795070</v>
      </c>
      <c r="L164" s="876"/>
      <c r="M164" s="877"/>
      <c r="N164"/>
      <c r="O164"/>
      <c r="P164" s="49" t="s">
        <v>4467</v>
      </c>
      <c r="Q164" s="61">
        <v>8060</v>
      </c>
      <c r="R164" s="844">
        <v>90</v>
      </c>
      <c r="S164" s="61">
        <v>5043</v>
      </c>
      <c r="T164" s="61">
        <v>40385200</v>
      </c>
      <c r="U164" s="61">
        <v>7960</v>
      </c>
      <c r="V164" s="61">
        <v>8060</v>
      </c>
      <c r="W164" s="61">
        <v>7950</v>
      </c>
      <c r="X164" s="61">
        <v>203196</v>
      </c>
      <c r="Y164" s="61">
        <v>25210438</v>
      </c>
    </row>
    <row r="165" spans="2:25" ht="13.5" customHeight="1">
      <c r="B165" s="893" t="s">
        <v>1333</v>
      </c>
      <c r="C165" s="828" t="s">
        <v>2490</v>
      </c>
      <c r="D165" s="829"/>
      <c r="G165"/>
      <c r="H165"/>
      <c r="I165"/>
      <c r="J165" s="873" t="s">
        <v>7197</v>
      </c>
      <c r="K165" s="874">
        <v>-4409495000</v>
      </c>
      <c r="L165" s="876"/>
      <c r="M165" s="877"/>
      <c r="N165"/>
      <c r="O165"/>
      <c r="P165" s="49" t="s">
        <v>4468</v>
      </c>
      <c r="Q165" s="61">
        <v>7970</v>
      </c>
      <c r="R165" s="844">
        <v>10</v>
      </c>
      <c r="S165" s="61">
        <v>15391</v>
      </c>
      <c r="T165" s="61">
        <v>123138860</v>
      </c>
      <c r="U165" s="61">
        <v>7960</v>
      </c>
      <c r="V165" s="61">
        <v>8060</v>
      </c>
      <c r="W165" s="61">
        <v>7950</v>
      </c>
      <c r="X165" s="61">
        <v>200927</v>
      </c>
      <c r="Y165" s="61">
        <v>25210438</v>
      </c>
    </row>
    <row r="166" spans="2:25" ht="12" customHeight="1">
      <c r="B166" s="894"/>
      <c r="C166" s="789" t="s">
        <v>2194</v>
      </c>
      <c r="D166" s="789" t="s">
        <v>2195</v>
      </c>
      <c r="G166"/>
      <c r="H166"/>
      <c r="I166"/>
      <c r="J166" s="873" t="s">
        <v>7198</v>
      </c>
      <c r="K166" s="874">
        <v>-7180500000</v>
      </c>
      <c r="L166" s="876"/>
      <c r="M166" s="875">
        <v>-829875000</v>
      </c>
      <c r="N166"/>
      <c r="O166"/>
      <c r="P166" s="49" t="s">
        <v>4469</v>
      </c>
      <c r="Q166" s="61">
        <v>7960</v>
      </c>
      <c r="R166" s="844">
        <v>-80</v>
      </c>
      <c r="S166" s="61">
        <v>52781</v>
      </c>
      <c r="T166" s="61">
        <v>422363660</v>
      </c>
      <c r="U166" s="61">
        <v>8080</v>
      </c>
      <c r="V166" s="61">
        <v>8080</v>
      </c>
      <c r="W166" s="61">
        <v>7960</v>
      </c>
      <c r="X166" s="61">
        <v>200675</v>
      </c>
      <c r="Y166" s="61">
        <v>25210438</v>
      </c>
    </row>
    <row r="167" spans="2:25" ht="13.5" customHeight="1">
      <c r="B167" s="812" t="s">
        <v>3958</v>
      </c>
      <c r="C167" s="817"/>
      <c r="D167" s="817"/>
      <c r="G167"/>
      <c r="H167"/>
      <c r="I167"/>
      <c r="J167" s="873" t="s">
        <v>7199</v>
      </c>
      <c r="K167" s="874">
        <v>-38749656638</v>
      </c>
      <c r="L167" s="874">
        <v>-45089559659</v>
      </c>
      <c r="M167" s="875">
        <v>-68944427568</v>
      </c>
      <c r="N167"/>
      <c r="O167"/>
      <c r="P167" s="49" t="s">
        <v>4470</v>
      </c>
      <c r="Q167" s="61">
        <v>8040</v>
      </c>
      <c r="R167" s="844">
        <v>0</v>
      </c>
      <c r="S167" s="61">
        <v>6326</v>
      </c>
      <c r="T167" s="61">
        <v>50651400</v>
      </c>
      <c r="U167" s="61">
        <v>8120</v>
      </c>
      <c r="V167" s="61">
        <v>8120</v>
      </c>
      <c r="W167" s="61">
        <v>7990</v>
      </c>
      <c r="X167" s="61">
        <v>202692</v>
      </c>
      <c r="Y167" s="61">
        <v>25210438</v>
      </c>
    </row>
    <row r="168" spans="2:25" ht="12" customHeight="1">
      <c r="B168" s="810" t="s">
        <v>1391</v>
      </c>
      <c r="C168" s="783">
        <v>344686</v>
      </c>
      <c r="D168" s="807" t="s">
        <v>115</v>
      </c>
      <c r="G168"/>
      <c r="H168"/>
      <c r="I168"/>
      <c r="J168" s="873" t="s">
        <v>7200</v>
      </c>
      <c r="K168" s="874">
        <v>-2672722027</v>
      </c>
      <c r="L168" s="874">
        <v>-7996813163</v>
      </c>
      <c r="M168" s="875">
        <v>-6309951942</v>
      </c>
      <c r="N168"/>
      <c r="O168"/>
      <c r="P168" s="49" t="s">
        <v>4471</v>
      </c>
      <c r="Q168" s="61">
        <v>8040</v>
      </c>
      <c r="R168" s="844">
        <v>-90</v>
      </c>
      <c r="S168" s="61">
        <v>7472</v>
      </c>
      <c r="T168" s="61">
        <v>60058360</v>
      </c>
      <c r="U168" s="61">
        <v>8130</v>
      </c>
      <c r="V168" s="61">
        <v>8130</v>
      </c>
      <c r="W168" s="61">
        <v>8000</v>
      </c>
      <c r="X168" s="61">
        <v>202692</v>
      </c>
      <c r="Y168" s="61">
        <v>25210438</v>
      </c>
    </row>
    <row r="169" spans="2:25" ht="12" customHeight="1">
      <c r="B169" s="810" t="s">
        <v>1400</v>
      </c>
      <c r="C169" s="783">
        <v>-36711</v>
      </c>
      <c r="D169" s="807" t="s">
        <v>115</v>
      </c>
      <c r="G169"/>
      <c r="H169"/>
      <c r="I169"/>
      <c r="J169" s="873" t="s">
        <v>7201</v>
      </c>
      <c r="K169" s="874">
        <v>-751153000</v>
      </c>
      <c r="L169" s="874">
        <v>-8919619690</v>
      </c>
      <c r="M169" s="877"/>
      <c r="N169"/>
      <c r="O169"/>
      <c r="P169" s="49" t="s">
        <v>4472</v>
      </c>
      <c r="Q169" s="61">
        <v>8130</v>
      </c>
      <c r="R169" s="844">
        <v>80</v>
      </c>
      <c r="S169" s="61">
        <v>20302</v>
      </c>
      <c r="T169" s="61">
        <v>163625760</v>
      </c>
      <c r="U169" s="61">
        <v>8090</v>
      </c>
      <c r="V169" s="61">
        <v>8150</v>
      </c>
      <c r="W169" s="61">
        <v>8000</v>
      </c>
      <c r="X169" s="61">
        <v>204961</v>
      </c>
      <c r="Y169" s="61">
        <v>25210438</v>
      </c>
    </row>
    <row r="170" spans="2:25" ht="12" customHeight="1">
      <c r="B170" s="206" t="s">
        <v>2886</v>
      </c>
      <c r="C170" s="783">
        <v>307975</v>
      </c>
      <c r="D170" s="807" t="s">
        <v>115</v>
      </c>
      <c r="G170"/>
      <c r="H170"/>
      <c r="I170"/>
      <c r="J170" s="873" t="s">
        <v>7202</v>
      </c>
      <c r="K170" s="874">
        <v>-2412047000</v>
      </c>
      <c r="L170" s="876"/>
      <c r="M170" s="877"/>
      <c r="N170"/>
      <c r="O170"/>
      <c r="P170" s="49" t="s">
        <v>4473</v>
      </c>
      <c r="Q170" s="61">
        <v>8050</v>
      </c>
      <c r="R170" s="844">
        <v>0</v>
      </c>
      <c r="S170" s="61">
        <v>16432</v>
      </c>
      <c r="T170" s="61">
        <v>131387860</v>
      </c>
      <c r="U170" s="61">
        <v>8050</v>
      </c>
      <c r="V170" s="61">
        <v>8150</v>
      </c>
      <c r="W170" s="61">
        <v>7910</v>
      </c>
      <c r="X170" s="61">
        <v>202944</v>
      </c>
      <c r="Y170" s="61">
        <v>25210438</v>
      </c>
    </row>
    <row r="171" spans="2:25" ht="13.5" customHeight="1">
      <c r="B171" s="812" t="s">
        <v>3959</v>
      </c>
      <c r="C171" s="817"/>
      <c r="D171" s="817"/>
      <c r="G171"/>
      <c r="H171"/>
      <c r="I171"/>
      <c r="J171" s="873" t="s">
        <v>7203</v>
      </c>
      <c r="K171" s="874">
        <v>4839683121</v>
      </c>
      <c r="L171" s="874">
        <v>43220588815</v>
      </c>
      <c r="M171" s="875">
        <v>-29430960025</v>
      </c>
      <c r="N171"/>
      <c r="O171"/>
      <c r="P171" s="49" t="s">
        <v>4474</v>
      </c>
      <c r="Q171" s="61">
        <v>8050</v>
      </c>
      <c r="R171" s="844">
        <v>100</v>
      </c>
      <c r="S171" s="61">
        <v>26152</v>
      </c>
      <c r="T171" s="61">
        <v>209071620</v>
      </c>
      <c r="U171" s="61">
        <v>7950</v>
      </c>
      <c r="V171" s="61">
        <v>8090</v>
      </c>
      <c r="W171" s="61">
        <v>7920</v>
      </c>
      <c r="X171" s="61">
        <v>202944</v>
      </c>
      <c r="Y171" s="61">
        <v>25210438</v>
      </c>
    </row>
    <row r="172" spans="2:25" ht="12" customHeight="1">
      <c r="B172" s="810" t="s">
        <v>1288</v>
      </c>
      <c r="C172" s="783">
        <v>132402</v>
      </c>
      <c r="D172" s="807">
        <v>37</v>
      </c>
      <c r="G172"/>
      <c r="H172"/>
      <c r="I172"/>
      <c r="J172" s="873" t="s">
        <v>7204</v>
      </c>
      <c r="K172" s="874">
        <v>194034600000</v>
      </c>
      <c r="L172" s="874">
        <v>186500000000</v>
      </c>
      <c r="M172" s="875">
        <v>70000000000</v>
      </c>
      <c r="N172"/>
      <c r="O172"/>
      <c r="P172" s="49" t="s">
        <v>4475</v>
      </c>
      <c r="Q172" s="61">
        <v>7950</v>
      </c>
      <c r="R172" s="844">
        <v>0</v>
      </c>
      <c r="S172" s="61">
        <v>9925</v>
      </c>
      <c r="T172" s="61">
        <v>78823840</v>
      </c>
      <c r="U172" s="61">
        <v>7970</v>
      </c>
      <c r="V172" s="61">
        <v>8000</v>
      </c>
      <c r="W172" s="61">
        <v>7900</v>
      </c>
      <c r="X172" s="61">
        <v>200423</v>
      </c>
      <c r="Y172" s="61">
        <v>25210438</v>
      </c>
    </row>
    <row r="173" spans="2:25" ht="12" customHeight="1">
      <c r="B173" s="810" t="s">
        <v>1400</v>
      </c>
      <c r="C173" s="783">
        <v>-19860</v>
      </c>
      <c r="D173" s="807" t="s">
        <v>115</v>
      </c>
      <c r="G173"/>
      <c r="H173"/>
      <c r="I173"/>
      <c r="J173" s="873" t="s">
        <v>7205</v>
      </c>
      <c r="K173" s="874">
        <v>55000000000</v>
      </c>
      <c r="L173" s="876"/>
      <c r="M173" s="875">
        <v>62000000000</v>
      </c>
      <c r="N173"/>
      <c r="O173"/>
      <c r="P173" s="49" t="s">
        <v>4476</v>
      </c>
      <c r="Q173" s="61">
        <v>7950</v>
      </c>
      <c r="R173" s="844">
        <v>70</v>
      </c>
      <c r="S173" s="61">
        <v>14299</v>
      </c>
      <c r="T173" s="61">
        <v>113148340</v>
      </c>
      <c r="U173" s="61">
        <v>7870</v>
      </c>
      <c r="V173" s="61">
        <v>8040</v>
      </c>
      <c r="W173" s="61">
        <v>7850</v>
      </c>
      <c r="X173" s="61">
        <v>200423</v>
      </c>
      <c r="Y173" s="61">
        <v>25210438</v>
      </c>
    </row>
    <row r="174" spans="2:25" ht="12" customHeight="1">
      <c r="B174" s="810" t="s">
        <v>2502</v>
      </c>
      <c r="C174" s="783">
        <v>8126</v>
      </c>
      <c r="D174" s="807"/>
      <c r="G174"/>
      <c r="H174"/>
      <c r="I174"/>
      <c r="J174" s="873" t="s">
        <v>7206</v>
      </c>
      <c r="K174" s="876"/>
      <c r="L174" s="874">
        <v>39873627655</v>
      </c>
      <c r="M174" s="877"/>
      <c r="N174"/>
      <c r="O174"/>
      <c r="P174" s="49" t="s">
        <v>4477</v>
      </c>
      <c r="Q174" s="61">
        <v>7880</v>
      </c>
      <c r="R174" s="844">
        <v>-100</v>
      </c>
      <c r="S174" s="61">
        <v>24171</v>
      </c>
      <c r="T174" s="61">
        <v>190013800</v>
      </c>
      <c r="U174" s="61">
        <v>7840</v>
      </c>
      <c r="V174" s="61">
        <v>7970</v>
      </c>
      <c r="W174" s="61">
        <v>7800</v>
      </c>
      <c r="X174" s="61">
        <v>198658</v>
      </c>
      <c r="Y174" s="61">
        <v>25210438</v>
      </c>
    </row>
    <row r="175" spans="2:25" ht="12" customHeight="1">
      <c r="B175" s="810" t="s">
        <v>1400</v>
      </c>
      <c r="C175" s="807">
        <v>-9</v>
      </c>
      <c r="D175" s="807" t="s">
        <v>115</v>
      </c>
      <c r="G175"/>
      <c r="H175"/>
      <c r="I175"/>
      <c r="J175" s="873" t="s">
        <v>7207</v>
      </c>
      <c r="K175" s="874">
        <v>9575102160</v>
      </c>
      <c r="L175" s="876"/>
      <c r="M175" s="877"/>
      <c r="N175"/>
      <c r="O175"/>
      <c r="P175" s="49" t="s">
        <v>4478</v>
      </c>
      <c r="Q175" s="61">
        <v>7980</v>
      </c>
      <c r="R175" s="844">
        <v>10</v>
      </c>
      <c r="S175" s="61">
        <v>21019</v>
      </c>
      <c r="T175" s="61">
        <v>165922420</v>
      </c>
      <c r="U175" s="61">
        <v>8010</v>
      </c>
      <c r="V175" s="61">
        <v>8030</v>
      </c>
      <c r="W175" s="61">
        <v>7810</v>
      </c>
      <c r="X175" s="61">
        <v>201179</v>
      </c>
      <c r="Y175" s="61">
        <v>25210438</v>
      </c>
    </row>
    <row r="176" spans="2:25" ht="12" customHeight="1">
      <c r="B176" s="810" t="s">
        <v>2220</v>
      </c>
      <c r="C176" s="783">
        <v>33738</v>
      </c>
      <c r="D176" s="783">
        <v>105085</v>
      </c>
      <c r="G176"/>
      <c r="H176"/>
      <c r="I176"/>
      <c r="J176" s="873" t="s">
        <v>7208</v>
      </c>
      <c r="K176" s="876"/>
      <c r="L176" s="874">
        <v>103750000</v>
      </c>
      <c r="M176" s="875">
        <v>616940000</v>
      </c>
      <c r="N176"/>
      <c r="O176"/>
      <c r="P176" s="49" t="s">
        <v>4479</v>
      </c>
      <c r="Q176" s="61">
        <v>7970</v>
      </c>
      <c r="R176" s="844">
        <v>50</v>
      </c>
      <c r="S176" s="61">
        <v>13065</v>
      </c>
      <c r="T176" s="61">
        <v>103347840</v>
      </c>
      <c r="U176" s="61">
        <v>8000</v>
      </c>
      <c r="V176" s="61">
        <v>8040</v>
      </c>
      <c r="W176" s="61">
        <v>7850</v>
      </c>
      <c r="X176" s="61">
        <v>200927</v>
      </c>
      <c r="Y176" s="61">
        <v>25210438</v>
      </c>
    </row>
    <row r="177" spans="2:25" ht="12" customHeight="1">
      <c r="B177" s="810" t="s">
        <v>1400</v>
      </c>
      <c r="C177" s="783">
        <v>-3089</v>
      </c>
      <c r="D177" s="783">
        <v>-14446</v>
      </c>
      <c r="G177"/>
      <c r="H177"/>
      <c r="I177"/>
      <c r="J177" s="873" t="s">
        <v>7209</v>
      </c>
      <c r="K177" s="874">
        <v>-33554987273</v>
      </c>
      <c r="L177" s="876"/>
      <c r="M177" s="875">
        <v>-66729431350</v>
      </c>
      <c r="N177"/>
      <c r="O177"/>
      <c r="P177" s="49" t="s">
        <v>4480</v>
      </c>
      <c r="Q177" s="61">
        <v>7920</v>
      </c>
      <c r="R177" s="844">
        <v>0</v>
      </c>
      <c r="S177" s="61">
        <v>39349</v>
      </c>
      <c r="T177" s="61">
        <v>305650070</v>
      </c>
      <c r="U177" s="61">
        <v>8000</v>
      </c>
      <c r="V177" s="61">
        <v>8220</v>
      </c>
      <c r="W177" s="61">
        <v>7640</v>
      </c>
      <c r="X177" s="61">
        <v>199667</v>
      </c>
      <c r="Y177" s="61">
        <v>25210438</v>
      </c>
    </row>
    <row r="178" spans="2:25" ht="12" customHeight="1">
      <c r="B178" s="810" t="s">
        <v>2213</v>
      </c>
      <c r="C178" s="807">
        <v>-823</v>
      </c>
      <c r="D178" s="783">
        <v>-8529</v>
      </c>
      <c r="G178"/>
      <c r="H178"/>
      <c r="I178"/>
      <c r="J178" s="873" t="s">
        <v>7210</v>
      </c>
      <c r="K178" s="874">
        <v>-47226224763</v>
      </c>
      <c r="L178" s="874">
        <v>-15559431350</v>
      </c>
      <c r="M178" s="875">
        <v>-35812512060</v>
      </c>
      <c r="N178"/>
      <c r="O178"/>
      <c r="P178" s="49" t="s">
        <v>4481</v>
      </c>
      <c r="Q178" s="61">
        <v>7920</v>
      </c>
      <c r="R178" s="844">
        <v>-70</v>
      </c>
      <c r="S178" s="61">
        <v>31449</v>
      </c>
      <c r="T178" s="61">
        <v>244738930</v>
      </c>
      <c r="U178" s="61">
        <v>8080</v>
      </c>
      <c r="V178" s="61">
        <v>8080</v>
      </c>
      <c r="W178" s="61">
        <v>7520</v>
      </c>
      <c r="X178" s="61">
        <v>199667</v>
      </c>
      <c r="Y178" s="61">
        <v>25210438</v>
      </c>
    </row>
    <row r="179" spans="2:25" ht="12" customHeight="1">
      <c r="B179" s="810" t="s">
        <v>2893</v>
      </c>
      <c r="C179" s="783">
        <v>1296</v>
      </c>
      <c r="D179" s="783">
        <v>52684</v>
      </c>
      <c r="G179"/>
      <c r="H179"/>
      <c r="I179"/>
      <c r="J179" s="873" t="s">
        <v>7211</v>
      </c>
      <c r="K179" s="874">
        <v>-169079835616</v>
      </c>
      <c r="L179" s="874">
        <v>-165000000000</v>
      </c>
      <c r="M179" s="875">
        <v>-50000000000</v>
      </c>
      <c r="N179"/>
      <c r="O179"/>
      <c r="P179" s="49" t="s">
        <v>4482</v>
      </c>
      <c r="Q179" s="61">
        <v>7990</v>
      </c>
      <c r="R179" s="844">
        <v>-130</v>
      </c>
      <c r="S179" s="61">
        <v>17940</v>
      </c>
      <c r="T179" s="61">
        <v>143450970</v>
      </c>
      <c r="U179" s="61">
        <v>8110</v>
      </c>
      <c r="V179" s="61">
        <v>8110</v>
      </c>
      <c r="W179" s="61">
        <v>7940</v>
      </c>
      <c r="X179" s="61">
        <v>201431</v>
      </c>
      <c r="Y179" s="61">
        <v>25210438</v>
      </c>
    </row>
    <row r="180" spans="2:25" ht="12" customHeight="1">
      <c r="B180" s="810" t="s">
        <v>2213</v>
      </c>
      <c r="C180" s="807">
        <v>-40</v>
      </c>
      <c r="D180" s="783">
        <v>-5053</v>
      </c>
      <c r="G180"/>
      <c r="H180"/>
      <c r="I180"/>
      <c r="J180" s="873" t="s">
        <v>7212</v>
      </c>
      <c r="K180" s="876"/>
      <c r="L180" s="876"/>
      <c r="M180" s="875">
        <v>-1885958200</v>
      </c>
      <c r="N180"/>
      <c r="O180"/>
      <c r="P180" s="49" t="s">
        <v>4483</v>
      </c>
      <c r="Q180" s="61">
        <v>8120</v>
      </c>
      <c r="R180" s="844">
        <v>110</v>
      </c>
      <c r="S180" s="61">
        <v>20410</v>
      </c>
      <c r="T180" s="61">
        <v>164979800</v>
      </c>
      <c r="U180" s="61">
        <v>8060</v>
      </c>
      <c r="V180" s="61">
        <v>8130</v>
      </c>
      <c r="W180" s="61">
        <v>7970</v>
      </c>
      <c r="X180" s="61">
        <v>204709</v>
      </c>
      <c r="Y180" s="61">
        <v>25210438</v>
      </c>
    </row>
    <row r="181" spans="2:25" ht="12" customHeight="1">
      <c r="B181" s="810" t="s">
        <v>3960</v>
      </c>
      <c r="C181" s="783">
        <v>9175</v>
      </c>
      <c r="D181" s="783">
        <v>9095</v>
      </c>
      <c r="G181"/>
      <c r="H181"/>
      <c r="I181"/>
      <c r="J181" s="873" t="s">
        <v>7213</v>
      </c>
      <c r="K181" s="874">
        <v>-3820308400</v>
      </c>
      <c r="L181" s="874">
        <v>-2569223050</v>
      </c>
      <c r="M181" s="875">
        <v>-7619998415</v>
      </c>
      <c r="N181"/>
      <c r="O181"/>
      <c r="P181" s="49" t="s">
        <v>4484</v>
      </c>
      <c r="Q181" s="61">
        <v>8010</v>
      </c>
      <c r="R181" s="844">
        <v>-50</v>
      </c>
      <c r="S181" s="61">
        <v>12280</v>
      </c>
      <c r="T181" s="61">
        <v>98443830</v>
      </c>
      <c r="U181" s="61">
        <v>8080</v>
      </c>
      <c r="V181" s="61">
        <v>8080</v>
      </c>
      <c r="W181" s="61">
        <v>7980</v>
      </c>
      <c r="X181" s="61">
        <v>201936</v>
      </c>
      <c r="Y181" s="61">
        <v>25210438</v>
      </c>
    </row>
    <row r="182" spans="2:25" ht="12" customHeight="1">
      <c r="B182" s="206" t="s">
        <v>2886</v>
      </c>
      <c r="C182" s="783">
        <v>160916</v>
      </c>
      <c r="D182" s="783">
        <v>138873</v>
      </c>
      <c r="G182"/>
      <c r="H182"/>
      <c r="I182"/>
      <c r="J182" s="873" t="s">
        <v>7214</v>
      </c>
      <c r="K182" s="874">
        <v>-88662987</v>
      </c>
      <c r="L182" s="874">
        <v>-128134440</v>
      </c>
      <c r="M182" s="877"/>
      <c r="N182"/>
      <c r="O182"/>
      <c r="P182" s="49" t="s">
        <v>4485</v>
      </c>
      <c r="Q182" s="61">
        <v>8060</v>
      </c>
      <c r="R182" s="844">
        <v>40</v>
      </c>
      <c r="S182" s="61">
        <v>18165</v>
      </c>
      <c r="T182" s="61">
        <v>146226270</v>
      </c>
      <c r="U182" s="61">
        <v>8070</v>
      </c>
      <c r="V182" s="61">
        <v>8150</v>
      </c>
      <c r="W182" s="61">
        <v>8000</v>
      </c>
      <c r="X182" s="61">
        <v>203196</v>
      </c>
      <c r="Y182" s="61">
        <v>25210438</v>
      </c>
    </row>
    <row r="183" spans="2:25" ht="12" customHeight="1">
      <c r="B183" s="194" t="s">
        <v>795</v>
      </c>
      <c r="C183" s="815">
        <v>468891</v>
      </c>
      <c r="D183" s="815">
        <v>138873</v>
      </c>
      <c r="G183"/>
      <c r="H183"/>
      <c r="I183"/>
      <c r="J183" s="873" t="s">
        <v>7215</v>
      </c>
      <c r="K183" s="874">
        <v>-13168942021</v>
      </c>
      <c r="L183" s="874">
        <v>29224760717</v>
      </c>
      <c r="M183" s="875">
        <v>3563419137</v>
      </c>
      <c r="N183"/>
      <c r="O183"/>
      <c r="P183" s="49" t="s">
        <v>4486</v>
      </c>
      <c r="Q183" s="61">
        <v>8020</v>
      </c>
      <c r="R183" s="844">
        <v>-80</v>
      </c>
      <c r="S183" s="61">
        <v>16202</v>
      </c>
      <c r="T183" s="61">
        <v>130163080</v>
      </c>
      <c r="U183" s="61">
        <v>8060</v>
      </c>
      <c r="V183" s="61">
        <v>8080</v>
      </c>
      <c r="W183" s="61">
        <v>8000</v>
      </c>
      <c r="X183" s="61">
        <v>202188</v>
      </c>
      <c r="Y183" s="61">
        <v>25210438</v>
      </c>
    </row>
    <row r="184" spans="2:25" ht="12" customHeight="1">
      <c r="B184"/>
      <c r="C184"/>
      <c r="D184"/>
      <c r="E184"/>
      <c r="F184"/>
      <c r="G184"/>
      <c r="H184"/>
      <c r="I184"/>
      <c r="J184" s="873" t="s">
        <v>7216</v>
      </c>
      <c r="K184" s="874">
        <v>-45407960</v>
      </c>
      <c r="L184" s="874">
        <v>-19761314</v>
      </c>
      <c r="M184" s="875">
        <v>-709188422</v>
      </c>
      <c r="N184"/>
      <c r="O184"/>
      <c r="P184" s="49" t="s">
        <v>4487</v>
      </c>
      <c r="Q184" s="61">
        <v>8100</v>
      </c>
      <c r="R184" s="844">
        <v>30</v>
      </c>
      <c r="S184" s="61">
        <v>17589</v>
      </c>
      <c r="T184" s="61">
        <v>141913030</v>
      </c>
      <c r="U184" s="61">
        <v>8040</v>
      </c>
      <c r="V184" s="61">
        <v>8110</v>
      </c>
      <c r="W184" s="61">
        <v>8030</v>
      </c>
      <c r="X184" s="61">
        <v>204205</v>
      </c>
      <c r="Y184" s="61">
        <v>25210438</v>
      </c>
    </row>
    <row r="185" spans="2:25" ht="12" customHeight="1">
      <c r="B185"/>
      <c r="C185"/>
      <c r="D185"/>
      <c r="E185"/>
      <c r="F185"/>
      <c r="G185"/>
      <c r="H185"/>
      <c r="I185"/>
      <c r="J185" s="873" t="s">
        <v>7217</v>
      </c>
      <c r="K185" s="874">
        <v>-13214349981</v>
      </c>
      <c r="L185" s="874">
        <v>29204999403</v>
      </c>
      <c r="M185" s="875">
        <v>2854230715</v>
      </c>
      <c r="N185"/>
      <c r="O185"/>
      <c r="P185" s="49" t="s">
        <v>4488</v>
      </c>
      <c r="Q185" s="61">
        <v>8070</v>
      </c>
      <c r="R185" s="844">
        <v>-280</v>
      </c>
      <c r="S185" s="61">
        <v>88059</v>
      </c>
      <c r="T185" s="61">
        <v>711149480</v>
      </c>
      <c r="U185" s="61">
        <v>8150</v>
      </c>
      <c r="V185" s="61">
        <v>8170</v>
      </c>
      <c r="W185" s="61">
        <v>8010</v>
      </c>
      <c r="X185" s="61">
        <v>203448</v>
      </c>
      <c r="Y185" s="61">
        <v>25210438</v>
      </c>
    </row>
    <row r="186" spans="2:25" ht="12" customHeight="1">
      <c r="B186"/>
      <c r="C186"/>
      <c r="D186"/>
      <c r="E186"/>
      <c r="F186"/>
      <c r="G186"/>
      <c r="H186"/>
      <c r="I186"/>
      <c r="J186" s="873" t="s">
        <v>7218</v>
      </c>
      <c r="K186" s="874">
        <v>95937083601</v>
      </c>
      <c r="L186" s="874">
        <v>66732084198</v>
      </c>
      <c r="M186" s="875">
        <v>63877853483</v>
      </c>
      <c r="N186"/>
      <c r="O186"/>
      <c r="P186" s="49" t="s">
        <v>4489</v>
      </c>
      <c r="Q186" s="61">
        <v>8350</v>
      </c>
      <c r="R186" s="844">
        <v>-40</v>
      </c>
      <c r="S186" s="61">
        <v>13253</v>
      </c>
      <c r="T186" s="61">
        <v>110890560</v>
      </c>
      <c r="U186" s="61">
        <v>8320</v>
      </c>
      <c r="V186" s="61">
        <v>8430</v>
      </c>
      <c r="W186" s="61">
        <v>8310</v>
      </c>
      <c r="X186" s="61">
        <v>210507</v>
      </c>
      <c r="Y186" s="61">
        <v>25210438</v>
      </c>
    </row>
    <row r="187" spans="2:25" ht="12" customHeight="1">
      <c r="B187"/>
      <c r="C187"/>
      <c r="D187"/>
      <c r="E187"/>
      <c r="F187"/>
      <c r="G187"/>
      <c r="H187"/>
      <c r="I187"/>
      <c r="J187" s="878" t="s">
        <v>7219</v>
      </c>
      <c r="K187" s="879">
        <v>82722733620</v>
      </c>
      <c r="L187" s="879">
        <v>95937083601</v>
      </c>
      <c r="M187" s="880">
        <v>66732084198</v>
      </c>
      <c r="N187"/>
      <c r="O187"/>
      <c r="P187" s="49" t="s">
        <v>4490</v>
      </c>
      <c r="Q187" s="61">
        <v>8390</v>
      </c>
      <c r="R187" s="844">
        <v>50</v>
      </c>
      <c r="S187" s="61">
        <v>17234</v>
      </c>
      <c r="T187" s="61">
        <v>143822450</v>
      </c>
      <c r="U187" s="61">
        <v>8530</v>
      </c>
      <c r="V187" s="61">
        <v>8530</v>
      </c>
      <c r="W187" s="61">
        <v>8280</v>
      </c>
      <c r="X187" s="61">
        <v>211516</v>
      </c>
      <c r="Y187" s="61">
        <v>25210438</v>
      </c>
    </row>
    <row r="188" spans="2:25" ht="12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 s="49" t="s">
        <v>4491</v>
      </c>
      <c r="Q188" s="61">
        <v>8340</v>
      </c>
      <c r="R188" s="844">
        <v>10</v>
      </c>
      <c r="S188" s="61">
        <v>20252</v>
      </c>
      <c r="T188" s="61">
        <v>169034320</v>
      </c>
      <c r="U188" s="61">
        <v>8350</v>
      </c>
      <c r="V188" s="61">
        <v>8450</v>
      </c>
      <c r="W188" s="61">
        <v>8300</v>
      </c>
      <c r="X188" s="61">
        <v>210255</v>
      </c>
      <c r="Y188" s="61">
        <v>25210438</v>
      </c>
    </row>
    <row r="189" spans="2:25" ht="12" customHeight="1">
      <c r="B189" s="804" t="s">
        <v>3962</v>
      </c>
      <c r="C189"/>
      <c r="D189"/>
      <c r="E189"/>
      <c r="F189"/>
      <c r="G189"/>
      <c r="H189"/>
      <c r="I189"/>
      <c r="J189"/>
      <c r="K189"/>
      <c r="L189"/>
      <c r="M189"/>
      <c r="N189"/>
      <c r="O189"/>
      <c r="P189" s="49" t="s">
        <v>4492</v>
      </c>
      <c r="Q189" s="61">
        <v>8330</v>
      </c>
      <c r="R189" s="844">
        <v>80</v>
      </c>
      <c r="S189" s="61">
        <v>21141</v>
      </c>
      <c r="T189" s="61">
        <v>176027270</v>
      </c>
      <c r="U189" s="61">
        <v>8300</v>
      </c>
      <c r="V189" s="61">
        <v>8410</v>
      </c>
      <c r="W189" s="61">
        <v>8250</v>
      </c>
      <c r="X189" s="61">
        <v>210003</v>
      </c>
      <c r="Y189" s="61">
        <v>25210438</v>
      </c>
    </row>
    <row r="190" spans="2:25" ht="13.5" customHeight="1">
      <c r="B190" s="1105" t="s">
        <v>1332</v>
      </c>
      <c r="C190" s="1106"/>
      <c r="D190" s="1106"/>
      <c r="E190" s="1106"/>
      <c r="F190" s="1107"/>
      <c r="G190"/>
      <c r="H190"/>
      <c r="I190"/>
      <c r="J190"/>
      <c r="K190"/>
      <c r="L190"/>
      <c r="M190"/>
      <c r="N190"/>
      <c r="O190"/>
      <c r="P190" s="49" t="s">
        <v>4493</v>
      </c>
      <c r="Q190" s="61">
        <v>8250</v>
      </c>
      <c r="R190" s="844">
        <v>230</v>
      </c>
      <c r="S190" s="61">
        <v>320351</v>
      </c>
      <c r="T190" s="61">
        <v>2701709150</v>
      </c>
      <c r="U190" s="61">
        <v>8080</v>
      </c>
      <c r="V190" s="61">
        <v>8780</v>
      </c>
      <c r="W190" s="61">
        <v>8010</v>
      </c>
      <c r="X190" s="61">
        <v>207986</v>
      </c>
      <c r="Y190" s="61">
        <v>25210438</v>
      </c>
    </row>
    <row r="191" spans="2:25" ht="13.5" customHeight="1">
      <c r="B191" s="1108" t="s">
        <v>1333</v>
      </c>
      <c r="C191" s="1109" t="s">
        <v>2490</v>
      </c>
      <c r="D191" s="1110"/>
      <c r="G191"/>
      <c r="H191"/>
      <c r="I191"/>
      <c r="J191"/>
      <c r="K191"/>
      <c r="L191"/>
      <c r="M191"/>
      <c r="N191"/>
      <c r="O191"/>
      <c r="P191" s="49" t="s">
        <v>4494</v>
      </c>
      <c r="Q191" s="61">
        <v>8020</v>
      </c>
      <c r="R191" s="844">
        <v>150</v>
      </c>
      <c r="S191" s="61">
        <v>17856</v>
      </c>
      <c r="T191" s="61">
        <v>142852110</v>
      </c>
      <c r="U191" s="61">
        <v>7950</v>
      </c>
      <c r="V191" s="61">
        <v>8070</v>
      </c>
      <c r="W191" s="61">
        <v>7890</v>
      </c>
      <c r="X191" s="61">
        <v>202188</v>
      </c>
      <c r="Y191" s="61">
        <v>25210438</v>
      </c>
    </row>
    <row r="192" spans="2:25" ht="12" customHeight="1">
      <c r="B192" s="1102"/>
      <c r="C192" s="789" t="s">
        <v>2194</v>
      </c>
      <c r="D192" s="789" t="s">
        <v>2195</v>
      </c>
      <c r="G192"/>
      <c r="H192"/>
      <c r="I192"/>
      <c r="J192"/>
      <c r="K192"/>
      <c r="L192"/>
      <c r="M192"/>
      <c r="N192"/>
      <c r="O192"/>
      <c r="P192" s="49" t="s">
        <v>4495</v>
      </c>
      <c r="Q192" s="61">
        <v>7870</v>
      </c>
      <c r="R192" s="844">
        <v>-50</v>
      </c>
      <c r="S192" s="61">
        <v>30428</v>
      </c>
      <c r="T192" s="61">
        <v>240793740</v>
      </c>
      <c r="U192" s="61">
        <v>7920</v>
      </c>
      <c r="V192" s="61">
        <v>8040</v>
      </c>
      <c r="W192" s="61">
        <v>7870</v>
      </c>
      <c r="X192" s="61">
        <v>198406</v>
      </c>
      <c r="Y192" s="61">
        <v>25210438</v>
      </c>
    </row>
    <row r="193" spans="2:25" ht="12" customHeight="1">
      <c r="B193" s="810" t="s">
        <v>3963</v>
      </c>
      <c r="C193" s="783">
        <v>385769</v>
      </c>
      <c r="D193" s="783">
        <v>1610</v>
      </c>
      <c r="G193"/>
      <c r="H193"/>
      <c r="I193"/>
      <c r="J193"/>
      <c r="K193"/>
      <c r="L193"/>
      <c r="M193"/>
      <c r="N193"/>
      <c r="O193"/>
      <c r="P193" s="49" t="s">
        <v>4496</v>
      </c>
      <c r="Q193" s="61">
        <v>7920</v>
      </c>
      <c r="R193" s="844">
        <v>80</v>
      </c>
      <c r="S193" s="61">
        <v>34556</v>
      </c>
      <c r="T193" s="61">
        <v>274126040</v>
      </c>
      <c r="U193" s="61">
        <v>7900</v>
      </c>
      <c r="V193" s="61">
        <v>8120</v>
      </c>
      <c r="W193" s="61">
        <v>7800</v>
      </c>
      <c r="X193" s="61">
        <v>199667</v>
      </c>
      <c r="Y193" s="61">
        <v>25210438</v>
      </c>
    </row>
    <row r="194" spans="2:25" ht="12" customHeight="1">
      <c r="B194" s="810" t="s">
        <v>1281</v>
      </c>
      <c r="C194" s="783">
        <v>149000</v>
      </c>
      <c r="D194" s="783">
        <v>117500</v>
      </c>
      <c r="G194"/>
      <c r="H194"/>
      <c r="I194"/>
      <c r="J194"/>
      <c r="K194"/>
      <c r="L194"/>
      <c r="M194"/>
      <c r="N194"/>
      <c r="O194"/>
      <c r="P194" s="49" t="s">
        <v>4497</v>
      </c>
      <c r="Q194" s="61">
        <v>7840</v>
      </c>
      <c r="R194" s="844">
        <v>-450</v>
      </c>
      <c r="S194" s="61">
        <v>72169</v>
      </c>
      <c r="T194" s="61">
        <v>577746010</v>
      </c>
      <c r="U194" s="61">
        <v>8350</v>
      </c>
      <c r="V194" s="61">
        <v>8350</v>
      </c>
      <c r="W194" s="61">
        <v>7840</v>
      </c>
      <c r="X194" s="61">
        <v>197650</v>
      </c>
      <c r="Y194" s="61">
        <v>25210438</v>
      </c>
    </row>
    <row r="195" spans="2:25" ht="12" customHeight="1">
      <c r="B195" s="810" t="s">
        <v>2244</v>
      </c>
      <c r="C195" s="807">
        <v>-59</v>
      </c>
      <c r="D195" s="807">
        <v>-14</v>
      </c>
      <c r="G195"/>
      <c r="H195"/>
      <c r="I195"/>
      <c r="J195"/>
      <c r="K195"/>
      <c r="L195"/>
      <c r="M195"/>
      <c r="N195"/>
      <c r="O195"/>
      <c r="P195" s="49" t="s">
        <v>4498</v>
      </c>
      <c r="Q195" s="61">
        <v>8290</v>
      </c>
      <c r="R195" s="844">
        <v>-110</v>
      </c>
      <c r="S195" s="61">
        <v>26729</v>
      </c>
      <c r="T195" s="61">
        <v>221164560</v>
      </c>
      <c r="U195" s="61">
        <v>8330</v>
      </c>
      <c r="V195" s="61">
        <v>8400</v>
      </c>
      <c r="W195" s="61">
        <v>8240</v>
      </c>
      <c r="X195" s="61">
        <v>208995</v>
      </c>
      <c r="Y195" s="61">
        <v>25210438</v>
      </c>
    </row>
    <row r="196" spans="2:25" ht="12" customHeight="1">
      <c r="B196" s="194" t="s">
        <v>795</v>
      </c>
      <c r="C196" s="815">
        <v>534710</v>
      </c>
      <c r="D196" s="815">
        <v>119096</v>
      </c>
      <c r="G196"/>
      <c r="H196"/>
      <c r="I196"/>
      <c r="J196"/>
      <c r="K196"/>
      <c r="L196"/>
      <c r="M196"/>
      <c r="N196"/>
      <c r="O196"/>
      <c r="P196" s="49" t="s">
        <v>673</v>
      </c>
      <c r="Q196" s="61">
        <v>8400</v>
      </c>
      <c r="R196" s="844">
        <v>-70</v>
      </c>
      <c r="S196" s="61">
        <v>17215</v>
      </c>
      <c r="T196" s="61">
        <v>144739690</v>
      </c>
      <c r="U196" s="61">
        <v>8480</v>
      </c>
      <c r="V196" s="61">
        <v>8530</v>
      </c>
      <c r="W196" s="61">
        <v>8330</v>
      </c>
      <c r="X196" s="61">
        <v>211768</v>
      </c>
      <c r="Y196" s="61">
        <v>25210438</v>
      </c>
    </row>
    <row r="197" spans="2:25" ht="12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 s="49" t="s">
        <v>674</v>
      </c>
      <c r="Q197" s="61">
        <v>8470</v>
      </c>
      <c r="R197" s="844">
        <v>-80</v>
      </c>
      <c r="S197" s="61">
        <v>27812</v>
      </c>
      <c r="T197" s="61">
        <v>236035920</v>
      </c>
      <c r="U197" s="61">
        <v>8550</v>
      </c>
      <c r="V197" s="61">
        <v>8650</v>
      </c>
      <c r="W197" s="61">
        <v>8420</v>
      </c>
      <c r="X197" s="61">
        <v>213532</v>
      </c>
      <c r="Y197" s="61">
        <v>25210438</v>
      </c>
    </row>
    <row r="198" spans="2:25" ht="12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 s="49" t="s">
        <v>675</v>
      </c>
      <c r="Q198" s="61">
        <v>8550</v>
      </c>
      <c r="R198" s="844">
        <v>20</v>
      </c>
      <c r="S198" s="61">
        <v>24243</v>
      </c>
      <c r="T198" s="61">
        <v>206939730</v>
      </c>
      <c r="U198" s="61">
        <v>8550</v>
      </c>
      <c r="V198" s="61">
        <v>8610</v>
      </c>
      <c r="W198" s="61">
        <v>8470</v>
      </c>
      <c r="X198" s="61">
        <v>215549</v>
      </c>
      <c r="Y198" s="61">
        <v>25210438</v>
      </c>
    </row>
    <row r="199" spans="2:25" ht="12" customHeight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 s="49" t="s">
        <v>676</v>
      </c>
      <c r="Q199" s="61">
        <v>8530</v>
      </c>
      <c r="R199" s="844">
        <v>20</v>
      </c>
      <c r="S199" s="61">
        <v>21645</v>
      </c>
      <c r="T199" s="61">
        <v>183999510</v>
      </c>
      <c r="U199" s="61">
        <v>8550</v>
      </c>
      <c r="V199" s="61">
        <v>8600</v>
      </c>
      <c r="W199" s="61">
        <v>8450</v>
      </c>
      <c r="X199" s="61">
        <v>215045</v>
      </c>
      <c r="Y199" s="61">
        <v>25210438</v>
      </c>
    </row>
    <row r="200" spans="2:25" ht="12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 s="49" t="s">
        <v>677</v>
      </c>
      <c r="Q200" s="61">
        <v>8510</v>
      </c>
      <c r="R200" s="844">
        <v>30</v>
      </c>
      <c r="S200" s="61">
        <v>18715</v>
      </c>
      <c r="T200" s="61">
        <v>159301820</v>
      </c>
      <c r="U200" s="61">
        <v>8500</v>
      </c>
      <c r="V200" s="61">
        <v>8570</v>
      </c>
      <c r="W200" s="61">
        <v>8440</v>
      </c>
      <c r="X200" s="61">
        <v>214541</v>
      </c>
      <c r="Y200" s="61">
        <v>25210438</v>
      </c>
    </row>
    <row r="201" spans="2:25" ht="12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 s="49" t="s">
        <v>678</v>
      </c>
      <c r="Q201" s="61">
        <v>8480</v>
      </c>
      <c r="R201" s="844">
        <v>-70</v>
      </c>
      <c r="S201" s="61">
        <v>33016</v>
      </c>
      <c r="T201" s="61">
        <v>278550650</v>
      </c>
      <c r="U201" s="61">
        <v>8560</v>
      </c>
      <c r="V201" s="61">
        <v>8590</v>
      </c>
      <c r="W201" s="61">
        <v>8360</v>
      </c>
      <c r="X201" s="61">
        <v>213785</v>
      </c>
      <c r="Y201" s="61">
        <v>25210438</v>
      </c>
    </row>
    <row r="202" spans="2:25" ht="12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 s="49" t="s">
        <v>137</v>
      </c>
      <c r="Q202" s="61">
        <v>8550</v>
      </c>
      <c r="R202" s="844">
        <v>-30</v>
      </c>
      <c r="S202" s="61">
        <v>20812</v>
      </c>
      <c r="T202" s="61">
        <v>177017670</v>
      </c>
      <c r="U202" s="61">
        <v>8580</v>
      </c>
      <c r="V202" s="61">
        <v>8580</v>
      </c>
      <c r="W202" s="61">
        <v>8450</v>
      </c>
      <c r="X202" s="61">
        <v>215549</v>
      </c>
      <c r="Y202" s="61">
        <v>25210438</v>
      </c>
    </row>
    <row r="203" spans="2:25" ht="12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 s="49" t="s">
        <v>142</v>
      </c>
      <c r="Q203" s="61">
        <v>8580</v>
      </c>
      <c r="R203" s="844">
        <v>200</v>
      </c>
      <c r="S203" s="61">
        <v>36260</v>
      </c>
      <c r="T203" s="61">
        <v>309393750</v>
      </c>
      <c r="U203" s="61">
        <v>8410</v>
      </c>
      <c r="V203" s="61">
        <v>8670</v>
      </c>
      <c r="W203" s="61">
        <v>8400</v>
      </c>
      <c r="X203" s="61">
        <v>216306</v>
      </c>
      <c r="Y203" s="61">
        <v>25210438</v>
      </c>
    </row>
    <row r="204" spans="2:25" ht="12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 s="49" t="s">
        <v>145</v>
      </c>
      <c r="Q204" s="61">
        <v>8380</v>
      </c>
      <c r="R204" s="844">
        <v>-70</v>
      </c>
      <c r="S204" s="61">
        <v>39687</v>
      </c>
      <c r="T204" s="61">
        <v>332090880</v>
      </c>
      <c r="U204" s="61">
        <v>8470</v>
      </c>
      <c r="V204" s="61">
        <v>8490</v>
      </c>
      <c r="W204" s="61">
        <v>8280</v>
      </c>
      <c r="X204" s="61">
        <v>211263</v>
      </c>
      <c r="Y204" s="61">
        <v>25210438</v>
      </c>
    </row>
    <row r="205" spans="2:25" ht="12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 s="49" t="s">
        <v>150</v>
      </c>
      <c r="Q205" s="61">
        <v>8450</v>
      </c>
      <c r="R205" s="844">
        <v>150</v>
      </c>
      <c r="S205" s="61">
        <v>19526</v>
      </c>
      <c r="T205" s="61">
        <v>163460270</v>
      </c>
      <c r="U205" s="61">
        <v>8260</v>
      </c>
      <c r="V205" s="61">
        <v>8480</v>
      </c>
      <c r="W205" s="61">
        <v>8250</v>
      </c>
      <c r="X205" s="61">
        <v>213028</v>
      </c>
      <c r="Y205" s="61">
        <v>25210438</v>
      </c>
    </row>
    <row r="206" spans="2:25" ht="12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 s="49" t="s">
        <v>155</v>
      </c>
      <c r="Q206" s="61">
        <v>8300</v>
      </c>
      <c r="R206" s="844">
        <v>-280</v>
      </c>
      <c r="S206" s="61">
        <v>57039</v>
      </c>
      <c r="T206" s="61">
        <v>471847940</v>
      </c>
      <c r="U206" s="61">
        <v>8570</v>
      </c>
      <c r="V206" s="61">
        <v>8570</v>
      </c>
      <c r="W206" s="61">
        <v>8150</v>
      </c>
      <c r="X206" s="61">
        <v>209247</v>
      </c>
      <c r="Y206" s="61">
        <v>25210438</v>
      </c>
    </row>
    <row r="207" spans="2:25" ht="12" customHeight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 s="49" t="s">
        <v>159</v>
      </c>
      <c r="Q207" s="61">
        <v>8580</v>
      </c>
      <c r="R207" s="844">
        <v>-20</v>
      </c>
      <c r="S207" s="61">
        <v>45224</v>
      </c>
      <c r="T207" s="61">
        <v>383279180</v>
      </c>
      <c r="U207" s="61">
        <v>8480</v>
      </c>
      <c r="V207" s="61">
        <v>8700</v>
      </c>
      <c r="W207" s="61">
        <v>8200</v>
      </c>
      <c r="X207" s="61">
        <v>216306</v>
      </c>
      <c r="Y207" s="61">
        <v>25210438</v>
      </c>
    </row>
    <row r="208" spans="2:25" ht="12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 s="49" t="s">
        <v>164</v>
      </c>
      <c r="Q208" s="61">
        <v>8600</v>
      </c>
      <c r="R208" s="844">
        <v>-290</v>
      </c>
      <c r="S208" s="61">
        <v>136882</v>
      </c>
      <c r="T208" s="61">
        <v>1159890670</v>
      </c>
      <c r="U208" s="61">
        <v>9020</v>
      </c>
      <c r="V208" s="61">
        <v>9020</v>
      </c>
      <c r="W208" s="61">
        <v>8130</v>
      </c>
      <c r="X208" s="61">
        <v>216810</v>
      </c>
      <c r="Y208" s="61">
        <v>25210438</v>
      </c>
    </row>
    <row r="209" spans="2:25" ht="12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 s="49" t="s">
        <v>169</v>
      </c>
      <c r="Q209" s="61">
        <v>8890</v>
      </c>
      <c r="R209" s="844">
        <v>-910</v>
      </c>
      <c r="S209" s="61">
        <v>174326</v>
      </c>
      <c r="T209" s="61">
        <v>1594058670</v>
      </c>
      <c r="U209" s="61">
        <v>9560</v>
      </c>
      <c r="V209" s="61">
        <v>9660</v>
      </c>
      <c r="W209" s="61">
        <v>8860</v>
      </c>
      <c r="X209" s="61">
        <v>224121</v>
      </c>
      <c r="Y209" s="61">
        <v>25210438</v>
      </c>
    </row>
    <row r="210" spans="2:25" ht="12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 s="49" t="s">
        <v>172</v>
      </c>
      <c r="Q210" s="61">
        <v>9800</v>
      </c>
      <c r="R210" s="844">
        <v>-100</v>
      </c>
      <c r="S210" s="61">
        <v>28918</v>
      </c>
      <c r="T210" s="61">
        <v>280457960</v>
      </c>
      <c r="U210" s="61">
        <v>9990</v>
      </c>
      <c r="V210" s="61">
        <v>9990</v>
      </c>
      <c r="W210" s="61">
        <v>9600</v>
      </c>
      <c r="X210" s="61">
        <v>247062</v>
      </c>
      <c r="Y210" s="61">
        <v>25210438</v>
      </c>
    </row>
    <row r="211" spans="2:25" ht="12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 s="49" t="s">
        <v>176</v>
      </c>
      <c r="Q211" s="61">
        <v>9900</v>
      </c>
      <c r="R211" s="844">
        <v>100</v>
      </c>
      <c r="S211" s="61">
        <v>31993</v>
      </c>
      <c r="T211" s="61">
        <v>310299210</v>
      </c>
      <c r="U211" s="61">
        <v>9800</v>
      </c>
      <c r="V211" s="61">
        <v>9900</v>
      </c>
      <c r="W211" s="61">
        <v>9590</v>
      </c>
      <c r="X211" s="61">
        <v>249583</v>
      </c>
      <c r="Y211" s="61">
        <v>25210438</v>
      </c>
    </row>
    <row r="212" spans="2:25" ht="12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 s="49" t="s">
        <v>180</v>
      </c>
      <c r="Q212" s="61">
        <v>9800</v>
      </c>
      <c r="R212" s="844">
        <v>-90</v>
      </c>
      <c r="S212" s="61">
        <v>36991</v>
      </c>
      <c r="T212" s="61">
        <v>360376160</v>
      </c>
      <c r="U212" s="61">
        <v>9890</v>
      </c>
      <c r="V212" s="61">
        <v>9950</v>
      </c>
      <c r="W212" s="61">
        <v>9630</v>
      </c>
      <c r="X212" s="61">
        <v>247062</v>
      </c>
      <c r="Y212" s="61">
        <v>25210438</v>
      </c>
    </row>
    <row r="213" spans="2:25" ht="12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 s="49" t="s">
        <v>184</v>
      </c>
      <c r="Q213" s="61">
        <v>9890</v>
      </c>
      <c r="R213" s="844">
        <v>-60</v>
      </c>
      <c r="S213" s="61">
        <v>28039</v>
      </c>
      <c r="T213" s="61">
        <v>276794580</v>
      </c>
      <c r="U213" s="61">
        <v>9970</v>
      </c>
      <c r="V213" s="61">
        <v>9970</v>
      </c>
      <c r="W213" s="61">
        <v>9800</v>
      </c>
      <c r="X213" s="61">
        <v>249331</v>
      </c>
      <c r="Y213" s="61">
        <v>25210438</v>
      </c>
    </row>
    <row r="214" spans="2:25" ht="12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 s="49" t="s">
        <v>187</v>
      </c>
      <c r="Q214" s="61">
        <v>9950</v>
      </c>
      <c r="R214" s="844">
        <v>0</v>
      </c>
      <c r="S214" s="61">
        <v>32992</v>
      </c>
      <c r="T214" s="61">
        <v>328818440</v>
      </c>
      <c r="U214" s="61">
        <v>9910</v>
      </c>
      <c r="V214" s="61">
        <v>10050</v>
      </c>
      <c r="W214" s="61">
        <v>9890</v>
      </c>
      <c r="X214" s="61">
        <v>250844</v>
      </c>
      <c r="Y214" s="61">
        <v>25210438</v>
      </c>
    </row>
    <row r="215" spans="2:25" ht="12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 s="49" t="s">
        <v>190</v>
      </c>
      <c r="Q215" s="61">
        <v>9950</v>
      </c>
      <c r="R215" s="844">
        <v>-200</v>
      </c>
      <c r="S215" s="61">
        <v>30487</v>
      </c>
      <c r="T215" s="61">
        <v>303967800</v>
      </c>
      <c r="U215" s="61">
        <v>10150</v>
      </c>
      <c r="V215" s="61">
        <v>10250</v>
      </c>
      <c r="W215" s="61">
        <v>9810</v>
      </c>
      <c r="X215" s="61">
        <v>250844</v>
      </c>
      <c r="Y215" s="61">
        <v>25210438</v>
      </c>
    </row>
    <row r="216" spans="2:25" ht="12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 s="49" t="s">
        <v>192</v>
      </c>
      <c r="Q216" s="61">
        <v>10150</v>
      </c>
      <c r="R216" s="844">
        <v>170</v>
      </c>
      <c r="S216" s="61">
        <v>55435</v>
      </c>
      <c r="T216" s="61">
        <v>558640430</v>
      </c>
      <c r="U216" s="61">
        <v>10100</v>
      </c>
      <c r="V216" s="61">
        <v>10300</v>
      </c>
      <c r="W216" s="61">
        <v>9930</v>
      </c>
      <c r="X216" s="61">
        <v>255886</v>
      </c>
      <c r="Y216" s="61">
        <v>25210438</v>
      </c>
    </row>
    <row r="217" spans="2:25" ht="12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 s="49" t="s">
        <v>194</v>
      </c>
      <c r="Q217" s="61">
        <v>9980</v>
      </c>
      <c r="R217" s="844">
        <v>70</v>
      </c>
      <c r="S217" s="61">
        <v>57797</v>
      </c>
      <c r="T217" s="61">
        <v>576177660</v>
      </c>
      <c r="U217" s="61">
        <v>9820</v>
      </c>
      <c r="V217" s="61">
        <v>10100</v>
      </c>
      <c r="W217" s="61">
        <v>9810</v>
      </c>
      <c r="X217" s="61">
        <v>251600</v>
      </c>
      <c r="Y217" s="61">
        <v>25210438</v>
      </c>
    </row>
    <row r="218" spans="2:25" ht="12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 s="49" t="s">
        <v>196</v>
      </c>
      <c r="Q218" s="61">
        <v>9910</v>
      </c>
      <c r="R218" s="844">
        <v>-290</v>
      </c>
      <c r="S218" s="61">
        <v>91281</v>
      </c>
      <c r="T218" s="61">
        <v>913397930</v>
      </c>
      <c r="U218" s="61">
        <v>10050</v>
      </c>
      <c r="V218" s="61">
        <v>10400</v>
      </c>
      <c r="W218" s="61">
        <v>9830</v>
      </c>
      <c r="X218" s="61">
        <v>249835</v>
      </c>
      <c r="Y218" s="61">
        <v>25210438</v>
      </c>
    </row>
    <row r="219" spans="2:25" ht="12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 s="49" t="s">
        <v>198</v>
      </c>
      <c r="Q219" s="61">
        <v>10200</v>
      </c>
      <c r="R219" s="844">
        <v>-250</v>
      </c>
      <c r="S219" s="61">
        <v>56116</v>
      </c>
      <c r="T219" s="61">
        <v>570712400</v>
      </c>
      <c r="U219" s="61">
        <v>10400</v>
      </c>
      <c r="V219" s="61">
        <v>10500</v>
      </c>
      <c r="W219" s="61">
        <v>10000</v>
      </c>
      <c r="X219" s="61">
        <v>257146</v>
      </c>
      <c r="Y219" s="61">
        <v>25210438</v>
      </c>
    </row>
    <row r="220" spans="2:25" ht="12" customHeight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 s="49" t="s">
        <v>200</v>
      </c>
      <c r="Q220" s="61">
        <v>10450</v>
      </c>
      <c r="R220" s="844">
        <v>-100</v>
      </c>
      <c r="S220" s="61">
        <v>35599</v>
      </c>
      <c r="T220" s="61">
        <v>371494200</v>
      </c>
      <c r="U220" s="61">
        <v>10500</v>
      </c>
      <c r="V220" s="61">
        <v>10600</v>
      </c>
      <c r="W220" s="61">
        <v>10300</v>
      </c>
      <c r="X220" s="61">
        <v>263449</v>
      </c>
      <c r="Y220" s="61">
        <v>25210438</v>
      </c>
    </row>
    <row r="221" spans="2:25" ht="12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 s="49" t="s">
        <v>201</v>
      </c>
      <c r="Q221" s="61">
        <v>10550</v>
      </c>
      <c r="R221" s="844">
        <v>-300</v>
      </c>
      <c r="S221" s="61">
        <v>70391</v>
      </c>
      <c r="T221" s="61">
        <v>742779950</v>
      </c>
      <c r="U221" s="61">
        <v>10800</v>
      </c>
      <c r="V221" s="61">
        <v>10800</v>
      </c>
      <c r="W221" s="61">
        <v>10450</v>
      </c>
      <c r="X221" s="61">
        <v>265970</v>
      </c>
      <c r="Y221" s="61">
        <v>25210438</v>
      </c>
    </row>
    <row r="222" spans="2:25" ht="12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 s="49" t="s">
        <v>202</v>
      </c>
      <c r="Q222" s="61">
        <v>10850</v>
      </c>
      <c r="R222" s="844">
        <v>-100</v>
      </c>
      <c r="S222" s="61">
        <v>55238</v>
      </c>
      <c r="T222" s="61">
        <v>602564600</v>
      </c>
      <c r="U222" s="61">
        <v>10950</v>
      </c>
      <c r="V222" s="61">
        <v>11050</v>
      </c>
      <c r="W222" s="61">
        <v>10650</v>
      </c>
      <c r="X222" s="61">
        <v>273533</v>
      </c>
      <c r="Y222" s="61">
        <v>25210438</v>
      </c>
    </row>
    <row r="223" spans="2:25" ht="12" customHeight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 s="49" t="s">
        <v>204</v>
      </c>
      <c r="Q223" s="61">
        <v>10950</v>
      </c>
      <c r="R223" s="844">
        <v>-100</v>
      </c>
      <c r="S223" s="61">
        <v>91221</v>
      </c>
      <c r="T223" s="61">
        <v>996575850</v>
      </c>
      <c r="U223" s="61">
        <v>11000</v>
      </c>
      <c r="V223" s="61">
        <v>11150</v>
      </c>
      <c r="W223" s="61">
        <v>10800</v>
      </c>
      <c r="X223" s="61">
        <v>276054</v>
      </c>
      <c r="Y223" s="61">
        <v>25210438</v>
      </c>
    </row>
    <row r="224" spans="2:25" ht="12" customHeight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 s="49" t="s">
        <v>206</v>
      </c>
      <c r="Q224" s="61">
        <v>11050</v>
      </c>
      <c r="R224" s="844">
        <v>-200</v>
      </c>
      <c r="S224" s="61">
        <v>45633</v>
      </c>
      <c r="T224" s="61">
        <v>503217400</v>
      </c>
      <c r="U224" s="61">
        <v>11250</v>
      </c>
      <c r="V224" s="61">
        <v>11250</v>
      </c>
      <c r="W224" s="61">
        <v>10850</v>
      </c>
      <c r="X224" s="61">
        <v>278575</v>
      </c>
      <c r="Y224" s="61">
        <v>25210438</v>
      </c>
    </row>
    <row r="225" spans="2:25" ht="12" customHeight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 s="49" t="s">
        <v>208</v>
      </c>
      <c r="Q225" s="61">
        <v>11250</v>
      </c>
      <c r="R225" s="844">
        <v>250</v>
      </c>
      <c r="S225" s="61">
        <v>54243</v>
      </c>
      <c r="T225" s="61">
        <v>600211600</v>
      </c>
      <c r="U225" s="61">
        <v>11050</v>
      </c>
      <c r="V225" s="61">
        <v>11300</v>
      </c>
      <c r="W225" s="61">
        <v>10800</v>
      </c>
      <c r="X225" s="61">
        <v>283617</v>
      </c>
      <c r="Y225" s="61">
        <v>25210438</v>
      </c>
    </row>
    <row r="226" spans="2:25" ht="12" customHeight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 s="49" t="s">
        <v>210</v>
      </c>
      <c r="Q226" s="61">
        <v>11000</v>
      </c>
      <c r="R226" s="844">
        <v>-300</v>
      </c>
      <c r="S226" s="61">
        <v>49311</v>
      </c>
      <c r="T226" s="61">
        <v>543487550</v>
      </c>
      <c r="U226" s="61">
        <v>11150</v>
      </c>
      <c r="V226" s="61">
        <v>11250</v>
      </c>
      <c r="W226" s="61">
        <v>10850</v>
      </c>
      <c r="X226" s="61">
        <v>277315</v>
      </c>
      <c r="Y226" s="61">
        <v>25210438</v>
      </c>
    </row>
    <row r="227" spans="2:25" ht="12" customHeight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 s="49" t="s">
        <v>211</v>
      </c>
      <c r="Q227" s="61">
        <v>11300</v>
      </c>
      <c r="R227" s="844">
        <v>100</v>
      </c>
      <c r="S227" s="61">
        <v>39838</v>
      </c>
      <c r="T227" s="61">
        <v>447562050</v>
      </c>
      <c r="U227" s="61">
        <v>11250</v>
      </c>
      <c r="V227" s="61">
        <v>11350</v>
      </c>
      <c r="W227" s="61">
        <v>11100</v>
      </c>
      <c r="X227" s="61">
        <v>284878</v>
      </c>
      <c r="Y227" s="61">
        <v>25210438</v>
      </c>
    </row>
    <row r="228" spans="2:25" ht="12" customHeight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 s="49" t="s">
        <v>213</v>
      </c>
      <c r="Q228" s="61">
        <v>11200</v>
      </c>
      <c r="R228" s="844">
        <v>100</v>
      </c>
      <c r="S228" s="61">
        <v>113958</v>
      </c>
      <c r="T228" s="61">
        <v>1276060600</v>
      </c>
      <c r="U228" s="61">
        <v>11100</v>
      </c>
      <c r="V228" s="61">
        <v>11350</v>
      </c>
      <c r="W228" s="61">
        <v>10950</v>
      </c>
      <c r="X228" s="61">
        <v>282357</v>
      </c>
      <c r="Y228" s="61">
        <v>25210438</v>
      </c>
    </row>
    <row r="229" spans="2:25" ht="12" customHeight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 s="49" t="s">
        <v>217</v>
      </c>
      <c r="Q229" s="61">
        <v>11100</v>
      </c>
      <c r="R229" s="844">
        <v>200</v>
      </c>
      <c r="S229" s="61">
        <v>120871</v>
      </c>
      <c r="T229" s="61">
        <v>1355324600</v>
      </c>
      <c r="U229" s="61">
        <v>10900</v>
      </c>
      <c r="V229" s="61">
        <v>11500</v>
      </c>
      <c r="W229" s="61">
        <v>10900</v>
      </c>
      <c r="X229" s="61">
        <v>279836</v>
      </c>
      <c r="Y229" s="61">
        <v>25210438</v>
      </c>
    </row>
    <row r="230" spans="2:25" ht="12" customHeight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 s="49" t="s">
        <v>220</v>
      </c>
      <c r="Q230" s="61">
        <v>10900</v>
      </c>
      <c r="R230" s="844">
        <v>-200</v>
      </c>
      <c r="S230" s="61">
        <v>77009</v>
      </c>
      <c r="T230" s="61">
        <v>830112900</v>
      </c>
      <c r="U230" s="61">
        <v>11050</v>
      </c>
      <c r="V230" s="61">
        <v>11100</v>
      </c>
      <c r="W230" s="61">
        <v>10550</v>
      </c>
      <c r="X230" s="61">
        <v>274794</v>
      </c>
      <c r="Y230" s="61">
        <v>25210438</v>
      </c>
    </row>
    <row r="231" spans="2:25" ht="12" customHeight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 s="49" t="s">
        <v>223</v>
      </c>
      <c r="Q231" s="61">
        <v>11100</v>
      </c>
      <c r="R231" s="844">
        <v>-250</v>
      </c>
      <c r="S231" s="61">
        <v>78557</v>
      </c>
      <c r="T231" s="61">
        <v>881658100</v>
      </c>
      <c r="U231" s="61">
        <v>11400</v>
      </c>
      <c r="V231" s="61">
        <v>11500</v>
      </c>
      <c r="W231" s="61">
        <v>11050</v>
      </c>
      <c r="X231" s="61">
        <v>279836</v>
      </c>
      <c r="Y231" s="61">
        <v>25210438</v>
      </c>
    </row>
    <row r="232" spans="2:25" ht="12" customHeight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 s="49" t="s">
        <v>224</v>
      </c>
      <c r="Q232" s="61">
        <v>11350</v>
      </c>
      <c r="R232" s="844">
        <v>800</v>
      </c>
      <c r="S232" s="61">
        <v>127727</v>
      </c>
      <c r="T232" s="61">
        <v>1427593150</v>
      </c>
      <c r="U232" s="61">
        <v>10950</v>
      </c>
      <c r="V232" s="61">
        <v>11450</v>
      </c>
      <c r="W232" s="61">
        <v>10850</v>
      </c>
      <c r="X232" s="61">
        <v>286138</v>
      </c>
      <c r="Y232" s="61">
        <v>25210438</v>
      </c>
    </row>
    <row r="233" spans="2:25" ht="12" customHeight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s="49" t="s">
        <v>225</v>
      </c>
      <c r="Q233" s="61">
        <v>10550</v>
      </c>
      <c r="R233" s="844">
        <v>-550</v>
      </c>
      <c r="S233" s="61">
        <v>63778</v>
      </c>
      <c r="T233" s="61">
        <v>666577650</v>
      </c>
      <c r="U233" s="61">
        <v>10600</v>
      </c>
      <c r="V233" s="61">
        <v>10700</v>
      </c>
      <c r="W233" s="61">
        <v>10000</v>
      </c>
      <c r="X233" s="61">
        <v>265970</v>
      </c>
      <c r="Y233" s="61">
        <v>25210438</v>
      </c>
    </row>
    <row r="234" spans="2:25" ht="12" customHeight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 s="49" t="s">
        <v>227</v>
      </c>
      <c r="Q234" s="61">
        <v>11100</v>
      </c>
      <c r="R234" s="844">
        <v>-350</v>
      </c>
      <c r="S234" s="61">
        <v>68993</v>
      </c>
      <c r="T234" s="61">
        <v>767951150</v>
      </c>
      <c r="U234" s="61">
        <v>11600</v>
      </c>
      <c r="V234" s="61">
        <v>11600</v>
      </c>
      <c r="W234" s="61">
        <v>10950</v>
      </c>
      <c r="X234" s="61">
        <v>279836</v>
      </c>
      <c r="Y234" s="61">
        <v>25210438</v>
      </c>
    </row>
    <row r="235" spans="2:25" ht="12" customHeight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 s="49" t="s">
        <v>228</v>
      </c>
      <c r="Q235" s="61">
        <v>11450</v>
      </c>
      <c r="R235" s="844">
        <v>-100</v>
      </c>
      <c r="S235" s="61">
        <v>46424</v>
      </c>
      <c r="T235" s="61">
        <v>531351650</v>
      </c>
      <c r="U235" s="61">
        <v>11550</v>
      </c>
      <c r="V235" s="61">
        <v>11800</v>
      </c>
      <c r="W235" s="61">
        <v>11200</v>
      </c>
      <c r="X235" s="61">
        <v>288660</v>
      </c>
      <c r="Y235" s="61">
        <v>25210438</v>
      </c>
    </row>
    <row r="236" spans="2:25" ht="12" customHeight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 s="49" t="s">
        <v>229</v>
      </c>
      <c r="Q236" s="61">
        <v>11550</v>
      </c>
      <c r="R236" s="844">
        <v>200</v>
      </c>
      <c r="S236" s="61">
        <v>55520</v>
      </c>
      <c r="T236" s="61">
        <v>639589150</v>
      </c>
      <c r="U236" s="61">
        <v>11350</v>
      </c>
      <c r="V236" s="61">
        <v>11750</v>
      </c>
      <c r="W236" s="61">
        <v>11300</v>
      </c>
      <c r="X236" s="61">
        <v>291181</v>
      </c>
      <c r="Y236" s="61">
        <v>25210438</v>
      </c>
    </row>
    <row r="237" spans="2:25" ht="12" customHeight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 s="49" t="s">
        <v>231</v>
      </c>
      <c r="Q237" s="61">
        <v>11350</v>
      </c>
      <c r="R237" s="844">
        <v>-150</v>
      </c>
      <c r="S237" s="61">
        <v>72300</v>
      </c>
      <c r="T237" s="61">
        <v>821215800</v>
      </c>
      <c r="U237" s="61">
        <v>11500</v>
      </c>
      <c r="V237" s="61">
        <v>11650</v>
      </c>
      <c r="W237" s="61">
        <v>11250</v>
      </c>
      <c r="X237" s="61">
        <v>286138</v>
      </c>
      <c r="Y237" s="61">
        <v>25210438</v>
      </c>
    </row>
    <row r="238" spans="2:25" ht="12" customHeight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 s="49" t="s">
        <v>233</v>
      </c>
      <c r="Q238" s="61">
        <v>11500</v>
      </c>
      <c r="R238" s="844">
        <v>200</v>
      </c>
      <c r="S238" s="61">
        <v>54505</v>
      </c>
      <c r="T238" s="61">
        <v>628710850</v>
      </c>
      <c r="U238" s="61">
        <v>11250</v>
      </c>
      <c r="V238" s="61">
        <v>11750</v>
      </c>
      <c r="W238" s="61">
        <v>11250</v>
      </c>
      <c r="X238" s="61">
        <v>289920</v>
      </c>
      <c r="Y238" s="61">
        <v>25210438</v>
      </c>
    </row>
    <row r="239" spans="2:25" ht="12" customHeight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 s="49" t="s">
        <v>235</v>
      </c>
      <c r="Q239" s="61">
        <v>11300</v>
      </c>
      <c r="R239" s="844">
        <v>-500</v>
      </c>
      <c r="S239" s="61">
        <v>114934</v>
      </c>
      <c r="T239" s="61">
        <v>1305085200</v>
      </c>
      <c r="U239" s="61">
        <v>11400</v>
      </c>
      <c r="V239" s="61">
        <v>11650</v>
      </c>
      <c r="W239" s="61">
        <v>11150</v>
      </c>
      <c r="X239" s="61">
        <v>284878</v>
      </c>
      <c r="Y239" s="61">
        <v>25210438</v>
      </c>
    </row>
    <row r="240" spans="2:25" ht="12" customHeight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s="49" t="s">
        <v>237</v>
      </c>
      <c r="Q240" s="61">
        <v>11800</v>
      </c>
      <c r="R240" s="844">
        <v>-250</v>
      </c>
      <c r="S240" s="61">
        <v>61906</v>
      </c>
      <c r="T240" s="61">
        <v>731887850</v>
      </c>
      <c r="U240" s="61">
        <v>12050</v>
      </c>
      <c r="V240" s="61">
        <v>12050</v>
      </c>
      <c r="W240" s="61">
        <v>11650</v>
      </c>
      <c r="X240" s="61">
        <v>297483</v>
      </c>
      <c r="Y240" s="61">
        <v>25210438</v>
      </c>
    </row>
    <row r="241" spans="2:25" ht="12" customHeight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 s="49" t="s">
        <v>238</v>
      </c>
      <c r="Q241" s="61">
        <v>12050</v>
      </c>
      <c r="R241" s="844">
        <v>550</v>
      </c>
      <c r="S241" s="61">
        <v>136968</v>
      </c>
      <c r="T241" s="61">
        <v>1636146600</v>
      </c>
      <c r="U241" s="61">
        <v>11600</v>
      </c>
      <c r="V241" s="61">
        <v>12050</v>
      </c>
      <c r="W241" s="61">
        <v>11550</v>
      </c>
      <c r="X241" s="61">
        <v>303786</v>
      </c>
      <c r="Y241" s="61">
        <v>25210438</v>
      </c>
    </row>
    <row r="242" spans="2:25" ht="12" customHeight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 s="49" t="s">
        <v>241</v>
      </c>
      <c r="Q242" s="61">
        <v>11500</v>
      </c>
      <c r="R242" s="844">
        <v>300</v>
      </c>
      <c r="S242" s="61">
        <v>76560</v>
      </c>
      <c r="T242" s="61">
        <v>859874850</v>
      </c>
      <c r="U242" s="61">
        <v>11200</v>
      </c>
      <c r="V242" s="61">
        <v>11550</v>
      </c>
      <c r="W242" s="61">
        <v>11000</v>
      </c>
      <c r="X242" s="61">
        <v>289920</v>
      </c>
      <c r="Y242" s="61">
        <v>25210438</v>
      </c>
    </row>
    <row r="243" spans="2:25" ht="12" customHeight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 s="49" t="s">
        <v>243</v>
      </c>
      <c r="Q243" s="61">
        <v>11200</v>
      </c>
      <c r="R243" s="844">
        <v>-100</v>
      </c>
      <c r="S243" s="61">
        <v>77318</v>
      </c>
      <c r="T243" s="61">
        <v>862425400</v>
      </c>
      <c r="U243" s="61">
        <v>11300</v>
      </c>
      <c r="V243" s="61">
        <v>11350</v>
      </c>
      <c r="W243" s="61">
        <v>11000</v>
      </c>
      <c r="X243" s="61">
        <v>282357</v>
      </c>
      <c r="Y243" s="61">
        <v>25210438</v>
      </c>
    </row>
    <row r="244" spans="2:25" ht="12" customHeight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 s="49" t="s">
        <v>245</v>
      </c>
      <c r="Q244" s="61">
        <v>11300</v>
      </c>
      <c r="R244" s="844">
        <v>100</v>
      </c>
      <c r="S244" s="61">
        <v>47142</v>
      </c>
      <c r="T244" s="61">
        <v>525662550</v>
      </c>
      <c r="U244" s="61">
        <v>11100</v>
      </c>
      <c r="V244" s="61">
        <v>11400</v>
      </c>
      <c r="W244" s="61">
        <v>10800</v>
      </c>
      <c r="X244" s="61">
        <v>284878</v>
      </c>
      <c r="Y244" s="61">
        <v>25210438</v>
      </c>
    </row>
    <row r="245" spans="2:25" ht="12" customHeight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 s="49" t="s">
        <v>246</v>
      </c>
      <c r="Q245" s="61">
        <v>11200</v>
      </c>
      <c r="R245" s="844">
        <v>-550</v>
      </c>
      <c r="S245" s="61">
        <v>72384</v>
      </c>
      <c r="T245" s="61">
        <v>828381250</v>
      </c>
      <c r="U245" s="61">
        <v>11800</v>
      </c>
      <c r="V245" s="61">
        <v>11800</v>
      </c>
      <c r="W245" s="61">
        <v>11100</v>
      </c>
      <c r="X245" s="61">
        <v>282357</v>
      </c>
      <c r="Y245" s="61">
        <v>25210438</v>
      </c>
    </row>
    <row r="246" spans="2:25" ht="12" customHeight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 s="49" t="s">
        <v>247</v>
      </c>
      <c r="Q246" s="61">
        <v>11750</v>
      </c>
      <c r="R246" s="844">
        <v>200</v>
      </c>
      <c r="S246" s="61">
        <v>84575</v>
      </c>
      <c r="T246" s="61">
        <v>988848650</v>
      </c>
      <c r="U246" s="61">
        <v>11500</v>
      </c>
      <c r="V246" s="61">
        <v>12000</v>
      </c>
      <c r="W246" s="61">
        <v>11450</v>
      </c>
      <c r="X246" s="61">
        <v>296223</v>
      </c>
      <c r="Y246" s="61">
        <v>25210438</v>
      </c>
    </row>
    <row r="247" spans="2:25" ht="12" customHeight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 s="49" t="s">
        <v>249</v>
      </c>
      <c r="Q247" s="61">
        <v>11550</v>
      </c>
      <c r="R247" s="844">
        <v>-600</v>
      </c>
      <c r="S247" s="61">
        <v>143083</v>
      </c>
      <c r="T247" s="61">
        <v>1686079650</v>
      </c>
      <c r="U247" s="61">
        <v>12250</v>
      </c>
      <c r="V247" s="61">
        <v>12250</v>
      </c>
      <c r="W247" s="61">
        <v>11400</v>
      </c>
      <c r="X247" s="61">
        <v>291181</v>
      </c>
      <c r="Y247" s="61">
        <v>25210438</v>
      </c>
    </row>
    <row r="248" spans="2:25" ht="12" customHeight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 s="49" t="s">
        <v>251</v>
      </c>
      <c r="Q248" s="61">
        <v>12150</v>
      </c>
      <c r="R248" s="844">
        <v>600</v>
      </c>
      <c r="S248" s="61">
        <v>285403</v>
      </c>
      <c r="T248" s="61">
        <v>3419998250</v>
      </c>
      <c r="U248" s="61">
        <v>11850</v>
      </c>
      <c r="V248" s="61">
        <v>12250</v>
      </c>
      <c r="W248" s="61">
        <v>11600</v>
      </c>
      <c r="X248" s="61">
        <v>306307</v>
      </c>
      <c r="Y248" s="61">
        <v>25210438</v>
      </c>
    </row>
    <row r="249" spans="2:25" ht="12" customHeight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 s="49" t="s">
        <v>5491</v>
      </c>
      <c r="Q249" s="61">
        <v>11550</v>
      </c>
      <c r="R249" s="844">
        <v>950</v>
      </c>
      <c r="S249" s="61">
        <v>257332</v>
      </c>
      <c r="T249" s="61">
        <v>2907183200</v>
      </c>
      <c r="U249" s="61">
        <v>10800</v>
      </c>
      <c r="V249" s="61">
        <v>11700</v>
      </c>
      <c r="W249" s="61">
        <v>10750</v>
      </c>
      <c r="X249" s="61">
        <v>291181</v>
      </c>
      <c r="Y249" s="61">
        <v>25210438</v>
      </c>
    </row>
    <row r="250" spans="2:25" ht="12" customHeight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 s="49" t="s">
        <v>5496</v>
      </c>
      <c r="Q250" s="61">
        <v>10600</v>
      </c>
      <c r="R250" s="844">
        <v>0</v>
      </c>
      <c r="S250" s="61">
        <v>35674</v>
      </c>
      <c r="T250" s="61">
        <v>376446500</v>
      </c>
      <c r="U250" s="61">
        <v>10700</v>
      </c>
      <c r="V250" s="61">
        <v>10800</v>
      </c>
      <c r="W250" s="61">
        <v>10400</v>
      </c>
      <c r="X250" s="61">
        <v>267231</v>
      </c>
      <c r="Y250" s="61">
        <v>25210438</v>
      </c>
    </row>
    <row r="251" spans="2:25" ht="12" customHeight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 s="49" t="s">
        <v>5499</v>
      </c>
      <c r="Q251" s="61">
        <v>10600</v>
      </c>
      <c r="R251" s="844">
        <v>0</v>
      </c>
      <c r="S251" s="61">
        <v>52459</v>
      </c>
      <c r="T251" s="61">
        <v>559358900</v>
      </c>
      <c r="U251" s="61">
        <v>10600</v>
      </c>
      <c r="V251" s="61">
        <v>10800</v>
      </c>
      <c r="W251" s="61">
        <v>10550</v>
      </c>
      <c r="X251" s="61">
        <v>267231</v>
      </c>
      <c r="Y251" s="61">
        <v>25210438</v>
      </c>
    </row>
    <row r="252" spans="2:25" ht="12" customHeight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 s="49" t="s">
        <v>5502</v>
      </c>
      <c r="Q252" s="61">
        <v>10600</v>
      </c>
      <c r="R252" s="844">
        <v>-400</v>
      </c>
      <c r="S252" s="61">
        <v>55221</v>
      </c>
      <c r="T252" s="61">
        <v>595436100</v>
      </c>
      <c r="U252" s="61">
        <v>10850</v>
      </c>
      <c r="V252" s="61">
        <v>11000</v>
      </c>
      <c r="W252" s="61">
        <v>10600</v>
      </c>
      <c r="X252" s="61">
        <v>267231</v>
      </c>
      <c r="Y252" s="61">
        <v>25210438</v>
      </c>
    </row>
    <row r="253" spans="2:25" ht="12" customHeight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 s="49" t="s">
        <v>5505</v>
      </c>
      <c r="Q253" s="61">
        <v>11000</v>
      </c>
      <c r="R253" s="844">
        <v>200</v>
      </c>
      <c r="S253" s="61">
        <v>79842</v>
      </c>
      <c r="T253" s="61">
        <v>868977400</v>
      </c>
      <c r="U253" s="61">
        <v>10900</v>
      </c>
      <c r="V253" s="61">
        <v>11100</v>
      </c>
      <c r="W253" s="61">
        <v>10650</v>
      </c>
      <c r="X253" s="61">
        <v>277315</v>
      </c>
      <c r="Y253" s="61">
        <v>25210438</v>
      </c>
    </row>
    <row r="254" spans="2:25" ht="12" customHeight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 s="49" t="s">
        <v>5510</v>
      </c>
      <c r="Q254" s="61">
        <v>10800</v>
      </c>
      <c r="R254" s="844">
        <v>150</v>
      </c>
      <c r="S254" s="61">
        <v>253887</v>
      </c>
      <c r="T254" s="61">
        <v>2805780050</v>
      </c>
      <c r="U254" s="61">
        <v>10950</v>
      </c>
      <c r="V254" s="61">
        <v>11400</v>
      </c>
      <c r="W254" s="61">
        <v>10650</v>
      </c>
      <c r="X254" s="61">
        <v>272273</v>
      </c>
      <c r="Y254" s="61">
        <v>25210438</v>
      </c>
    </row>
    <row r="255" spans="2:25" ht="12" customHeight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 s="49" t="s">
        <v>5514</v>
      </c>
      <c r="Q255" s="61">
        <v>10650</v>
      </c>
      <c r="R255" s="844">
        <v>-50</v>
      </c>
      <c r="S255" s="61">
        <v>69798</v>
      </c>
      <c r="T255" s="61">
        <v>737554850</v>
      </c>
      <c r="U255" s="61">
        <v>10750</v>
      </c>
      <c r="V255" s="61">
        <v>10750</v>
      </c>
      <c r="W255" s="61">
        <v>10400</v>
      </c>
      <c r="X255" s="61">
        <v>268491</v>
      </c>
      <c r="Y255" s="61">
        <v>25210438</v>
      </c>
    </row>
    <row r="256" spans="2:25" ht="12" customHeight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 s="49" t="s">
        <v>5518</v>
      </c>
      <c r="Q256" s="61">
        <v>10700</v>
      </c>
      <c r="R256" s="844">
        <v>600</v>
      </c>
      <c r="S256" s="61">
        <v>212489</v>
      </c>
      <c r="T256" s="61">
        <v>2238920150</v>
      </c>
      <c r="U256" s="61">
        <v>10250</v>
      </c>
      <c r="V256" s="61">
        <v>10750</v>
      </c>
      <c r="W256" s="61">
        <v>10150</v>
      </c>
      <c r="X256" s="61">
        <v>269752</v>
      </c>
      <c r="Y256" s="61">
        <v>25210438</v>
      </c>
    </row>
    <row r="257" spans="2:25" ht="12" customHeight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 s="49" t="s">
        <v>5521</v>
      </c>
      <c r="Q257" s="61">
        <v>10100</v>
      </c>
      <c r="R257" s="844">
        <v>200</v>
      </c>
      <c r="S257" s="61">
        <v>41274</v>
      </c>
      <c r="T257" s="61">
        <v>415524380</v>
      </c>
      <c r="U257" s="61">
        <v>9920</v>
      </c>
      <c r="V257" s="61">
        <v>10150</v>
      </c>
      <c r="W257" s="61">
        <v>9920</v>
      </c>
      <c r="X257" s="61">
        <v>254625</v>
      </c>
      <c r="Y257" s="61">
        <v>25210438</v>
      </c>
    </row>
    <row r="258" spans="2:25" ht="12" customHeight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 s="49" t="s">
        <v>5526</v>
      </c>
      <c r="Q258" s="61">
        <v>9900</v>
      </c>
      <c r="R258" s="844">
        <v>-20</v>
      </c>
      <c r="S258" s="61">
        <v>31874</v>
      </c>
      <c r="T258" s="61">
        <v>315275850</v>
      </c>
      <c r="U258" s="61">
        <v>9920</v>
      </c>
      <c r="V258" s="61">
        <v>9960</v>
      </c>
      <c r="W258" s="61">
        <v>9840</v>
      </c>
      <c r="X258" s="61">
        <v>249583</v>
      </c>
      <c r="Y258" s="61">
        <v>25210438</v>
      </c>
    </row>
    <row r="259" spans="2:25" ht="12" customHeight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 s="49" t="s">
        <v>5530</v>
      </c>
      <c r="Q259" s="61">
        <v>9920</v>
      </c>
      <c r="R259" s="844">
        <v>10</v>
      </c>
      <c r="S259" s="61">
        <v>36207</v>
      </c>
      <c r="T259" s="61">
        <v>357481400</v>
      </c>
      <c r="U259" s="61">
        <v>9910</v>
      </c>
      <c r="V259" s="61">
        <v>9950</v>
      </c>
      <c r="W259" s="61">
        <v>9830</v>
      </c>
      <c r="X259" s="61">
        <v>250088</v>
      </c>
      <c r="Y259" s="61">
        <v>25210438</v>
      </c>
    </row>
    <row r="260" spans="2:25" ht="12" customHeight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 s="49" t="s">
        <v>5536</v>
      </c>
      <c r="Q260" s="61">
        <v>9910</v>
      </c>
      <c r="R260" s="844">
        <v>-50</v>
      </c>
      <c r="S260" s="61">
        <v>25301</v>
      </c>
      <c r="T260" s="61">
        <v>251597080</v>
      </c>
      <c r="U260" s="61">
        <v>10000</v>
      </c>
      <c r="V260" s="61">
        <v>10050</v>
      </c>
      <c r="W260" s="61">
        <v>9900</v>
      </c>
      <c r="X260" s="61">
        <v>249835</v>
      </c>
      <c r="Y260" s="61">
        <v>25210438</v>
      </c>
    </row>
    <row r="261" spans="2:25" ht="12" customHeight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 s="49" t="s">
        <v>5541</v>
      </c>
      <c r="Q261" s="61">
        <v>9960</v>
      </c>
      <c r="R261" s="844">
        <v>10</v>
      </c>
      <c r="S261" s="61">
        <v>29820</v>
      </c>
      <c r="T261" s="61">
        <v>297518610</v>
      </c>
      <c r="U261" s="61">
        <v>9980</v>
      </c>
      <c r="V261" s="61">
        <v>10100</v>
      </c>
      <c r="W261" s="61">
        <v>9950</v>
      </c>
      <c r="X261" s="61">
        <v>251096</v>
      </c>
      <c r="Y261" s="61">
        <v>25210438</v>
      </c>
    </row>
    <row r="262" spans="2:25" ht="12" customHeight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 s="49" t="s">
        <v>5547</v>
      </c>
      <c r="Q262" s="61">
        <v>9950</v>
      </c>
      <c r="R262" s="844">
        <v>-150</v>
      </c>
      <c r="S262" s="61">
        <v>40348</v>
      </c>
      <c r="T262" s="61">
        <v>403624900</v>
      </c>
      <c r="U262" s="61">
        <v>10100</v>
      </c>
      <c r="V262" s="61">
        <v>10200</v>
      </c>
      <c r="W262" s="61">
        <v>9950</v>
      </c>
      <c r="X262" s="61">
        <v>250844</v>
      </c>
      <c r="Y262" s="61">
        <v>25210438</v>
      </c>
    </row>
    <row r="263" spans="2:25" ht="12" customHeight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 s="49" t="s">
        <v>5551</v>
      </c>
      <c r="Q263" s="61">
        <v>10100</v>
      </c>
      <c r="R263" s="844">
        <v>-100</v>
      </c>
      <c r="S263" s="61">
        <v>20807</v>
      </c>
      <c r="T263" s="61">
        <v>209825000</v>
      </c>
      <c r="U263" s="61">
        <v>10200</v>
      </c>
      <c r="V263" s="61">
        <v>10300</v>
      </c>
      <c r="W263" s="61">
        <v>10000</v>
      </c>
      <c r="X263" s="61">
        <v>254625</v>
      </c>
      <c r="Y263" s="61">
        <v>25210438</v>
      </c>
    </row>
    <row r="264" spans="2:25" ht="12" customHeight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 s="49" t="s">
        <v>5555</v>
      </c>
      <c r="Q264" s="61">
        <v>10200</v>
      </c>
      <c r="R264" s="844">
        <v>0</v>
      </c>
      <c r="S264" s="61">
        <v>25148</v>
      </c>
      <c r="T264" s="61">
        <v>257451550</v>
      </c>
      <c r="U264" s="61">
        <v>10200</v>
      </c>
      <c r="V264" s="61">
        <v>10350</v>
      </c>
      <c r="W264" s="61">
        <v>10100</v>
      </c>
      <c r="X264" s="61">
        <v>257146</v>
      </c>
      <c r="Y264" s="61">
        <v>25210438</v>
      </c>
    </row>
    <row r="265" spans="2:25" ht="12" customHeight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 s="49" t="s">
        <v>5561</v>
      </c>
      <c r="Q265" s="61">
        <v>10200</v>
      </c>
      <c r="R265" s="844">
        <v>100</v>
      </c>
      <c r="S265" s="61">
        <v>19099</v>
      </c>
      <c r="T265" s="61">
        <v>193181250</v>
      </c>
      <c r="U265" s="61">
        <v>10100</v>
      </c>
      <c r="V265" s="61">
        <v>10250</v>
      </c>
      <c r="W265" s="61">
        <v>10000</v>
      </c>
      <c r="X265" s="61">
        <v>257146</v>
      </c>
      <c r="Y265" s="61">
        <v>25210438</v>
      </c>
    </row>
    <row r="266" spans="2:25" ht="12" customHeight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 s="49" t="s">
        <v>5567</v>
      </c>
      <c r="Q266" s="61">
        <v>10100</v>
      </c>
      <c r="R266" s="844">
        <v>100</v>
      </c>
      <c r="S266" s="61">
        <v>27446</v>
      </c>
      <c r="T266" s="61">
        <v>278688900</v>
      </c>
      <c r="U266" s="61">
        <v>10000</v>
      </c>
      <c r="V266" s="61">
        <v>10300</v>
      </c>
      <c r="W266" s="61">
        <v>10000</v>
      </c>
      <c r="X266" s="61">
        <v>254625</v>
      </c>
      <c r="Y266" s="61">
        <v>25210438</v>
      </c>
    </row>
    <row r="267" spans="2:25" ht="12" customHeight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 s="49" t="s">
        <v>5572</v>
      </c>
      <c r="Q267" s="61">
        <v>10000</v>
      </c>
      <c r="R267" s="844">
        <v>-450</v>
      </c>
      <c r="S267" s="61">
        <v>37327</v>
      </c>
      <c r="T267" s="61">
        <v>379957100</v>
      </c>
      <c r="U267" s="61">
        <v>10450</v>
      </c>
      <c r="V267" s="61">
        <v>10450</v>
      </c>
      <c r="W267" s="61">
        <v>10000</v>
      </c>
      <c r="X267" s="61">
        <v>252104</v>
      </c>
      <c r="Y267" s="61">
        <v>25210438</v>
      </c>
    </row>
    <row r="268" spans="2:25" ht="12" customHeight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 s="49" t="s">
        <v>5577</v>
      </c>
      <c r="Q268" s="61">
        <v>10450</v>
      </c>
      <c r="R268" s="844">
        <v>250</v>
      </c>
      <c r="S268" s="61">
        <v>75593</v>
      </c>
      <c r="T268" s="61">
        <v>786911900</v>
      </c>
      <c r="U268" s="61">
        <v>10200</v>
      </c>
      <c r="V268" s="61">
        <v>10650</v>
      </c>
      <c r="W268" s="61">
        <v>10150</v>
      </c>
      <c r="X268" s="61">
        <v>263449</v>
      </c>
      <c r="Y268" s="61">
        <v>25210438</v>
      </c>
    </row>
    <row r="269" spans="2:25" ht="12" customHeight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 s="49" t="s">
        <v>5583</v>
      </c>
      <c r="Q269" s="61">
        <v>10200</v>
      </c>
      <c r="R269" s="844">
        <v>260</v>
      </c>
      <c r="S269" s="61">
        <v>36303</v>
      </c>
      <c r="T269" s="61">
        <v>368890650</v>
      </c>
      <c r="U269" s="61">
        <v>10000</v>
      </c>
      <c r="V269" s="61">
        <v>10300</v>
      </c>
      <c r="W269" s="61">
        <v>10000</v>
      </c>
      <c r="X269" s="61">
        <v>257146</v>
      </c>
      <c r="Y269" s="61">
        <v>25210438</v>
      </c>
    </row>
    <row r="270" spans="2:25" ht="12" customHeight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 s="49" t="s">
        <v>5587</v>
      </c>
      <c r="Q270" s="61">
        <v>9940</v>
      </c>
      <c r="R270" s="844">
        <v>10</v>
      </c>
      <c r="S270" s="61">
        <v>19306</v>
      </c>
      <c r="T270" s="61">
        <v>192646460</v>
      </c>
      <c r="U270" s="61">
        <v>9930</v>
      </c>
      <c r="V270" s="61">
        <v>10100</v>
      </c>
      <c r="W270" s="61">
        <v>9860</v>
      </c>
      <c r="X270" s="61">
        <v>250592</v>
      </c>
      <c r="Y270" s="61">
        <v>25210438</v>
      </c>
    </row>
    <row r="271" spans="2:25" ht="12" customHeight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 s="49" t="s">
        <v>5590</v>
      </c>
      <c r="Q271" s="61">
        <v>9930</v>
      </c>
      <c r="R271" s="844">
        <v>90</v>
      </c>
      <c r="S271" s="61">
        <v>17717</v>
      </c>
      <c r="T271" s="61">
        <v>174494370</v>
      </c>
      <c r="U271" s="61">
        <v>9900</v>
      </c>
      <c r="V271" s="61">
        <v>9940</v>
      </c>
      <c r="W271" s="61">
        <v>9780</v>
      </c>
      <c r="X271" s="61">
        <v>250340</v>
      </c>
      <c r="Y271" s="61">
        <v>25210438</v>
      </c>
    </row>
    <row r="272" spans="2:25" ht="12" customHeight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 s="49" t="s">
        <v>5596</v>
      </c>
      <c r="Q272" s="61">
        <v>9840</v>
      </c>
      <c r="R272" s="844">
        <v>-160</v>
      </c>
      <c r="S272" s="61">
        <v>26196</v>
      </c>
      <c r="T272" s="61">
        <v>260146940</v>
      </c>
      <c r="U272" s="61">
        <v>10000</v>
      </c>
      <c r="V272" s="61">
        <v>10100</v>
      </c>
      <c r="W272" s="61">
        <v>9840</v>
      </c>
      <c r="X272" s="61">
        <v>248071</v>
      </c>
      <c r="Y272" s="61">
        <v>25210438</v>
      </c>
    </row>
    <row r="273" spans="2:25" ht="12" customHeight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 s="49" t="s">
        <v>5601</v>
      </c>
      <c r="Q273" s="61">
        <v>10000</v>
      </c>
      <c r="R273" s="844">
        <v>150</v>
      </c>
      <c r="S273" s="61">
        <v>21569</v>
      </c>
      <c r="T273" s="61">
        <v>215840860</v>
      </c>
      <c r="U273" s="61">
        <v>9870</v>
      </c>
      <c r="V273" s="61">
        <v>10050</v>
      </c>
      <c r="W273" s="61">
        <v>9870</v>
      </c>
      <c r="X273" s="61">
        <v>252104</v>
      </c>
      <c r="Y273" s="61">
        <v>25210438</v>
      </c>
    </row>
    <row r="274" spans="2:25" ht="12" customHeight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 s="49" t="s">
        <v>5605</v>
      </c>
      <c r="Q274" s="61">
        <v>9850</v>
      </c>
      <c r="R274" s="844">
        <v>150</v>
      </c>
      <c r="S274" s="61">
        <v>17399</v>
      </c>
      <c r="T274" s="61">
        <v>169921870</v>
      </c>
      <c r="U274" s="61">
        <v>9670</v>
      </c>
      <c r="V274" s="61">
        <v>9880</v>
      </c>
      <c r="W274" s="61">
        <v>9670</v>
      </c>
      <c r="X274" s="61">
        <v>248323</v>
      </c>
      <c r="Y274" s="61">
        <v>25210438</v>
      </c>
    </row>
    <row r="275" spans="2:25" ht="12" customHeight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 s="49" t="s">
        <v>5609</v>
      </c>
      <c r="Q275" s="61">
        <v>9700</v>
      </c>
      <c r="R275" s="844">
        <v>-280</v>
      </c>
      <c r="S275" s="61">
        <v>87263</v>
      </c>
      <c r="T275" s="61">
        <v>852575150</v>
      </c>
      <c r="U275" s="61">
        <v>9900</v>
      </c>
      <c r="V275" s="61">
        <v>9900</v>
      </c>
      <c r="W275" s="61">
        <v>9700</v>
      </c>
      <c r="X275" s="61">
        <v>244541</v>
      </c>
      <c r="Y275" s="61">
        <v>25210438</v>
      </c>
    </row>
    <row r="276" spans="2:25" ht="12" customHeight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 s="49" t="s">
        <v>5613</v>
      </c>
      <c r="Q276" s="61">
        <v>9980</v>
      </c>
      <c r="R276" s="844">
        <v>-120</v>
      </c>
      <c r="S276" s="61">
        <v>58793</v>
      </c>
      <c r="T276" s="61">
        <v>588400370</v>
      </c>
      <c r="U276" s="61">
        <v>10050</v>
      </c>
      <c r="V276" s="61">
        <v>10150</v>
      </c>
      <c r="W276" s="61">
        <v>9970</v>
      </c>
      <c r="X276" s="61">
        <v>251600</v>
      </c>
      <c r="Y276" s="61">
        <v>25210438</v>
      </c>
    </row>
    <row r="277" spans="2:25" ht="12" customHeight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s="49" t="s">
        <v>5618</v>
      </c>
      <c r="Q277" s="61">
        <v>10100</v>
      </c>
      <c r="R277" s="844">
        <v>0</v>
      </c>
      <c r="S277" s="61">
        <v>32131</v>
      </c>
      <c r="T277" s="61">
        <v>323398300</v>
      </c>
      <c r="U277" s="61">
        <v>10100</v>
      </c>
      <c r="V277" s="61">
        <v>10150</v>
      </c>
      <c r="W277" s="61">
        <v>10000</v>
      </c>
      <c r="X277" s="61">
        <v>254625</v>
      </c>
      <c r="Y277" s="61">
        <v>25210438</v>
      </c>
    </row>
    <row r="278" spans="2:25" ht="12" customHeight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 s="49" t="s">
        <v>5622</v>
      </c>
      <c r="Q278" s="61">
        <v>10100</v>
      </c>
      <c r="R278" s="844">
        <v>-150</v>
      </c>
      <c r="S278" s="61">
        <v>36862</v>
      </c>
      <c r="T278" s="61">
        <v>371319950</v>
      </c>
      <c r="U278" s="61">
        <v>10200</v>
      </c>
      <c r="V278" s="61">
        <v>10200</v>
      </c>
      <c r="W278" s="61">
        <v>10000</v>
      </c>
      <c r="X278" s="61">
        <v>254625</v>
      </c>
      <c r="Y278" s="61">
        <v>25210438</v>
      </c>
    </row>
    <row r="279" spans="2:25" ht="12" customHeight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 s="49" t="s">
        <v>5627</v>
      </c>
      <c r="Q279" s="61">
        <v>10250</v>
      </c>
      <c r="R279" s="844">
        <v>50</v>
      </c>
      <c r="S279" s="61">
        <v>43292</v>
      </c>
      <c r="T279" s="61">
        <v>438390620</v>
      </c>
      <c r="U279" s="61">
        <v>10200</v>
      </c>
      <c r="V279" s="61">
        <v>10250</v>
      </c>
      <c r="W279" s="61">
        <v>9990</v>
      </c>
      <c r="X279" s="61">
        <v>258407</v>
      </c>
      <c r="Y279" s="61">
        <v>25210438</v>
      </c>
    </row>
    <row r="280" spans="2:25" ht="12" customHeight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 s="49" t="s">
        <v>5631</v>
      </c>
      <c r="Q280" s="61">
        <v>10200</v>
      </c>
      <c r="R280" s="844">
        <v>0</v>
      </c>
      <c r="S280" s="61">
        <v>26934</v>
      </c>
      <c r="T280" s="61">
        <v>274029000</v>
      </c>
      <c r="U280" s="61">
        <v>10350</v>
      </c>
      <c r="V280" s="61">
        <v>10350</v>
      </c>
      <c r="W280" s="61">
        <v>10100</v>
      </c>
      <c r="X280" s="61">
        <v>257146</v>
      </c>
      <c r="Y280" s="61">
        <v>25210438</v>
      </c>
    </row>
    <row r="281" spans="2:25" ht="12" customHeight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 s="49" t="s">
        <v>5637</v>
      </c>
      <c r="Q281" s="61">
        <v>10200</v>
      </c>
      <c r="R281" s="844">
        <v>-100</v>
      </c>
      <c r="S281" s="61">
        <v>34873</v>
      </c>
      <c r="T281" s="61">
        <v>355715900</v>
      </c>
      <c r="U281" s="61">
        <v>10300</v>
      </c>
      <c r="V281" s="61">
        <v>10300</v>
      </c>
      <c r="W281" s="61">
        <v>10150</v>
      </c>
      <c r="X281" s="61">
        <v>257146</v>
      </c>
      <c r="Y281" s="61">
        <v>25210438</v>
      </c>
    </row>
    <row r="282" spans="2:25" ht="12" customHeight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 s="49" t="s">
        <v>5641</v>
      </c>
      <c r="Q282" s="61">
        <v>10300</v>
      </c>
      <c r="R282" s="844">
        <v>-250</v>
      </c>
      <c r="S282" s="61">
        <v>36982</v>
      </c>
      <c r="T282" s="61">
        <v>381354900</v>
      </c>
      <c r="U282" s="61">
        <v>10500</v>
      </c>
      <c r="V282" s="61">
        <v>10550</v>
      </c>
      <c r="W282" s="61">
        <v>10200</v>
      </c>
      <c r="X282" s="61">
        <v>259668</v>
      </c>
      <c r="Y282" s="61">
        <v>25210438</v>
      </c>
    </row>
    <row r="283" spans="2:25" ht="12" customHeight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 s="49" t="s">
        <v>5647</v>
      </c>
      <c r="Q283" s="61">
        <v>10550</v>
      </c>
      <c r="R283" s="844">
        <v>-250</v>
      </c>
      <c r="S283" s="61">
        <v>52687</v>
      </c>
      <c r="T283" s="61">
        <v>555834150</v>
      </c>
      <c r="U283" s="61">
        <v>10750</v>
      </c>
      <c r="V283" s="61">
        <v>10750</v>
      </c>
      <c r="W283" s="61">
        <v>10400</v>
      </c>
      <c r="X283" s="61">
        <v>265970</v>
      </c>
      <c r="Y283" s="61">
        <v>25210438</v>
      </c>
    </row>
    <row r="284" spans="2:25" ht="12" customHeight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 s="49" t="s">
        <v>5650</v>
      </c>
      <c r="Q284" s="61">
        <v>10800</v>
      </c>
      <c r="R284" s="844">
        <v>100</v>
      </c>
      <c r="S284" s="61">
        <v>53209</v>
      </c>
      <c r="T284" s="61">
        <v>570263650</v>
      </c>
      <c r="U284" s="61">
        <v>10700</v>
      </c>
      <c r="V284" s="61">
        <v>10850</v>
      </c>
      <c r="W284" s="61">
        <v>10600</v>
      </c>
      <c r="X284" s="61">
        <v>272273</v>
      </c>
      <c r="Y284" s="61">
        <v>25210438</v>
      </c>
    </row>
    <row r="285" spans="2:25" ht="12" customHeight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 s="49" t="s">
        <v>5655</v>
      </c>
      <c r="Q285" s="61">
        <v>10700</v>
      </c>
      <c r="R285" s="844">
        <v>150</v>
      </c>
      <c r="S285" s="61">
        <v>72391</v>
      </c>
      <c r="T285" s="61">
        <v>770190550</v>
      </c>
      <c r="U285" s="61">
        <v>10600</v>
      </c>
      <c r="V285" s="61">
        <v>10850</v>
      </c>
      <c r="W285" s="61">
        <v>10400</v>
      </c>
      <c r="X285" s="61">
        <v>269752</v>
      </c>
      <c r="Y285" s="61">
        <v>25210438</v>
      </c>
    </row>
    <row r="286" spans="2:25" ht="12" customHeight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 s="49" t="s">
        <v>5659</v>
      </c>
      <c r="Q286" s="61">
        <v>10550</v>
      </c>
      <c r="R286" s="844">
        <v>500</v>
      </c>
      <c r="S286" s="61">
        <v>101205</v>
      </c>
      <c r="T286" s="61">
        <v>1059361250</v>
      </c>
      <c r="U286" s="61">
        <v>10150</v>
      </c>
      <c r="V286" s="61">
        <v>10700</v>
      </c>
      <c r="W286" s="61">
        <v>10150</v>
      </c>
      <c r="X286" s="61">
        <v>265970</v>
      </c>
      <c r="Y286" s="61">
        <v>25210438</v>
      </c>
    </row>
    <row r="287" spans="2:25" ht="12" customHeight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 s="49" t="s">
        <v>5663</v>
      </c>
      <c r="Q287" s="61">
        <v>10050</v>
      </c>
      <c r="R287" s="844">
        <v>170</v>
      </c>
      <c r="S287" s="61">
        <v>68284</v>
      </c>
      <c r="T287" s="61">
        <v>695091440</v>
      </c>
      <c r="U287" s="61">
        <v>9910</v>
      </c>
      <c r="V287" s="61">
        <v>10350</v>
      </c>
      <c r="W287" s="61">
        <v>9890</v>
      </c>
      <c r="X287" s="61">
        <v>253365</v>
      </c>
      <c r="Y287" s="61">
        <v>25210438</v>
      </c>
    </row>
    <row r="288" spans="2:25" ht="12" customHeight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 s="49" t="s">
        <v>5668</v>
      </c>
      <c r="Q288" s="61">
        <v>9880</v>
      </c>
      <c r="R288" s="844">
        <v>110</v>
      </c>
      <c r="S288" s="61">
        <v>34908</v>
      </c>
      <c r="T288" s="61">
        <v>341566240</v>
      </c>
      <c r="U288" s="61">
        <v>9670</v>
      </c>
      <c r="V288" s="61">
        <v>9900</v>
      </c>
      <c r="W288" s="61">
        <v>9670</v>
      </c>
      <c r="X288" s="61">
        <v>249079</v>
      </c>
      <c r="Y288" s="61">
        <v>25210438</v>
      </c>
    </row>
    <row r="289" spans="2:25" ht="12" customHeight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 s="49" t="s">
        <v>5672</v>
      </c>
      <c r="Q289" s="61">
        <v>9770</v>
      </c>
      <c r="R289" s="844">
        <v>-180</v>
      </c>
      <c r="S289" s="61">
        <v>28319</v>
      </c>
      <c r="T289" s="61">
        <v>278093210</v>
      </c>
      <c r="U289" s="61">
        <v>9950</v>
      </c>
      <c r="V289" s="61">
        <v>9960</v>
      </c>
      <c r="W289" s="61">
        <v>9730</v>
      </c>
      <c r="X289" s="61">
        <v>246306</v>
      </c>
      <c r="Y289" s="61">
        <v>25210438</v>
      </c>
    </row>
    <row r="290" spans="2:25" ht="12" customHeight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 s="49" t="s">
        <v>5676</v>
      </c>
      <c r="Q290" s="61">
        <v>9950</v>
      </c>
      <c r="R290" s="844">
        <v>-150</v>
      </c>
      <c r="S290" s="61">
        <v>27852</v>
      </c>
      <c r="T290" s="61">
        <v>276454860</v>
      </c>
      <c r="U290" s="61">
        <v>10000</v>
      </c>
      <c r="V290" s="61">
        <v>10000</v>
      </c>
      <c r="W290" s="61">
        <v>9870</v>
      </c>
      <c r="X290" s="61">
        <v>250844</v>
      </c>
      <c r="Y290" s="61">
        <v>25210438</v>
      </c>
    </row>
    <row r="291" spans="2:25" ht="12" customHeight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 s="49" t="s">
        <v>5680</v>
      </c>
      <c r="Q291" s="61">
        <v>10100</v>
      </c>
      <c r="R291" s="844">
        <v>-150</v>
      </c>
      <c r="S291" s="61">
        <v>45839</v>
      </c>
      <c r="T291" s="61">
        <v>469120600</v>
      </c>
      <c r="U291" s="61">
        <v>10200</v>
      </c>
      <c r="V291" s="61">
        <v>10400</v>
      </c>
      <c r="W291" s="61">
        <v>10100</v>
      </c>
      <c r="X291" s="61">
        <v>254625</v>
      </c>
      <c r="Y291" s="61">
        <v>25210438</v>
      </c>
    </row>
    <row r="292" spans="2:25" ht="12" customHeight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 s="49" t="s">
        <v>5683</v>
      </c>
      <c r="Q292" s="61">
        <v>10250</v>
      </c>
      <c r="R292" s="844">
        <v>-100</v>
      </c>
      <c r="S292" s="61">
        <v>34113</v>
      </c>
      <c r="T292" s="61">
        <v>353060650</v>
      </c>
      <c r="U292" s="61">
        <v>10350</v>
      </c>
      <c r="V292" s="61">
        <v>10400</v>
      </c>
      <c r="W292" s="61">
        <v>10250</v>
      </c>
      <c r="X292" s="61">
        <v>258407</v>
      </c>
      <c r="Y292" s="61">
        <v>25210438</v>
      </c>
    </row>
    <row r="293" spans="2:25" ht="12" customHeight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 s="49" t="s">
        <v>5687</v>
      </c>
      <c r="Q293" s="61">
        <v>10350</v>
      </c>
      <c r="R293" s="844">
        <v>100</v>
      </c>
      <c r="S293" s="61">
        <v>32984</v>
      </c>
      <c r="T293" s="61">
        <v>340283550</v>
      </c>
      <c r="U293" s="61">
        <v>10350</v>
      </c>
      <c r="V293" s="61">
        <v>10400</v>
      </c>
      <c r="W293" s="61">
        <v>10250</v>
      </c>
      <c r="X293" s="61">
        <v>260928</v>
      </c>
      <c r="Y293" s="61">
        <v>25210438</v>
      </c>
    </row>
    <row r="294" spans="2:25" ht="12" customHeight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s="49" t="s">
        <v>5692</v>
      </c>
      <c r="Q294" s="61">
        <v>10250</v>
      </c>
      <c r="R294" s="844">
        <v>50</v>
      </c>
      <c r="S294" s="61">
        <v>39476</v>
      </c>
      <c r="T294" s="61">
        <v>404699750</v>
      </c>
      <c r="U294" s="61">
        <v>10150</v>
      </c>
      <c r="V294" s="61">
        <v>10350</v>
      </c>
      <c r="W294" s="61">
        <v>10150</v>
      </c>
      <c r="X294" s="61">
        <v>258407</v>
      </c>
      <c r="Y294" s="61">
        <v>25210438</v>
      </c>
    </row>
    <row r="295" spans="2:25" ht="12" customHeight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s="49" t="s">
        <v>5696</v>
      </c>
      <c r="Q295" s="61">
        <v>10200</v>
      </c>
      <c r="R295" s="844">
        <v>0</v>
      </c>
      <c r="S295" s="61">
        <v>34463</v>
      </c>
      <c r="T295" s="61">
        <v>349465000</v>
      </c>
      <c r="U295" s="61">
        <v>10250</v>
      </c>
      <c r="V295" s="61">
        <v>10250</v>
      </c>
      <c r="W295" s="61">
        <v>10000</v>
      </c>
      <c r="X295" s="61">
        <v>257146</v>
      </c>
      <c r="Y295" s="61">
        <v>25210438</v>
      </c>
    </row>
    <row r="296" spans="2:25" ht="12" customHeight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s="49" t="s">
        <v>5700</v>
      </c>
      <c r="Q296" s="61">
        <v>10200</v>
      </c>
      <c r="R296" s="844">
        <v>-50</v>
      </c>
      <c r="S296" s="61">
        <v>38244</v>
      </c>
      <c r="T296" s="61">
        <v>387733200</v>
      </c>
      <c r="U296" s="61">
        <v>10250</v>
      </c>
      <c r="V296" s="61">
        <v>10250</v>
      </c>
      <c r="W296" s="61">
        <v>10050</v>
      </c>
      <c r="X296" s="61">
        <v>257146</v>
      </c>
      <c r="Y296" s="61">
        <v>25210438</v>
      </c>
    </row>
    <row r="297" spans="2:25" ht="12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 s="49" t="s">
        <v>5704</v>
      </c>
      <c r="Q297" s="61">
        <v>10250</v>
      </c>
      <c r="R297" s="844">
        <v>340</v>
      </c>
      <c r="S297" s="61">
        <v>49288</v>
      </c>
      <c r="T297" s="61">
        <v>500747780</v>
      </c>
      <c r="U297" s="61">
        <v>9950</v>
      </c>
      <c r="V297" s="61">
        <v>10300</v>
      </c>
      <c r="W297" s="61">
        <v>9950</v>
      </c>
      <c r="X297" s="61">
        <v>258407</v>
      </c>
      <c r="Y297" s="61">
        <v>25210438</v>
      </c>
    </row>
    <row r="298" spans="2:25" ht="12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 s="49" t="s">
        <v>5708</v>
      </c>
      <c r="Q298" s="61">
        <v>9910</v>
      </c>
      <c r="R298" s="844">
        <v>120</v>
      </c>
      <c r="S298" s="61">
        <v>24384</v>
      </c>
      <c r="T298" s="61">
        <v>240750320</v>
      </c>
      <c r="U298" s="61">
        <v>9840</v>
      </c>
      <c r="V298" s="61">
        <v>9940</v>
      </c>
      <c r="W298" s="61">
        <v>9810</v>
      </c>
      <c r="X298" s="61">
        <v>249835</v>
      </c>
      <c r="Y298" s="61">
        <v>25210438</v>
      </c>
    </row>
    <row r="299" spans="2:25" ht="12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 s="49" t="s">
        <v>5711</v>
      </c>
      <c r="Q299" s="61">
        <v>9790</v>
      </c>
      <c r="R299" s="844">
        <v>-40</v>
      </c>
      <c r="S299" s="61">
        <v>40792</v>
      </c>
      <c r="T299" s="61">
        <v>396945480</v>
      </c>
      <c r="U299" s="61">
        <v>9750</v>
      </c>
      <c r="V299" s="61">
        <v>9870</v>
      </c>
      <c r="W299" s="61">
        <v>9680</v>
      </c>
      <c r="X299" s="61">
        <v>246810</v>
      </c>
      <c r="Y299" s="61">
        <v>25210438</v>
      </c>
    </row>
    <row r="300" spans="2:25" ht="12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s="49" t="s">
        <v>5715</v>
      </c>
      <c r="Q300" s="61">
        <v>9830</v>
      </c>
      <c r="R300" s="844">
        <v>30</v>
      </c>
      <c r="S300" s="61">
        <v>38706</v>
      </c>
      <c r="T300" s="61">
        <v>379499840</v>
      </c>
      <c r="U300" s="61">
        <v>9880</v>
      </c>
      <c r="V300" s="61">
        <v>9920</v>
      </c>
      <c r="W300" s="61">
        <v>9750</v>
      </c>
      <c r="X300" s="61">
        <v>247819</v>
      </c>
      <c r="Y300" s="61">
        <v>25210438</v>
      </c>
    </row>
    <row r="301" spans="2:25" ht="12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 s="49" t="s">
        <v>5719</v>
      </c>
      <c r="Q301" s="61">
        <v>9800</v>
      </c>
      <c r="R301" s="844">
        <v>-20</v>
      </c>
      <c r="S301" s="61">
        <v>46888</v>
      </c>
      <c r="T301" s="61">
        <v>459900940</v>
      </c>
      <c r="U301" s="61">
        <v>9850</v>
      </c>
      <c r="V301" s="61">
        <v>9910</v>
      </c>
      <c r="W301" s="61">
        <v>9760</v>
      </c>
      <c r="X301" s="61">
        <v>247062</v>
      </c>
      <c r="Y301" s="61">
        <v>25210438</v>
      </c>
    </row>
    <row r="302" spans="2:25" ht="12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s="49" t="s">
        <v>5723</v>
      </c>
      <c r="Q302" s="61">
        <v>9820</v>
      </c>
      <c r="R302" s="844">
        <v>-230</v>
      </c>
      <c r="S302" s="61">
        <v>74357</v>
      </c>
      <c r="T302" s="61">
        <v>730777180</v>
      </c>
      <c r="U302" s="61">
        <v>9910</v>
      </c>
      <c r="V302" s="61">
        <v>9950</v>
      </c>
      <c r="W302" s="61">
        <v>9780</v>
      </c>
      <c r="X302" s="61">
        <v>247567</v>
      </c>
      <c r="Y302" s="61">
        <v>25210438</v>
      </c>
    </row>
    <row r="303" spans="2:25" ht="12" customHeight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 s="49" t="s">
        <v>5728</v>
      </c>
      <c r="Q303" s="61">
        <v>10050</v>
      </c>
      <c r="R303" s="844">
        <v>60</v>
      </c>
      <c r="S303" s="61">
        <v>56840</v>
      </c>
      <c r="T303" s="61">
        <v>572884250</v>
      </c>
      <c r="U303" s="61">
        <v>10000</v>
      </c>
      <c r="V303" s="61">
        <v>10250</v>
      </c>
      <c r="W303" s="61">
        <v>9990</v>
      </c>
      <c r="X303" s="61">
        <v>253365</v>
      </c>
      <c r="Y303" s="61">
        <v>25210438</v>
      </c>
    </row>
    <row r="304" spans="2:25" ht="12" customHeight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s="49" t="s">
        <v>5731</v>
      </c>
      <c r="Q304" s="61">
        <v>9990</v>
      </c>
      <c r="R304" s="844">
        <v>-260</v>
      </c>
      <c r="S304" s="61">
        <v>63646</v>
      </c>
      <c r="T304" s="61">
        <v>649077590</v>
      </c>
      <c r="U304" s="61">
        <v>10400</v>
      </c>
      <c r="V304" s="61">
        <v>10450</v>
      </c>
      <c r="W304" s="61">
        <v>9990</v>
      </c>
      <c r="X304" s="61">
        <v>251852</v>
      </c>
      <c r="Y304" s="61">
        <v>25210438</v>
      </c>
    </row>
    <row r="305" spans="2:25" ht="12" customHeight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 s="49" t="s">
        <v>5735</v>
      </c>
      <c r="Q305" s="61">
        <v>10250</v>
      </c>
      <c r="R305" s="844">
        <v>-200</v>
      </c>
      <c r="S305" s="61">
        <v>91768</v>
      </c>
      <c r="T305" s="61">
        <v>923670150</v>
      </c>
      <c r="U305" s="61">
        <v>10100</v>
      </c>
      <c r="V305" s="61">
        <v>10350</v>
      </c>
      <c r="W305" s="61">
        <v>9900</v>
      </c>
      <c r="X305" s="61">
        <v>258407</v>
      </c>
      <c r="Y305" s="61">
        <v>25210438</v>
      </c>
    </row>
    <row r="306" spans="2:25" ht="12" customHeight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 s="49" t="s">
        <v>5738</v>
      </c>
      <c r="Q306" s="61">
        <v>10450</v>
      </c>
      <c r="R306" s="844">
        <v>-350</v>
      </c>
      <c r="S306" s="61">
        <v>70136</v>
      </c>
      <c r="T306" s="61">
        <v>736175000</v>
      </c>
      <c r="U306" s="61">
        <v>10600</v>
      </c>
      <c r="V306" s="61">
        <v>10650</v>
      </c>
      <c r="W306" s="61">
        <v>10300</v>
      </c>
      <c r="X306" s="61">
        <v>263449</v>
      </c>
      <c r="Y306" s="61">
        <v>25210438</v>
      </c>
    </row>
    <row r="307" spans="2:25" ht="12" customHeight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 s="49" t="s">
        <v>5741</v>
      </c>
      <c r="Q307" s="61">
        <v>10800</v>
      </c>
      <c r="R307" s="844">
        <v>-200</v>
      </c>
      <c r="S307" s="61">
        <v>64255</v>
      </c>
      <c r="T307" s="61">
        <v>697156600</v>
      </c>
      <c r="U307" s="61">
        <v>11050</v>
      </c>
      <c r="V307" s="61">
        <v>11100</v>
      </c>
      <c r="W307" s="61">
        <v>10750</v>
      </c>
      <c r="X307" s="61">
        <v>272273</v>
      </c>
      <c r="Y307" s="61">
        <v>25210438</v>
      </c>
    </row>
    <row r="308" spans="2:25" ht="12" customHeight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 s="49" t="s">
        <v>5745</v>
      </c>
      <c r="Q308" s="61">
        <v>11000</v>
      </c>
      <c r="R308" s="844">
        <v>400</v>
      </c>
      <c r="S308" s="61">
        <v>122807</v>
      </c>
      <c r="T308" s="61">
        <v>1337051500</v>
      </c>
      <c r="U308" s="61">
        <v>10700</v>
      </c>
      <c r="V308" s="61">
        <v>11050</v>
      </c>
      <c r="W308" s="61">
        <v>10600</v>
      </c>
      <c r="X308" s="61">
        <v>277315</v>
      </c>
      <c r="Y308" s="61">
        <v>25210438</v>
      </c>
    </row>
    <row r="309" spans="2:25" ht="12" customHeight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s="49" t="s">
        <v>5749</v>
      </c>
      <c r="Q309" s="61">
        <v>10600</v>
      </c>
      <c r="R309" s="844">
        <v>-50</v>
      </c>
      <c r="S309" s="61">
        <v>51582</v>
      </c>
      <c r="T309" s="61">
        <v>546605900</v>
      </c>
      <c r="U309" s="61">
        <v>10550</v>
      </c>
      <c r="V309" s="61">
        <v>10750</v>
      </c>
      <c r="W309" s="61">
        <v>10500</v>
      </c>
      <c r="X309" s="61">
        <v>267231</v>
      </c>
      <c r="Y309" s="61">
        <v>25210438</v>
      </c>
    </row>
    <row r="310" spans="2:25" ht="12" customHeight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 s="49" t="s">
        <v>5754</v>
      </c>
      <c r="Q310" s="61">
        <v>10650</v>
      </c>
      <c r="R310" s="844">
        <v>-250</v>
      </c>
      <c r="S310" s="61">
        <v>106810</v>
      </c>
      <c r="T310" s="61">
        <v>1141096800</v>
      </c>
      <c r="U310" s="61">
        <v>10900</v>
      </c>
      <c r="V310" s="61">
        <v>11000</v>
      </c>
      <c r="W310" s="61">
        <v>10550</v>
      </c>
      <c r="X310" s="61">
        <v>268491</v>
      </c>
      <c r="Y310" s="61">
        <v>25210438</v>
      </c>
    </row>
    <row r="311" spans="2:25" ht="12" customHeight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 s="49" t="s">
        <v>5760</v>
      </c>
      <c r="Q311" s="61">
        <v>10900</v>
      </c>
      <c r="R311" s="844">
        <v>-100</v>
      </c>
      <c r="S311" s="61">
        <v>105071</v>
      </c>
      <c r="T311" s="61">
        <v>1146893050</v>
      </c>
      <c r="U311" s="61">
        <v>11000</v>
      </c>
      <c r="V311" s="61">
        <v>11000</v>
      </c>
      <c r="W311" s="61">
        <v>10850</v>
      </c>
      <c r="X311" s="61">
        <v>274794</v>
      </c>
      <c r="Y311" s="61">
        <v>25210438</v>
      </c>
    </row>
    <row r="312" spans="2:25" ht="12" customHeight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 s="49" t="s">
        <v>5765</v>
      </c>
      <c r="Q312" s="61">
        <v>11000</v>
      </c>
      <c r="R312" s="844">
        <v>-50</v>
      </c>
      <c r="S312" s="61">
        <v>101713</v>
      </c>
      <c r="T312" s="61">
        <v>1107360050</v>
      </c>
      <c r="U312" s="61">
        <v>11150</v>
      </c>
      <c r="V312" s="61">
        <v>11150</v>
      </c>
      <c r="W312" s="61">
        <v>10750</v>
      </c>
      <c r="X312" s="61">
        <v>277315</v>
      </c>
      <c r="Y312" s="61">
        <v>25210438</v>
      </c>
    </row>
    <row r="313" spans="2:25" ht="12" customHeight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 s="49" t="s">
        <v>5769</v>
      </c>
      <c r="Q313" s="61">
        <v>11050</v>
      </c>
      <c r="R313" s="844">
        <v>350</v>
      </c>
      <c r="S313" s="61">
        <v>189078</v>
      </c>
      <c r="T313" s="61">
        <v>2063590900</v>
      </c>
      <c r="U313" s="61">
        <v>10700</v>
      </c>
      <c r="V313" s="61">
        <v>11100</v>
      </c>
      <c r="W313" s="61">
        <v>10600</v>
      </c>
      <c r="X313" s="61">
        <v>278575</v>
      </c>
      <c r="Y313" s="61">
        <v>25210438</v>
      </c>
    </row>
    <row r="314" spans="2:25" ht="12" customHeight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 s="49" t="s">
        <v>5774</v>
      </c>
      <c r="Q314" s="61">
        <v>10700</v>
      </c>
      <c r="R314" s="844">
        <v>50</v>
      </c>
      <c r="S314" s="61">
        <v>57071</v>
      </c>
      <c r="T314" s="61">
        <v>607605350</v>
      </c>
      <c r="U314" s="61">
        <v>10650</v>
      </c>
      <c r="V314" s="61">
        <v>10700</v>
      </c>
      <c r="W314" s="61">
        <v>10550</v>
      </c>
      <c r="X314" s="61">
        <v>269752</v>
      </c>
      <c r="Y314" s="61">
        <v>25210438</v>
      </c>
    </row>
    <row r="315" spans="2:25" ht="12" customHeight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 s="49" t="s">
        <v>5778</v>
      </c>
      <c r="Q315" s="61">
        <v>10650</v>
      </c>
      <c r="R315" s="844">
        <v>-50</v>
      </c>
      <c r="S315" s="61">
        <v>86318</v>
      </c>
      <c r="T315" s="61">
        <v>922035000</v>
      </c>
      <c r="U315" s="61">
        <v>10800</v>
      </c>
      <c r="V315" s="61">
        <v>10850</v>
      </c>
      <c r="W315" s="61">
        <v>10600</v>
      </c>
      <c r="X315" s="61">
        <v>268491</v>
      </c>
      <c r="Y315" s="61">
        <v>25210438</v>
      </c>
    </row>
    <row r="316" spans="2:25" ht="12" customHeight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 s="49" t="s">
        <v>5783</v>
      </c>
      <c r="Q316" s="61">
        <v>10700</v>
      </c>
      <c r="R316" s="844">
        <v>350</v>
      </c>
      <c r="S316" s="61">
        <v>131197</v>
      </c>
      <c r="T316" s="61">
        <v>1390635650</v>
      </c>
      <c r="U316" s="61">
        <v>10500</v>
      </c>
      <c r="V316" s="61">
        <v>10750</v>
      </c>
      <c r="W316" s="61">
        <v>10400</v>
      </c>
      <c r="X316" s="61">
        <v>269752</v>
      </c>
      <c r="Y316" s="61">
        <v>25210438</v>
      </c>
    </row>
    <row r="317" spans="2:25" ht="12" customHeight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 s="49" t="s">
        <v>5788</v>
      </c>
      <c r="Q317" s="61">
        <v>10350</v>
      </c>
      <c r="R317" s="844">
        <v>50</v>
      </c>
      <c r="S317" s="61">
        <v>92532</v>
      </c>
      <c r="T317" s="61">
        <v>959183200</v>
      </c>
      <c r="U317" s="61">
        <v>10400</v>
      </c>
      <c r="V317" s="61">
        <v>10500</v>
      </c>
      <c r="W317" s="61">
        <v>10250</v>
      </c>
      <c r="X317" s="61">
        <v>260928</v>
      </c>
      <c r="Y317" s="61">
        <v>25210438</v>
      </c>
    </row>
    <row r="318" spans="2:25" ht="12" customHeight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 s="49" t="s">
        <v>5794</v>
      </c>
      <c r="Q318" s="61">
        <v>10300</v>
      </c>
      <c r="R318" s="844">
        <v>-50</v>
      </c>
      <c r="S318" s="61">
        <v>27958</v>
      </c>
      <c r="T318" s="61">
        <v>286781800</v>
      </c>
      <c r="U318" s="61">
        <v>10350</v>
      </c>
      <c r="V318" s="61">
        <v>10350</v>
      </c>
      <c r="W318" s="61">
        <v>10200</v>
      </c>
      <c r="X318" s="61">
        <v>259668</v>
      </c>
      <c r="Y318" s="61">
        <v>25210438</v>
      </c>
    </row>
    <row r="319" spans="2:25" ht="12" customHeight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 s="49" t="s">
        <v>5798</v>
      </c>
      <c r="Q319" s="61">
        <v>10350</v>
      </c>
      <c r="R319" s="844">
        <v>-50</v>
      </c>
      <c r="S319" s="61">
        <v>36625</v>
      </c>
      <c r="T319" s="61">
        <v>376968750</v>
      </c>
      <c r="U319" s="61">
        <v>10500</v>
      </c>
      <c r="V319" s="61">
        <v>10500</v>
      </c>
      <c r="W319" s="61">
        <v>10200</v>
      </c>
      <c r="X319" s="61">
        <v>260928</v>
      </c>
      <c r="Y319" s="61">
        <v>25210438</v>
      </c>
    </row>
    <row r="320" spans="2:25" ht="12" customHeight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 s="49" t="s">
        <v>5803</v>
      </c>
      <c r="Q320" s="61">
        <v>10400</v>
      </c>
      <c r="R320" s="844">
        <v>0</v>
      </c>
      <c r="S320" s="61">
        <v>63658</v>
      </c>
      <c r="T320" s="61">
        <v>655936400</v>
      </c>
      <c r="U320" s="61">
        <v>10500</v>
      </c>
      <c r="V320" s="61">
        <v>10550</v>
      </c>
      <c r="W320" s="61">
        <v>10200</v>
      </c>
      <c r="X320" s="61">
        <v>262189</v>
      </c>
      <c r="Y320" s="61">
        <v>25210438</v>
      </c>
    </row>
    <row r="321" spans="2:25" ht="12" customHeight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 s="49" t="s">
        <v>5808</v>
      </c>
      <c r="Q321" s="61">
        <v>10400</v>
      </c>
      <c r="R321" s="844">
        <v>0</v>
      </c>
      <c r="S321" s="61">
        <v>35879</v>
      </c>
      <c r="T321" s="61">
        <v>372406950</v>
      </c>
      <c r="U321" s="61">
        <v>10450</v>
      </c>
      <c r="V321" s="61">
        <v>10500</v>
      </c>
      <c r="W321" s="61">
        <v>10300</v>
      </c>
      <c r="X321" s="61">
        <v>262189</v>
      </c>
      <c r="Y321" s="61">
        <v>25210438</v>
      </c>
    </row>
    <row r="322" spans="2:25" ht="12" customHeight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 s="49" t="s">
        <v>5813</v>
      </c>
      <c r="Q322" s="61">
        <v>10400</v>
      </c>
      <c r="R322" s="844">
        <v>-150</v>
      </c>
      <c r="S322" s="61">
        <v>58994</v>
      </c>
      <c r="T322" s="61">
        <v>614428050</v>
      </c>
      <c r="U322" s="61">
        <v>10600</v>
      </c>
      <c r="V322" s="61">
        <v>10600</v>
      </c>
      <c r="W322" s="61">
        <v>10300</v>
      </c>
      <c r="X322" s="61">
        <v>262189</v>
      </c>
      <c r="Y322" s="61">
        <v>25210438</v>
      </c>
    </row>
    <row r="323" spans="2:25" ht="12" customHeight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 s="49" t="s">
        <v>5817</v>
      </c>
      <c r="Q323" s="61">
        <v>10550</v>
      </c>
      <c r="R323" s="844">
        <v>50</v>
      </c>
      <c r="S323" s="61">
        <v>87273</v>
      </c>
      <c r="T323" s="61">
        <v>916863900</v>
      </c>
      <c r="U323" s="61">
        <v>10500</v>
      </c>
      <c r="V323" s="61">
        <v>10700</v>
      </c>
      <c r="W323" s="61">
        <v>10300</v>
      </c>
      <c r="X323" s="61">
        <v>265970</v>
      </c>
      <c r="Y323" s="61">
        <v>25210438</v>
      </c>
    </row>
    <row r="324" spans="2:25" ht="12" customHeight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s="49" t="s">
        <v>5821</v>
      </c>
      <c r="Q324" s="61">
        <v>10500</v>
      </c>
      <c r="R324" s="844">
        <v>400</v>
      </c>
      <c r="S324" s="61">
        <v>93536</v>
      </c>
      <c r="T324" s="61">
        <v>969137200</v>
      </c>
      <c r="U324" s="61">
        <v>10150</v>
      </c>
      <c r="V324" s="61">
        <v>10500</v>
      </c>
      <c r="W324" s="61">
        <v>10100</v>
      </c>
      <c r="X324" s="61">
        <v>264710</v>
      </c>
      <c r="Y324" s="61">
        <v>25210438</v>
      </c>
    </row>
    <row r="325" spans="2:25" ht="12" customHeight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 s="49" t="s">
        <v>5825</v>
      </c>
      <c r="Q325" s="61">
        <v>10100</v>
      </c>
      <c r="R325" s="844">
        <v>-50</v>
      </c>
      <c r="S325" s="61">
        <v>58999</v>
      </c>
      <c r="T325" s="61">
        <v>593055950</v>
      </c>
      <c r="U325" s="61">
        <v>10150</v>
      </c>
      <c r="V325" s="61">
        <v>10200</v>
      </c>
      <c r="W325" s="61">
        <v>10000</v>
      </c>
      <c r="X325" s="61">
        <v>254625</v>
      </c>
      <c r="Y325" s="61">
        <v>25210438</v>
      </c>
    </row>
    <row r="326" spans="2:25" ht="12" customHeight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 s="49" t="s">
        <v>5832</v>
      </c>
      <c r="Q326" s="61">
        <v>10150</v>
      </c>
      <c r="R326" s="844">
        <v>-50</v>
      </c>
      <c r="S326" s="61">
        <v>136423</v>
      </c>
      <c r="T326" s="61">
        <v>1398647950</v>
      </c>
      <c r="U326" s="61">
        <v>10200</v>
      </c>
      <c r="V326" s="61">
        <v>10550</v>
      </c>
      <c r="W326" s="61">
        <v>10000</v>
      </c>
      <c r="X326" s="61">
        <v>255886</v>
      </c>
      <c r="Y326" s="61">
        <v>25210438</v>
      </c>
    </row>
    <row r="327" spans="2:25" ht="12" customHeight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s="49" t="s">
        <v>5836</v>
      </c>
      <c r="Q327" s="61">
        <v>10200</v>
      </c>
      <c r="R327" s="844">
        <v>200</v>
      </c>
      <c r="S327" s="61">
        <v>60932</v>
      </c>
      <c r="T327" s="61">
        <v>621801750</v>
      </c>
      <c r="U327" s="61">
        <v>10100</v>
      </c>
      <c r="V327" s="61">
        <v>10400</v>
      </c>
      <c r="W327" s="61">
        <v>10050</v>
      </c>
      <c r="X327" s="61">
        <v>257146</v>
      </c>
      <c r="Y327" s="61">
        <v>25210438</v>
      </c>
    </row>
    <row r="328" spans="2:25" ht="12" customHeight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 s="49" t="s">
        <v>5840</v>
      </c>
      <c r="Q328" s="61">
        <v>10000</v>
      </c>
      <c r="R328" s="844">
        <v>170</v>
      </c>
      <c r="S328" s="61">
        <v>297115</v>
      </c>
      <c r="T328" s="61">
        <v>3058059280</v>
      </c>
      <c r="U328" s="61">
        <v>9810</v>
      </c>
      <c r="V328" s="61">
        <v>10850</v>
      </c>
      <c r="W328" s="61">
        <v>9810</v>
      </c>
      <c r="X328" s="61">
        <v>252104</v>
      </c>
      <c r="Y328" s="61">
        <v>25210438</v>
      </c>
    </row>
    <row r="329" spans="2:25" ht="12" customHeight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 s="49" t="s">
        <v>5843</v>
      </c>
      <c r="Q329" s="61">
        <v>9830</v>
      </c>
      <c r="R329" s="844">
        <v>30</v>
      </c>
      <c r="S329" s="61">
        <v>43473</v>
      </c>
      <c r="T329" s="61">
        <v>426078630</v>
      </c>
      <c r="U329" s="61">
        <v>9810</v>
      </c>
      <c r="V329" s="61">
        <v>9880</v>
      </c>
      <c r="W329" s="61">
        <v>9710</v>
      </c>
      <c r="X329" s="61">
        <v>247819</v>
      </c>
      <c r="Y329" s="61">
        <v>25210438</v>
      </c>
    </row>
    <row r="330" spans="2:25" ht="12" customHeight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 s="49" t="s">
        <v>5847</v>
      </c>
      <c r="Q330" s="61">
        <v>9800</v>
      </c>
      <c r="R330" s="844">
        <v>20</v>
      </c>
      <c r="S330" s="61">
        <v>66922</v>
      </c>
      <c r="T330" s="61">
        <v>648186530</v>
      </c>
      <c r="U330" s="61">
        <v>9700</v>
      </c>
      <c r="V330" s="61">
        <v>9810</v>
      </c>
      <c r="W330" s="61">
        <v>9610</v>
      </c>
      <c r="X330" s="61">
        <v>247062</v>
      </c>
      <c r="Y330" s="61">
        <v>25210438</v>
      </c>
    </row>
    <row r="331" spans="2:25" ht="12" customHeight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 s="49" t="s">
        <v>5851</v>
      </c>
      <c r="Q331" s="61">
        <v>9780</v>
      </c>
      <c r="R331" s="844">
        <v>-100</v>
      </c>
      <c r="S331" s="61">
        <v>50297</v>
      </c>
      <c r="T331" s="61">
        <v>493785400</v>
      </c>
      <c r="U331" s="61">
        <v>9880</v>
      </c>
      <c r="V331" s="61">
        <v>9970</v>
      </c>
      <c r="W331" s="61">
        <v>9710</v>
      </c>
      <c r="X331" s="61">
        <v>246558</v>
      </c>
      <c r="Y331" s="61">
        <v>25210438</v>
      </c>
    </row>
    <row r="332" spans="2:25" ht="12" customHeight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 s="49" t="s">
        <v>5852</v>
      </c>
      <c r="Q332" s="61">
        <v>9880</v>
      </c>
      <c r="R332" s="844">
        <v>50</v>
      </c>
      <c r="S332" s="61">
        <v>49344</v>
      </c>
      <c r="T332" s="61">
        <v>484752540</v>
      </c>
      <c r="U332" s="61">
        <v>9840</v>
      </c>
      <c r="V332" s="61">
        <v>9930</v>
      </c>
      <c r="W332" s="61">
        <v>9700</v>
      </c>
      <c r="X332" s="61">
        <v>249079</v>
      </c>
      <c r="Y332" s="61">
        <v>25210438</v>
      </c>
    </row>
    <row r="333" spans="2:25" ht="12" customHeight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 s="49" t="s">
        <v>5853</v>
      </c>
      <c r="Q333" s="61">
        <v>9830</v>
      </c>
      <c r="R333" s="844">
        <v>90</v>
      </c>
      <c r="S333" s="61">
        <v>46862</v>
      </c>
      <c r="T333" s="61">
        <v>461659020</v>
      </c>
      <c r="U333" s="61">
        <v>9810</v>
      </c>
      <c r="V333" s="61">
        <v>9920</v>
      </c>
      <c r="W333" s="61">
        <v>9780</v>
      </c>
      <c r="X333" s="61">
        <v>247819</v>
      </c>
      <c r="Y333" s="61">
        <v>25210438</v>
      </c>
    </row>
    <row r="334" spans="2:25" ht="12" customHeight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 s="49" t="s">
        <v>5854</v>
      </c>
      <c r="Q334" s="61">
        <v>9740</v>
      </c>
      <c r="R334" s="844">
        <v>110</v>
      </c>
      <c r="S334" s="61">
        <v>23929</v>
      </c>
      <c r="T334" s="61">
        <v>232477230</v>
      </c>
      <c r="U334" s="61">
        <v>9650</v>
      </c>
      <c r="V334" s="61">
        <v>9810</v>
      </c>
      <c r="W334" s="61">
        <v>9620</v>
      </c>
      <c r="X334" s="61">
        <v>245550</v>
      </c>
      <c r="Y334" s="61">
        <v>25210438</v>
      </c>
    </row>
    <row r="335" spans="2:25" ht="12" customHeight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 s="49" t="s">
        <v>5855</v>
      </c>
      <c r="Q335" s="61">
        <v>9630</v>
      </c>
      <c r="R335" s="844">
        <v>-10</v>
      </c>
      <c r="S335" s="61">
        <v>74188</v>
      </c>
      <c r="T335" s="61">
        <v>722927080</v>
      </c>
      <c r="U335" s="61">
        <v>9750</v>
      </c>
      <c r="V335" s="61">
        <v>9900</v>
      </c>
      <c r="W335" s="61">
        <v>9600</v>
      </c>
      <c r="X335" s="61">
        <v>242777</v>
      </c>
      <c r="Y335" s="61">
        <v>25210438</v>
      </c>
    </row>
    <row r="336" spans="2:25" ht="12" customHeight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s="49" t="s">
        <v>5856</v>
      </c>
      <c r="Q336" s="61">
        <v>9640</v>
      </c>
      <c r="R336" s="844">
        <v>-460</v>
      </c>
      <c r="S336" s="61">
        <v>142361</v>
      </c>
      <c r="T336" s="61">
        <v>1394466210</v>
      </c>
      <c r="U336" s="61">
        <v>9970</v>
      </c>
      <c r="V336" s="61">
        <v>9970</v>
      </c>
      <c r="W336" s="61">
        <v>9640</v>
      </c>
      <c r="X336" s="61">
        <v>243029</v>
      </c>
      <c r="Y336" s="61">
        <v>25210438</v>
      </c>
    </row>
    <row r="337" spans="2:25" ht="12" customHeight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s="49" t="s">
        <v>5857</v>
      </c>
      <c r="Q337" s="61">
        <v>10100</v>
      </c>
      <c r="R337" s="844">
        <v>-100</v>
      </c>
      <c r="S337" s="61">
        <v>76205</v>
      </c>
      <c r="T337" s="61">
        <v>773273350</v>
      </c>
      <c r="U337" s="61">
        <v>10200</v>
      </c>
      <c r="V337" s="61">
        <v>10300</v>
      </c>
      <c r="W337" s="61">
        <v>10050</v>
      </c>
      <c r="X337" s="61">
        <v>254625</v>
      </c>
      <c r="Y337" s="61">
        <v>25210438</v>
      </c>
    </row>
    <row r="338" spans="2:25" ht="12" customHeight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 s="49" t="s">
        <v>5858</v>
      </c>
      <c r="Q338" s="61">
        <v>10200</v>
      </c>
      <c r="R338" s="844">
        <v>-200</v>
      </c>
      <c r="S338" s="61">
        <v>53321</v>
      </c>
      <c r="T338" s="61">
        <v>545839250</v>
      </c>
      <c r="U338" s="61">
        <v>10300</v>
      </c>
      <c r="V338" s="61">
        <v>10450</v>
      </c>
      <c r="W338" s="61">
        <v>10150</v>
      </c>
      <c r="X338" s="61">
        <v>257146</v>
      </c>
      <c r="Y338" s="61">
        <v>25210438</v>
      </c>
    </row>
    <row r="339" spans="2:25" ht="12" customHeight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 s="49" t="s">
        <v>5859</v>
      </c>
      <c r="Q339" s="61">
        <v>10400</v>
      </c>
      <c r="R339" s="844">
        <v>0</v>
      </c>
      <c r="S339" s="61">
        <v>49074</v>
      </c>
      <c r="T339" s="61">
        <v>506052900</v>
      </c>
      <c r="U339" s="61">
        <v>10450</v>
      </c>
      <c r="V339" s="61">
        <v>10500</v>
      </c>
      <c r="W339" s="61">
        <v>10200</v>
      </c>
      <c r="X339" s="61">
        <v>262189</v>
      </c>
      <c r="Y339" s="61">
        <v>25210438</v>
      </c>
    </row>
    <row r="340" spans="2:25" ht="12" customHeight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 s="49" t="s">
        <v>5860</v>
      </c>
      <c r="Q340" s="61">
        <v>10400</v>
      </c>
      <c r="R340" s="844">
        <v>-100</v>
      </c>
      <c r="S340" s="61">
        <v>69301</v>
      </c>
      <c r="T340" s="61">
        <v>727029450</v>
      </c>
      <c r="U340" s="61">
        <v>10500</v>
      </c>
      <c r="V340" s="61">
        <v>10650</v>
      </c>
      <c r="W340" s="61">
        <v>10400</v>
      </c>
      <c r="X340" s="61">
        <v>262189</v>
      </c>
      <c r="Y340" s="61">
        <v>25210438</v>
      </c>
    </row>
    <row r="341" spans="2:25" ht="12" customHeight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 s="49" t="s">
        <v>5861</v>
      </c>
      <c r="Q341" s="61">
        <v>10500</v>
      </c>
      <c r="R341" s="844">
        <v>250</v>
      </c>
      <c r="S341" s="61">
        <v>67768</v>
      </c>
      <c r="T341" s="61">
        <v>704493300</v>
      </c>
      <c r="U341" s="61">
        <v>10250</v>
      </c>
      <c r="V341" s="61">
        <v>10550</v>
      </c>
      <c r="W341" s="61">
        <v>10250</v>
      </c>
      <c r="X341" s="61">
        <v>264710</v>
      </c>
      <c r="Y341" s="61">
        <v>25210438</v>
      </c>
    </row>
    <row r="342" spans="2:25" ht="12" customHeight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 s="49" t="s">
        <v>5862</v>
      </c>
      <c r="Q342" s="61">
        <v>10250</v>
      </c>
      <c r="R342" s="844">
        <v>50</v>
      </c>
      <c r="S342" s="61">
        <v>46292</v>
      </c>
      <c r="T342" s="61">
        <v>474264850</v>
      </c>
      <c r="U342" s="61">
        <v>10200</v>
      </c>
      <c r="V342" s="61">
        <v>10350</v>
      </c>
      <c r="W342" s="61">
        <v>10150</v>
      </c>
      <c r="X342" s="61">
        <v>258407</v>
      </c>
      <c r="Y342" s="61">
        <v>25210438</v>
      </c>
    </row>
    <row r="343" spans="2:25" ht="12" customHeight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 s="49" t="s">
        <v>5863</v>
      </c>
      <c r="Q343" s="61">
        <v>10200</v>
      </c>
      <c r="R343" s="844">
        <v>100</v>
      </c>
      <c r="S343" s="61">
        <v>61901</v>
      </c>
      <c r="T343" s="61">
        <v>628207450</v>
      </c>
      <c r="U343" s="61">
        <v>10100</v>
      </c>
      <c r="V343" s="61">
        <v>10300</v>
      </c>
      <c r="W343" s="61">
        <v>10050</v>
      </c>
      <c r="X343" s="61">
        <v>257146</v>
      </c>
      <c r="Y343" s="61">
        <v>25210438</v>
      </c>
    </row>
    <row r="344" spans="2:25" ht="12" customHeight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 s="49" t="s">
        <v>5864</v>
      </c>
      <c r="Q344" s="61">
        <v>10100</v>
      </c>
      <c r="R344" s="844">
        <v>-300</v>
      </c>
      <c r="S344" s="61">
        <v>106834</v>
      </c>
      <c r="T344" s="61">
        <v>1090270850</v>
      </c>
      <c r="U344" s="61">
        <v>10300</v>
      </c>
      <c r="V344" s="61">
        <v>10450</v>
      </c>
      <c r="W344" s="61">
        <v>10050</v>
      </c>
      <c r="X344" s="61">
        <v>254625</v>
      </c>
      <c r="Y344" s="61">
        <v>25210438</v>
      </c>
    </row>
    <row r="345" spans="2:25" ht="12" customHeight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s="49" t="s">
        <v>5865</v>
      </c>
      <c r="Q345" s="61">
        <v>10400</v>
      </c>
      <c r="R345" s="844">
        <v>-400</v>
      </c>
      <c r="S345" s="61">
        <v>150076</v>
      </c>
      <c r="T345" s="61">
        <v>1566145200</v>
      </c>
      <c r="U345" s="61">
        <v>10900</v>
      </c>
      <c r="V345" s="61">
        <v>10900</v>
      </c>
      <c r="W345" s="61">
        <v>10250</v>
      </c>
      <c r="X345" s="61">
        <v>262189</v>
      </c>
      <c r="Y345" s="61">
        <v>25210438</v>
      </c>
    </row>
    <row r="346" spans="2:25" ht="12" customHeight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 s="49" t="s">
        <v>5866</v>
      </c>
      <c r="Q346" s="61">
        <v>10800</v>
      </c>
      <c r="R346" s="844">
        <v>200</v>
      </c>
      <c r="S346" s="61">
        <v>353337</v>
      </c>
      <c r="T346" s="61">
        <v>3888583250</v>
      </c>
      <c r="U346" s="61">
        <v>10750</v>
      </c>
      <c r="V346" s="61">
        <v>11300</v>
      </c>
      <c r="W346" s="61">
        <v>10750</v>
      </c>
      <c r="X346" s="61">
        <v>272273</v>
      </c>
      <c r="Y346" s="61">
        <v>25210438</v>
      </c>
    </row>
    <row r="347" spans="2:25" ht="12" customHeight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 s="49" t="s">
        <v>5867</v>
      </c>
      <c r="Q347" s="61">
        <v>10600</v>
      </c>
      <c r="R347" s="844">
        <v>-300</v>
      </c>
      <c r="S347" s="61">
        <v>125176</v>
      </c>
      <c r="T347" s="61">
        <v>1341601200</v>
      </c>
      <c r="U347" s="61">
        <v>10900</v>
      </c>
      <c r="V347" s="61">
        <v>10900</v>
      </c>
      <c r="W347" s="61">
        <v>10600</v>
      </c>
      <c r="X347" s="61">
        <v>267231</v>
      </c>
      <c r="Y347" s="61">
        <v>25210438</v>
      </c>
    </row>
    <row r="348" spans="2:25" ht="12" customHeight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 s="49" t="s">
        <v>5868</v>
      </c>
      <c r="Q348" s="61">
        <v>10900</v>
      </c>
      <c r="R348" s="844">
        <v>400</v>
      </c>
      <c r="S348" s="61">
        <v>141127</v>
      </c>
      <c r="T348" s="61">
        <v>1517618250</v>
      </c>
      <c r="U348" s="61">
        <v>10500</v>
      </c>
      <c r="V348" s="61">
        <v>10950</v>
      </c>
      <c r="W348" s="61">
        <v>10400</v>
      </c>
      <c r="X348" s="61">
        <v>274794</v>
      </c>
      <c r="Y348" s="61">
        <v>25210438</v>
      </c>
    </row>
    <row r="349" spans="2:25" ht="12" customHeight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 s="49" t="s">
        <v>5869</v>
      </c>
      <c r="Q349" s="61">
        <v>10500</v>
      </c>
      <c r="R349" s="844">
        <v>-400</v>
      </c>
      <c r="S349" s="61">
        <v>158851</v>
      </c>
      <c r="T349" s="61">
        <v>1684254750</v>
      </c>
      <c r="U349" s="61">
        <v>10900</v>
      </c>
      <c r="V349" s="61">
        <v>11000</v>
      </c>
      <c r="W349" s="61">
        <v>10500</v>
      </c>
      <c r="X349" s="61">
        <v>264710</v>
      </c>
      <c r="Y349" s="61">
        <v>25210438</v>
      </c>
    </row>
    <row r="350" spans="2:25" ht="12" customHeight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 s="49" t="s">
        <v>5870</v>
      </c>
      <c r="Q350" s="61">
        <v>10900</v>
      </c>
      <c r="R350" s="844">
        <v>0</v>
      </c>
      <c r="S350" s="61">
        <v>232278</v>
      </c>
      <c r="T350" s="61">
        <v>2534711400</v>
      </c>
      <c r="U350" s="61">
        <v>11000</v>
      </c>
      <c r="V350" s="61">
        <v>11050</v>
      </c>
      <c r="W350" s="61">
        <v>10650</v>
      </c>
      <c r="X350" s="61">
        <v>274794</v>
      </c>
      <c r="Y350" s="61">
        <v>25210438</v>
      </c>
    </row>
    <row r="351" spans="2:25" ht="12" customHeight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 s="49" t="s">
        <v>5871</v>
      </c>
      <c r="Q351" s="61">
        <v>10900</v>
      </c>
      <c r="R351" s="844">
        <v>50</v>
      </c>
      <c r="S351" s="61">
        <v>201194</v>
      </c>
      <c r="T351" s="61">
        <v>2189015600</v>
      </c>
      <c r="U351" s="61">
        <v>10850</v>
      </c>
      <c r="V351" s="61">
        <v>11100</v>
      </c>
      <c r="W351" s="61">
        <v>10650</v>
      </c>
      <c r="X351" s="61">
        <v>274794</v>
      </c>
      <c r="Y351" s="61">
        <v>25210438</v>
      </c>
    </row>
    <row r="352" spans="2:25" ht="12" customHeight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 s="49" t="s">
        <v>5872</v>
      </c>
      <c r="Q352" s="61">
        <v>10850</v>
      </c>
      <c r="R352" s="844">
        <v>350</v>
      </c>
      <c r="S352" s="61">
        <v>320915</v>
      </c>
      <c r="T352" s="61">
        <v>3446960700</v>
      </c>
      <c r="U352" s="61">
        <v>10600</v>
      </c>
      <c r="V352" s="61">
        <v>10950</v>
      </c>
      <c r="W352" s="61">
        <v>10500</v>
      </c>
      <c r="X352" s="61">
        <v>273533</v>
      </c>
      <c r="Y352" s="61">
        <v>25210438</v>
      </c>
    </row>
    <row r="353" spans="2:25" ht="12" customHeight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 s="49" t="s">
        <v>5873</v>
      </c>
      <c r="Q353" s="61">
        <v>10500</v>
      </c>
      <c r="R353" s="844">
        <v>0</v>
      </c>
      <c r="S353" s="61">
        <v>150024</v>
      </c>
      <c r="T353" s="61">
        <v>1580291250</v>
      </c>
      <c r="U353" s="61">
        <v>10650</v>
      </c>
      <c r="V353" s="61">
        <v>10700</v>
      </c>
      <c r="W353" s="61">
        <v>10350</v>
      </c>
      <c r="X353" s="61">
        <v>264710</v>
      </c>
      <c r="Y353" s="61">
        <v>25210438</v>
      </c>
    </row>
    <row r="354" spans="2:25" ht="12" customHeight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 s="49" t="s">
        <v>5874</v>
      </c>
      <c r="Q354" s="61">
        <v>10500</v>
      </c>
      <c r="R354" s="844">
        <v>100</v>
      </c>
      <c r="S354" s="61">
        <v>183672</v>
      </c>
      <c r="T354" s="61">
        <v>1909756400</v>
      </c>
      <c r="U354" s="61">
        <v>10400</v>
      </c>
      <c r="V354" s="61">
        <v>10550</v>
      </c>
      <c r="W354" s="61">
        <v>10150</v>
      </c>
      <c r="X354" s="61">
        <v>264710</v>
      </c>
      <c r="Y354" s="61">
        <v>25210438</v>
      </c>
    </row>
    <row r="355" spans="2:25" ht="12" customHeight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 s="49" t="s">
        <v>5875</v>
      </c>
      <c r="Q355" s="61">
        <v>10400</v>
      </c>
      <c r="R355" s="844">
        <v>50</v>
      </c>
      <c r="S355" s="61">
        <v>150631</v>
      </c>
      <c r="T355" s="61">
        <v>1567261700</v>
      </c>
      <c r="U355" s="61">
        <v>10400</v>
      </c>
      <c r="V355" s="61">
        <v>10600</v>
      </c>
      <c r="W355" s="61">
        <v>10300</v>
      </c>
      <c r="X355" s="61">
        <v>262189</v>
      </c>
      <c r="Y355" s="61">
        <v>25210438</v>
      </c>
    </row>
    <row r="356" spans="2:25" ht="12" customHeight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s="49" t="s">
        <v>5876</v>
      </c>
      <c r="Q356" s="61">
        <v>10350</v>
      </c>
      <c r="R356" s="844">
        <v>250</v>
      </c>
      <c r="S356" s="61">
        <v>185831</v>
      </c>
      <c r="T356" s="61">
        <v>1903038750</v>
      </c>
      <c r="U356" s="61">
        <v>10150</v>
      </c>
      <c r="V356" s="61">
        <v>10350</v>
      </c>
      <c r="W356" s="61">
        <v>10100</v>
      </c>
      <c r="X356" s="61">
        <v>260928</v>
      </c>
      <c r="Y356" s="61">
        <v>25210438</v>
      </c>
    </row>
    <row r="357" spans="2:25" ht="12" customHeight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 s="49" t="s">
        <v>5877</v>
      </c>
      <c r="Q357" s="61">
        <v>10100</v>
      </c>
      <c r="R357" s="844">
        <v>100</v>
      </c>
      <c r="S357" s="61">
        <v>197774</v>
      </c>
      <c r="T357" s="61">
        <v>2017041550</v>
      </c>
      <c r="U357" s="61">
        <v>10050</v>
      </c>
      <c r="V357" s="61">
        <v>10400</v>
      </c>
      <c r="W357" s="61">
        <v>10000</v>
      </c>
      <c r="X357" s="61">
        <v>254625</v>
      </c>
      <c r="Y357" s="61">
        <v>25210438</v>
      </c>
    </row>
    <row r="358" spans="2:25" ht="12" customHeight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 s="49" t="s">
        <v>5878</v>
      </c>
      <c r="Q358" s="61">
        <v>10000</v>
      </c>
      <c r="R358" s="844">
        <v>-200</v>
      </c>
      <c r="S358" s="61">
        <v>162345</v>
      </c>
      <c r="T358" s="61">
        <v>1630380500</v>
      </c>
      <c r="U358" s="61">
        <v>10100</v>
      </c>
      <c r="V358" s="61">
        <v>10200</v>
      </c>
      <c r="W358" s="61">
        <v>9990</v>
      </c>
      <c r="X358" s="61">
        <v>252104</v>
      </c>
      <c r="Y358" s="61">
        <v>25210438</v>
      </c>
    </row>
    <row r="359" spans="2:25" ht="12" customHeight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 s="49" t="s">
        <v>5879</v>
      </c>
      <c r="Q359" s="61">
        <v>10200</v>
      </c>
      <c r="R359" s="844">
        <v>-50</v>
      </c>
      <c r="S359" s="61">
        <v>206886</v>
      </c>
      <c r="T359" s="61">
        <v>2133129250</v>
      </c>
      <c r="U359" s="61">
        <v>10400</v>
      </c>
      <c r="V359" s="61">
        <v>10450</v>
      </c>
      <c r="W359" s="61">
        <v>10150</v>
      </c>
      <c r="X359" s="61">
        <v>257146</v>
      </c>
      <c r="Y359" s="61">
        <v>25210438</v>
      </c>
    </row>
    <row r="360" spans="2:25" ht="12" customHeight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 s="49" t="s">
        <v>5880</v>
      </c>
      <c r="Q360" s="61">
        <v>10250</v>
      </c>
      <c r="R360" s="844">
        <v>300</v>
      </c>
      <c r="S360" s="61">
        <v>145192</v>
      </c>
      <c r="T360" s="61">
        <v>1468214500</v>
      </c>
      <c r="U360" s="61">
        <v>10050</v>
      </c>
      <c r="V360" s="61">
        <v>10250</v>
      </c>
      <c r="W360" s="61">
        <v>9980</v>
      </c>
      <c r="X360" s="61">
        <v>258407</v>
      </c>
      <c r="Y360" s="61">
        <v>25210438</v>
      </c>
    </row>
    <row r="361" spans="2:25" ht="12" customHeight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 s="49" t="s">
        <v>5881</v>
      </c>
      <c r="Q361" s="61">
        <v>9950</v>
      </c>
      <c r="R361" s="844">
        <v>-400</v>
      </c>
      <c r="S361" s="61">
        <v>279891</v>
      </c>
      <c r="T361" s="61">
        <v>2814904880</v>
      </c>
      <c r="U361" s="61">
        <v>10400</v>
      </c>
      <c r="V361" s="61">
        <v>10400</v>
      </c>
      <c r="W361" s="61">
        <v>9950</v>
      </c>
      <c r="X361" s="61">
        <v>250844</v>
      </c>
      <c r="Y361" s="61">
        <v>25210438</v>
      </c>
    </row>
    <row r="362" spans="2:25" ht="12" customHeight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 s="49" t="s">
        <v>5882</v>
      </c>
      <c r="Q362" s="61">
        <v>10350</v>
      </c>
      <c r="R362" s="844">
        <v>100</v>
      </c>
      <c r="S362" s="61">
        <v>314512</v>
      </c>
      <c r="T362" s="61">
        <v>3257247900</v>
      </c>
      <c r="U362" s="61">
        <v>10250</v>
      </c>
      <c r="V362" s="61">
        <v>10500</v>
      </c>
      <c r="W362" s="61">
        <v>10200</v>
      </c>
      <c r="X362" s="61">
        <v>260928</v>
      </c>
      <c r="Y362" s="61">
        <v>25210438</v>
      </c>
    </row>
    <row r="363" spans="2:25" ht="12" customHeight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 s="49" t="s">
        <v>5883</v>
      </c>
      <c r="Q363" s="61">
        <v>10250</v>
      </c>
      <c r="R363" s="844">
        <v>340</v>
      </c>
      <c r="S363" s="61">
        <v>218562</v>
      </c>
      <c r="T363" s="61">
        <v>2226719850</v>
      </c>
      <c r="U363" s="61">
        <v>10000</v>
      </c>
      <c r="V363" s="61">
        <v>10350</v>
      </c>
      <c r="W363" s="61">
        <v>10000</v>
      </c>
      <c r="X363" s="61">
        <v>258407</v>
      </c>
      <c r="Y363" s="61">
        <v>25210438</v>
      </c>
    </row>
    <row r="364" spans="2:25" ht="12" customHeight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 s="49" t="s">
        <v>5884</v>
      </c>
      <c r="Q364" s="61">
        <v>9910</v>
      </c>
      <c r="R364" s="844">
        <v>-90</v>
      </c>
      <c r="S364" s="61">
        <v>208008</v>
      </c>
      <c r="T364" s="61">
        <v>2070899940</v>
      </c>
      <c r="U364" s="61">
        <v>9900</v>
      </c>
      <c r="V364" s="61">
        <v>10100</v>
      </c>
      <c r="W364" s="61">
        <v>9900</v>
      </c>
      <c r="X364" s="61">
        <v>249835</v>
      </c>
      <c r="Y364" s="61">
        <v>25210438</v>
      </c>
    </row>
    <row r="365" spans="2:25" ht="12" customHeight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 s="49" t="s">
        <v>5885</v>
      </c>
      <c r="Q365" s="61">
        <v>10000</v>
      </c>
      <c r="R365" s="844">
        <v>-150</v>
      </c>
      <c r="S365" s="61">
        <v>295006</v>
      </c>
      <c r="T365" s="61">
        <v>2963872720</v>
      </c>
      <c r="U365" s="61">
        <v>10100</v>
      </c>
      <c r="V365" s="61">
        <v>10250</v>
      </c>
      <c r="W365" s="61">
        <v>9930</v>
      </c>
      <c r="X365" s="61">
        <v>252104</v>
      </c>
      <c r="Y365" s="61">
        <v>25210438</v>
      </c>
    </row>
    <row r="366" spans="2:25" ht="12" customHeight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 s="49" t="s">
        <v>5886</v>
      </c>
      <c r="Q366" s="61">
        <v>10150</v>
      </c>
      <c r="R366" s="844">
        <v>-300</v>
      </c>
      <c r="S366" s="61">
        <v>538268</v>
      </c>
      <c r="T366" s="61">
        <v>5475086050</v>
      </c>
      <c r="U366" s="61">
        <v>10350</v>
      </c>
      <c r="V366" s="61">
        <v>10450</v>
      </c>
      <c r="W366" s="61">
        <v>10000</v>
      </c>
      <c r="X366" s="61">
        <v>255886</v>
      </c>
      <c r="Y366" s="61">
        <v>25210438</v>
      </c>
    </row>
    <row r="367" spans="2:25" ht="12" customHeight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 s="49" t="s">
        <v>5887</v>
      </c>
      <c r="Q367" s="61">
        <v>10450</v>
      </c>
      <c r="R367" s="844">
        <v>100</v>
      </c>
      <c r="S367" s="61">
        <v>964547</v>
      </c>
      <c r="T367" s="61">
        <v>10041020600</v>
      </c>
      <c r="U367" s="61">
        <v>10450</v>
      </c>
      <c r="V367" s="61">
        <v>10650</v>
      </c>
      <c r="W367" s="61">
        <v>10150</v>
      </c>
      <c r="X367" s="61">
        <v>263449</v>
      </c>
      <c r="Y367" s="61">
        <v>25210438</v>
      </c>
    </row>
    <row r="368" spans="2:25" ht="12" customHeight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 s="49" t="s">
        <v>5888</v>
      </c>
      <c r="Q368" s="61">
        <v>10350</v>
      </c>
      <c r="R368" s="844">
        <v>-850</v>
      </c>
      <c r="S368" s="61">
        <v>1023419</v>
      </c>
      <c r="T368" s="61">
        <v>11040156250</v>
      </c>
      <c r="U368" s="61">
        <v>11850</v>
      </c>
      <c r="V368" s="61">
        <v>11900</v>
      </c>
      <c r="W368" s="61">
        <v>10200</v>
      </c>
      <c r="X368" s="61">
        <v>260928</v>
      </c>
      <c r="Y368" s="61">
        <v>25210438</v>
      </c>
    </row>
    <row r="369" spans="2:25" ht="12" customHeight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s="49" t="s">
        <v>5889</v>
      </c>
      <c r="Q369" s="61">
        <v>11200</v>
      </c>
      <c r="R369" s="61">
        <v>-1400</v>
      </c>
      <c r="S369" s="61">
        <v>2679062</v>
      </c>
      <c r="T369" s="61">
        <v>31012100200</v>
      </c>
      <c r="U369" s="61">
        <v>12100</v>
      </c>
      <c r="V369" s="61">
        <v>12150</v>
      </c>
      <c r="W369" s="61">
        <v>11050</v>
      </c>
      <c r="X369" s="61">
        <v>282357</v>
      </c>
      <c r="Y369" s="61">
        <v>25210438</v>
      </c>
    </row>
    <row r="370" spans="2:25" ht="12" customHeight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 s="49" t="s">
        <v>5890</v>
      </c>
      <c r="Q370" s="61">
        <v>12600</v>
      </c>
      <c r="R370" s="61">
        <v>2890</v>
      </c>
      <c r="S370" s="61">
        <v>4088778</v>
      </c>
      <c r="T370" s="61">
        <v>48764304850</v>
      </c>
      <c r="U370" s="61">
        <v>9820</v>
      </c>
      <c r="V370" s="61">
        <v>12600</v>
      </c>
      <c r="W370" s="61">
        <v>9740</v>
      </c>
      <c r="X370" s="61">
        <v>317652</v>
      </c>
      <c r="Y370" s="61">
        <v>25210438</v>
      </c>
    </row>
    <row r="371" spans="2:25" ht="12" customHeight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 s="49" t="s">
        <v>5891</v>
      </c>
      <c r="Q371" s="61">
        <v>9710</v>
      </c>
      <c r="R371" s="844">
        <v>-90</v>
      </c>
      <c r="S371" s="61">
        <v>156093</v>
      </c>
      <c r="T371" s="61">
        <v>1526012630</v>
      </c>
      <c r="U371" s="61">
        <v>9830</v>
      </c>
      <c r="V371" s="61">
        <v>9910</v>
      </c>
      <c r="W371" s="61">
        <v>9680</v>
      </c>
      <c r="X371" s="61">
        <v>244793</v>
      </c>
      <c r="Y371" s="61">
        <v>25210438</v>
      </c>
    </row>
    <row r="372" spans="2:25" ht="12" customHeight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 s="49" t="s">
        <v>5892</v>
      </c>
      <c r="Q372" s="61">
        <v>9800</v>
      </c>
      <c r="R372" s="844">
        <v>120</v>
      </c>
      <c r="S372" s="61">
        <v>38061</v>
      </c>
      <c r="T372" s="61">
        <v>367669510</v>
      </c>
      <c r="U372" s="61">
        <v>9620</v>
      </c>
      <c r="V372" s="61">
        <v>9800</v>
      </c>
      <c r="W372" s="61">
        <v>9570</v>
      </c>
      <c r="X372" s="61">
        <v>247062</v>
      </c>
      <c r="Y372" s="61">
        <v>25210438</v>
      </c>
    </row>
    <row r="373" spans="2:25" ht="12" customHeight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 s="49" t="s">
        <v>5893</v>
      </c>
      <c r="Q373" s="61">
        <v>9680</v>
      </c>
      <c r="R373" s="844">
        <v>-90</v>
      </c>
      <c r="S373" s="61">
        <v>103911</v>
      </c>
      <c r="T373" s="61">
        <v>1013194340</v>
      </c>
      <c r="U373" s="61">
        <v>9850</v>
      </c>
      <c r="V373" s="61">
        <v>9940</v>
      </c>
      <c r="W373" s="61">
        <v>9670</v>
      </c>
      <c r="X373" s="61">
        <v>244037</v>
      </c>
      <c r="Y373" s="61">
        <v>25210438</v>
      </c>
    </row>
    <row r="374" spans="2:25" ht="12" customHeight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 s="49" t="s">
        <v>5894</v>
      </c>
      <c r="Q374" s="61">
        <v>9770</v>
      </c>
      <c r="R374" s="844">
        <v>330</v>
      </c>
      <c r="S374" s="61">
        <v>134480</v>
      </c>
      <c r="T374" s="61">
        <v>1310739280</v>
      </c>
      <c r="U374" s="61">
        <v>9570</v>
      </c>
      <c r="V374" s="61">
        <v>9920</v>
      </c>
      <c r="W374" s="61">
        <v>9430</v>
      </c>
      <c r="X374" s="61">
        <v>246306</v>
      </c>
      <c r="Y374" s="61">
        <v>25210438</v>
      </c>
    </row>
    <row r="375" spans="2:25" ht="12" customHeight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 s="49" t="s">
        <v>5895</v>
      </c>
      <c r="Q375" s="61">
        <v>9440</v>
      </c>
      <c r="R375" s="844">
        <v>-130</v>
      </c>
      <c r="S375" s="61">
        <v>112736</v>
      </c>
      <c r="T375" s="61">
        <v>1073642480</v>
      </c>
      <c r="U375" s="61">
        <v>9600</v>
      </c>
      <c r="V375" s="61">
        <v>9670</v>
      </c>
      <c r="W375" s="61">
        <v>9400</v>
      </c>
      <c r="X375" s="61">
        <v>237987</v>
      </c>
      <c r="Y375" s="61">
        <v>25210438</v>
      </c>
    </row>
    <row r="376" spans="2:25" ht="12" customHeight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 s="49" t="s">
        <v>5896</v>
      </c>
      <c r="Q376" s="61">
        <v>9570</v>
      </c>
      <c r="R376" s="844">
        <v>-280</v>
      </c>
      <c r="S376" s="61">
        <v>156602</v>
      </c>
      <c r="T376" s="61">
        <v>1516015260</v>
      </c>
      <c r="U376" s="61">
        <v>9810</v>
      </c>
      <c r="V376" s="61">
        <v>9910</v>
      </c>
      <c r="W376" s="61">
        <v>9570</v>
      </c>
      <c r="X376" s="61">
        <v>241264</v>
      </c>
      <c r="Y376" s="61">
        <v>25210438</v>
      </c>
    </row>
    <row r="377" spans="2:25" ht="12" customHeight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 s="49" t="s">
        <v>5897</v>
      </c>
      <c r="Q377" s="61">
        <v>9850</v>
      </c>
      <c r="R377" s="844">
        <v>-150</v>
      </c>
      <c r="S377" s="61">
        <v>285562</v>
      </c>
      <c r="T377" s="61">
        <v>2834499120</v>
      </c>
      <c r="U377" s="61">
        <v>10050</v>
      </c>
      <c r="V377" s="61">
        <v>10400</v>
      </c>
      <c r="W377" s="61">
        <v>9750</v>
      </c>
      <c r="X377" s="61">
        <v>248323</v>
      </c>
      <c r="Y377" s="61">
        <v>25210438</v>
      </c>
    </row>
    <row r="378" spans="2:25" ht="12" customHeight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 s="49" t="s">
        <v>5898</v>
      </c>
      <c r="Q378" s="61">
        <v>10000</v>
      </c>
      <c r="R378" s="844">
        <v>-300</v>
      </c>
      <c r="S378" s="61">
        <v>1060883</v>
      </c>
      <c r="T378" s="61">
        <v>10927756990</v>
      </c>
      <c r="U378" s="61">
        <v>10400</v>
      </c>
      <c r="V378" s="61">
        <v>11150</v>
      </c>
      <c r="W378" s="61">
        <v>9990</v>
      </c>
      <c r="X378" s="61">
        <v>252104</v>
      </c>
      <c r="Y378" s="61">
        <v>25210438</v>
      </c>
    </row>
    <row r="379" spans="2:25" ht="12" customHeight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 s="49" t="s">
        <v>5899</v>
      </c>
      <c r="Q379" s="61">
        <v>10300</v>
      </c>
      <c r="R379" s="844">
        <v>550</v>
      </c>
      <c r="S379" s="61">
        <v>1173197</v>
      </c>
      <c r="T379" s="61">
        <v>12647214250</v>
      </c>
      <c r="U379" s="61">
        <v>9850</v>
      </c>
      <c r="V379" s="61">
        <v>12100</v>
      </c>
      <c r="W379" s="61">
        <v>9680</v>
      </c>
      <c r="X379" s="61">
        <v>259668</v>
      </c>
      <c r="Y379" s="61">
        <v>25210438</v>
      </c>
    </row>
    <row r="380" spans="2:25" ht="12" customHeight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 s="49" t="s">
        <v>5900</v>
      </c>
      <c r="Q380" s="61">
        <v>9750</v>
      </c>
      <c r="R380" s="844">
        <v>250</v>
      </c>
      <c r="S380" s="61">
        <v>62801</v>
      </c>
      <c r="T380" s="61">
        <v>613919680</v>
      </c>
      <c r="U380" s="61">
        <v>9500</v>
      </c>
      <c r="V380" s="61">
        <v>10000</v>
      </c>
      <c r="W380" s="61">
        <v>9450</v>
      </c>
      <c r="X380" s="61">
        <v>245802</v>
      </c>
      <c r="Y380" s="61">
        <v>25210438</v>
      </c>
    </row>
    <row r="381" spans="2:25" ht="12" customHeight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 s="49" t="s">
        <v>5901</v>
      </c>
      <c r="Q381" s="61">
        <v>9500</v>
      </c>
      <c r="R381" s="844">
        <v>-110</v>
      </c>
      <c r="S381" s="61">
        <v>7985</v>
      </c>
      <c r="T381" s="61">
        <v>76649390</v>
      </c>
      <c r="U381" s="61">
        <v>9660</v>
      </c>
      <c r="V381" s="61">
        <v>9740</v>
      </c>
      <c r="W381" s="61">
        <v>9500</v>
      </c>
      <c r="X381" s="61">
        <v>239499</v>
      </c>
      <c r="Y381" s="61">
        <v>25210438</v>
      </c>
    </row>
    <row r="382" spans="2:25" ht="12" customHeight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 s="49" t="s">
        <v>5902</v>
      </c>
      <c r="Q382" s="61">
        <v>9610</v>
      </c>
      <c r="R382" s="844">
        <v>-40</v>
      </c>
      <c r="S382" s="61">
        <v>12813</v>
      </c>
      <c r="T382" s="61">
        <v>123511230</v>
      </c>
      <c r="U382" s="61">
        <v>9600</v>
      </c>
      <c r="V382" s="61">
        <v>9760</v>
      </c>
      <c r="W382" s="61">
        <v>9590</v>
      </c>
      <c r="X382" s="61">
        <v>242272</v>
      </c>
      <c r="Y382" s="61">
        <v>25210438</v>
      </c>
    </row>
    <row r="383" spans="2:25" ht="12" customHeight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 s="49" t="s">
        <v>5903</v>
      </c>
      <c r="Q383" s="61">
        <v>9650</v>
      </c>
      <c r="R383" s="844">
        <v>-20</v>
      </c>
      <c r="S383" s="61">
        <v>11030</v>
      </c>
      <c r="T383" s="61">
        <v>106371310</v>
      </c>
      <c r="U383" s="61">
        <v>9670</v>
      </c>
      <c r="V383" s="61">
        <v>9750</v>
      </c>
      <c r="W383" s="61">
        <v>9580</v>
      </c>
      <c r="X383" s="61">
        <v>243281</v>
      </c>
      <c r="Y383" s="61">
        <v>25210438</v>
      </c>
    </row>
    <row r="384" spans="2:25" ht="12" customHeight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 s="49" t="s">
        <v>5904</v>
      </c>
      <c r="Q384" s="61">
        <v>9670</v>
      </c>
      <c r="R384" s="844">
        <v>-10</v>
      </c>
      <c r="S384" s="61">
        <v>3089</v>
      </c>
      <c r="T384" s="61">
        <v>29829050</v>
      </c>
      <c r="U384" s="61">
        <v>9700</v>
      </c>
      <c r="V384" s="61">
        <v>9700</v>
      </c>
      <c r="W384" s="61">
        <v>9630</v>
      </c>
      <c r="X384" s="61">
        <v>243785</v>
      </c>
      <c r="Y384" s="61">
        <v>25210438</v>
      </c>
    </row>
    <row r="385" spans="2:25" ht="12" customHeight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 s="49" t="s">
        <v>5905</v>
      </c>
      <c r="Q385" s="61">
        <v>9680</v>
      </c>
      <c r="R385" s="844">
        <v>30</v>
      </c>
      <c r="S385" s="61">
        <v>11012</v>
      </c>
      <c r="T385" s="61">
        <v>106182490</v>
      </c>
      <c r="U385" s="61">
        <v>9700</v>
      </c>
      <c r="V385" s="61">
        <v>9750</v>
      </c>
      <c r="W385" s="61">
        <v>9600</v>
      </c>
      <c r="X385" s="61">
        <v>244037</v>
      </c>
      <c r="Y385" s="61">
        <v>25210438</v>
      </c>
    </row>
    <row r="386" spans="2:25" ht="12" customHeight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 s="49" t="s">
        <v>5906</v>
      </c>
      <c r="Q386" s="61">
        <v>9650</v>
      </c>
      <c r="R386" s="844">
        <v>-40</v>
      </c>
      <c r="S386" s="61">
        <v>39433</v>
      </c>
      <c r="T386" s="61">
        <v>381166170</v>
      </c>
      <c r="U386" s="61">
        <v>9720</v>
      </c>
      <c r="V386" s="61">
        <v>9800</v>
      </c>
      <c r="W386" s="61">
        <v>9570</v>
      </c>
      <c r="X386" s="61">
        <v>243281</v>
      </c>
      <c r="Y386" s="61">
        <v>25210438</v>
      </c>
    </row>
    <row r="387" spans="2:25" ht="12" customHeight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 s="49" t="s">
        <v>5907</v>
      </c>
      <c r="Q387" s="61">
        <v>9690</v>
      </c>
      <c r="R387" s="844">
        <v>-10</v>
      </c>
      <c r="S387" s="61">
        <v>14784</v>
      </c>
      <c r="T387" s="61">
        <v>143619300</v>
      </c>
      <c r="U387" s="61">
        <v>9750</v>
      </c>
      <c r="V387" s="61">
        <v>9800</v>
      </c>
      <c r="W387" s="61">
        <v>9670</v>
      </c>
      <c r="X387" s="61">
        <v>244289</v>
      </c>
      <c r="Y387" s="61">
        <v>25210438</v>
      </c>
    </row>
    <row r="388" spans="2:25" ht="12" customHeight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 s="49" t="s">
        <v>5908</v>
      </c>
      <c r="Q388" s="61">
        <v>9700</v>
      </c>
      <c r="R388" s="844">
        <v>260</v>
      </c>
      <c r="S388" s="61">
        <v>27511</v>
      </c>
      <c r="T388" s="61">
        <v>263537830</v>
      </c>
      <c r="U388" s="61">
        <v>9300</v>
      </c>
      <c r="V388" s="61">
        <v>9850</v>
      </c>
      <c r="W388" s="61">
        <v>9300</v>
      </c>
      <c r="X388" s="61">
        <v>244541</v>
      </c>
      <c r="Y388" s="61">
        <v>25210438</v>
      </c>
    </row>
    <row r="389" spans="2:25" ht="12" customHeight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 s="49" t="s">
        <v>5909</v>
      </c>
      <c r="Q389" s="61">
        <v>9440</v>
      </c>
      <c r="R389" s="844">
        <v>80</v>
      </c>
      <c r="S389" s="61">
        <v>11610</v>
      </c>
      <c r="T389" s="61">
        <v>108657980</v>
      </c>
      <c r="U389" s="61">
        <v>9510</v>
      </c>
      <c r="V389" s="61">
        <v>9510</v>
      </c>
      <c r="W389" s="61">
        <v>9220</v>
      </c>
      <c r="X389" s="61">
        <v>237987</v>
      </c>
      <c r="Y389" s="61">
        <v>25210438</v>
      </c>
    </row>
    <row r="390" spans="2:25" ht="12" customHeight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 s="49" t="s">
        <v>5910</v>
      </c>
      <c r="Q390" s="61">
        <v>9360</v>
      </c>
      <c r="R390" s="844">
        <v>260</v>
      </c>
      <c r="S390" s="61">
        <v>12855</v>
      </c>
      <c r="T390" s="61">
        <v>119051400</v>
      </c>
      <c r="U390" s="61">
        <v>9180</v>
      </c>
      <c r="V390" s="61">
        <v>9370</v>
      </c>
      <c r="W390" s="61">
        <v>9110</v>
      </c>
      <c r="X390" s="61">
        <v>235970</v>
      </c>
      <c r="Y390" s="61">
        <v>25210438</v>
      </c>
    </row>
    <row r="391" spans="2:25" ht="12" customHeight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 s="49" t="s">
        <v>5911</v>
      </c>
      <c r="Q391" s="61">
        <v>9100</v>
      </c>
      <c r="R391" s="844">
        <v>-210</v>
      </c>
      <c r="S391" s="61">
        <v>40262</v>
      </c>
      <c r="T391" s="61">
        <v>367574400</v>
      </c>
      <c r="U391" s="61">
        <v>9260</v>
      </c>
      <c r="V391" s="61">
        <v>9390</v>
      </c>
      <c r="W391" s="61">
        <v>9060</v>
      </c>
      <c r="X391" s="61">
        <v>229415</v>
      </c>
      <c r="Y391" s="61">
        <v>25210438</v>
      </c>
    </row>
    <row r="392" spans="2:25" ht="12" customHeight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 s="49" t="s">
        <v>5912</v>
      </c>
      <c r="Q392" s="61">
        <v>9310</v>
      </c>
      <c r="R392" s="844">
        <v>-60</v>
      </c>
      <c r="S392" s="61">
        <v>13841</v>
      </c>
      <c r="T392" s="61">
        <v>128095950</v>
      </c>
      <c r="U392" s="61">
        <v>9500</v>
      </c>
      <c r="V392" s="61">
        <v>9500</v>
      </c>
      <c r="W392" s="61">
        <v>9090</v>
      </c>
      <c r="X392" s="61">
        <v>234709</v>
      </c>
      <c r="Y392" s="61">
        <v>25210438</v>
      </c>
    </row>
    <row r="393" spans="2:25" ht="12" customHeight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 s="49" t="s">
        <v>5913</v>
      </c>
      <c r="Q393" s="61">
        <v>9370</v>
      </c>
      <c r="R393" s="844">
        <v>-380</v>
      </c>
      <c r="S393" s="61">
        <v>29476</v>
      </c>
      <c r="T393" s="61">
        <v>278931220</v>
      </c>
      <c r="U393" s="61">
        <v>9800</v>
      </c>
      <c r="V393" s="61">
        <v>9800</v>
      </c>
      <c r="W393" s="61">
        <v>9370</v>
      </c>
      <c r="X393" s="61">
        <v>236222</v>
      </c>
      <c r="Y393" s="61">
        <v>25210438</v>
      </c>
    </row>
    <row r="394" spans="2:25" ht="12" customHeight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 s="49" t="s">
        <v>5914</v>
      </c>
      <c r="Q394" s="61">
        <v>9750</v>
      </c>
      <c r="R394" s="844">
        <v>-250</v>
      </c>
      <c r="S394" s="61">
        <v>22144</v>
      </c>
      <c r="T394" s="61">
        <v>218097620</v>
      </c>
      <c r="U394" s="61">
        <v>10000</v>
      </c>
      <c r="V394" s="61">
        <v>10000</v>
      </c>
      <c r="W394" s="61">
        <v>9510</v>
      </c>
      <c r="X394" s="61">
        <v>245802</v>
      </c>
      <c r="Y394" s="61">
        <v>25210438</v>
      </c>
    </row>
    <row r="395" spans="2:25" ht="12" customHeight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 s="49" t="s">
        <v>5915</v>
      </c>
      <c r="Q395" s="61">
        <v>10000</v>
      </c>
      <c r="R395" s="844">
        <v>-100</v>
      </c>
      <c r="S395" s="61">
        <v>12154</v>
      </c>
      <c r="T395" s="61">
        <v>121139330</v>
      </c>
      <c r="U395" s="61">
        <v>10100</v>
      </c>
      <c r="V395" s="61">
        <v>10100</v>
      </c>
      <c r="W395" s="61">
        <v>9900</v>
      </c>
      <c r="X395" s="61">
        <v>252104</v>
      </c>
      <c r="Y395" s="61">
        <v>25210438</v>
      </c>
    </row>
    <row r="396" spans="2:25" ht="12" customHeight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 s="49" t="s">
        <v>5916</v>
      </c>
      <c r="Q396" s="61">
        <v>10100</v>
      </c>
      <c r="R396" s="844">
        <v>490</v>
      </c>
      <c r="S396" s="61">
        <v>30286</v>
      </c>
      <c r="T396" s="61">
        <v>300321570</v>
      </c>
      <c r="U396" s="61">
        <v>9630</v>
      </c>
      <c r="V396" s="61">
        <v>10200</v>
      </c>
      <c r="W396" s="61">
        <v>9580</v>
      </c>
      <c r="X396" s="61">
        <v>254625</v>
      </c>
      <c r="Y396" s="61">
        <v>25210438</v>
      </c>
    </row>
    <row r="397" spans="2:25" ht="12" customHeight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 s="49" t="s">
        <v>5917</v>
      </c>
      <c r="Q397" s="61">
        <v>9610</v>
      </c>
      <c r="R397" s="844">
        <v>20</v>
      </c>
      <c r="S397" s="61">
        <v>13895</v>
      </c>
      <c r="T397" s="61">
        <v>132691490</v>
      </c>
      <c r="U397" s="61">
        <v>9590</v>
      </c>
      <c r="V397" s="61">
        <v>9640</v>
      </c>
      <c r="W397" s="61">
        <v>9490</v>
      </c>
      <c r="X397" s="61">
        <v>242272</v>
      </c>
      <c r="Y397" s="61">
        <v>25210438</v>
      </c>
    </row>
    <row r="398" spans="2:25" ht="12" customHeight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 s="49" t="s">
        <v>5918</v>
      </c>
      <c r="Q398" s="61">
        <v>9590</v>
      </c>
      <c r="R398" s="844">
        <v>-10</v>
      </c>
      <c r="S398" s="61">
        <v>21363</v>
      </c>
      <c r="T398" s="61">
        <v>203785180</v>
      </c>
      <c r="U398" s="61">
        <v>9490</v>
      </c>
      <c r="V398" s="61">
        <v>9640</v>
      </c>
      <c r="W398" s="61">
        <v>9480</v>
      </c>
      <c r="X398" s="61">
        <v>241768</v>
      </c>
      <c r="Y398" s="61">
        <v>25210438</v>
      </c>
    </row>
    <row r="399" spans="2:25" ht="12" customHeight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 s="49" t="s">
        <v>5919</v>
      </c>
      <c r="Q399" s="61">
        <v>9600</v>
      </c>
      <c r="R399" s="844">
        <v>-230</v>
      </c>
      <c r="S399" s="61">
        <v>52031</v>
      </c>
      <c r="T399" s="61">
        <v>503310160</v>
      </c>
      <c r="U399" s="61">
        <v>9830</v>
      </c>
      <c r="V399" s="61">
        <v>9910</v>
      </c>
      <c r="W399" s="61">
        <v>9520</v>
      </c>
      <c r="X399" s="61">
        <v>242020</v>
      </c>
      <c r="Y399" s="61">
        <v>25210438</v>
      </c>
    </row>
    <row r="400" spans="2:25" ht="12" customHeight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 s="49" t="s">
        <v>5920</v>
      </c>
      <c r="Q400" s="61">
        <v>9830</v>
      </c>
      <c r="R400" s="844">
        <v>-10</v>
      </c>
      <c r="S400" s="61">
        <v>26372</v>
      </c>
      <c r="T400" s="61">
        <v>257175660</v>
      </c>
      <c r="U400" s="61">
        <v>9730</v>
      </c>
      <c r="V400" s="61">
        <v>9850</v>
      </c>
      <c r="W400" s="61">
        <v>9700</v>
      </c>
      <c r="X400" s="61">
        <v>247819</v>
      </c>
      <c r="Y400" s="61">
        <v>25210438</v>
      </c>
    </row>
    <row r="401" spans="2:25" ht="12" customHeight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 s="49" t="s">
        <v>5921</v>
      </c>
      <c r="Q401" s="61">
        <v>9840</v>
      </c>
      <c r="R401" s="844">
        <v>-130</v>
      </c>
      <c r="S401" s="61">
        <v>47048</v>
      </c>
      <c r="T401" s="61">
        <v>459359390</v>
      </c>
      <c r="U401" s="61">
        <v>9910</v>
      </c>
      <c r="V401" s="61">
        <v>9950</v>
      </c>
      <c r="W401" s="61">
        <v>9670</v>
      </c>
      <c r="X401" s="61">
        <v>248071</v>
      </c>
      <c r="Y401" s="61">
        <v>25210438</v>
      </c>
    </row>
    <row r="402" spans="2:25" ht="12" customHeight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s="49" t="s">
        <v>5922</v>
      </c>
      <c r="Q402" s="61">
        <v>9970</v>
      </c>
      <c r="R402" s="844">
        <v>0</v>
      </c>
      <c r="S402" s="61">
        <v>57963</v>
      </c>
      <c r="T402" s="61">
        <v>575721590</v>
      </c>
      <c r="U402" s="61">
        <v>9900</v>
      </c>
      <c r="V402" s="61">
        <v>10200</v>
      </c>
      <c r="W402" s="61">
        <v>9800</v>
      </c>
      <c r="X402" s="61">
        <v>251348</v>
      </c>
      <c r="Y402" s="61">
        <v>25210438</v>
      </c>
    </row>
    <row r="403" spans="2:25" ht="12" customHeight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 s="49" t="s">
        <v>5923</v>
      </c>
      <c r="Q403" s="61">
        <v>9970</v>
      </c>
      <c r="R403" s="844">
        <v>-130</v>
      </c>
      <c r="S403" s="61">
        <v>26326</v>
      </c>
      <c r="T403" s="61">
        <v>262486290</v>
      </c>
      <c r="U403" s="61">
        <v>10100</v>
      </c>
      <c r="V403" s="61">
        <v>10150</v>
      </c>
      <c r="W403" s="61">
        <v>9930</v>
      </c>
      <c r="X403" s="61">
        <v>251348</v>
      </c>
      <c r="Y403" s="61">
        <v>25210438</v>
      </c>
    </row>
    <row r="404" spans="2:25" ht="12" customHeight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 s="49" t="s">
        <v>5924</v>
      </c>
      <c r="Q404" s="61">
        <v>10100</v>
      </c>
      <c r="R404" s="844">
        <v>-150</v>
      </c>
      <c r="S404" s="61">
        <v>58580</v>
      </c>
      <c r="T404" s="61">
        <v>587557010</v>
      </c>
      <c r="U404" s="61">
        <v>10200</v>
      </c>
      <c r="V404" s="61">
        <v>10350</v>
      </c>
      <c r="W404" s="61">
        <v>9950</v>
      </c>
      <c r="X404" s="61">
        <v>254625</v>
      </c>
      <c r="Y404" s="61">
        <v>25210438</v>
      </c>
    </row>
    <row r="405" spans="2:25" ht="12" customHeight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 s="49" t="s">
        <v>5927</v>
      </c>
      <c r="Q405" s="61">
        <v>10250</v>
      </c>
      <c r="R405" s="844">
        <v>-50</v>
      </c>
      <c r="S405" s="61">
        <v>7871</v>
      </c>
      <c r="T405" s="61">
        <v>80598300</v>
      </c>
      <c r="U405" s="61">
        <v>10300</v>
      </c>
      <c r="V405" s="61">
        <v>10350</v>
      </c>
      <c r="W405" s="61">
        <v>10150</v>
      </c>
      <c r="X405" s="61">
        <v>258407</v>
      </c>
      <c r="Y405" s="61">
        <v>25210438</v>
      </c>
    </row>
    <row r="406" spans="2:25" ht="12" customHeight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 s="49" t="s">
        <v>5928</v>
      </c>
      <c r="Q406" s="61">
        <v>10300</v>
      </c>
      <c r="R406" s="844">
        <v>0</v>
      </c>
      <c r="S406" s="61">
        <v>21557</v>
      </c>
      <c r="T406" s="61">
        <v>219349350</v>
      </c>
      <c r="U406" s="61">
        <v>10350</v>
      </c>
      <c r="V406" s="61">
        <v>10350</v>
      </c>
      <c r="W406" s="61">
        <v>10050</v>
      </c>
      <c r="X406" s="61">
        <v>259668</v>
      </c>
      <c r="Y406" s="61">
        <v>25210438</v>
      </c>
    </row>
    <row r="407" spans="2:25" ht="12" customHeight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 s="49" t="s">
        <v>5929</v>
      </c>
      <c r="Q407" s="61">
        <v>10300</v>
      </c>
      <c r="R407" s="844">
        <v>-150</v>
      </c>
      <c r="S407" s="61">
        <v>20896</v>
      </c>
      <c r="T407" s="61">
        <v>215038300</v>
      </c>
      <c r="U407" s="61">
        <v>10350</v>
      </c>
      <c r="V407" s="61">
        <v>10450</v>
      </c>
      <c r="W407" s="61">
        <v>10250</v>
      </c>
      <c r="X407" s="61">
        <v>259668</v>
      </c>
      <c r="Y407" s="61">
        <v>25210438</v>
      </c>
    </row>
    <row r="408" spans="2:25" ht="12" customHeight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 s="49" t="s">
        <v>5931</v>
      </c>
      <c r="Q408" s="61">
        <v>10450</v>
      </c>
      <c r="R408" s="844">
        <v>150</v>
      </c>
      <c r="S408" s="61">
        <v>22161</v>
      </c>
      <c r="T408" s="61">
        <v>229511400</v>
      </c>
      <c r="U408" s="61">
        <v>10300</v>
      </c>
      <c r="V408" s="61">
        <v>10450</v>
      </c>
      <c r="W408" s="61">
        <v>10200</v>
      </c>
      <c r="X408" s="61">
        <v>263449</v>
      </c>
      <c r="Y408" s="61">
        <v>25210438</v>
      </c>
    </row>
    <row r="409" spans="2:25" ht="12" customHeight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 s="49" t="s">
        <v>5933</v>
      </c>
      <c r="Q409" s="61">
        <v>10300</v>
      </c>
      <c r="R409" s="844">
        <v>-300</v>
      </c>
      <c r="S409" s="61">
        <v>80749</v>
      </c>
      <c r="T409" s="61">
        <v>836534350</v>
      </c>
      <c r="U409" s="61">
        <v>10450</v>
      </c>
      <c r="V409" s="61">
        <v>10550</v>
      </c>
      <c r="W409" s="61">
        <v>10200</v>
      </c>
      <c r="X409" s="61">
        <v>259668</v>
      </c>
      <c r="Y409" s="61">
        <v>25210438</v>
      </c>
    </row>
    <row r="410" spans="2:25" ht="12" customHeight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 s="49" t="s">
        <v>5934</v>
      </c>
      <c r="Q410" s="61">
        <v>10600</v>
      </c>
      <c r="R410" s="844">
        <v>0</v>
      </c>
      <c r="S410" s="61">
        <v>22095</v>
      </c>
      <c r="T410" s="61">
        <v>233182650</v>
      </c>
      <c r="U410" s="61">
        <v>10700</v>
      </c>
      <c r="V410" s="61">
        <v>10750</v>
      </c>
      <c r="W410" s="61">
        <v>10450</v>
      </c>
      <c r="X410" s="61">
        <v>267231</v>
      </c>
      <c r="Y410" s="61">
        <v>25210438</v>
      </c>
    </row>
    <row r="411" spans="2:25" ht="12" customHeight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 s="49" t="s">
        <v>5935</v>
      </c>
      <c r="Q411" s="61">
        <v>10600</v>
      </c>
      <c r="R411" s="844">
        <v>-100</v>
      </c>
      <c r="S411" s="61">
        <v>15042</v>
      </c>
      <c r="T411" s="61">
        <v>159948150</v>
      </c>
      <c r="U411" s="61">
        <v>10700</v>
      </c>
      <c r="V411" s="61">
        <v>10750</v>
      </c>
      <c r="W411" s="61">
        <v>10550</v>
      </c>
      <c r="X411" s="61">
        <v>267231</v>
      </c>
      <c r="Y411" s="61">
        <v>25210438</v>
      </c>
    </row>
    <row r="412" spans="2:25" ht="12" customHeight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 s="49" t="s">
        <v>5936</v>
      </c>
      <c r="Q412" s="61">
        <v>10700</v>
      </c>
      <c r="R412" s="844">
        <v>100</v>
      </c>
      <c r="S412" s="61">
        <v>13491</v>
      </c>
      <c r="T412" s="61">
        <v>142913550</v>
      </c>
      <c r="U412" s="61">
        <v>10700</v>
      </c>
      <c r="V412" s="61">
        <v>10750</v>
      </c>
      <c r="W412" s="61">
        <v>10450</v>
      </c>
      <c r="X412" s="61">
        <v>269752</v>
      </c>
      <c r="Y412" s="61">
        <v>25210438</v>
      </c>
    </row>
    <row r="413" spans="2:25" ht="12" customHeight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 s="49" t="s">
        <v>5937</v>
      </c>
      <c r="Q413" s="61">
        <v>10600</v>
      </c>
      <c r="R413" s="844">
        <v>0</v>
      </c>
      <c r="S413" s="61">
        <v>12786</v>
      </c>
      <c r="T413" s="61">
        <v>135790750</v>
      </c>
      <c r="U413" s="61">
        <v>10600</v>
      </c>
      <c r="V413" s="61">
        <v>10700</v>
      </c>
      <c r="W413" s="61">
        <v>10500</v>
      </c>
      <c r="X413" s="61">
        <v>267231</v>
      </c>
      <c r="Y413" s="61">
        <v>25210438</v>
      </c>
    </row>
    <row r="414" spans="2:25" ht="12" customHeight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 s="49" t="s">
        <v>5938</v>
      </c>
      <c r="Q414" s="61">
        <v>10600</v>
      </c>
      <c r="R414" s="844">
        <v>-50</v>
      </c>
      <c r="S414" s="61">
        <v>8023</v>
      </c>
      <c r="T414" s="61">
        <v>84408600</v>
      </c>
      <c r="U414" s="61">
        <v>10550</v>
      </c>
      <c r="V414" s="61">
        <v>10650</v>
      </c>
      <c r="W414" s="61">
        <v>10450</v>
      </c>
      <c r="X414" s="61">
        <v>267231</v>
      </c>
      <c r="Y414" s="61">
        <v>25210438</v>
      </c>
    </row>
    <row r="415" spans="2:25" ht="12" customHeight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 s="49" t="s">
        <v>5939</v>
      </c>
      <c r="Q415" s="61">
        <v>10650</v>
      </c>
      <c r="R415" s="844">
        <v>-150</v>
      </c>
      <c r="S415" s="61">
        <v>35186</v>
      </c>
      <c r="T415" s="61">
        <v>369308200</v>
      </c>
      <c r="U415" s="61">
        <v>10800</v>
      </c>
      <c r="V415" s="61">
        <v>10800</v>
      </c>
      <c r="W415" s="61">
        <v>10350</v>
      </c>
      <c r="X415" s="61">
        <v>268491</v>
      </c>
      <c r="Y415" s="61">
        <v>25210438</v>
      </c>
    </row>
    <row r="416" spans="2:25" ht="12" customHeight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s="49" t="s">
        <v>5940</v>
      </c>
      <c r="Q416" s="61">
        <v>10800</v>
      </c>
      <c r="R416" s="844">
        <v>-100</v>
      </c>
      <c r="S416" s="61">
        <v>25080</v>
      </c>
      <c r="T416" s="61">
        <v>267920950</v>
      </c>
      <c r="U416" s="61">
        <v>10850</v>
      </c>
      <c r="V416" s="61">
        <v>11000</v>
      </c>
      <c r="W416" s="61">
        <v>10500</v>
      </c>
      <c r="X416" s="61">
        <v>272273</v>
      </c>
      <c r="Y416" s="61">
        <v>25210438</v>
      </c>
    </row>
    <row r="417" spans="2:25" ht="12" customHeight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 s="49" t="s">
        <v>5941</v>
      </c>
      <c r="Q417" s="61">
        <v>10900</v>
      </c>
      <c r="R417" s="844">
        <v>150</v>
      </c>
      <c r="S417" s="61">
        <v>13832</v>
      </c>
      <c r="T417" s="61">
        <v>149172000</v>
      </c>
      <c r="U417" s="61">
        <v>10750</v>
      </c>
      <c r="V417" s="61">
        <v>10950</v>
      </c>
      <c r="W417" s="61">
        <v>10650</v>
      </c>
      <c r="X417" s="61">
        <v>274794</v>
      </c>
      <c r="Y417" s="61">
        <v>25210438</v>
      </c>
    </row>
    <row r="418" spans="2:25" ht="12" customHeight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 s="49" t="s">
        <v>5942</v>
      </c>
      <c r="Q418" s="61">
        <v>10750</v>
      </c>
      <c r="R418" s="844">
        <v>200</v>
      </c>
      <c r="S418" s="61">
        <v>21582</v>
      </c>
      <c r="T418" s="61">
        <v>228637900</v>
      </c>
      <c r="U418" s="61">
        <v>10550</v>
      </c>
      <c r="V418" s="61">
        <v>10800</v>
      </c>
      <c r="W418" s="61">
        <v>10450</v>
      </c>
      <c r="X418" s="61">
        <v>271012</v>
      </c>
      <c r="Y418" s="61">
        <v>25210438</v>
      </c>
    </row>
    <row r="419" spans="2:25" ht="12" customHeight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 s="49" t="s">
        <v>5943</v>
      </c>
      <c r="Q419" s="61">
        <v>10550</v>
      </c>
      <c r="R419" s="844">
        <v>100</v>
      </c>
      <c r="S419" s="61">
        <v>50000</v>
      </c>
      <c r="T419" s="61">
        <v>526482050</v>
      </c>
      <c r="U419" s="61">
        <v>10600</v>
      </c>
      <c r="V419" s="61">
        <v>10800</v>
      </c>
      <c r="W419" s="61">
        <v>10400</v>
      </c>
      <c r="X419" s="61">
        <v>265970</v>
      </c>
      <c r="Y419" s="61">
        <v>25210438</v>
      </c>
    </row>
    <row r="420" spans="2:25" ht="12" customHeight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 s="49" t="s">
        <v>5944</v>
      </c>
      <c r="Q420" s="61">
        <v>10450</v>
      </c>
      <c r="R420" s="844">
        <v>-50</v>
      </c>
      <c r="S420" s="61">
        <v>46780</v>
      </c>
      <c r="T420" s="61">
        <v>493411900</v>
      </c>
      <c r="U420" s="61">
        <v>10600</v>
      </c>
      <c r="V420" s="61">
        <v>10800</v>
      </c>
      <c r="W420" s="61">
        <v>10400</v>
      </c>
      <c r="X420" s="61">
        <v>263449</v>
      </c>
      <c r="Y420" s="61">
        <v>25210438</v>
      </c>
    </row>
    <row r="421" spans="2:25" ht="12" customHeight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 s="49" t="s">
        <v>5945</v>
      </c>
      <c r="Q421" s="61">
        <v>10500</v>
      </c>
      <c r="R421" s="844">
        <v>-300</v>
      </c>
      <c r="S421" s="61">
        <v>43575</v>
      </c>
      <c r="T421" s="61">
        <v>462764550</v>
      </c>
      <c r="U421" s="61">
        <v>10900</v>
      </c>
      <c r="V421" s="61">
        <v>10950</v>
      </c>
      <c r="W421" s="61">
        <v>10500</v>
      </c>
      <c r="X421" s="61">
        <v>264710</v>
      </c>
      <c r="Y421" s="61">
        <v>25210438</v>
      </c>
    </row>
    <row r="422" spans="2:25" ht="12" customHeight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 s="49" t="s">
        <v>5946</v>
      </c>
      <c r="Q422" s="61">
        <v>10800</v>
      </c>
      <c r="R422" s="844">
        <v>-200</v>
      </c>
      <c r="S422" s="61">
        <v>43391</v>
      </c>
      <c r="T422" s="61">
        <v>468212000</v>
      </c>
      <c r="U422" s="61">
        <v>10900</v>
      </c>
      <c r="V422" s="61">
        <v>11100</v>
      </c>
      <c r="W422" s="61">
        <v>10600</v>
      </c>
      <c r="X422" s="61">
        <v>272273</v>
      </c>
      <c r="Y422" s="61">
        <v>25210438</v>
      </c>
    </row>
    <row r="423" spans="2:25" ht="12" customHeight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 s="49" t="s">
        <v>5947</v>
      </c>
      <c r="Q423" s="61">
        <v>11000</v>
      </c>
      <c r="R423" s="844">
        <v>-300</v>
      </c>
      <c r="S423" s="61">
        <v>65821</v>
      </c>
      <c r="T423" s="61">
        <v>732689250</v>
      </c>
      <c r="U423" s="61">
        <v>11300</v>
      </c>
      <c r="V423" s="61">
        <v>11400</v>
      </c>
      <c r="W423" s="61">
        <v>10800</v>
      </c>
      <c r="X423" s="61">
        <v>277315</v>
      </c>
      <c r="Y423" s="61">
        <v>25210438</v>
      </c>
    </row>
    <row r="424" spans="2:25" ht="12" customHeight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 s="49" t="s">
        <v>5948</v>
      </c>
      <c r="Q424" s="61">
        <v>11300</v>
      </c>
      <c r="R424" s="844">
        <v>-300</v>
      </c>
      <c r="S424" s="61">
        <v>28946</v>
      </c>
      <c r="T424" s="61">
        <v>332751550</v>
      </c>
      <c r="U424" s="61">
        <v>11600</v>
      </c>
      <c r="V424" s="61">
        <v>11800</v>
      </c>
      <c r="W424" s="61">
        <v>11300</v>
      </c>
      <c r="X424" s="61">
        <v>284878</v>
      </c>
      <c r="Y424" s="61">
        <v>25210438</v>
      </c>
    </row>
    <row r="425" spans="2:25" ht="12" customHeight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 s="49" t="s">
        <v>5949</v>
      </c>
      <c r="Q425" s="61">
        <v>11600</v>
      </c>
      <c r="R425" s="844">
        <v>-50</v>
      </c>
      <c r="S425" s="61">
        <v>10402</v>
      </c>
      <c r="T425" s="61">
        <v>121154500</v>
      </c>
      <c r="U425" s="61">
        <v>11550</v>
      </c>
      <c r="V425" s="61">
        <v>11750</v>
      </c>
      <c r="W425" s="61">
        <v>11500</v>
      </c>
      <c r="X425" s="61">
        <v>292441</v>
      </c>
      <c r="Y425" s="61">
        <v>25210438</v>
      </c>
    </row>
    <row r="426" spans="2:25" ht="12" customHeight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 s="49" t="s">
        <v>5950</v>
      </c>
      <c r="Q426" s="61">
        <v>11650</v>
      </c>
      <c r="R426" s="844">
        <v>0</v>
      </c>
      <c r="S426" s="61">
        <v>15172</v>
      </c>
      <c r="T426" s="61">
        <v>176270050</v>
      </c>
      <c r="U426" s="61">
        <v>11650</v>
      </c>
      <c r="V426" s="61">
        <v>11750</v>
      </c>
      <c r="W426" s="61">
        <v>11500</v>
      </c>
      <c r="X426" s="61">
        <v>293702</v>
      </c>
      <c r="Y426" s="61">
        <v>25210438</v>
      </c>
    </row>
    <row r="427" spans="2:25" ht="12" customHeight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 s="49" t="s">
        <v>5953</v>
      </c>
      <c r="Q427" s="61">
        <v>11650</v>
      </c>
      <c r="R427" s="844">
        <v>-100</v>
      </c>
      <c r="S427" s="61">
        <v>22765</v>
      </c>
      <c r="T427" s="61">
        <v>265668700</v>
      </c>
      <c r="U427" s="61">
        <v>11600</v>
      </c>
      <c r="V427" s="61">
        <v>11850</v>
      </c>
      <c r="W427" s="61">
        <v>11600</v>
      </c>
      <c r="X427" s="61">
        <v>293702</v>
      </c>
      <c r="Y427" s="61">
        <v>25210438</v>
      </c>
    </row>
    <row r="428" spans="2:25" ht="12" customHeight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 s="49" t="s">
        <v>5954</v>
      </c>
      <c r="Q428" s="61">
        <v>11750</v>
      </c>
      <c r="R428" s="844">
        <v>-700</v>
      </c>
      <c r="S428" s="61">
        <v>72820</v>
      </c>
      <c r="T428" s="61">
        <v>862703800</v>
      </c>
      <c r="U428" s="61">
        <v>12400</v>
      </c>
      <c r="V428" s="61">
        <v>12500</v>
      </c>
      <c r="W428" s="61">
        <v>11600</v>
      </c>
      <c r="X428" s="61">
        <v>296223</v>
      </c>
      <c r="Y428" s="61">
        <v>25210438</v>
      </c>
    </row>
    <row r="429" spans="2:25" ht="12" customHeight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 s="49" t="s">
        <v>5955</v>
      </c>
      <c r="Q429" s="61">
        <v>12450</v>
      </c>
      <c r="R429" s="844">
        <v>-250</v>
      </c>
      <c r="S429" s="61">
        <v>31657</v>
      </c>
      <c r="T429" s="61">
        <v>396822750</v>
      </c>
      <c r="U429" s="61">
        <v>12800</v>
      </c>
      <c r="V429" s="61">
        <v>12800</v>
      </c>
      <c r="W429" s="61">
        <v>12450</v>
      </c>
      <c r="X429" s="61">
        <v>313870</v>
      </c>
      <c r="Y429" s="61">
        <v>25210438</v>
      </c>
    </row>
    <row r="430" spans="2:25" ht="12" customHeight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 s="49" t="s">
        <v>5957</v>
      </c>
      <c r="Q430" s="61">
        <v>12700</v>
      </c>
      <c r="R430" s="844">
        <v>0</v>
      </c>
      <c r="S430" s="61">
        <v>33604</v>
      </c>
      <c r="T430" s="61">
        <v>428535750</v>
      </c>
      <c r="U430" s="61">
        <v>12700</v>
      </c>
      <c r="V430" s="61">
        <v>13000</v>
      </c>
      <c r="W430" s="61">
        <v>12600</v>
      </c>
      <c r="X430" s="61">
        <v>320173</v>
      </c>
      <c r="Y430" s="61">
        <v>25210438</v>
      </c>
    </row>
    <row r="431" spans="2:25" ht="12" customHeight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 s="49" t="s">
        <v>5959</v>
      </c>
      <c r="Q431" s="61">
        <v>12700</v>
      </c>
      <c r="R431" s="844">
        <v>-50</v>
      </c>
      <c r="S431" s="61">
        <v>7385</v>
      </c>
      <c r="T431" s="61">
        <v>92793350</v>
      </c>
      <c r="U431" s="61">
        <v>12750</v>
      </c>
      <c r="V431" s="61">
        <v>12750</v>
      </c>
      <c r="W431" s="61">
        <v>12500</v>
      </c>
      <c r="X431" s="61">
        <v>210440</v>
      </c>
      <c r="Y431" s="61">
        <v>16570088</v>
      </c>
    </row>
    <row r="432" spans="2:25" ht="12" customHeight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 s="49" t="s">
        <v>5960</v>
      </c>
      <c r="Q432" s="61">
        <v>12750</v>
      </c>
      <c r="R432" s="844">
        <v>-50</v>
      </c>
      <c r="S432" s="61">
        <v>13270</v>
      </c>
      <c r="T432" s="61">
        <v>166816000</v>
      </c>
      <c r="U432" s="61">
        <v>12750</v>
      </c>
      <c r="V432" s="61">
        <v>12850</v>
      </c>
      <c r="W432" s="61">
        <v>12450</v>
      </c>
      <c r="X432" s="61">
        <v>211269</v>
      </c>
      <c r="Y432" s="61">
        <v>16570088</v>
      </c>
    </row>
    <row r="433" spans="2:25" ht="12" customHeight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 s="49" t="s">
        <v>5962</v>
      </c>
      <c r="Q433" s="61">
        <v>12800</v>
      </c>
      <c r="R433" s="844">
        <v>50</v>
      </c>
      <c r="S433" s="61">
        <v>9867</v>
      </c>
      <c r="T433" s="61">
        <v>126058550</v>
      </c>
      <c r="U433" s="61">
        <v>12850</v>
      </c>
      <c r="V433" s="61">
        <v>12850</v>
      </c>
      <c r="W433" s="61">
        <v>12700</v>
      </c>
      <c r="X433" s="61">
        <v>212097</v>
      </c>
      <c r="Y433" s="61">
        <v>16570088</v>
      </c>
    </row>
    <row r="434" spans="2:25" ht="12" customHeight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 s="49" t="s">
        <v>5965</v>
      </c>
      <c r="Q434" s="61">
        <v>12750</v>
      </c>
      <c r="R434" s="844">
        <v>0</v>
      </c>
      <c r="S434" s="61">
        <v>25885</v>
      </c>
      <c r="T434" s="61">
        <v>331007250</v>
      </c>
      <c r="U434" s="61">
        <v>12850</v>
      </c>
      <c r="V434" s="61">
        <v>13000</v>
      </c>
      <c r="W434" s="61">
        <v>12600</v>
      </c>
      <c r="X434" s="61">
        <v>211269</v>
      </c>
      <c r="Y434" s="61">
        <v>16570088</v>
      </c>
    </row>
    <row r="435" spans="2:25" ht="12" customHeight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 s="49" t="s">
        <v>5966</v>
      </c>
      <c r="Q435" s="61">
        <v>12750</v>
      </c>
      <c r="R435" s="844">
        <v>-150</v>
      </c>
      <c r="S435" s="61">
        <v>24474</v>
      </c>
      <c r="T435" s="61">
        <v>313689400</v>
      </c>
      <c r="U435" s="61">
        <v>12900</v>
      </c>
      <c r="V435" s="61">
        <v>12950</v>
      </c>
      <c r="W435" s="61">
        <v>12550</v>
      </c>
      <c r="X435" s="61">
        <v>211269</v>
      </c>
      <c r="Y435" s="61">
        <v>16570088</v>
      </c>
    </row>
    <row r="436" spans="2:25" ht="12" customHeight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 s="49" t="s">
        <v>5968</v>
      </c>
      <c r="Q436" s="61">
        <v>12900</v>
      </c>
      <c r="R436" s="844">
        <v>-100</v>
      </c>
      <c r="S436" s="61">
        <v>19499</v>
      </c>
      <c r="T436" s="61">
        <v>251411350</v>
      </c>
      <c r="U436" s="61">
        <v>13050</v>
      </c>
      <c r="V436" s="61">
        <v>13100</v>
      </c>
      <c r="W436" s="61">
        <v>12750</v>
      </c>
      <c r="X436" s="61">
        <v>213754</v>
      </c>
      <c r="Y436" s="61">
        <v>16570088</v>
      </c>
    </row>
    <row r="437" spans="2:25" ht="12" customHeight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 s="49" t="s">
        <v>5970</v>
      </c>
      <c r="Q437" s="61">
        <v>13000</v>
      </c>
      <c r="R437" s="844">
        <v>350</v>
      </c>
      <c r="S437" s="61">
        <v>18515</v>
      </c>
      <c r="T437" s="61">
        <v>237787750</v>
      </c>
      <c r="U437" s="61">
        <v>12600</v>
      </c>
      <c r="V437" s="61">
        <v>13100</v>
      </c>
      <c r="W437" s="61">
        <v>12450</v>
      </c>
      <c r="X437" s="61">
        <v>215411</v>
      </c>
      <c r="Y437" s="61">
        <v>16570088</v>
      </c>
    </row>
    <row r="438" spans="2:25" ht="12" customHeight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 s="49" t="s">
        <v>5971</v>
      </c>
      <c r="Q438" s="61">
        <v>12650</v>
      </c>
      <c r="R438" s="844">
        <v>-100</v>
      </c>
      <c r="S438" s="61">
        <v>16775</v>
      </c>
      <c r="T438" s="61">
        <v>211263900</v>
      </c>
      <c r="U438" s="61">
        <v>12700</v>
      </c>
      <c r="V438" s="61">
        <v>12850</v>
      </c>
      <c r="W438" s="61">
        <v>12500</v>
      </c>
      <c r="X438" s="61">
        <v>209612</v>
      </c>
      <c r="Y438" s="61">
        <v>16570088</v>
      </c>
    </row>
    <row r="439" spans="2:25" ht="12" customHeight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 s="49" t="s">
        <v>5972</v>
      </c>
      <c r="Q439" s="61">
        <v>12750</v>
      </c>
      <c r="R439" s="844">
        <v>150</v>
      </c>
      <c r="S439" s="61">
        <v>4359</v>
      </c>
      <c r="T439" s="61">
        <v>55281400</v>
      </c>
      <c r="U439" s="61">
        <v>12600</v>
      </c>
      <c r="V439" s="61">
        <v>12800</v>
      </c>
      <c r="W439" s="61">
        <v>12550</v>
      </c>
      <c r="X439" s="61">
        <v>211269</v>
      </c>
      <c r="Y439" s="61">
        <v>16570088</v>
      </c>
    </row>
    <row r="440" spans="2:25" ht="12" customHeight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 s="49" t="s">
        <v>5973</v>
      </c>
      <c r="Q440" s="61">
        <v>12600</v>
      </c>
      <c r="R440" s="844">
        <v>-200</v>
      </c>
      <c r="S440" s="61">
        <v>17084</v>
      </c>
      <c r="T440" s="61">
        <v>215263050</v>
      </c>
      <c r="U440" s="61">
        <v>12800</v>
      </c>
      <c r="V440" s="61">
        <v>13000</v>
      </c>
      <c r="W440" s="61">
        <v>12450</v>
      </c>
      <c r="X440" s="61">
        <v>208783</v>
      </c>
      <c r="Y440" s="61">
        <v>16570088</v>
      </c>
    </row>
    <row r="441" spans="2:25" ht="12" customHeight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 s="49" t="s">
        <v>5974</v>
      </c>
      <c r="Q441" s="61">
        <v>12800</v>
      </c>
      <c r="R441" s="844">
        <v>0</v>
      </c>
      <c r="S441" s="61">
        <v>14263</v>
      </c>
      <c r="T441" s="61">
        <v>182442750</v>
      </c>
      <c r="U441" s="61">
        <v>12800</v>
      </c>
      <c r="V441" s="61">
        <v>13100</v>
      </c>
      <c r="W441" s="61">
        <v>12650</v>
      </c>
      <c r="X441" s="61">
        <v>212097</v>
      </c>
      <c r="Y441" s="61">
        <v>16570088</v>
      </c>
    </row>
    <row r="442" spans="2:25" ht="12" customHeight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 s="49" t="s">
        <v>5975</v>
      </c>
      <c r="Q442" s="61">
        <v>12800</v>
      </c>
      <c r="R442" s="844">
        <v>-150</v>
      </c>
      <c r="S442" s="61">
        <v>9235</v>
      </c>
      <c r="T442" s="61">
        <v>118656900</v>
      </c>
      <c r="U442" s="61">
        <v>13000</v>
      </c>
      <c r="V442" s="61">
        <v>13050</v>
      </c>
      <c r="W442" s="61">
        <v>12750</v>
      </c>
      <c r="X442" s="61">
        <v>212097</v>
      </c>
      <c r="Y442" s="61">
        <v>16570088</v>
      </c>
    </row>
    <row r="443" spans="2:25" ht="12" customHeight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 s="49" t="s">
        <v>5976</v>
      </c>
      <c r="Q443" s="61">
        <v>12950</v>
      </c>
      <c r="R443" s="844">
        <v>-250</v>
      </c>
      <c r="S443" s="61">
        <v>9152</v>
      </c>
      <c r="T443" s="61">
        <v>119402950</v>
      </c>
      <c r="U443" s="61">
        <v>13200</v>
      </c>
      <c r="V443" s="61">
        <v>13200</v>
      </c>
      <c r="W443" s="61">
        <v>12950</v>
      </c>
      <c r="X443" s="61">
        <v>214583</v>
      </c>
      <c r="Y443" s="61">
        <v>16570088</v>
      </c>
    </row>
    <row r="444" spans="2:25" ht="12" customHeight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 s="49" t="s">
        <v>5977</v>
      </c>
      <c r="Q444" s="61">
        <v>13200</v>
      </c>
      <c r="R444" s="844">
        <v>-100</v>
      </c>
      <c r="S444" s="61">
        <v>13195</v>
      </c>
      <c r="T444" s="61">
        <v>172071700</v>
      </c>
      <c r="U444" s="61">
        <v>13250</v>
      </c>
      <c r="V444" s="61">
        <v>13250</v>
      </c>
      <c r="W444" s="61">
        <v>12900</v>
      </c>
      <c r="X444" s="61">
        <v>218725</v>
      </c>
      <c r="Y444" s="61">
        <v>16570088</v>
      </c>
    </row>
    <row r="445" spans="2:25" ht="12" customHeight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 s="49" t="s">
        <v>5978</v>
      </c>
      <c r="Q445" s="61">
        <v>13300</v>
      </c>
      <c r="R445" s="844">
        <v>450</v>
      </c>
      <c r="S445" s="61">
        <v>34798</v>
      </c>
      <c r="T445" s="61">
        <v>456080550</v>
      </c>
      <c r="U445" s="61">
        <v>12900</v>
      </c>
      <c r="V445" s="61">
        <v>13300</v>
      </c>
      <c r="W445" s="61">
        <v>12850</v>
      </c>
      <c r="X445" s="61">
        <v>220382</v>
      </c>
      <c r="Y445" s="61">
        <v>16570088</v>
      </c>
    </row>
    <row r="446" spans="2:25" ht="12" customHeight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 s="49" t="s">
        <v>5979</v>
      </c>
      <c r="Q446" s="61">
        <v>12850</v>
      </c>
      <c r="R446" s="844">
        <v>-150</v>
      </c>
      <c r="S446" s="61">
        <v>10704</v>
      </c>
      <c r="T446" s="61">
        <v>136289150</v>
      </c>
      <c r="U446" s="61">
        <v>12900</v>
      </c>
      <c r="V446" s="61">
        <v>12900</v>
      </c>
      <c r="W446" s="61">
        <v>12650</v>
      </c>
      <c r="X446" s="61">
        <v>212926</v>
      </c>
      <c r="Y446" s="61">
        <v>16570088</v>
      </c>
    </row>
    <row r="447" spans="2:25" ht="12" customHeight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 s="49" t="s">
        <v>5980</v>
      </c>
      <c r="Q447" s="61">
        <v>13000</v>
      </c>
      <c r="R447" s="844">
        <v>-100</v>
      </c>
      <c r="S447" s="61">
        <v>15213</v>
      </c>
      <c r="T447" s="61">
        <v>195477950</v>
      </c>
      <c r="U447" s="61">
        <v>13050</v>
      </c>
      <c r="V447" s="61">
        <v>13100</v>
      </c>
      <c r="W447" s="61">
        <v>12800</v>
      </c>
      <c r="X447" s="61">
        <v>215411</v>
      </c>
      <c r="Y447" s="61">
        <v>16570088</v>
      </c>
    </row>
    <row r="448" spans="2:25" ht="12" customHeight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 s="49" t="s">
        <v>5981</v>
      </c>
      <c r="Q448" s="61">
        <v>13100</v>
      </c>
      <c r="R448" s="844">
        <v>100</v>
      </c>
      <c r="S448" s="61">
        <v>8226</v>
      </c>
      <c r="T448" s="61">
        <v>106975350</v>
      </c>
      <c r="U448" s="61">
        <v>12950</v>
      </c>
      <c r="V448" s="61">
        <v>13200</v>
      </c>
      <c r="W448" s="61">
        <v>12800</v>
      </c>
      <c r="X448" s="61">
        <v>217068</v>
      </c>
      <c r="Y448" s="61">
        <v>16570088</v>
      </c>
    </row>
    <row r="449" spans="2:25" ht="12" customHeight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 s="49" t="s">
        <v>5982</v>
      </c>
      <c r="Q449" s="61">
        <v>13000</v>
      </c>
      <c r="R449" s="844">
        <v>150</v>
      </c>
      <c r="S449" s="61">
        <v>13761</v>
      </c>
      <c r="T449" s="61">
        <v>177767150</v>
      </c>
      <c r="U449" s="61">
        <v>12850</v>
      </c>
      <c r="V449" s="61">
        <v>13100</v>
      </c>
      <c r="W449" s="61">
        <v>12850</v>
      </c>
      <c r="X449" s="61">
        <v>215411</v>
      </c>
      <c r="Y449" s="61">
        <v>16570088</v>
      </c>
    </row>
    <row r="450" spans="2:25" ht="12" customHeight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 s="49" t="s">
        <v>5983</v>
      </c>
      <c r="Q450" s="61">
        <v>12850</v>
      </c>
      <c r="R450" s="844">
        <v>-150</v>
      </c>
      <c r="S450" s="61">
        <v>9895</v>
      </c>
      <c r="T450" s="61">
        <v>127586350</v>
      </c>
      <c r="U450" s="61">
        <v>12900</v>
      </c>
      <c r="V450" s="61">
        <v>13150</v>
      </c>
      <c r="W450" s="61">
        <v>12750</v>
      </c>
      <c r="X450" s="61">
        <v>212926</v>
      </c>
      <c r="Y450" s="61">
        <v>16570088</v>
      </c>
    </row>
    <row r="451" spans="2:25" ht="12" customHeight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 s="49" t="s">
        <v>5984</v>
      </c>
      <c r="Q451" s="61">
        <v>13000</v>
      </c>
      <c r="R451" s="844">
        <v>-150</v>
      </c>
      <c r="S451" s="61">
        <v>19748</v>
      </c>
      <c r="T451" s="61">
        <v>255727900</v>
      </c>
      <c r="U451" s="61">
        <v>13150</v>
      </c>
      <c r="V451" s="61">
        <v>13200</v>
      </c>
      <c r="W451" s="61">
        <v>12800</v>
      </c>
      <c r="X451" s="61">
        <v>215411</v>
      </c>
      <c r="Y451" s="61">
        <v>16570088</v>
      </c>
    </row>
    <row r="452" spans="2:25" ht="12" customHeight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 s="49" t="s">
        <v>5985</v>
      </c>
      <c r="Q452" s="61">
        <v>13150</v>
      </c>
      <c r="R452" s="844">
        <v>-350</v>
      </c>
      <c r="S452" s="61">
        <v>20683</v>
      </c>
      <c r="T452" s="61">
        <v>273235050</v>
      </c>
      <c r="U452" s="61">
        <v>13500</v>
      </c>
      <c r="V452" s="61">
        <v>13500</v>
      </c>
      <c r="W452" s="61">
        <v>13150</v>
      </c>
      <c r="X452" s="61">
        <v>217897</v>
      </c>
      <c r="Y452" s="61">
        <v>16570088</v>
      </c>
    </row>
    <row r="453" spans="2:25" ht="12" customHeight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 s="49" t="s">
        <v>5986</v>
      </c>
      <c r="Q453" s="61">
        <v>13500</v>
      </c>
      <c r="R453" s="844">
        <v>250</v>
      </c>
      <c r="S453" s="61">
        <v>9166</v>
      </c>
      <c r="T453" s="61">
        <v>122787750</v>
      </c>
      <c r="U453" s="61">
        <v>13250</v>
      </c>
      <c r="V453" s="61">
        <v>13500</v>
      </c>
      <c r="W453" s="61">
        <v>13150</v>
      </c>
      <c r="X453" s="61">
        <v>223696</v>
      </c>
      <c r="Y453" s="61">
        <v>16570088</v>
      </c>
    </row>
    <row r="454" spans="2:25" ht="12" customHeight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 s="49" t="s">
        <v>5987</v>
      </c>
      <c r="Q454" s="61">
        <v>13250</v>
      </c>
      <c r="R454" s="844">
        <v>-100</v>
      </c>
      <c r="S454" s="61">
        <v>10631</v>
      </c>
      <c r="T454" s="61">
        <v>140941100</v>
      </c>
      <c r="U454" s="61">
        <v>13200</v>
      </c>
      <c r="V454" s="61">
        <v>13450</v>
      </c>
      <c r="W454" s="61">
        <v>13150</v>
      </c>
      <c r="X454" s="61">
        <v>219554</v>
      </c>
      <c r="Y454" s="61">
        <v>16570088</v>
      </c>
    </row>
    <row r="455" spans="2:25" ht="12" customHeight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 s="49" t="s">
        <v>5988</v>
      </c>
      <c r="Q455" s="61">
        <v>13350</v>
      </c>
      <c r="R455" s="844">
        <v>-100</v>
      </c>
      <c r="S455" s="61">
        <v>21371</v>
      </c>
      <c r="T455" s="61">
        <v>286537900</v>
      </c>
      <c r="U455" s="61">
        <v>13500</v>
      </c>
      <c r="V455" s="61">
        <v>13600</v>
      </c>
      <c r="W455" s="61">
        <v>13200</v>
      </c>
      <c r="X455" s="61">
        <v>221211</v>
      </c>
      <c r="Y455" s="61">
        <v>16570088</v>
      </c>
    </row>
    <row r="456" spans="2:25" ht="12" customHeight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 s="49" t="s">
        <v>5989</v>
      </c>
      <c r="Q456" s="61">
        <v>13450</v>
      </c>
      <c r="R456" s="844">
        <v>-50</v>
      </c>
      <c r="S456" s="61">
        <v>7751</v>
      </c>
      <c r="T456" s="61">
        <v>103561600</v>
      </c>
      <c r="U456" s="61">
        <v>13500</v>
      </c>
      <c r="V456" s="61">
        <v>13500</v>
      </c>
      <c r="W456" s="61">
        <v>13300</v>
      </c>
      <c r="X456" s="61">
        <v>222868</v>
      </c>
      <c r="Y456" s="61">
        <v>16570088</v>
      </c>
    </row>
    <row r="457" spans="2:25" ht="12" customHeight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 s="49" t="s">
        <v>5990</v>
      </c>
      <c r="Q457" s="61">
        <v>13500</v>
      </c>
      <c r="R457" s="844">
        <v>100</v>
      </c>
      <c r="S457" s="61">
        <v>10656</v>
      </c>
      <c r="T457" s="61">
        <v>142544800</v>
      </c>
      <c r="U457" s="61">
        <v>13400</v>
      </c>
      <c r="V457" s="61">
        <v>13600</v>
      </c>
      <c r="W457" s="61">
        <v>13250</v>
      </c>
      <c r="X457" s="61">
        <v>223696</v>
      </c>
      <c r="Y457" s="61">
        <v>16570088</v>
      </c>
    </row>
    <row r="458" spans="2:25" ht="12" customHeight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 s="49" t="s">
        <v>5991</v>
      </c>
      <c r="Q458" s="61">
        <v>13400</v>
      </c>
      <c r="R458" s="844">
        <v>-50</v>
      </c>
      <c r="S458" s="61">
        <v>25282</v>
      </c>
      <c r="T458" s="61">
        <v>337054600</v>
      </c>
      <c r="U458" s="61">
        <v>13500</v>
      </c>
      <c r="V458" s="61">
        <v>13600</v>
      </c>
      <c r="W458" s="61">
        <v>13150</v>
      </c>
      <c r="X458" s="61">
        <v>222039</v>
      </c>
      <c r="Y458" s="61">
        <v>16570088</v>
      </c>
    </row>
    <row r="459" spans="2:25" ht="12" customHeight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 s="49" t="s">
        <v>5992</v>
      </c>
      <c r="Q459" s="61">
        <v>13450</v>
      </c>
      <c r="R459" s="844">
        <v>-150</v>
      </c>
      <c r="S459" s="61">
        <v>27009</v>
      </c>
      <c r="T459" s="61">
        <v>363655200</v>
      </c>
      <c r="U459" s="61">
        <v>13800</v>
      </c>
      <c r="V459" s="61">
        <v>13850</v>
      </c>
      <c r="W459" s="61">
        <v>13250</v>
      </c>
      <c r="X459" s="61">
        <v>222868</v>
      </c>
      <c r="Y459" s="61">
        <v>16570088</v>
      </c>
    </row>
    <row r="460" spans="2:25" ht="12" customHeight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 s="49" t="s">
        <v>5993</v>
      </c>
      <c r="Q460" s="61">
        <v>13600</v>
      </c>
      <c r="R460" s="844">
        <v>-450</v>
      </c>
      <c r="S460" s="61">
        <v>31245</v>
      </c>
      <c r="T460" s="61">
        <v>430522850</v>
      </c>
      <c r="U460" s="61">
        <v>14050</v>
      </c>
      <c r="V460" s="61">
        <v>14050</v>
      </c>
      <c r="W460" s="61">
        <v>13600</v>
      </c>
      <c r="X460" s="61">
        <v>225353</v>
      </c>
      <c r="Y460" s="61">
        <v>16570088</v>
      </c>
    </row>
    <row r="461" spans="2:25" ht="12" customHeight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 s="49" t="s">
        <v>5994</v>
      </c>
      <c r="Q461" s="61">
        <v>14050</v>
      </c>
      <c r="R461" s="844">
        <v>0</v>
      </c>
      <c r="S461" s="61">
        <v>35308</v>
      </c>
      <c r="T461" s="61">
        <v>488986200</v>
      </c>
      <c r="U461" s="61">
        <v>14050</v>
      </c>
      <c r="V461" s="61">
        <v>14050</v>
      </c>
      <c r="W461" s="61">
        <v>13700</v>
      </c>
      <c r="X461" s="61">
        <v>232810</v>
      </c>
      <c r="Y461" s="61">
        <v>16570088</v>
      </c>
    </row>
    <row r="462" spans="2:25" ht="12" customHeight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 s="49" t="s">
        <v>5995</v>
      </c>
      <c r="Q462" s="61">
        <v>14050</v>
      </c>
      <c r="R462" s="844">
        <v>-450</v>
      </c>
      <c r="S462" s="61">
        <v>50136</v>
      </c>
      <c r="T462" s="61">
        <v>711251550</v>
      </c>
      <c r="U462" s="61">
        <v>14650</v>
      </c>
      <c r="V462" s="61">
        <v>14650</v>
      </c>
      <c r="W462" s="61">
        <v>14000</v>
      </c>
      <c r="X462" s="61">
        <v>232810</v>
      </c>
      <c r="Y462" s="61">
        <v>16570088</v>
      </c>
    </row>
    <row r="463" spans="2:25" ht="12" customHeight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 s="49" t="s">
        <v>5996</v>
      </c>
      <c r="Q463" s="61">
        <v>14500</v>
      </c>
      <c r="R463" s="844">
        <v>-300</v>
      </c>
      <c r="S463" s="61">
        <v>15264</v>
      </c>
      <c r="T463" s="61">
        <v>224629850</v>
      </c>
      <c r="U463" s="61">
        <v>14800</v>
      </c>
      <c r="V463" s="61">
        <v>15050</v>
      </c>
      <c r="W463" s="61">
        <v>14450</v>
      </c>
      <c r="X463" s="61">
        <v>240266</v>
      </c>
      <c r="Y463" s="61">
        <v>16570088</v>
      </c>
    </row>
    <row r="464" spans="2:25" ht="12" customHeight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 s="49" t="s">
        <v>5997</v>
      </c>
      <c r="Q464" s="61">
        <v>14800</v>
      </c>
      <c r="R464" s="844">
        <v>450</v>
      </c>
      <c r="S464" s="61">
        <v>41789</v>
      </c>
      <c r="T464" s="61">
        <v>610996750</v>
      </c>
      <c r="U464" s="61">
        <v>14300</v>
      </c>
      <c r="V464" s="61">
        <v>15000</v>
      </c>
      <c r="W464" s="61">
        <v>14200</v>
      </c>
      <c r="X464" s="61">
        <v>245237</v>
      </c>
      <c r="Y464" s="61">
        <v>16570088</v>
      </c>
    </row>
    <row r="465" spans="2:25" ht="12" customHeight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 s="49" t="s">
        <v>5998</v>
      </c>
      <c r="Q465" s="61">
        <v>14350</v>
      </c>
      <c r="R465" s="844">
        <v>-200</v>
      </c>
      <c r="S465" s="61">
        <v>25544</v>
      </c>
      <c r="T465" s="61">
        <v>366898600</v>
      </c>
      <c r="U465" s="61">
        <v>14600</v>
      </c>
      <c r="V465" s="61">
        <v>14600</v>
      </c>
      <c r="W465" s="61">
        <v>14300</v>
      </c>
      <c r="X465" s="61">
        <v>237781</v>
      </c>
      <c r="Y465" s="61">
        <v>16570088</v>
      </c>
    </row>
    <row r="466" spans="2:25" ht="12" customHeight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 s="49" t="s">
        <v>5999</v>
      </c>
      <c r="Q466" s="61">
        <v>14550</v>
      </c>
      <c r="R466" s="844">
        <v>0</v>
      </c>
      <c r="S466" s="61">
        <v>29141</v>
      </c>
      <c r="T466" s="61">
        <v>421591250</v>
      </c>
      <c r="U466" s="61">
        <v>14700</v>
      </c>
      <c r="V466" s="61">
        <v>14700</v>
      </c>
      <c r="W466" s="61">
        <v>14300</v>
      </c>
      <c r="X466" s="61">
        <v>241095</v>
      </c>
      <c r="Y466" s="61">
        <v>16570088</v>
      </c>
    </row>
    <row r="467" spans="2:25" ht="12" customHeight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 s="49" t="s">
        <v>6000</v>
      </c>
      <c r="Q467" s="61">
        <v>14550</v>
      </c>
      <c r="R467" s="844">
        <v>-100</v>
      </c>
      <c r="S467" s="61">
        <v>19593</v>
      </c>
      <c r="T467" s="61">
        <v>284777050</v>
      </c>
      <c r="U467" s="61">
        <v>14700</v>
      </c>
      <c r="V467" s="61">
        <v>14700</v>
      </c>
      <c r="W467" s="61">
        <v>14350</v>
      </c>
      <c r="X467" s="61">
        <v>241095</v>
      </c>
      <c r="Y467" s="61">
        <v>16570088</v>
      </c>
    </row>
    <row r="468" spans="2:25" ht="12" customHeight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 s="49" t="s">
        <v>6001</v>
      </c>
      <c r="Q468" s="61">
        <v>14650</v>
      </c>
      <c r="R468" s="844">
        <v>0</v>
      </c>
      <c r="S468" s="61">
        <v>60972</v>
      </c>
      <c r="T468" s="61">
        <v>882492000</v>
      </c>
      <c r="U468" s="61">
        <v>14600</v>
      </c>
      <c r="V468" s="61">
        <v>14900</v>
      </c>
      <c r="W468" s="61">
        <v>14250</v>
      </c>
      <c r="X468" s="61">
        <v>242752</v>
      </c>
      <c r="Y468" s="61">
        <v>16570088</v>
      </c>
    </row>
    <row r="469" spans="2:25" ht="12" customHeight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 s="49" t="s">
        <v>6002</v>
      </c>
      <c r="Q469" s="61">
        <v>14650</v>
      </c>
      <c r="R469" s="844">
        <v>-350</v>
      </c>
      <c r="S469" s="61">
        <v>37120</v>
      </c>
      <c r="T469" s="61">
        <v>547922350</v>
      </c>
      <c r="U469" s="61">
        <v>15100</v>
      </c>
      <c r="V469" s="61">
        <v>15100</v>
      </c>
      <c r="W469" s="61">
        <v>14500</v>
      </c>
      <c r="X469" s="61">
        <v>242752</v>
      </c>
      <c r="Y469" s="61">
        <v>16570088</v>
      </c>
    </row>
    <row r="470" spans="2:25" ht="12" customHeight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 s="49" t="s">
        <v>6003</v>
      </c>
      <c r="Q470" s="61">
        <v>15000</v>
      </c>
      <c r="R470" s="844">
        <v>-50</v>
      </c>
      <c r="S470" s="61">
        <v>58324</v>
      </c>
      <c r="T470" s="61">
        <v>876987700</v>
      </c>
      <c r="U470" s="61">
        <v>15250</v>
      </c>
      <c r="V470" s="61">
        <v>15300</v>
      </c>
      <c r="W470" s="61">
        <v>14800</v>
      </c>
      <c r="X470" s="61">
        <v>248551</v>
      </c>
      <c r="Y470" s="61">
        <v>16570088</v>
      </c>
    </row>
    <row r="471" spans="2:25" ht="12" customHeight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 s="49" t="s">
        <v>6004</v>
      </c>
      <c r="Q471" s="61">
        <v>15050</v>
      </c>
      <c r="R471" s="844">
        <v>-100</v>
      </c>
      <c r="S471" s="61">
        <v>88844</v>
      </c>
      <c r="T471" s="61">
        <v>1355231900</v>
      </c>
      <c r="U471" s="61">
        <v>15200</v>
      </c>
      <c r="V471" s="61">
        <v>15650</v>
      </c>
      <c r="W471" s="61">
        <v>15050</v>
      </c>
      <c r="X471" s="61">
        <v>249380</v>
      </c>
      <c r="Y471" s="61">
        <v>16570088</v>
      </c>
    </row>
    <row r="472" spans="2:25" ht="12" customHeight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 s="49" t="s">
        <v>6005</v>
      </c>
      <c r="Q472" s="61">
        <v>15150</v>
      </c>
      <c r="R472" s="844">
        <v>750</v>
      </c>
      <c r="S472" s="61">
        <v>443804</v>
      </c>
      <c r="T472" s="61">
        <v>6654867650</v>
      </c>
      <c r="U472" s="61">
        <v>14800</v>
      </c>
      <c r="V472" s="61">
        <v>16200</v>
      </c>
      <c r="W472" s="61">
        <v>14550</v>
      </c>
      <c r="X472" s="61">
        <v>251037</v>
      </c>
      <c r="Y472" s="61">
        <v>16570088</v>
      </c>
    </row>
    <row r="473" spans="2:25" ht="12" customHeight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 s="49" t="s">
        <v>6006</v>
      </c>
      <c r="Q473" s="61">
        <v>14400</v>
      </c>
      <c r="R473" s="844">
        <v>0</v>
      </c>
      <c r="S473" s="61">
        <v>26923</v>
      </c>
      <c r="T473" s="61">
        <v>387495200</v>
      </c>
      <c r="U473" s="61">
        <v>14300</v>
      </c>
      <c r="V473" s="61">
        <v>14550</v>
      </c>
      <c r="W473" s="61">
        <v>14150</v>
      </c>
      <c r="X473" s="61">
        <v>238609</v>
      </c>
      <c r="Y473" s="61">
        <v>16570088</v>
      </c>
    </row>
    <row r="474" spans="2:25" ht="12" customHeight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 s="49" t="s">
        <v>6007</v>
      </c>
      <c r="Q474" s="61">
        <v>14400</v>
      </c>
      <c r="R474" s="844">
        <v>0</v>
      </c>
      <c r="S474" s="61">
        <v>22247</v>
      </c>
      <c r="T474" s="61">
        <v>317832600</v>
      </c>
      <c r="U474" s="61">
        <v>14350</v>
      </c>
      <c r="V474" s="61">
        <v>14500</v>
      </c>
      <c r="W474" s="61">
        <v>13950</v>
      </c>
      <c r="X474" s="61">
        <v>238609</v>
      </c>
      <c r="Y474" s="61">
        <v>16570088</v>
      </c>
    </row>
    <row r="475" spans="2:25" ht="12" customHeight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 s="49" t="s">
        <v>6008</v>
      </c>
      <c r="Q475" s="61">
        <v>14400</v>
      </c>
      <c r="R475" s="844">
        <v>250</v>
      </c>
      <c r="S475" s="61">
        <v>47060</v>
      </c>
      <c r="T475" s="61">
        <v>676616250</v>
      </c>
      <c r="U475" s="61">
        <v>14300</v>
      </c>
      <c r="V475" s="61">
        <v>14500</v>
      </c>
      <c r="W475" s="61">
        <v>14150</v>
      </c>
      <c r="X475" s="61">
        <v>238609</v>
      </c>
      <c r="Y475" s="61">
        <v>16570088</v>
      </c>
    </row>
    <row r="476" spans="2:25" ht="12" customHeight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 s="49" t="s">
        <v>6009</v>
      </c>
      <c r="Q476" s="61">
        <v>14150</v>
      </c>
      <c r="R476" s="844">
        <v>-50</v>
      </c>
      <c r="S476" s="61">
        <v>36616</v>
      </c>
      <c r="T476" s="61">
        <v>517833100</v>
      </c>
      <c r="U476" s="61">
        <v>14200</v>
      </c>
      <c r="V476" s="61">
        <v>14300</v>
      </c>
      <c r="W476" s="61">
        <v>14000</v>
      </c>
      <c r="X476" s="61">
        <v>234467</v>
      </c>
      <c r="Y476" s="61">
        <v>16570088</v>
      </c>
    </row>
    <row r="477" spans="2:25" ht="12" customHeight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 s="49" t="s">
        <v>6010</v>
      </c>
      <c r="Q477" s="61">
        <v>14200</v>
      </c>
      <c r="R477" s="844">
        <v>300</v>
      </c>
      <c r="S477" s="61">
        <v>60264</v>
      </c>
      <c r="T477" s="61">
        <v>836574900</v>
      </c>
      <c r="U477" s="61">
        <v>14000</v>
      </c>
      <c r="V477" s="61">
        <v>14300</v>
      </c>
      <c r="W477" s="61">
        <v>13550</v>
      </c>
      <c r="X477" s="61">
        <v>235295</v>
      </c>
      <c r="Y477" s="61">
        <v>16570088</v>
      </c>
    </row>
    <row r="478" spans="2:25" ht="12" customHeight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 s="49" t="s">
        <v>6011</v>
      </c>
      <c r="Q478" s="61">
        <v>13900</v>
      </c>
      <c r="R478" s="844">
        <v>50</v>
      </c>
      <c r="S478" s="61">
        <v>15171</v>
      </c>
      <c r="T478" s="61">
        <v>209899350</v>
      </c>
      <c r="U478" s="61">
        <v>13900</v>
      </c>
      <c r="V478" s="61">
        <v>13950</v>
      </c>
      <c r="W478" s="61">
        <v>13700</v>
      </c>
      <c r="X478" s="61">
        <v>230324</v>
      </c>
      <c r="Y478" s="61">
        <v>16570088</v>
      </c>
    </row>
    <row r="479" spans="2:25" ht="12" customHeight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 s="49" t="s">
        <v>6012</v>
      </c>
      <c r="Q479" s="61">
        <v>13850</v>
      </c>
      <c r="R479" s="844">
        <v>400</v>
      </c>
      <c r="S479" s="61">
        <v>26617</v>
      </c>
      <c r="T479" s="61">
        <v>363550150</v>
      </c>
      <c r="U479" s="61">
        <v>13550</v>
      </c>
      <c r="V479" s="61">
        <v>13900</v>
      </c>
      <c r="W479" s="61">
        <v>13250</v>
      </c>
      <c r="X479" s="61">
        <v>229496</v>
      </c>
      <c r="Y479" s="61">
        <v>16570088</v>
      </c>
    </row>
    <row r="480" spans="2:25" ht="12" customHeight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 s="49" t="s">
        <v>6013</v>
      </c>
      <c r="Q480" s="61">
        <v>13450</v>
      </c>
      <c r="R480" s="844">
        <v>100</v>
      </c>
      <c r="S480" s="61">
        <v>14324</v>
      </c>
      <c r="T480" s="61">
        <v>191895500</v>
      </c>
      <c r="U480" s="61">
        <v>13300</v>
      </c>
      <c r="V480" s="61">
        <v>13500</v>
      </c>
      <c r="W480" s="61">
        <v>13200</v>
      </c>
      <c r="X480" s="61">
        <v>222868</v>
      </c>
      <c r="Y480" s="61">
        <v>16570088</v>
      </c>
    </row>
    <row r="481" spans="2:25" ht="12" customHeight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 s="49" t="s">
        <v>6014</v>
      </c>
      <c r="Q481" s="61">
        <v>13350</v>
      </c>
      <c r="R481" s="844">
        <v>300</v>
      </c>
      <c r="S481" s="61">
        <v>19475</v>
      </c>
      <c r="T481" s="61">
        <v>254243050</v>
      </c>
      <c r="U481" s="61">
        <v>13200</v>
      </c>
      <c r="V481" s="61">
        <v>13350</v>
      </c>
      <c r="W481" s="61">
        <v>12950</v>
      </c>
      <c r="X481" s="61">
        <v>221211</v>
      </c>
      <c r="Y481" s="61">
        <v>16570088</v>
      </c>
    </row>
    <row r="482" spans="2:25" ht="12" customHeight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 s="49" t="s">
        <v>6015</v>
      </c>
      <c r="Q482" s="61">
        <v>13050</v>
      </c>
      <c r="R482" s="844">
        <v>-400</v>
      </c>
      <c r="S482" s="61">
        <v>31075</v>
      </c>
      <c r="T482" s="61">
        <v>405922200</v>
      </c>
      <c r="U482" s="61">
        <v>13400</v>
      </c>
      <c r="V482" s="61">
        <v>13400</v>
      </c>
      <c r="W482" s="61">
        <v>12900</v>
      </c>
      <c r="X482" s="61">
        <v>216240</v>
      </c>
      <c r="Y482" s="61">
        <v>16570088</v>
      </c>
    </row>
    <row r="483" spans="2:25" ht="12" customHeight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 s="49" t="s">
        <v>6016</v>
      </c>
      <c r="Q483" s="61">
        <v>13450</v>
      </c>
      <c r="R483" s="844">
        <v>200</v>
      </c>
      <c r="S483" s="61">
        <v>35325</v>
      </c>
      <c r="T483" s="61">
        <v>464913700</v>
      </c>
      <c r="U483" s="61">
        <v>13400</v>
      </c>
      <c r="V483" s="61">
        <v>13450</v>
      </c>
      <c r="W483" s="61">
        <v>13000</v>
      </c>
      <c r="X483" s="61">
        <v>222868</v>
      </c>
      <c r="Y483" s="61">
        <v>16570088</v>
      </c>
    </row>
    <row r="484" spans="2:25" ht="12" customHeight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 s="49" t="s">
        <v>6017</v>
      </c>
      <c r="Q484" s="61">
        <v>13250</v>
      </c>
      <c r="R484" s="844">
        <v>-150</v>
      </c>
      <c r="S484" s="61">
        <v>44762</v>
      </c>
      <c r="T484" s="61">
        <v>601095700</v>
      </c>
      <c r="U484" s="61">
        <v>13450</v>
      </c>
      <c r="V484" s="61">
        <v>13800</v>
      </c>
      <c r="W484" s="61">
        <v>13200</v>
      </c>
      <c r="X484" s="61">
        <v>219554</v>
      </c>
      <c r="Y484" s="61">
        <v>16570088</v>
      </c>
    </row>
    <row r="485" spans="2:25" ht="12" customHeight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 s="49" t="s">
        <v>6018</v>
      </c>
      <c r="Q485" s="61">
        <v>13400</v>
      </c>
      <c r="R485" s="844">
        <v>-300</v>
      </c>
      <c r="S485" s="61">
        <v>45177</v>
      </c>
      <c r="T485" s="61">
        <v>605418450</v>
      </c>
      <c r="U485" s="61">
        <v>13650</v>
      </c>
      <c r="V485" s="61">
        <v>13700</v>
      </c>
      <c r="W485" s="61">
        <v>13200</v>
      </c>
      <c r="X485" s="61">
        <v>222039</v>
      </c>
      <c r="Y485" s="61">
        <v>16570088</v>
      </c>
    </row>
    <row r="486" spans="2:25" ht="12" customHeight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 s="49" t="s">
        <v>6019</v>
      </c>
      <c r="Q486" s="61">
        <v>13700</v>
      </c>
      <c r="R486" s="844">
        <v>-400</v>
      </c>
      <c r="S486" s="61">
        <v>41461</v>
      </c>
      <c r="T486" s="61">
        <v>571330500</v>
      </c>
      <c r="U486" s="61">
        <v>14100</v>
      </c>
      <c r="V486" s="61">
        <v>14200</v>
      </c>
      <c r="W486" s="61">
        <v>13550</v>
      </c>
      <c r="X486" s="61">
        <v>227010</v>
      </c>
      <c r="Y486" s="61">
        <v>16570088</v>
      </c>
    </row>
    <row r="487" spans="2:25" ht="12" customHeight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 s="49" t="s">
        <v>6020</v>
      </c>
      <c r="Q487" s="61">
        <v>14100</v>
      </c>
      <c r="R487" s="844">
        <v>-150</v>
      </c>
      <c r="S487" s="61">
        <v>16709</v>
      </c>
      <c r="T487" s="61">
        <v>234662450</v>
      </c>
      <c r="U487" s="61">
        <v>14100</v>
      </c>
      <c r="V487" s="61">
        <v>14300</v>
      </c>
      <c r="W487" s="61">
        <v>13850</v>
      </c>
      <c r="X487" s="61">
        <v>233638</v>
      </c>
      <c r="Y487" s="61">
        <v>16570088</v>
      </c>
    </row>
    <row r="488" spans="2:25" ht="12" customHeight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 s="49" t="s">
        <v>6021</v>
      </c>
      <c r="Q488" s="61">
        <v>14250</v>
      </c>
      <c r="R488" s="844">
        <v>250</v>
      </c>
      <c r="S488" s="61">
        <v>22965</v>
      </c>
      <c r="T488" s="61">
        <v>325735250</v>
      </c>
      <c r="U488" s="61">
        <v>14000</v>
      </c>
      <c r="V488" s="61">
        <v>14350</v>
      </c>
      <c r="W488" s="61">
        <v>13950</v>
      </c>
      <c r="X488" s="61">
        <v>236124</v>
      </c>
      <c r="Y488" s="61">
        <v>16570088</v>
      </c>
    </row>
    <row r="489" spans="2:25" ht="12" customHeight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 s="49" t="s">
        <v>6022</v>
      </c>
      <c r="Q489" s="61">
        <v>14000</v>
      </c>
      <c r="R489" s="844">
        <v>500</v>
      </c>
      <c r="S489" s="61">
        <v>45027</v>
      </c>
      <c r="T489" s="61">
        <v>621377950</v>
      </c>
      <c r="U489" s="61">
        <v>13500</v>
      </c>
      <c r="V489" s="61">
        <v>14100</v>
      </c>
      <c r="W489" s="61">
        <v>13400</v>
      </c>
      <c r="X489" s="61">
        <v>231981</v>
      </c>
      <c r="Y489" s="61">
        <v>16570088</v>
      </c>
    </row>
    <row r="490" spans="2:25" ht="12" customHeight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 s="49" t="s">
        <v>6023</v>
      </c>
      <c r="Q490" s="61">
        <v>13500</v>
      </c>
      <c r="R490" s="844">
        <v>100</v>
      </c>
      <c r="S490" s="61">
        <v>15918</v>
      </c>
      <c r="T490" s="61">
        <v>213552800</v>
      </c>
      <c r="U490" s="61">
        <v>13350</v>
      </c>
      <c r="V490" s="61">
        <v>13650</v>
      </c>
      <c r="W490" s="61">
        <v>13300</v>
      </c>
      <c r="X490" s="61">
        <v>223696</v>
      </c>
      <c r="Y490" s="61">
        <v>16570088</v>
      </c>
    </row>
    <row r="491" spans="2:25" ht="12" customHeight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 s="49" t="s">
        <v>6024</v>
      </c>
      <c r="Q491" s="61">
        <v>13400</v>
      </c>
      <c r="R491" s="844">
        <v>-50</v>
      </c>
      <c r="S491" s="61">
        <v>11665</v>
      </c>
      <c r="T491" s="61">
        <v>155251792</v>
      </c>
      <c r="U491" s="61">
        <v>13150</v>
      </c>
      <c r="V491" s="61">
        <v>13450</v>
      </c>
      <c r="W491" s="61">
        <v>13150</v>
      </c>
      <c r="X491" s="61">
        <v>222039</v>
      </c>
      <c r="Y491" s="61">
        <v>16570088</v>
      </c>
    </row>
    <row r="492" spans="2:25" ht="12" customHeight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 s="49" t="s">
        <v>6025</v>
      </c>
      <c r="Q492" s="61">
        <v>13450</v>
      </c>
      <c r="R492" s="844">
        <v>-150</v>
      </c>
      <c r="S492" s="61">
        <v>11678</v>
      </c>
      <c r="T492" s="61">
        <v>157431350</v>
      </c>
      <c r="U492" s="61">
        <v>13600</v>
      </c>
      <c r="V492" s="61">
        <v>13700</v>
      </c>
      <c r="W492" s="61">
        <v>13400</v>
      </c>
      <c r="X492" s="61">
        <v>222868</v>
      </c>
      <c r="Y492" s="61">
        <v>16570088</v>
      </c>
    </row>
    <row r="493" spans="2:25" ht="12" customHeight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 s="49" t="s">
        <v>6026</v>
      </c>
      <c r="Q493" s="61">
        <v>13600</v>
      </c>
      <c r="R493" s="844">
        <v>-100</v>
      </c>
      <c r="S493" s="61">
        <v>13123</v>
      </c>
      <c r="T493" s="61">
        <v>180185600</v>
      </c>
      <c r="U493" s="61">
        <v>13900</v>
      </c>
      <c r="V493" s="61">
        <v>14050</v>
      </c>
      <c r="W493" s="61">
        <v>13550</v>
      </c>
      <c r="X493" s="61">
        <v>225353</v>
      </c>
      <c r="Y493" s="61">
        <v>16570088</v>
      </c>
    </row>
    <row r="494" spans="2:25" ht="12" customHeight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 s="49" t="s">
        <v>6027</v>
      </c>
      <c r="Q494" s="61">
        <v>13700</v>
      </c>
      <c r="R494" s="844">
        <v>100</v>
      </c>
      <c r="S494" s="61">
        <v>25982</v>
      </c>
      <c r="T494" s="61">
        <v>354930650</v>
      </c>
      <c r="U494" s="61">
        <v>13600</v>
      </c>
      <c r="V494" s="61">
        <v>13950</v>
      </c>
      <c r="W494" s="61">
        <v>13550</v>
      </c>
      <c r="X494" s="61">
        <v>227010</v>
      </c>
      <c r="Y494" s="61">
        <v>16570088</v>
      </c>
    </row>
    <row r="495" spans="2:25" ht="12" customHeight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 s="49" t="s">
        <v>6028</v>
      </c>
      <c r="Q495" s="61">
        <v>13600</v>
      </c>
      <c r="R495" s="844">
        <v>-150</v>
      </c>
      <c r="S495" s="61">
        <v>27199</v>
      </c>
      <c r="T495" s="61">
        <v>369959100</v>
      </c>
      <c r="U495" s="61">
        <v>13850</v>
      </c>
      <c r="V495" s="61">
        <v>13850</v>
      </c>
      <c r="W495" s="61">
        <v>13500</v>
      </c>
      <c r="X495" s="61">
        <v>225353</v>
      </c>
      <c r="Y495" s="61">
        <v>16570088</v>
      </c>
    </row>
    <row r="496" spans="2:25" ht="12" customHeight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 s="49" t="s">
        <v>6029</v>
      </c>
      <c r="Q496" s="61">
        <v>13750</v>
      </c>
      <c r="R496" s="844">
        <v>-200</v>
      </c>
      <c r="S496" s="61">
        <v>24265</v>
      </c>
      <c r="T496" s="61">
        <v>333606700</v>
      </c>
      <c r="U496" s="61">
        <v>14000</v>
      </c>
      <c r="V496" s="61">
        <v>14000</v>
      </c>
      <c r="W496" s="61">
        <v>13650</v>
      </c>
      <c r="X496" s="61">
        <v>227839</v>
      </c>
      <c r="Y496" s="61">
        <v>16570088</v>
      </c>
    </row>
    <row r="497" spans="2:25" ht="12" customHeight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 s="49" t="s">
        <v>6030</v>
      </c>
      <c r="Q497" s="61">
        <v>13950</v>
      </c>
      <c r="R497" s="844">
        <v>-50</v>
      </c>
      <c r="S497" s="61">
        <v>3554</v>
      </c>
      <c r="T497" s="61">
        <v>49458650</v>
      </c>
      <c r="U497" s="61">
        <v>14100</v>
      </c>
      <c r="V497" s="61">
        <v>14100</v>
      </c>
      <c r="W497" s="61">
        <v>13850</v>
      </c>
      <c r="X497" s="61">
        <v>231153</v>
      </c>
      <c r="Y497" s="61">
        <v>16570088</v>
      </c>
    </row>
    <row r="498" spans="2:25" ht="12" customHeight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 s="49" t="s">
        <v>6031</v>
      </c>
      <c r="Q498" s="61">
        <v>14000</v>
      </c>
      <c r="R498" s="844">
        <v>0</v>
      </c>
      <c r="S498" s="61">
        <v>5770</v>
      </c>
      <c r="T498" s="61">
        <v>80951100</v>
      </c>
      <c r="U498" s="61">
        <v>14200</v>
      </c>
      <c r="V498" s="61">
        <v>14250</v>
      </c>
      <c r="W498" s="61">
        <v>13900</v>
      </c>
      <c r="X498" s="61">
        <v>231981</v>
      </c>
      <c r="Y498" s="61">
        <v>16570088</v>
      </c>
    </row>
    <row r="499" spans="2:25" ht="12" customHeight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 s="49" t="s">
        <v>6032</v>
      </c>
      <c r="Q499" s="61">
        <v>14000</v>
      </c>
      <c r="R499" s="844">
        <v>100</v>
      </c>
      <c r="S499" s="61">
        <v>15212</v>
      </c>
      <c r="T499" s="61">
        <v>211908900</v>
      </c>
      <c r="U499" s="61">
        <v>13900</v>
      </c>
      <c r="V499" s="61">
        <v>14200</v>
      </c>
      <c r="W499" s="61">
        <v>13600</v>
      </c>
      <c r="X499" s="61">
        <v>231981</v>
      </c>
      <c r="Y499" s="61">
        <v>16570088</v>
      </c>
    </row>
    <row r="500" spans="2:25" ht="12" customHeight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 s="49" t="s">
        <v>6033</v>
      </c>
      <c r="Q500" s="61">
        <v>13900</v>
      </c>
      <c r="R500" s="844">
        <v>100</v>
      </c>
      <c r="S500" s="61">
        <v>5182</v>
      </c>
      <c r="T500" s="61">
        <v>72413400</v>
      </c>
      <c r="U500" s="61">
        <v>13750</v>
      </c>
      <c r="V500" s="61">
        <v>14150</v>
      </c>
      <c r="W500" s="61">
        <v>13750</v>
      </c>
      <c r="X500" s="61">
        <v>230324</v>
      </c>
      <c r="Y500" s="61">
        <v>16570088</v>
      </c>
    </row>
    <row r="501" spans="2:25" ht="12" customHeight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 s="49" t="s">
        <v>6034</v>
      </c>
      <c r="Q501" s="61">
        <v>13800</v>
      </c>
      <c r="R501" s="844">
        <v>50</v>
      </c>
      <c r="S501" s="61">
        <v>9157</v>
      </c>
      <c r="T501" s="61">
        <v>126016250</v>
      </c>
      <c r="U501" s="61">
        <v>13650</v>
      </c>
      <c r="V501" s="61">
        <v>13900</v>
      </c>
      <c r="W501" s="61">
        <v>13650</v>
      </c>
      <c r="X501" s="61">
        <v>228667</v>
      </c>
      <c r="Y501" s="61">
        <v>16570088</v>
      </c>
    </row>
    <row r="502" spans="2:25" ht="12" customHeight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 s="49" t="s">
        <v>6035</v>
      </c>
      <c r="Q502" s="61">
        <v>13750</v>
      </c>
      <c r="R502" s="844">
        <v>-150</v>
      </c>
      <c r="S502" s="61">
        <v>11531</v>
      </c>
      <c r="T502" s="61">
        <v>158525400</v>
      </c>
      <c r="U502" s="61">
        <v>13850</v>
      </c>
      <c r="V502" s="61">
        <v>14100</v>
      </c>
      <c r="W502" s="61">
        <v>13500</v>
      </c>
      <c r="X502" s="61">
        <v>227839</v>
      </c>
      <c r="Y502" s="61">
        <v>16570088</v>
      </c>
    </row>
    <row r="503" spans="2:25" ht="12" customHeight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 s="49" t="s">
        <v>6036</v>
      </c>
      <c r="Q503" s="61">
        <v>13900</v>
      </c>
      <c r="R503" s="844">
        <v>200</v>
      </c>
      <c r="S503" s="61">
        <v>11960</v>
      </c>
      <c r="T503" s="61">
        <v>167161650</v>
      </c>
      <c r="U503" s="61">
        <v>13600</v>
      </c>
      <c r="V503" s="61">
        <v>14150</v>
      </c>
      <c r="W503" s="61">
        <v>13600</v>
      </c>
      <c r="X503" s="61">
        <v>230324</v>
      </c>
      <c r="Y503" s="61">
        <v>16570088</v>
      </c>
    </row>
    <row r="504" spans="2:25" ht="12" customHeight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 s="49" t="s">
        <v>6037</v>
      </c>
      <c r="Q504" s="61">
        <v>13700</v>
      </c>
      <c r="R504" s="844">
        <v>-300</v>
      </c>
      <c r="S504" s="61">
        <v>16493</v>
      </c>
      <c r="T504" s="61">
        <v>227290400</v>
      </c>
      <c r="U504" s="61">
        <v>14050</v>
      </c>
      <c r="V504" s="61">
        <v>14050</v>
      </c>
      <c r="W504" s="61">
        <v>13550</v>
      </c>
      <c r="X504" s="61">
        <v>227010</v>
      </c>
      <c r="Y504" s="61">
        <v>16570088</v>
      </c>
    </row>
    <row r="505" spans="2:25" ht="12" customHeight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 s="49" t="s">
        <v>6038</v>
      </c>
      <c r="Q505" s="61">
        <v>14000</v>
      </c>
      <c r="R505" s="844">
        <v>150</v>
      </c>
      <c r="S505" s="61">
        <v>14697</v>
      </c>
      <c r="T505" s="61">
        <v>205128600</v>
      </c>
      <c r="U505" s="61">
        <v>13950</v>
      </c>
      <c r="V505" s="61">
        <v>14100</v>
      </c>
      <c r="W505" s="61">
        <v>13500</v>
      </c>
      <c r="X505" s="61">
        <v>231981</v>
      </c>
      <c r="Y505" s="61">
        <v>16570088</v>
      </c>
    </row>
    <row r="506" spans="2:25" ht="12" customHeight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 s="49" t="s">
        <v>6039</v>
      </c>
      <c r="Q506" s="61">
        <v>13850</v>
      </c>
      <c r="R506" s="844">
        <v>250</v>
      </c>
      <c r="S506" s="61">
        <v>16435</v>
      </c>
      <c r="T506" s="61">
        <v>224339700</v>
      </c>
      <c r="U506" s="61">
        <v>13950</v>
      </c>
      <c r="V506" s="61">
        <v>13950</v>
      </c>
      <c r="W506" s="61">
        <v>13450</v>
      </c>
      <c r="X506" s="61">
        <v>229496</v>
      </c>
      <c r="Y506" s="61">
        <v>16570088</v>
      </c>
    </row>
    <row r="507" spans="2:25" ht="12" customHeight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 s="49" t="s">
        <v>6040</v>
      </c>
      <c r="Q507" s="61">
        <v>13600</v>
      </c>
      <c r="R507" s="844">
        <v>-400</v>
      </c>
      <c r="S507" s="61">
        <v>20143</v>
      </c>
      <c r="T507" s="61">
        <v>278552850</v>
      </c>
      <c r="U507" s="61">
        <v>14000</v>
      </c>
      <c r="V507" s="61">
        <v>14150</v>
      </c>
      <c r="W507" s="61">
        <v>13600</v>
      </c>
      <c r="X507" s="61">
        <v>225353</v>
      </c>
      <c r="Y507" s="61">
        <v>16570088</v>
      </c>
    </row>
    <row r="508" spans="2:25" ht="12" customHeight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 s="49" t="s">
        <v>6041</v>
      </c>
      <c r="Q508" s="61">
        <v>14000</v>
      </c>
      <c r="R508" s="844">
        <v>-200</v>
      </c>
      <c r="S508" s="61">
        <v>11541</v>
      </c>
      <c r="T508" s="61">
        <v>161366750</v>
      </c>
      <c r="U508" s="61">
        <v>14200</v>
      </c>
      <c r="V508" s="61">
        <v>14250</v>
      </c>
      <c r="W508" s="61">
        <v>13900</v>
      </c>
      <c r="X508" s="61">
        <v>231981</v>
      </c>
      <c r="Y508" s="61">
        <v>16570088</v>
      </c>
    </row>
    <row r="509" spans="2:25" ht="12" customHeight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 s="49" t="s">
        <v>6042</v>
      </c>
      <c r="Q509" s="61">
        <v>14200</v>
      </c>
      <c r="R509" s="844">
        <v>100</v>
      </c>
      <c r="S509" s="61">
        <v>10614</v>
      </c>
      <c r="T509" s="61">
        <v>149355400</v>
      </c>
      <c r="U509" s="61">
        <v>14150</v>
      </c>
      <c r="V509" s="61">
        <v>14300</v>
      </c>
      <c r="W509" s="61">
        <v>13950</v>
      </c>
      <c r="X509" s="61">
        <v>235295</v>
      </c>
      <c r="Y509" s="61">
        <v>16570088</v>
      </c>
    </row>
    <row r="510" spans="2:25" ht="12" customHeight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 s="49" t="s">
        <v>6043</v>
      </c>
      <c r="Q510" s="61">
        <v>14100</v>
      </c>
      <c r="R510" s="844">
        <v>0</v>
      </c>
      <c r="S510" s="61">
        <v>18382</v>
      </c>
      <c r="T510" s="61">
        <v>257784150</v>
      </c>
      <c r="U510" s="61">
        <v>14350</v>
      </c>
      <c r="V510" s="61">
        <v>14350</v>
      </c>
      <c r="W510" s="61">
        <v>13900</v>
      </c>
      <c r="X510" s="61">
        <v>233638</v>
      </c>
      <c r="Y510" s="61">
        <v>16570088</v>
      </c>
    </row>
    <row r="511" spans="2:25" ht="12" customHeight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 s="49" t="s">
        <v>6044</v>
      </c>
      <c r="Q511" s="61">
        <v>14100</v>
      </c>
      <c r="R511" s="844">
        <v>-300</v>
      </c>
      <c r="S511" s="61">
        <v>13815</v>
      </c>
      <c r="T511" s="61">
        <v>195074350</v>
      </c>
      <c r="U511" s="61">
        <v>14450</v>
      </c>
      <c r="V511" s="61">
        <v>14450</v>
      </c>
      <c r="W511" s="61">
        <v>13950</v>
      </c>
      <c r="X511" s="61">
        <v>233638</v>
      </c>
      <c r="Y511" s="61">
        <v>16570088</v>
      </c>
    </row>
    <row r="512" spans="2:25" ht="12" customHeight="1">
      <c r="P512" s="49" t="s">
        <v>6045</v>
      </c>
      <c r="Q512" s="61">
        <v>14400</v>
      </c>
      <c r="R512" s="844">
        <v>150</v>
      </c>
      <c r="S512" s="61">
        <v>6264</v>
      </c>
      <c r="T512" s="61">
        <v>89522250</v>
      </c>
      <c r="U512" s="61">
        <v>14050</v>
      </c>
      <c r="V512" s="61">
        <v>14400</v>
      </c>
      <c r="W512" s="61">
        <v>14050</v>
      </c>
      <c r="X512" s="61">
        <v>238609</v>
      </c>
      <c r="Y512" s="61">
        <v>16570088</v>
      </c>
    </row>
    <row r="513" spans="16:25" ht="12" customHeight="1">
      <c r="P513" s="49" t="s">
        <v>6046</v>
      </c>
      <c r="Q513" s="61">
        <v>14250</v>
      </c>
      <c r="R513" s="844">
        <v>-200</v>
      </c>
      <c r="S513" s="61">
        <v>10323</v>
      </c>
      <c r="T513" s="61">
        <v>146367900</v>
      </c>
      <c r="U513" s="61">
        <v>14450</v>
      </c>
      <c r="V513" s="61">
        <v>14600</v>
      </c>
      <c r="W513" s="61">
        <v>14000</v>
      </c>
      <c r="X513" s="61">
        <v>236124</v>
      </c>
      <c r="Y513" s="61">
        <v>16570088</v>
      </c>
    </row>
    <row r="514" spans="16:25" ht="12" customHeight="1">
      <c r="P514" s="49" t="s">
        <v>6047</v>
      </c>
      <c r="Q514" s="61">
        <v>14450</v>
      </c>
      <c r="R514" s="844">
        <v>-50</v>
      </c>
      <c r="S514" s="61">
        <v>11511</v>
      </c>
      <c r="T514" s="61">
        <v>166420050</v>
      </c>
      <c r="U514" s="61">
        <v>14450</v>
      </c>
      <c r="V514" s="61">
        <v>14600</v>
      </c>
      <c r="W514" s="61">
        <v>14300</v>
      </c>
      <c r="X514" s="61">
        <v>239438</v>
      </c>
      <c r="Y514" s="61">
        <v>16570088</v>
      </c>
    </row>
    <row r="515" spans="16:25" ht="12" customHeight="1">
      <c r="P515" s="49" t="s">
        <v>6048</v>
      </c>
      <c r="Q515" s="61">
        <v>14500</v>
      </c>
      <c r="R515" s="844">
        <v>600</v>
      </c>
      <c r="S515" s="61">
        <v>6370</v>
      </c>
      <c r="T515" s="61">
        <v>90365450</v>
      </c>
      <c r="U515" s="61">
        <v>13900</v>
      </c>
      <c r="V515" s="61">
        <v>14500</v>
      </c>
      <c r="W515" s="61">
        <v>13750</v>
      </c>
      <c r="X515" s="61">
        <v>240266</v>
      </c>
      <c r="Y515" s="61">
        <v>16570088</v>
      </c>
    </row>
    <row r="516" spans="16:25" ht="12" customHeight="1">
      <c r="P516" s="49" t="s">
        <v>6049</v>
      </c>
      <c r="Q516" s="61">
        <v>13900</v>
      </c>
      <c r="R516" s="844">
        <v>-150</v>
      </c>
      <c r="S516" s="61">
        <v>12635</v>
      </c>
      <c r="T516" s="61">
        <v>175644750</v>
      </c>
      <c r="U516" s="61">
        <v>13850</v>
      </c>
      <c r="V516" s="61">
        <v>14250</v>
      </c>
      <c r="W516" s="61">
        <v>13750</v>
      </c>
      <c r="X516" s="61">
        <v>230324</v>
      </c>
      <c r="Y516" s="61">
        <v>16570088</v>
      </c>
    </row>
    <row r="517" spans="16:25" ht="12" customHeight="1">
      <c r="P517" s="49" t="s">
        <v>6050</v>
      </c>
      <c r="Q517" s="61">
        <v>14050</v>
      </c>
      <c r="R517" s="844">
        <v>-150</v>
      </c>
      <c r="S517" s="61">
        <v>16143</v>
      </c>
      <c r="T517" s="61">
        <v>226760200</v>
      </c>
      <c r="U517" s="61">
        <v>14300</v>
      </c>
      <c r="V517" s="61">
        <v>14300</v>
      </c>
      <c r="W517" s="61">
        <v>13950</v>
      </c>
      <c r="X517" s="61">
        <v>232810</v>
      </c>
      <c r="Y517" s="61">
        <v>16570088</v>
      </c>
    </row>
    <row r="518" spans="16:25" ht="12" customHeight="1">
      <c r="P518" s="49" t="s">
        <v>6051</v>
      </c>
      <c r="Q518" s="61">
        <v>14200</v>
      </c>
      <c r="R518" s="844">
        <v>-50</v>
      </c>
      <c r="S518" s="61">
        <v>23260</v>
      </c>
      <c r="T518" s="61">
        <v>329830150</v>
      </c>
      <c r="U518" s="61">
        <v>14250</v>
      </c>
      <c r="V518" s="61">
        <v>14350</v>
      </c>
      <c r="W518" s="61">
        <v>14050</v>
      </c>
      <c r="X518" s="61">
        <v>235295</v>
      </c>
      <c r="Y518" s="61">
        <v>16570088</v>
      </c>
    </row>
    <row r="519" spans="16:25" ht="12" customHeight="1">
      <c r="P519" s="49" t="s">
        <v>6052</v>
      </c>
      <c r="Q519" s="61">
        <v>14250</v>
      </c>
      <c r="R519" s="844">
        <v>-400</v>
      </c>
      <c r="S519" s="61">
        <v>18026</v>
      </c>
      <c r="T519" s="61">
        <v>258092600</v>
      </c>
      <c r="U519" s="61">
        <v>14400</v>
      </c>
      <c r="V519" s="61">
        <v>14600</v>
      </c>
      <c r="W519" s="61">
        <v>14200</v>
      </c>
      <c r="X519" s="61">
        <v>236124</v>
      </c>
      <c r="Y519" s="61">
        <v>16570088</v>
      </c>
    </row>
    <row r="520" spans="16:25" ht="12" customHeight="1">
      <c r="P520" s="49" t="s">
        <v>6053</v>
      </c>
      <c r="Q520" s="61">
        <v>14650</v>
      </c>
      <c r="R520" s="844">
        <v>-150</v>
      </c>
      <c r="S520" s="61">
        <v>22420</v>
      </c>
      <c r="T520" s="61">
        <v>324303200</v>
      </c>
      <c r="U520" s="61">
        <v>14700</v>
      </c>
      <c r="V520" s="61">
        <v>14750</v>
      </c>
      <c r="W520" s="61">
        <v>14300</v>
      </c>
      <c r="X520" s="61">
        <v>242752</v>
      </c>
      <c r="Y520" s="61">
        <v>16570088</v>
      </c>
    </row>
    <row r="521" spans="16:25" ht="12" customHeight="1">
      <c r="P521" s="49" t="s">
        <v>6054</v>
      </c>
      <c r="Q521" s="61">
        <v>14800</v>
      </c>
      <c r="R521" s="844">
        <v>-150</v>
      </c>
      <c r="S521" s="61">
        <v>12381</v>
      </c>
      <c r="T521" s="61">
        <v>183664350</v>
      </c>
      <c r="U521" s="61">
        <v>14750</v>
      </c>
      <c r="V521" s="61">
        <v>15200</v>
      </c>
      <c r="W521" s="61">
        <v>14600</v>
      </c>
      <c r="X521" s="61">
        <v>245237</v>
      </c>
      <c r="Y521" s="61">
        <v>16570088</v>
      </c>
    </row>
    <row r="522" spans="16:25" ht="12" customHeight="1">
      <c r="P522" s="49" t="s">
        <v>6055</v>
      </c>
      <c r="Q522" s="61">
        <v>14950</v>
      </c>
      <c r="R522" s="844">
        <v>150</v>
      </c>
      <c r="S522" s="61">
        <v>13403</v>
      </c>
      <c r="T522" s="61">
        <v>197883600</v>
      </c>
      <c r="U522" s="61">
        <v>14900</v>
      </c>
      <c r="V522" s="61">
        <v>15200</v>
      </c>
      <c r="W522" s="61">
        <v>14400</v>
      </c>
      <c r="X522" s="61">
        <v>247723</v>
      </c>
      <c r="Y522" s="61">
        <v>16570088</v>
      </c>
    </row>
    <row r="523" spans="16:25" ht="12" customHeight="1">
      <c r="P523" s="49" t="s">
        <v>6056</v>
      </c>
      <c r="Q523" s="61">
        <v>14800</v>
      </c>
      <c r="R523" s="844">
        <v>-50</v>
      </c>
      <c r="S523" s="61">
        <v>18131</v>
      </c>
      <c r="T523" s="61">
        <v>268393200</v>
      </c>
      <c r="U523" s="61">
        <v>14800</v>
      </c>
      <c r="V523" s="61">
        <v>15150</v>
      </c>
      <c r="W523" s="61">
        <v>14650</v>
      </c>
      <c r="X523" s="61">
        <v>245237</v>
      </c>
      <c r="Y523" s="61">
        <v>16570088</v>
      </c>
    </row>
    <row r="524" spans="16:25" ht="12" customHeight="1">
      <c r="P524" s="49" t="s">
        <v>6057</v>
      </c>
      <c r="Q524" s="61">
        <v>14850</v>
      </c>
      <c r="R524" s="844">
        <v>-550</v>
      </c>
      <c r="S524" s="61">
        <v>32052</v>
      </c>
      <c r="T524" s="61">
        <v>483543200</v>
      </c>
      <c r="U524" s="61">
        <v>15600</v>
      </c>
      <c r="V524" s="61">
        <v>15600</v>
      </c>
      <c r="W524" s="61">
        <v>14800</v>
      </c>
      <c r="X524" s="61">
        <v>246066</v>
      </c>
      <c r="Y524" s="61">
        <v>16570088</v>
      </c>
    </row>
    <row r="525" spans="16:25" ht="12" customHeight="1">
      <c r="P525" s="49" t="s">
        <v>6058</v>
      </c>
      <c r="Q525" s="61">
        <v>15400</v>
      </c>
      <c r="R525" s="844">
        <v>350</v>
      </c>
      <c r="S525" s="61">
        <v>32781</v>
      </c>
      <c r="T525" s="61">
        <v>505555950</v>
      </c>
      <c r="U525" s="61">
        <v>15300</v>
      </c>
      <c r="V525" s="61">
        <v>15600</v>
      </c>
      <c r="W525" s="61">
        <v>15100</v>
      </c>
      <c r="X525" s="61">
        <v>255179</v>
      </c>
      <c r="Y525" s="61">
        <v>16570088</v>
      </c>
    </row>
    <row r="526" spans="16:25" ht="12" customHeight="1">
      <c r="P526" s="49" t="s">
        <v>6059</v>
      </c>
      <c r="Q526" s="61">
        <v>15050</v>
      </c>
      <c r="R526" s="844">
        <v>0</v>
      </c>
      <c r="S526" s="61">
        <v>33196</v>
      </c>
      <c r="T526" s="61">
        <v>504333050</v>
      </c>
      <c r="U526" s="61">
        <v>15200</v>
      </c>
      <c r="V526" s="61">
        <v>15400</v>
      </c>
      <c r="W526" s="61">
        <v>14850</v>
      </c>
      <c r="X526" s="61">
        <v>249380</v>
      </c>
      <c r="Y526" s="61">
        <v>16570088</v>
      </c>
    </row>
    <row r="527" spans="16:25" ht="12" customHeight="1">
      <c r="P527" s="49" t="s">
        <v>6060</v>
      </c>
      <c r="Q527" s="61">
        <v>15050</v>
      </c>
      <c r="R527" s="844">
        <v>400</v>
      </c>
      <c r="S527" s="61">
        <v>26394</v>
      </c>
      <c r="T527" s="61">
        <v>384360900</v>
      </c>
      <c r="U527" s="61">
        <v>14450</v>
      </c>
      <c r="V527" s="61">
        <v>15050</v>
      </c>
      <c r="W527" s="61">
        <v>14150</v>
      </c>
      <c r="X527" s="61">
        <v>249380</v>
      </c>
      <c r="Y527" s="61">
        <v>16570088</v>
      </c>
    </row>
    <row r="528" spans="16:25" ht="12" customHeight="1">
      <c r="P528" s="49" t="s">
        <v>6061</v>
      </c>
      <c r="Q528" s="61">
        <v>14650</v>
      </c>
      <c r="R528" s="844">
        <v>0</v>
      </c>
      <c r="S528" s="61">
        <v>12814</v>
      </c>
      <c r="T528" s="61">
        <v>187812750</v>
      </c>
      <c r="U528" s="61">
        <v>14750</v>
      </c>
      <c r="V528" s="61">
        <v>14850</v>
      </c>
      <c r="W528" s="61">
        <v>14500</v>
      </c>
      <c r="X528" s="61">
        <v>242752</v>
      </c>
      <c r="Y528" s="61">
        <v>16570088</v>
      </c>
    </row>
    <row r="529" spans="16:25" ht="12" customHeight="1">
      <c r="P529" s="49" t="s">
        <v>6062</v>
      </c>
      <c r="Q529" s="61">
        <v>14650</v>
      </c>
      <c r="R529" s="844">
        <v>-250</v>
      </c>
      <c r="S529" s="61">
        <v>8357</v>
      </c>
      <c r="T529" s="61">
        <v>123906250</v>
      </c>
      <c r="U529" s="61">
        <v>15000</v>
      </c>
      <c r="V529" s="61">
        <v>15050</v>
      </c>
      <c r="W529" s="61">
        <v>14650</v>
      </c>
      <c r="X529" s="61">
        <v>242752</v>
      </c>
      <c r="Y529" s="61">
        <v>16570088</v>
      </c>
    </row>
    <row r="530" spans="16:25" ht="12" customHeight="1">
      <c r="P530" s="49" t="s">
        <v>6063</v>
      </c>
      <c r="Q530" s="61">
        <v>14900</v>
      </c>
      <c r="R530" s="844">
        <v>200</v>
      </c>
      <c r="S530" s="61">
        <v>28190</v>
      </c>
      <c r="T530" s="61">
        <v>417535350</v>
      </c>
      <c r="U530" s="61">
        <v>14700</v>
      </c>
      <c r="V530" s="61">
        <v>15000</v>
      </c>
      <c r="W530" s="61">
        <v>14500</v>
      </c>
      <c r="X530" s="61">
        <v>246894</v>
      </c>
      <c r="Y530" s="61">
        <v>16570088</v>
      </c>
    </row>
    <row r="531" spans="16:25" ht="12" customHeight="1">
      <c r="P531" s="49" t="s">
        <v>6064</v>
      </c>
      <c r="Q531" s="61">
        <v>14700</v>
      </c>
      <c r="R531" s="844">
        <v>0</v>
      </c>
      <c r="S531" s="61">
        <v>18444</v>
      </c>
      <c r="T531" s="61">
        <v>271736300</v>
      </c>
      <c r="U531" s="61">
        <v>14700</v>
      </c>
      <c r="V531" s="61">
        <v>14900</v>
      </c>
      <c r="W531" s="61">
        <v>14400</v>
      </c>
      <c r="X531" s="61">
        <v>243580</v>
      </c>
      <c r="Y531" s="61">
        <v>16570088</v>
      </c>
    </row>
    <row r="532" spans="16:25" ht="12" customHeight="1">
      <c r="P532" s="49" t="s">
        <v>6065</v>
      </c>
      <c r="Q532" s="61">
        <v>14700</v>
      </c>
      <c r="R532" s="844">
        <v>-300</v>
      </c>
      <c r="S532" s="61">
        <v>34935</v>
      </c>
      <c r="T532" s="61">
        <v>511572800</v>
      </c>
      <c r="U532" s="61">
        <v>15000</v>
      </c>
      <c r="V532" s="61">
        <v>15100</v>
      </c>
      <c r="W532" s="61">
        <v>14350</v>
      </c>
      <c r="X532" s="61">
        <v>243580</v>
      </c>
      <c r="Y532" s="61">
        <v>16570088</v>
      </c>
    </row>
    <row r="533" spans="16:25" ht="12" customHeight="1">
      <c r="P533" s="49" t="s">
        <v>6066</v>
      </c>
      <c r="Q533" s="61">
        <v>15000</v>
      </c>
      <c r="R533" s="844">
        <v>150</v>
      </c>
      <c r="S533" s="61">
        <v>35826</v>
      </c>
      <c r="T533" s="61">
        <v>537258800</v>
      </c>
      <c r="U533" s="61">
        <v>14700</v>
      </c>
      <c r="V533" s="61">
        <v>15350</v>
      </c>
      <c r="W533" s="61">
        <v>14700</v>
      </c>
      <c r="X533" s="61">
        <v>248551</v>
      </c>
      <c r="Y533" s="61">
        <v>16570088</v>
      </c>
    </row>
    <row r="534" spans="16:25" ht="12" customHeight="1">
      <c r="P534" s="49" t="s">
        <v>6067</v>
      </c>
      <c r="Q534" s="61">
        <v>14850</v>
      </c>
      <c r="R534" s="844">
        <v>0</v>
      </c>
      <c r="S534" s="61">
        <v>42834</v>
      </c>
      <c r="T534" s="61">
        <v>646551550</v>
      </c>
      <c r="U534" s="61">
        <v>14850</v>
      </c>
      <c r="V534" s="61">
        <v>15400</v>
      </c>
      <c r="W534" s="61">
        <v>14700</v>
      </c>
      <c r="X534" s="61">
        <v>246066</v>
      </c>
      <c r="Y534" s="61">
        <v>16570088</v>
      </c>
    </row>
    <row r="535" spans="16:25" ht="12" customHeight="1">
      <c r="P535" s="49" t="s">
        <v>6068</v>
      </c>
      <c r="Q535" s="61">
        <v>14850</v>
      </c>
      <c r="R535" s="844">
        <v>600</v>
      </c>
      <c r="S535" s="61">
        <v>55380</v>
      </c>
      <c r="T535" s="61">
        <v>801033600</v>
      </c>
      <c r="U535" s="61">
        <v>13900</v>
      </c>
      <c r="V535" s="61">
        <v>14950</v>
      </c>
      <c r="W535" s="61">
        <v>13800</v>
      </c>
      <c r="X535" s="61">
        <v>246066</v>
      </c>
      <c r="Y535" s="61">
        <v>16570088</v>
      </c>
    </row>
    <row r="536" spans="16:25" ht="12" customHeight="1">
      <c r="P536" s="49" t="s">
        <v>6069</v>
      </c>
      <c r="Q536" s="61">
        <v>14250</v>
      </c>
      <c r="R536" s="844">
        <v>650</v>
      </c>
      <c r="S536" s="61">
        <v>43163</v>
      </c>
      <c r="T536" s="61">
        <v>611556950</v>
      </c>
      <c r="U536" s="61">
        <v>13750</v>
      </c>
      <c r="V536" s="61">
        <v>14400</v>
      </c>
      <c r="W536" s="61">
        <v>13750</v>
      </c>
      <c r="X536" s="61">
        <v>236124</v>
      </c>
      <c r="Y536" s="61">
        <v>16570088</v>
      </c>
    </row>
    <row r="537" spans="16:25" ht="12" customHeight="1">
      <c r="P537" s="49" t="s">
        <v>6070</v>
      </c>
      <c r="Q537" s="61">
        <v>13600</v>
      </c>
      <c r="R537" s="844">
        <v>-100</v>
      </c>
      <c r="S537" s="61">
        <v>30914</v>
      </c>
      <c r="T537" s="61">
        <v>425535850</v>
      </c>
      <c r="U537" s="61">
        <v>13700</v>
      </c>
      <c r="V537" s="61">
        <v>14000</v>
      </c>
      <c r="W537" s="61">
        <v>13450</v>
      </c>
      <c r="X537" s="61">
        <v>225353</v>
      </c>
      <c r="Y537" s="61">
        <v>16570088</v>
      </c>
    </row>
    <row r="538" spans="16:25" ht="12" customHeight="1">
      <c r="P538" s="49" t="s">
        <v>6071</v>
      </c>
      <c r="Q538" s="61">
        <v>13700</v>
      </c>
      <c r="R538" s="844">
        <v>-250</v>
      </c>
      <c r="S538" s="61">
        <v>49717</v>
      </c>
      <c r="T538" s="61">
        <v>700503950</v>
      </c>
      <c r="U538" s="61">
        <v>14050</v>
      </c>
      <c r="V538" s="61">
        <v>14550</v>
      </c>
      <c r="W538" s="61">
        <v>13700</v>
      </c>
      <c r="X538" s="61">
        <v>227010</v>
      </c>
      <c r="Y538" s="61">
        <v>16570088</v>
      </c>
    </row>
    <row r="539" spans="16:25" ht="12" customHeight="1">
      <c r="P539" s="49" t="s">
        <v>6072</v>
      </c>
      <c r="Q539" s="61">
        <v>13950</v>
      </c>
      <c r="R539" s="844">
        <v>550</v>
      </c>
      <c r="S539" s="61">
        <v>164623</v>
      </c>
      <c r="T539" s="61">
        <v>2318549600</v>
      </c>
      <c r="U539" s="61">
        <v>13550</v>
      </c>
      <c r="V539" s="61">
        <v>14500</v>
      </c>
      <c r="W539" s="61">
        <v>13400</v>
      </c>
      <c r="X539" s="61">
        <v>231153</v>
      </c>
      <c r="Y539" s="61">
        <v>16570088</v>
      </c>
    </row>
    <row r="540" spans="16:25" ht="12" customHeight="1">
      <c r="P540" s="49" t="s">
        <v>6073</v>
      </c>
      <c r="Q540" s="61">
        <v>13400</v>
      </c>
      <c r="R540" s="61">
        <v>1250</v>
      </c>
      <c r="S540" s="61">
        <v>95089</v>
      </c>
      <c r="T540" s="61">
        <v>1235205950</v>
      </c>
      <c r="U540" s="61">
        <v>12450</v>
      </c>
      <c r="V540" s="61">
        <v>13400</v>
      </c>
      <c r="W540" s="61">
        <v>12300</v>
      </c>
      <c r="X540" s="61">
        <v>222039</v>
      </c>
      <c r="Y540" s="61">
        <v>16570088</v>
      </c>
    </row>
    <row r="541" spans="16:25" ht="12" customHeight="1">
      <c r="P541" s="49" t="s">
        <v>6074</v>
      </c>
      <c r="Q541" s="61">
        <v>12150</v>
      </c>
      <c r="R541" s="844">
        <v>0</v>
      </c>
      <c r="S541" s="61">
        <v>13293</v>
      </c>
      <c r="T541" s="61">
        <v>159285050</v>
      </c>
      <c r="U541" s="61">
        <v>12050</v>
      </c>
      <c r="V541" s="61">
        <v>12150</v>
      </c>
      <c r="W541" s="61">
        <v>11850</v>
      </c>
      <c r="X541" s="61">
        <v>201327</v>
      </c>
      <c r="Y541" s="61">
        <v>16570088</v>
      </c>
    </row>
    <row r="542" spans="16:25" ht="12" customHeight="1">
      <c r="P542" s="49" t="s">
        <v>6075</v>
      </c>
      <c r="Q542" s="61">
        <v>12150</v>
      </c>
      <c r="R542" s="844">
        <v>150</v>
      </c>
      <c r="S542" s="61">
        <v>7300</v>
      </c>
      <c r="T542" s="61">
        <v>87833250</v>
      </c>
      <c r="U542" s="61">
        <v>12000</v>
      </c>
      <c r="V542" s="61">
        <v>12250</v>
      </c>
      <c r="W542" s="61">
        <v>11950</v>
      </c>
      <c r="X542" s="61">
        <v>201327</v>
      </c>
      <c r="Y542" s="61">
        <v>16570088</v>
      </c>
    </row>
    <row r="543" spans="16:25" ht="12" customHeight="1">
      <c r="P543" s="49" t="s">
        <v>6076</v>
      </c>
      <c r="Q543" s="61">
        <v>12000</v>
      </c>
      <c r="R543" s="844">
        <v>-150</v>
      </c>
      <c r="S543" s="61">
        <v>10605</v>
      </c>
      <c r="T543" s="61">
        <v>128231000</v>
      </c>
      <c r="U543" s="61">
        <v>12150</v>
      </c>
      <c r="V543" s="61">
        <v>12250</v>
      </c>
      <c r="W543" s="61">
        <v>12000</v>
      </c>
      <c r="X543" s="61">
        <v>198841</v>
      </c>
      <c r="Y543" s="61">
        <v>16570088</v>
      </c>
    </row>
    <row r="544" spans="16:25" ht="12" customHeight="1">
      <c r="P544" s="49" t="s">
        <v>6077</v>
      </c>
      <c r="Q544" s="61">
        <v>12150</v>
      </c>
      <c r="R544" s="844">
        <v>-100</v>
      </c>
      <c r="S544" s="61">
        <v>23078</v>
      </c>
      <c r="T544" s="61">
        <v>278801550</v>
      </c>
      <c r="U544" s="61">
        <v>12350</v>
      </c>
      <c r="V544" s="61">
        <v>12400</v>
      </c>
      <c r="W544" s="61">
        <v>11950</v>
      </c>
      <c r="X544" s="61">
        <v>201327</v>
      </c>
      <c r="Y544" s="61">
        <v>16570088</v>
      </c>
    </row>
    <row r="545" spans="16:25" ht="12" customHeight="1">
      <c r="P545" s="49" t="s">
        <v>6078</v>
      </c>
      <c r="Q545" s="61">
        <v>12250</v>
      </c>
      <c r="R545" s="844">
        <v>50</v>
      </c>
      <c r="S545" s="61">
        <v>12212</v>
      </c>
      <c r="T545" s="61">
        <v>150928900</v>
      </c>
      <c r="U545" s="61">
        <v>12200</v>
      </c>
      <c r="V545" s="61">
        <v>12600</v>
      </c>
      <c r="W545" s="61">
        <v>12050</v>
      </c>
      <c r="X545" s="61">
        <v>202984</v>
      </c>
      <c r="Y545" s="61">
        <v>16570088</v>
      </c>
    </row>
    <row r="546" spans="16:25" ht="12" customHeight="1">
      <c r="P546" s="49" t="s">
        <v>6079</v>
      </c>
      <c r="Q546" s="61">
        <v>12200</v>
      </c>
      <c r="R546" s="844">
        <v>150</v>
      </c>
      <c r="S546" s="61">
        <v>11820</v>
      </c>
      <c r="T546" s="61">
        <v>143274250</v>
      </c>
      <c r="U546" s="61">
        <v>12050</v>
      </c>
      <c r="V546" s="61">
        <v>12450</v>
      </c>
      <c r="W546" s="61">
        <v>11850</v>
      </c>
      <c r="X546" s="61">
        <v>202155</v>
      </c>
      <c r="Y546" s="61">
        <v>16570088</v>
      </c>
    </row>
    <row r="547" spans="16:25" ht="12" customHeight="1">
      <c r="P547" s="49" t="s">
        <v>6080</v>
      </c>
      <c r="Q547" s="61">
        <v>12050</v>
      </c>
      <c r="R547" s="844">
        <v>0</v>
      </c>
      <c r="S547" s="61">
        <v>26920</v>
      </c>
      <c r="T547" s="61">
        <v>320304050</v>
      </c>
      <c r="U547" s="61">
        <v>11950</v>
      </c>
      <c r="V547" s="61">
        <v>12200</v>
      </c>
      <c r="W547" s="61">
        <v>11750</v>
      </c>
      <c r="X547" s="61">
        <v>199670</v>
      </c>
      <c r="Y547" s="61">
        <v>16570088</v>
      </c>
    </row>
    <row r="548" spans="16:25" ht="12" customHeight="1">
      <c r="P548" s="49" t="s">
        <v>6081</v>
      </c>
      <c r="Q548" s="61">
        <v>12050</v>
      </c>
      <c r="R548" s="844">
        <v>-250</v>
      </c>
      <c r="S548" s="61">
        <v>19352</v>
      </c>
      <c r="T548" s="61">
        <v>233622150</v>
      </c>
      <c r="U548" s="61">
        <v>12200</v>
      </c>
      <c r="V548" s="61">
        <v>12400</v>
      </c>
      <c r="W548" s="61">
        <v>11950</v>
      </c>
      <c r="X548" s="61">
        <v>199670</v>
      </c>
      <c r="Y548" s="61">
        <v>16570088</v>
      </c>
    </row>
    <row r="549" spans="16:25" ht="12" customHeight="1">
      <c r="P549" s="49" t="s">
        <v>6082</v>
      </c>
      <c r="Q549" s="61">
        <v>12300</v>
      </c>
      <c r="R549" s="844">
        <v>-200</v>
      </c>
      <c r="S549" s="61">
        <v>22233</v>
      </c>
      <c r="T549" s="61">
        <v>271441100</v>
      </c>
      <c r="U549" s="61">
        <v>12350</v>
      </c>
      <c r="V549" s="61">
        <v>12500</v>
      </c>
      <c r="W549" s="61">
        <v>12100</v>
      </c>
      <c r="X549" s="61">
        <v>203812</v>
      </c>
      <c r="Y549" s="61">
        <v>16570088</v>
      </c>
    </row>
    <row r="550" spans="16:25" ht="12" customHeight="1">
      <c r="P550" s="49" t="s">
        <v>6083</v>
      </c>
      <c r="Q550" s="61">
        <v>12500</v>
      </c>
      <c r="R550" s="844">
        <v>0</v>
      </c>
      <c r="S550" s="61">
        <v>19224</v>
      </c>
      <c r="T550" s="61">
        <v>241060100</v>
      </c>
      <c r="U550" s="61">
        <v>12550</v>
      </c>
      <c r="V550" s="61">
        <v>12800</v>
      </c>
      <c r="W550" s="61">
        <v>12250</v>
      </c>
      <c r="X550" s="61">
        <v>207126</v>
      </c>
      <c r="Y550" s="61">
        <v>16570088</v>
      </c>
    </row>
    <row r="551" spans="16:25" ht="12" customHeight="1">
      <c r="P551" s="49" t="s">
        <v>6084</v>
      </c>
      <c r="Q551" s="61">
        <v>12500</v>
      </c>
      <c r="R551" s="844">
        <v>0</v>
      </c>
      <c r="S551" s="61">
        <v>47243</v>
      </c>
      <c r="T551" s="61">
        <v>575602950</v>
      </c>
      <c r="U551" s="61">
        <v>12300</v>
      </c>
      <c r="V551" s="61">
        <v>12650</v>
      </c>
      <c r="W551" s="61">
        <v>11950</v>
      </c>
      <c r="X551" s="61">
        <v>207126</v>
      </c>
      <c r="Y551" s="61">
        <v>16570088</v>
      </c>
    </row>
    <row r="552" spans="16:25" ht="12" customHeight="1">
      <c r="P552" s="49" t="s">
        <v>6085</v>
      </c>
      <c r="Q552" s="61">
        <v>12500</v>
      </c>
      <c r="R552" s="844">
        <v>-50</v>
      </c>
      <c r="S552" s="61">
        <v>33299</v>
      </c>
      <c r="T552" s="61">
        <v>420826850</v>
      </c>
      <c r="U552" s="61">
        <v>12550</v>
      </c>
      <c r="V552" s="61">
        <v>12900</v>
      </c>
      <c r="W552" s="61">
        <v>12250</v>
      </c>
      <c r="X552" s="61">
        <v>207126</v>
      </c>
      <c r="Y552" s="61">
        <v>16570088</v>
      </c>
    </row>
    <row r="553" spans="16:25" ht="12" customHeight="1">
      <c r="P553" s="49" t="s">
        <v>6086</v>
      </c>
      <c r="Q553" s="61">
        <v>12550</v>
      </c>
      <c r="R553" s="844">
        <v>-650</v>
      </c>
      <c r="S553" s="61">
        <v>32192</v>
      </c>
      <c r="T553" s="61">
        <v>410434800</v>
      </c>
      <c r="U553" s="61">
        <v>13050</v>
      </c>
      <c r="V553" s="61">
        <v>13100</v>
      </c>
      <c r="W553" s="61">
        <v>12500</v>
      </c>
      <c r="X553" s="61">
        <v>207955</v>
      </c>
      <c r="Y553" s="61">
        <v>16570088</v>
      </c>
    </row>
    <row r="554" spans="16:25" ht="12" customHeight="1">
      <c r="P554" s="49" t="s">
        <v>6087</v>
      </c>
      <c r="Q554" s="61">
        <v>13200</v>
      </c>
      <c r="R554" s="844">
        <v>50</v>
      </c>
      <c r="S554" s="61">
        <v>14295</v>
      </c>
      <c r="T554" s="61">
        <v>188972250</v>
      </c>
      <c r="U554" s="61">
        <v>13200</v>
      </c>
      <c r="V554" s="61">
        <v>13500</v>
      </c>
      <c r="W554" s="61">
        <v>13000</v>
      </c>
      <c r="X554" s="61">
        <v>218725</v>
      </c>
      <c r="Y554" s="61">
        <v>16570088</v>
      </c>
    </row>
    <row r="555" spans="16:25" ht="12" customHeight="1">
      <c r="P555" s="49" t="s">
        <v>6088</v>
      </c>
      <c r="Q555" s="61">
        <v>13150</v>
      </c>
      <c r="R555" s="844">
        <v>450</v>
      </c>
      <c r="S555" s="61">
        <v>51043</v>
      </c>
      <c r="T555" s="61">
        <v>674253100</v>
      </c>
      <c r="U555" s="61">
        <v>12800</v>
      </c>
      <c r="V555" s="61">
        <v>13600</v>
      </c>
      <c r="W555" s="61">
        <v>12500</v>
      </c>
      <c r="X555" s="61">
        <v>217897</v>
      </c>
      <c r="Y555" s="61">
        <v>16570088</v>
      </c>
    </row>
    <row r="556" spans="16:25" ht="12" customHeight="1">
      <c r="P556" s="49" t="s">
        <v>6089</v>
      </c>
      <c r="Q556" s="61">
        <v>12700</v>
      </c>
      <c r="R556" s="844">
        <v>450</v>
      </c>
      <c r="S556" s="61">
        <v>49584</v>
      </c>
      <c r="T556" s="61">
        <v>615496400</v>
      </c>
      <c r="U556" s="61">
        <v>12150</v>
      </c>
      <c r="V556" s="61">
        <v>12750</v>
      </c>
      <c r="W556" s="61">
        <v>11800</v>
      </c>
      <c r="X556" s="61">
        <v>210440</v>
      </c>
      <c r="Y556" s="61">
        <v>16570088</v>
      </c>
    </row>
    <row r="557" spans="16:25" ht="12" customHeight="1">
      <c r="P557" s="49" t="s">
        <v>6090</v>
      </c>
      <c r="Q557" s="61">
        <v>12250</v>
      </c>
      <c r="R557" s="844">
        <v>-600</v>
      </c>
      <c r="S557" s="61">
        <v>31956</v>
      </c>
      <c r="T557" s="61">
        <v>396041500</v>
      </c>
      <c r="U557" s="61">
        <v>12850</v>
      </c>
      <c r="V557" s="61">
        <v>12900</v>
      </c>
      <c r="W557" s="61">
        <v>12200</v>
      </c>
      <c r="X557" s="61">
        <v>202984</v>
      </c>
      <c r="Y557" s="61">
        <v>16570088</v>
      </c>
    </row>
    <row r="558" spans="16:25" ht="12" customHeight="1">
      <c r="P558" s="49" t="s">
        <v>6091</v>
      </c>
      <c r="Q558" s="61">
        <v>12850</v>
      </c>
      <c r="R558" s="61">
        <v>1400</v>
      </c>
      <c r="S558" s="61">
        <v>92216</v>
      </c>
      <c r="T558" s="61">
        <v>1158412250</v>
      </c>
      <c r="U558" s="61">
        <v>11600</v>
      </c>
      <c r="V558" s="61">
        <v>13150</v>
      </c>
      <c r="W558" s="61">
        <v>11600</v>
      </c>
      <c r="X558" s="61">
        <v>212926</v>
      </c>
      <c r="Y558" s="61">
        <v>16570088</v>
      </c>
    </row>
    <row r="559" spans="16:25" ht="12" customHeight="1">
      <c r="P559" s="49" t="s">
        <v>6092</v>
      </c>
      <c r="Q559" s="61">
        <v>11450</v>
      </c>
      <c r="R559" s="844">
        <v>50</v>
      </c>
      <c r="S559" s="61">
        <v>7788</v>
      </c>
      <c r="T559" s="61">
        <v>89498950</v>
      </c>
      <c r="U559" s="61">
        <v>11400</v>
      </c>
      <c r="V559" s="61">
        <v>11600</v>
      </c>
      <c r="W559" s="61">
        <v>11400</v>
      </c>
      <c r="X559" s="61">
        <v>189728</v>
      </c>
      <c r="Y559" s="61">
        <v>16570088</v>
      </c>
    </row>
    <row r="560" spans="16:25" ht="12" customHeight="1">
      <c r="P560" s="49" t="s">
        <v>6093</v>
      </c>
      <c r="Q560" s="61">
        <v>11400</v>
      </c>
      <c r="R560" s="844">
        <v>-100</v>
      </c>
      <c r="S560" s="61">
        <v>7267</v>
      </c>
      <c r="T560" s="61">
        <v>83385950</v>
      </c>
      <c r="U560" s="61">
        <v>11500</v>
      </c>
      <c r="V560" s="61">
        <v>11550</v>
      </c>
      <c r="W560" s="61">
        <v>11400</v>
      </c>
      <c r="X560" s="61">
        <v>188899</v>
      </c>
      <c r="Y560" s="61">
        <v>16570088</v>
      </c>
    </row>
    <row r="561" spans="16:25" ht="12" customHeight="1">
      <c r="P561" s="49" t="s">
        <v>6094</v>
      </c>
      <c r="Q561" s="61">
        <v>11500</v>
      </c>
      <c r="R561" s="844">
        <v>250</v>
      </c>
      <c r="S561" s="61">
        <v>8150</v>
      </c>
      <c r="T561" s="61">
        <v>92792800</v>
      </c>
      <c r="U561" s="61">
        <v>11350</v>
      </c>
      <c r="V561" s="61">
        <v>11500</v>
      </c>
      <c r="W561" s="61">
        <v>11150</v>
      </c>
      <c r="X561" s="61">
        <v>190556</v>
      </c>
      <c r="Y561" s="61">
        <v>16570088</v>
      </c>
    </row>
    <row r="562" spans="16:25" ht="12" customHeight="1">
      <c r="P562" s="49" t="s">
        <v>6095</v>
      </c>
      <c r="Q562" s="61">
        <v>11250</v>
      </c>
      <c r="R562" s="844">
        <v>250</v>
      </c>
      <c r="S562" s="61">
        <v>13905</v>
      </c>
      <c r="T562" s="61">
        <v>156596000</v>
      </c>
      <c r="U562" s="61">
        <v>11050</v>
      </c>
      <c r="V562" s="61">
        <v>11600</v>
      </c>
      <c r="W562" s="61">
        <v>11000</v>
      </c>
      <c r="X562" s="61">
        <v>186413</v>
      </c>
      <c r="Y562" s="61">
        <v>16570088</v>
      </c>
    </row>
    <row r="563" spans="16:25" ht="12" customHeight="1">
      <c r="P563" s="49" t="s">
        <v>6096</v>
      </c>
      <c r="Q563" s="61">
        <v>11000</v>
      </c>
      <c r="R563" s="844">
        <v>-50</v>
      </c>
      <c r="S563" s="61">
        <v>8789</v>
      </c>
      <c r="T563" s="61">
        <v>96529900</v>
      </c>
      <c r="U563" s="61">
        <v>11000</v>
      </c>
      <c r="V563" s="61">
        <v>11200</v>
      </c>
      <c r="W563" s="61">
        <v>10850</v>
      </c>
      <c r="X563" s="61">
        <v>182271</v>
      </c>
      <c r="Y563" s="61">
        <v>16570088</v>
      </c>
    </row>
    <row r="564" spans="16:25" ht="12" customHeight="1">
      <c r="P564" s="49" t="s">
        <v>6097</v>
      </c>
      <c r="Q564" s="61">
        <v>11050</v>
      </c>
      <c r="R564" s="844">
        <v>-100</v>
      </c>
      <c r="S564" s="61">
        <v>14142</v>
      </c>
      <c r="T564" s="61">
        <v>156943250</v>
      </c>
      <c r="U564" s="61">
        <v>11150</v>
      </c>
      <c r="V564" s="61">
        <v>11350</v>
      </c>
      <c r="W564" s="61">
        <v>11000</v>
      </c>
      <c r="X564" s="61">
        <v>183099</v>
      </c>
      <c r="Y564" s="61">
        <v>16570088</v>
      </c>
    </row>
    <row r="565" spans="16:25" ht="12" customHeight="1">
      <c r="P565" s="49" t="s">
        <v>6098</v>
      </c>
      <c r="Q565" s="61">
        <v>11150</v>
      </c>
      <c r="R565" s="844">
        <v>0</v>
      </c>
      <c r="S565" s="61">
        <v>10877</v>
      </c>
      <c r="T565" s="61">
        <v>118942400</v>
      </c>
      <c r="U565" s="61">
        <v>11150</v>
      </c>
      <c r="V565" s="61">
        <v>11150</v>
      </c>
      <c r="W565" s="61">
        <v>10800</v>
      </c>
      <c r="X565" s="61">
        <v>184756</v>
      </c>
      <c r="Y565" s="61">
        <v>16570088</v>
      </c>
    </row>
    <row r="566" spans="16:25" ht="12" customHeight="1">
      <c r="P566" s="49" t="s">
        <v>6099</v>
      </c>
      <c r="Q566" s="61">
        <v>11150</v>
      </c>
      <c r="R566" s="844">
        <v>-200</v>
      </c>
      <c r="S566" s="61">
        <v>20420</v>
      </c>
      <c r="T566" s="61">
        <v>225490000</v>
      </c>
      <c r="U566" s="61">
        <v>11300</v>
      </c>
      <c r="V566" s="61">
        <v>11300</v>
      </c>
      <c r="W566" s="61">
        <v>10850</v>
      </c>
      <c r="X566" s="61">
        <v>184756</v>
      </c>
      <c r="Y566" s="61">
        <v>16570088</v>
      </c>
    </row>
    <row r="567" spans="16:25" ht="12" customHeight="1">
      <c r="P567" s="49" t="s">
        <v>6100</v>
      </c>
      <c r="Q567" s="61">
        <v>11350</v>
      </c>
      <c r="R567" s="844">
        <v>-200</v>
      </c>
      <c r="S567" s="61">
        <v>6588</v>
      </c>
      <c r="T567" s="61">
        <v>75011900</v>
      </c>
      <c r="U567" s="61">
        <v>11500</v>
      </c>
      <c r="V567" s="61">
        <v>11550</v>
      </c>
      <c r="W567" s="61">
        <v>11250</v>
      </c>
      <c r="X567" s="61">
        <v>188070</v>
      </c>
      <c r="Y567" s="61">
        <v>16570088</v>
      </c>
    </row>
    <row r="568" spans="16:25" ht="12" customHeight="1">
      <c r="P568" s="49" t="s">
        <v>6101</v>
      </c>
      <c r="Q568" s="61">
        <v>11550</v>
      </c>
      <c r="R568" s="844">
        <v>50</v>
      </c>
      <c r="S568" s="61">
        <v>2974</v>
      </c>
      <c r="T568" s="61">
        <v>34134200</v>
      </c>
      <c r="U568" s="61">
        <v>11400</v>
      </c>
      <c r="V568" s="61">
        <v>11550</v>
      </c>
      <c r="W568" s="61">
        <v>11400</v>
      </c>
      <c r="X568" s="61">
        <v>191385</v>
      </c>
      <c r="Y568" s="61">
        <v>16570088</v>
      </c>
    </row>
    <row r="569" spans="16:25" ht="12" customHeight="1">
      <c r="P569" s="49" t="s">
        <v>6102</v>
      </c>
      <c r="Q569" s="61">
        <v>11500</v>
      </c>
      <c r="R569" s="844">
        <v>100</v>
      </c>
      <c r="S569" s="61">
        <v>2086</v>
      </c>
      <c r="T569" s="61">
        <v>23811000</v>
      </c>
      <c r="U569" s="61">
        <v>11500</v>
      </c>
      <c r="V569" s="61">
        <v>11500</v>
      </c>
      <c r="W569" s="61">
        <v>11300</v>
      </c>
      <c r="X569" s="61">
        <v>190556</v>
      </c>
      <c r="Y569" s="61">
        <v>16570088</v>
      </c>
    </row>
    <row r="570" spans="16:25" ht="12" customHeight="1">
      <c r="P570" s="49" t="s">
        <v>6103</v>
      </c>
      <c r="Q570" s="61">
        <v>11400</v>
      </c>
      <c r="R570" s="844">
        <v>50</v>
      </c>
      <c r="S570" s="61">
        <v>3780</v>
      </c>
      <c r="T570" s="61">
        <v>43178450</v>
      </c>
      <c r="U570" s="61">
        <v>11500</v>
      </c>
      <c r="V570" s="61">
        <v>11500</v>
      </c>
      <c r="W570" s="61">
        <v>11300</v>
      </c>
      <c r="X570" s="61">
        <v>188899</v>
      </c>
      <c r="Y570" s="61">
        <v>16570088</v>
      </c>
    </row>
    <row r="571" spans="16:25" ht="12" customHeight="1">
      <c r="P571" s="49" t="s">
        <v>6104</v>
      </c>
      <c r="Q571" s="61">
        <v>11350</v>
      </c>
      <c r="R571" s="844">
        <v>100</v>
      </c>
      <c r="S571" s="61">
        <v>7164</v>
      </c>
      <c r="T571" s="61">
        <v>80858300</v>
      </c>
      <c r="U571" s="61">
        <v>11350</v>
      </c>
      <c r="V571" s="61">
        <v>11350</v>
      </c>
      <c r="W571" s="61">
        <v>11100</v>
      </c>
      <c r="X571" s="61">
        <v>188070</v>
      </c>
      <c r="Y571" s="61">
        <v>16570088</v>
      </c>
    </row>
    <row r="572" spans="16:25" ht="12" customHeight="1">
      <c r="P572" s="49" t="s">
        <v>6105</v>
      </c>
      <c r="Q572" s="61">
        <v>11250</v>
      </c>
      <c r="R572" s="844">
        <v>50</v>
      </c>
      <c r="S572" s="61">
        <v>7599</v>
      </c>
      <c r="T572" s="61">
        <v>85176100</v>
      </c>
      <c r="U572" s="61">
        <v>11200</v>
      </c>
      <c r="V572" s="61">
        <v>11350</v>
      </c>
      <c r="W572" s="61">
        <v>11000</v>
      </c>
      <c r="X572" s="61">
        <v>186413</v>
      </c>
      <c r="Y572" s="61">
        <v>16570088</v>
      </c>
    </row>
    <row r="573" spans="16:25" ht="12" customHeight="1">
      <c r="P573" s="49" t="s">
        <v>6106</v>
      </c>
      <c r="Q573" s="61">
        <v>11200</v>
      </c>
      <c r="R573" s="844">
        <v>0</v>
      </c>
      <c r="S573" s="61">
        <v>5210</v>
      </c>
      <c r="T573" s="61">
        <v>58744050</v>
      </c>
      <c r="U573" s="61">
        <v>11350</v>
      </c>
      <c r="V573" s="61">
        <v>11400</v>
      </c>
      <c r="W573" s="61">
        <v>11150</v>
      </c>
      <c r="X573" s="61">
        <v>185585</v>
      </c>
      <c r="Y573" s="61">
        <v>16570088</v>
      </c>
    </row>
    <row r="574" spans="16:25" ht="12" customHeight="1">
      <c r="P574" s="49" t="s">
        <v>6107</v>
      </c>
      <c r="Q574" s="61">
        <v>11200</v>
      </c>
      <c r="R574" s="844">
        <v>200</v>
      </c>
      <c r="S574" s="61">
        <v>7356</v>
      </c>
      <c r="T574" s="61">
        <v>81836750</v>
      </c>
      <c r="U574" s="61">
        <v>11000</v>
      </c>
      <c r="V574" s="61">
        <v>11250</v>
      </c>
      <c r="W574" s="61">
        <v>10950</v>
      </c>
      <c r="X574" s="61">
        <v>185585</v>
      </c>
      <c r="Y574" s="61">
        <v>16570088</v>
      </c>
    </row>
    <row r="575" spans="16:25" ht="12" customHeight="1">
      <c r="P575" s="49" t="s">
        <v>6108</v>
      </c>
      <c r="Q575" s="61">
        <v>11000</v>
      </c>
      <c r="R575" s="844">
        <v>100</v>
      </c>
      <c r="S575" s="61">
        <v>3787</v>
      </c>
      <c r="T575" s="61">
        <v>41377800</v>
      </c>
      <c r="U575" s="61">
        <v>10900</v>
      </c>
      <c r="V575" s="61">
        <v>11000</v>
      </c>
      <c r="W575" s="61">
        <v>10800</v>
      </c>
      <c r="X575" s="61">
        <v>182271</v>
      </c>
      <c r="Y575" s="61">
        <v>16570088</v>
      </c>
    </row>
    <row r="576" spans="16:25" ht="12" customHeight="1">
      <c r="P576" s="49" t="s">
        <v>6109</v>
      </c>
      <c r="Q576" s="61">
        <v>10900</v>
      </c>
      <c r="R576" s="844">
        <v>150</v>
      </c>
      <c r="S576" s="61">
        <v>14232</v>
      </c>
      <c r="T576" s="61">
        <v>153561150</v>
      </c>
      <c r="U576" s="61">
        <v>10850</v>
      </c>
      <c r="V576" s="61">
        <v>10900</v>
      </c>
      <c r="W576" s="61">
        <v>10650</v>
      </c>
      <c r="X576" s="61">
        <v>180614</v>
      </c>
      <c r="Y576" s="61">
        <v>16570088</v>
      </c>
    </row>
    <row r="577" spans="16:25" ht="12" customHeight="1">
      <c r="P577" s="49" t="s">
        <v>6110</v>
      </c>
      <c r="Q577" s="61">
        <v>10750</v>
      </c>
      <c r="R577" s="844">
        <v>-550</v>
      </c>
      <c r="S577" s="61">
        <v>55411</v>
      </c>
      <c r="T577" s="61">
        <v>600804950</v>
      </c>
      <c r="U577" s="61">
        <v>11300</v>
      </c>
      <c r="V577" s="61">
        <v>11300</v>
      </c>
      <c r="W577" s="61">
        <v>10400</v>
      </c>
      <c r="X577" s="61">
        <v>178128</v>
      </c>
      <c r="Y577" s="61">
        <v>16570088</v>
      </c>
    </row>
    <row r="578" spans="16:25" ht="12" customHeight="1">
      <c r="P578" s="49" t="s">
        <v>6111</v>
      </c>
      <c r="Q578" s="61">
        <v>11300</v>
      </c>
      <c r="R578" s="844">
        <v>-100</v>
      </c>
      <c r="S578" s="61">
        <v>4274</v>
      </c>
      <c r="T578" s="61">
        <v>48349750</v>
      </c>
      <c r="U578" s="61">
        <v>11400</v>
      </c>
      <c r="V578" s="61">
        <v>11400</v>
      </c>
      <c r="W578" s="61">
        <v>11200</v>
      </c>
      <c r="X578" s="61">
        <v>187242</v>
      </c>
      <c r="Y578" s="61">
        <v>16570088</v>
      </c>
    </row>
    <row r="579" spans="16:25" ht="12" customHeight="1">
      <c r="P579" s="49" t="s">
        <v>6112</v>
      </c>
      <c r="Q579" s="61">
        <v>11400</v>
      </c>
      <c r="R579" s="844">
        <v>-100</v>
      </c>
      <c r="S579" s="61">
        <v>5878</v>
      </c>
      <c r="T579" s="61">
        <v>66801000</v>
      </c>
      <c r="U579" s="61">
        <v>11400</v>
      </c>
      <c r="V579" s="61">
        <v>11600</v>
      </c>
      <c r="W579" s="61">
        <v>11250</v>
      </c>
      <c r="X579" s="61">
        <v>188899</v>
      </c>
      <c r="Y579" s="61">
        <v>16570088</v>
      </c>
    </row>
    <row r="580" spans="16:25" ht="12" customHeight="1">
      <c r="P580" s="49" t="s">
        <v>6113</v>
      </c>
      <c r="Q580" s="61">
        <v>11500</v>
      </c>
      <c r="R580" s="844">
        <v>150</v>
      </c>
      <c r="S580" s="61">
        <v>8038</v>
      </c>
      <c r="T580" s="61">
        <v>92051550</v>
      </c>
      <c r="U580" s="61">
        <v>11450</v>
      </c>
      <c r="V580" s="61">
        <v>11550</v>
      </c>
      <c r="W580" s="61">
        <v>11350</v>
      </c>
      <c r="X580" s="61">
        <v>190556</v>
      </c>
      <c r="Y580" s="61">
        <v>16570088</v>
      </c>
    </row>
    <row r="581" spans="16:25" ht="12" customHeight="1">
      <c r="P581" s="49" t="s">
        <v>6114</v>
      </c>
      <c r="Q581" s="61">
        <v>11350</v>
      </c>
      <c r="R581" s="844">
        <v>100</v>
      </c>
      <c r="S581" s="61">
        <v>5463</v>
      </c>
      <c r="T581" s="61">
        <v>62013350</v>
      </c>
      <c r="U581" s="61">
        <v>11250</v>
      </c>
      <c r="V581" s="61">
        <v>11400</v>
      </c>
      <c r="W581" s="61">
        <v>11250</v>
      </c>
      <c r="X581" s="61">
        <v>188070</v>
      </c>
      <c r="Y581" s="61">
        <v>16570088</v>
      </c>
    </row>
    <row r="582" spans="16:25" ht="12" customHeight="1">
      <c r="P582" s="49" t="s">
        <v>6115</v>
      </c>
      <c r="Q582" s="61">
        <v>11250</v>
      </c>
      <c r="R582" s="844">
        <v>0</v>
      </c>
      <c r="S582" s="61">
        <v>5977</v>
      </c>
      <c r="T582" s="61">
        <v>67529850</v>
      </c>
      <c r="U582" s="61">
        <v>11200</v>
      </c>
      <c r="V582" s="61">
        <v>11500</v>
      </c>
      <c r="W582" s="61">
        <v>11150</v>
      </c>
      <c r="X582" s="61">
        <v>186413</v>
      </c>
      <c r="Y582" s="61">
        <v>16570088</v>
      </c>
    </row>
    <row r="583" spans="16:25" ht="12" customHeight="1">
      <c r="P583" s="49" t="s">
        <v>6116</v>
      </c>
      <c r="Q583" s="61">
        <v>11250</v>
      </c>
      <c r="R583" s="844">
        <v>-50</v>
      </c>
      <c r="S583" s="61">
        <v>5124</v>
      </c>
      <c r="T583" s="61">
        <v>57222500</v>
      </c>
      <c r="U583" s="61">
        <v>11400</v>
      </c>
      <c r="V583" s="61">
        <v>11400</v>
      </c>
      <c r="W583" s="61">
        <v>11100</v>
      </c>
      <c r="X583" s="61">
        <v>186413</v>
      </c>
      <c r="Y583" s="61">
        <v>16570088</v>
      </c>
    </row>
    <row r="584" spans="16:25" ht="12" customHeight="1">
      <c r="P584" s="49" t="s">
        <v>6117</v>
      </c>
      <c r="Q584" s="61">
        <v>11300</v>
      </c>
      <c r="R584" s="844">
        <v>-350</v>
      </c>
      <c r="S584" s="61">
        <v>23165</v>
      </c>
      <c r="T584" s="61">
        <v>262118650</v>
      </c>
      <c r="U584" s="61">
        <v>11650</v>
      </c>
      <c r="V584" s="61">
        <v>11650</v>
      </c>
      <c r="W584" s="61">
        <v>11150</v>
      </c>
      <c r="X584" s="61">
        <v>187242</v>
      </c>
      <c r="Y584" s="61">
        <v>16570088</v>
      </c>
    </row>
    <row r="585" spans="16:25" ht="12" customHeight="1">
      <c r="P585" s="49" t="s">
        <v>6118</v>
      </c>
      <c r="Q585" s="61">
        <v>11650</v>
      </c>
      <c r="R585" s="844">
        <v>-200</v>
      </c>
      <c r="S585" s="61">
        <v>2764</v>
      </c>
      <c r="T585" s="61">
        <v>32325050</v>
      </c>
      <c r="U585" s="61">
        <v>12000</v>
      </c>
      <c r="V585" s="61">
        <v>12000</v>
      </c>
      <c r="W585" s="61">
        <v>11600</v>
      </c>
      <c r="X585" s="61">
        <v>193042</v>
      </c>
      <c r="Y585" s="61">
        <v>16570088</v>
      </c>
    </row>
    <row r="586" spans="16:25" ht="12" customHeight="1">
      <c r="P586" s="49" t="s">
        <v>6119</v>
      </c>
      <c r="Q586" s="61">
        <v>11850</v>
      </c>
      <c r="R586" s="844">
        <v>500</v>
      </c>
      <c r="S586" s="61">
        <v>12611</v>
      </c>
      <c r="T586" s="61">
        <v>146835750</v>
      </c>
      <c r="U586" s="61">
        <v>11400</v>
      </c>
      <c r="V586" s="61">
        <v>11900</v>
      </c>
      <c r="W586" s="61">
        <v>11400</v>
      </c>
      <c r="X586" s="61">
        <v>196356</v>
      </c>
      <c r="Y586" s="61">
        <v>16570088</v>
      </c>
    </row>
    <row r="587" spans="16:25" ht="12" customHeight="1">
      <c r="P587" s="49" t="s">
        <v>6120</v>
      </c>
      <c r="Q587" s="61">
        <v>11350</v>
      </c>
      <c r="R587" s="844">
        <v>150</v>
      </c>
      <c r="S587" s="61">
        <v>4325</v>
      </c>
      <c r="T587" s="61">
        <v>49303800</v>
      </c>
      <c r="U587" s="61">
        <v>11200</v>
      </c>
      <c r="V587" s="61">
        <v>11500</v>
      </c>
      <c r="W587" s="61">
        <v>11200</v>
      </c>
      <c r="X587" s="61">
        <v>188070</v>
      </c>
      <c r="Y587" s="61">
        <v>16570088</v>
      </c>
    </row>
    <row r="588" spans="16:25" ht="12" customHeight="1">
      <c r="P588" s="49" t="s">
        <v>6121</v>
      </c>
      <c r="Q588" s="61">
        <v>11200</v>
      </c>
      <c r="R588" s="844">
        <v>350</v>
      </c>
      <c r="S588" s="61">
        <v>10124</v>
      </c>
      <c r="T588" s="61">
        <v>111657150</v>
      </c>
      <c r="U588" s="61">
        <v>11000</v>
      </c>
      <c r="V588" s="61">
        <v>11200</v>
      </c>
      <c r="W588" s="61">
        <v>10800</v>
      </c>
      <c r="X588" s="61">
        <v>185585</v>
      </c>
      <c r="Y588" s="61">
        <v>16570088</v>
      </c>
    </row>
    <row r="589" spans="16:25" ht="12" customHeight="1">
      <c r="P589" s="49" t="s">
        <v>6122</v>
      </c>
      <c r="Q589" s="61">
        <v>10850</v>
      </c>
      <c r="R589" s="844">
        <v>-250</v>
      </c>
      <c r="S589" s="61">
        <v>9609</v>
      </c>
      <c r="T589" s="61">
        <v>104804600</v>
      </c>
      <c r="U589" s="61">
        <v>11100</v>
      </c>
      <c r="V589" s="61">
        <v>11250</v>
      </c>
      <c r="W589" s="61">
        <v>10800</v>
      </c>
      <c r="X589" s="61">
        <v>179785</v>
      </c>
      <c r="Y589" s="61">
        <v>16570088</v>
      </c>
    </row>
    <row r="590" spans="16:25" ht="12" customHeight="1">
      <c r="P590" s="49" t="s">
        <v>6123</v>
      </c>
      <c r="Q590" s="61">
        <v>11100</v>
      </c>
      <c r="R590" s="844">
        <v>-200</v>
      </c>
      <c r="S590" s="61">
        <v>2601</v>
      </c>
      <c r="T590" s="61">
        <v>28849100</v>
      </c>
      <c r="U590" s="61">
        <v>11300</v>
      </c>
      <c r="V590" s="61">
        <v>11300</v>
      </c>
      <c r="W590" s="61">
        <v>11000</v>
      </c>
      <c r="X590" s="61">
        <v>183928</v>
      </c>
      <c r="Y590" s="61">
        <v>16570088</v>
      </c>
    </row>
    <row r="591" spans="16:25" ht="12" customHeight="1">
      <c r="P591" s="49" t="s">
        <v>6124</v>
      </c>
      <c r="Q591" s="61">
        <v>11300</v>
      </c>
      <c r="R591" s="844">
        <v>250</v>
      </c>
      <c r="S591" s="61">
        <v>3187</v>
      </c>
      <c r="T591" s="61">
        <v>35642250</v>
      </c>
      <c r="U591" s="61">
        <v>11050</v>
      </c>
      <c r="V591" s="61">
        <v>11400</v>
      </c>
      <c r="W591" s="61">
        <v>10900</v>
      </c>
      <c r="X591" s="61">
        <v>187242</v>
      </c>
      <c r="Y591" s="61">
        <v>16570088</v>
      </c>
    </row>
    <row r="592" spans="16:25" ht="12" customHeight="1">
      <c r="P592" s="49" t="s">
        <v>6125</v>
      </c>
      <c r="Q592" s="61">
        <v>11050</v>
      </c>
      <c r="R592" s="844">
        <v>-50</v>
      </c>
      <c r="S592" s="61">
        <v>4593</v>
      </c>
      <c r="T592" s="61">
        <v>50165450</v>
      </c>
      <c r="U592" s="61">
        <v>10900</v>
      </c>
      <c r="V592" s="61">
        <v>11050</v>
      </c>
      <c r="W592" s="61">
        <v>10850</v>
      </c>
      <c r="X592" s="61">
        <v>183099</v>
      </c>
      <c r="Y592" s="61">
        <v>16570088</v>
      </c>
    </row>
    <row r="593" spans="16:25" ht="12" customHeight="1">
      <c r="P593" s="49" t="s">
        <v>6126</v>
      </c>
      <c r="Q593" s="61">
        <v>11100</v>
      </c>
      <c r="R593" s="844">
        <v>0</v>
      </c>
      <c r="S593" s="61">
        <v>2966</v>
      </c>
      <c r="T593" s="61">
        <v>32822200</v>
      </c>
      <c r="U593" s="61">
        <v>11200</v>
      </c>
      <c r="V593" s="61">
        <v>11200</v>
      </c>
      <c r="W593" s="61">
        <v>11000</v>
      </c>
      <c r="X593" s="61">
        <v>183928</v>
      </c>
      <c r="Y593" s="61">
        <v>16570088</v>
      </c>
    </row>
    <row r="594" spans="16:25" ht="12" customHeight="1">
      <c r="P594" s="49" t="s">
        <v>6127</v>
      </c>
      <c r="Q594" s="61">
        <v>11100</v>
      </c>
      <c r="R594" s="844">
        <v>100</v>
      </c>
      <c r="S594" s="61">
        <v>6782</v>
      </c>
      <c r="T594" s="61">
        <v>74343300</v>
      </c>
      <c r="U594" s="61">
        <v>11000</v>
      </c>
      <c r="V594" s="61">
        <v>11100</v>
      </c>
      <c r="W594" s="61">
        <v>10800</v>
      </c>
      <c r="X594" s="61">
        <v>183928</v>
      </c>
      <c r="Y594" s="61">
        <v>16570088</v>
      </c>
    </row>
    <row r="595" spans="16:25" ht="12" customHeight="1">
      <c r="P595" s="49" t="s">
        <v>6128</v>
      </c>
      <c r="Q595" s="61">
        <v>11000</v>
      </c>
      <c r="R595" s="844">
        <v>-50</v>
      </c>
      <c r="S595" s="61">
        <v>3507</v>
      </c>
      <c r="T595" s="61">
        <v>38429200</v>
      </c>
      <c r="U595" s="61">
        <v>11050</v>
      </c>
      <c r="V595" s="61">
        <v>11350</v>
      </c>
      <c r="W595" s="61">
        <v>10850</v>
      </c>
      <c r="X595" s="61">
        <v>182271</v>
      </c>
      <c r="Y595" s="61">
        <v>16570088</v>
      </c>
    </row>
    <row r="596" spans="16:25" ht="12" customHeight="1">
      <c r="P596" s="49" t="s">
        <v>6129</v>
      </c>
      <c r="Q596" s="61">
        <v>11050</v>
      </c>
      <c r="R596" s="844">
        <v>50</v>
      </c>
      <c r="S596" s="61">
        <v>5849</v>
      </c>
      <c r="T596" s="61">
        <v>64931450</v>
      </c>
      <c r="U596" s="61">
        <v>11350</v>
      </c>
      <c r="V596" s="61">
        <v>11350</v>
      </c>
      <c r="W596" s="61">
        <v>10950</v>
      </c>
      <c r="X596" s="61">
        <v>183099</v>
      </c>
      <c r="Y596" s="61">
        <v>16570088</v>
      </c>
    </row>
    <row r="597" spans="16:25" ht="12" customHeight="1">
      <c r="P597" s="49" t="s">
        <v>6130</v>
      </c>
      <c r="Q597" s="61">
        <v>11000</v>
      </c>
      <c r="R597" s="844">
        <v>-400</v>
      </c>
      <c r="S597" s="61">
        <v>3736</v>
      </c>
      <c r="T597" s="61">
        <v>41621700</v>
      </c>
      <c r="U597" s="61">
        <v>11400</v>
      </c>
      <c r="V597" s="61">
        <v>11400</v>
      </c>
      <c r="W597" s="61">
        <v>11000</v>
      </c>
      <c r="X597" s="61">
        <v>182271</v>
      </c>
      <c r="Y597" s="61">
        <v>16570088</v>
      </c>
    </row>
    <row r="598" spans="16:25" ht="12" customHeight="1">
      <c r="P598" s="49" t="s">
        <v>6131</v>
      </c>
      <c r="Q598" s="61">
        <v>11400</v>
      </c>
      <c r="R598" s="844">
        <v>50</v>
      </c>
      <c r="S598" s="61">
        <v>2920</v>
      </c>
      <c r="T598" s="61">
        <v>32987750</v>
      </c>
      <c r="U598" s="61">
        <v>11300</v>
      </c>
      <c r="V598" s="61">
        <v>11500</v>
      </c>
      <c r="W598" s="61">
        <v>11200</v>
      </c>
      <c r="X598" s="61">
        <v>188899</v>
      </c>
      <c r="Y598" s="61">
        <v>16570088</v>
      </c>
    </row>
    <row r="599" spans="16:25" ht="12" customHeight="1">
      <c r="P599" s="49" t="s">
        <v>6132</v>
      </c>
      <c r="Q599" s="61">
        <v>11350</v>
      </c>
      <c r="R599" s="844">
        <v>100</v>
      </c>
      <c r="S599" s="61">
        <v>4377</v>
      </c>
      <c r="T599" s="61">
        <v>49567550</v>
      </c>
      <c r="U599" s="61">
        <v>11350</v>
      </c>
      <c r="V599" s="61">
        <v>11550</v>
      </c>
      <c r="W599" s="61">
        <v>11150</v>
      </c>
      <c r="X599" s="61">
        <v>188070</v>
      </c>
      <c r="Y599" s="61">
        <v>16570088</v>
      </c>
    </row>
    <row r="600" spans="16:25" ht="12" customHeight="1">
      <c r="P600" s="49" t="s">
        <v>6133</v>
      </c>
      <c r="Q600" s="61">
        <v>11250</v>
      </c>
      <c r="R600" s="844">
        <v>-50</v>
      </c>
      <c r="S600" s="61">
        <v>8396</v>
      </c>
      <c r="T600" s="61">
        <v>94543550</v>
      </c>
      <c r="U600" s="61">
        <v>11300</v>
      </c>
      <c r="V600" s="61">
        <v>11500</v>
      </c>
      <c r="W600" s="61">
        <v>11200</v>
      </c>
      <c r="X600" s="61">
        <v>186413</v>
      </c>
      <c r="Y600" s="61">
        <v>16570088</v>
      </c>
    </row>
    <row r="601" spans="16:25" ht="12" customHeight="1">
      <c r="P601" s="49" t="s">
        <v>6134</v>
      </c>
      <c r="Q601" s="61">
        <v>11300</v>
      </c>
      <c r="R601" s="844">
        <v>-100</v>
      </c>
      <c r="S601" s="61">
        <v>6149</v>
      </c>
      <c r="T601" s="61">
        <v>69973900</v>
      </c>
      <c r="U601" s="61">
        <v>11550</v>
      </c>
      <c r="V601" s="61">
        <v>11600</v>
      </c>
      <c r="W601" s="61">
        <v>11200</v>
      </c>
      <c r="X601" s="61">
        <v>187242</v>
      </c>
      <c r="Y601" s="61">
        <v>16570088</v>
      </c>
    </row>
    <row r="602" spans="16:25" ht="12" customHeight="1">
      <c r="P602" s="49" t="s">
        <v>6135</v>
      </c>
      <c r="Q602" s="61">
        <v>11400</v>
      </c>
      <c r="R602" s="844">
        <v>-350</v>
      </c>
      <c r="S602" s="61">
        <v>8608</v>
      </c>
      <c r="T602" s="61">
        <v>98324650</v>
      </c>
      <c r="U602" s="61">
        <v>12050</v>
      </c>
      <c r="V602" s="61">
        <v>12050</v>
      </c>
      <c r="W602" s="61">
        <v>11300</v>
      </c>
      <c r="X602" s="61">
        <v>188899</v>
      </c>
      <c r="Y602" s="61">
        <v>16570088</v>
      </c>
    </row>
    <row r="603" spans="16:25" ht="12" customHeight="1">
      <c r="P603" s="49" t="s">
        <v>6136</v>
      </c>
      <c r="Q603" s="61">
        <v>11750</v>
      </c>
      <c r="R603" s="844">
        <v>-350</v>
      </c>
      <c r="S603" s="61">
        <v>7863</v>
      </c>
      <c r="T603" s="61">
        <v>93400600</v>
      </c>
      <c r="U603" s="61">
        <v>12000</v>
      </c>
      <c r="V603" s="61">
        <v>12150</v>
      </c>
      <c r="W603" s="61">
        <v>11750</v>
      </c>
      <c r="X603" s="61">
        <v>194699</v>
      </c>
      <c r="Y603" s="61">
        <v>16570088</v>
      </c>
    </row>
    <row r="604" spans="16:25" ht="12" customHeight="1">
      <c r="P604" s="49" t="s">
        <v>6137</v>
      </c>
      <c r="Q604" s="61">
        <v>12100</v>
      </c>
      <c r="R604" s="844">
        <v>-300</v>
      </c>
      <c r="S604" s="61">
        <v>6466</v>
      </c>
      <c r="T604" s="61">
        <v>78635950</v>
      </c>
      <c r="U604" s="61">
        <v>12400</v>
      </c>
      <c r="V604" s="61">
        <v>12500</v>
      </c>
      <c r="W604" s="61">
        <v>12050</v>
      </c>
      <c r="X604" s="61">
        <v>200498</v>
      </c>
      <c r="Y604" s="61">
        <v>16570088</v>
      </c>
    </row>
    <row r="605" spans="16:25" ht="12" customHeight="1">
      <c r="P605" s="49" t="s">
        <v>6138</v>
      </c>
      <c r="Q605" s="61">
        <v>12400</v>
      </c>
      <c r="R605" s="844">
        <v>-50</v>
      </c>
      <c r="S605" s="61">
        <v>5395</v>
      </c>
      <c r="T605" s="61">
        <v>66650050</v>
      </c>
      <c r="U605" s="61">
        <v>12300</v>
      </c>
      <c r="V605" s="61">
        <v>12500</v>
      </c>
      <c r="W605" s="61">
        <v>12250</v>
      </c>
      <c r="X605" s="61">
        <v>205469</v>
      </c>
      <c r="Y605" s="61">
        <v>16570088</v>
      </c>
    </row>
    <row r="606" spans="16:25" ht="12" customHeight="1">
      <c r="P606" s="49" t="s">
        <v>6139</v>
      </c>
      <c r="Q606" s="61">
        <v>12450</v>
      </c>
      <c r="R606" s="844">
        <v>50</v>
      </c>
      <c r="S606" s="61">
        <v>7259</v>
      </c>
      <c r="T606" s="61">
        <v>89883500</v>
      </c>
      <c r="U606" s="61">
        <v>12250</v>
      </c>
      <c r="V606" s="61">
        <v>12500</v>
      </c>
      <c r="W606" s="61">
        <v>12150</v>
      </c>
      <c r="X606" s="61">
        <v>206298</v>
      </c>
      <c r="Y606" s="61">
        <v>16570088</v>
      </c>
    </row>
    <row r="607" spans="16:25" ht="12" customHeight="1">
      <c r="P607" s="49" t="s">
        <v>6140</v>
      </c>
      <c r="Q607" s="61">
        <v>12400</v>
      </c>
      <c r="R607" s="844">
        <v>200</v>
      </c>
      <c r="S607" s="61">
        <v>2193</v>
      </c>
      <c r="T607" s="61">
        <v>26970400</v>
      </c>
      <c r="U607" s="61">
        <v>12150</v>
      </c>
      <c r="V607" s="61">
        <v>12500</v>
      </c>
      <c r="W607" s="61">
        <v>12100</v>
      </c>
      <c r="X607" s="61">
        <v>205469</v>
      </c>
      <c r="Y607" s="61">
        <v>16570088</v>
      </c>
    </row>
    <row r="608" spans="16:25" ht="12" customHeight="1">
      <c r="P608" s="49" t="s">
        <v>6141</v>
      </c>
      <c r="Q608" s="61">
        <v>12200</v>
      </c>
      <c r="R608" s="844">
        <v>200</v>
      </c>
      <c r="S608" s="61">
        <v>1829</v>
      </c>
      <c r="T608" s="61">
        <v>22254700</v>
      </c>
      <c r="U608" s="61">
        <v>12000</v>
      </c>
      <c r="V608" s="61">
        <v>12300</v>
      </c>
      <c r="W608" s="61">
        <v>12000</v>
      </c>
      <c r="X608" s="61">
        <v>202155</v>
      </c>
      <c r="Y608" s="61">
        <v>16570088</v>
      </c>
    </row>
    <row r="609" spans="16:25" ht="12" customHeight="1">
      <c r="P609" s="49" t="s">
        <v>6142</v>
      </c>
      <c r="Q609" s="61">
        <v>12000</v>
      </c>
      <c r="R609" s="844">
        <v>450</v>
      </c>
      <c r="S609" s="61">
        <v>9054</v>
      </c>
      <c r="T609" s="61">
        <v>109686050</v>
      </c>
      <c r="U609" s="61">
        <v>11650</v>
      </c>
      <c r="V609" s="61">
        <v>12400</v>
      </c>
      <c r="W609" s="61">
        <v>11650</v>
      </c>
      <c r="X609" s="61">
        <v>198841</v>
      </c>
      <c r="Y609" s="61">
        <v>16570088</v>
      </c>
    </row>
    <row r="610" spans="16:25" ht="12" customHeight="1">
      <c r="P610" s="49" t="s">
        <v>6143</v>
      </c>
      <c r="Q610" s="61">
        <v>11550</v>
      </c>
      <c r="R610" s="844">
        <v>-800</v>
      </c>
      <c r="S610" s="61">
        <v>21464</v>
      </c>
      <c r="T610" s="61">
        <v>250367950</v>
      </c>
      <c r="U610" s="61">
        <v>12350</v>
      </c>
      <c r="V610" s="61">
        <v>12500</v>
      </c>
      <c r="W610" s="61">
        <v>11350</v>
      </c>
      <c r="X610" s="61">
        <v>191385</v>
      </c>
      <c r="Y610" s="61">
        <v>16570088</v>
      </c>
    </row>
    <row r="611" spans="16:25" ht="12" customHeight="1">
      <c r="P611" s="49" t="s">
        <v>6144</v>
      </c>
      <c r="Q611" s="61">
        <v>12350</v>
      </c>
      <c r="R611" s="844">
        <v>200</v>
      </c>
      <c r="S611" s="61">
        <v>8718</v>
      </c>
      <c r="T611" s="61">
        <v>106826550</v>
      </c>
      <c r="U611" s="61">
        <v>12400</v>
      </c>
      <c r="V611" s="61">
        <v>12450</v>
      </c>
      <c r="W611" s="61">
        <v>12100</v>
      </c>
      <c r="X611" s="61">
        <v>204641</v>
      </c>
      <c r="Y611" s="61">
        <v>16570088</v>
      </c>
    </row>
    <row r="612" spans="16:25" ht="12" customHeight="1">
      <c r="P612" s="49" t="s">
        <v>6155</v>
      </c>
      <c r="Q612" s="61">
        <v>12150</v>
      </c>
      <c r="R612" s="844">
        <v>200</v>
      </c>
      <c r="S612" s="61">
        <v>10078</v>
      </c>
      <c r="T612" s="61">
        <v>121659800</v>
      </c>
      <c r="U612" s="61">
        <v>11950</v>
      </c>
      <c r="V612" s="61">
        <v>12300</v>
      </c>
      <c r="W612" s="61">
        <v>11950</v>
      </c>
      <c r="X612" s="61">
        <v>201327</v>
      </c>
      <c r="Y612" s="61">
        <v>16570088</v>
      </c>
    </row>
    <row r="613" spans="16:25" ht="12" customHeight="1">
      <c r="P613" s="49" t="s">
        <v>6156</v>
      </c>
      <c r="Q613" s="61">
        <v>11950</v>
      </c>
      <c r="R613" s="844">
        <v>-500</v>
      </c>
      <c r="S613" s="61">
        <v>23111</v>
      </c>
      <c r="T613" s="61">
        <v>278577350</v>
      </c>
      <c r="U613" s="61">
        <v>12650</v>
      </c>
      <c r="V613" s="61">
        <v>12650</v>
      </c>
      <c r="W613" s="61">
        <v>11950</v>
      </c>
      <c r="X613" s="61">
        <v>198013</v>
      </c>
      <c r="Y613" s="61">
        <v>16570088</v>
      </c>
    </row>
    <row r="614" spans="16:25" ht="12" customHeight="1">
      <c r="P614" s="49" t="s">
        <v>6157</v>
      </c>
      <c r="Q614" s="61">
        <v>12450</v>
      </c>
      <c r="R614" s="844">
        <v>-50</v>
      </c>
      <c r="S614" s="61">
        <v>13939</v>
      </c>
      <c r="T614" s="61">
        <v>173052400</v>
      </c>
      <c r="U614" s="61">
        <v>12500</v>
      </c>
      <c r="V614" s="61">
        <v>12800</v>
      </c>
      <c r="W614" s="61">
        <v>12150</v>
      </c>
      <c r="X614" s="61">
        <v>206298</v>
      </c>
      <c r="Y614" s="61">
        <v>16570088</v>
      </c>
    </row>
    <row r="615" spans="16:25" ht="12" customHeight="1">
      <c r="P615" s="49" t="s">
        <v>6158</v>
      </c>
      <c r="Q615" s="61">
        <v>12500</v>
      </c>
      <c r="R615" s="844">
        <v>-500</v>
      </c>
      <c r="S615" s="61">
        <v>9379</v>
      </c>
      <c r="T615" s="61">
        <v>118577100</v>
      </c>
      <c r="U615" s="61">
        <v>13250</v>
      </c>
      <c r="V615" s="61">
        <v>13250</v>
      </c>
      <c r="W615" s="61">
        <v>12500</v>
      </c>
      <c r="X615" s="61">
        <v>207126</v>
      </c>
      <c r="Y615" s="61">
        <v>16570088</v>
      </c>
    </row>
    <row r="616" spans="16:25" ht="12" customHeight="1">
      <c r="P616" s="49" t="s">
        <v>6159</v>
      </c>
      <c r="Q616" s="61">
        <v>13000</v>
      </c>
      <c r="R616" s="844">
        <v>-350</v>
      </c>
      <c r="S616" s="61">
        <v>5444</v>
      </c>
      <c r="T616" s="61">
        <v>71289800</v>
      </c>
      <c r="U616" s="61">
        <v>13300</v>
      </c>
      <c r="V616" s="61">
        <v>13300</v>
      </c>
      <c r="W616" s="61">
        <v>12950</v>
      </c>
      <c r="X616" s="61">
        <v>215411</v>
      </c>
      <c r="Y616" s="61">
        <v>16570088</v>
      </c>
    </row>
    <row r="617" spans="16:25" ht="12" customHeight="1">
      <c r="P617" s="49" t="s">
        <v>6160</v>
      </c>
      <c r="Q617" s="61">
        <v>13350</v>
      </c>
      <c r="R617" s="844">
        <v>50</v>
      </c>
      <c r="S617" s="61">
        <v>47631</v>
      </c>
      <c r="T617" s="61">
        <v>616490350</v>
      </c>
      <c r="U617" s="61">
        <v>13200</v>
      </c>
      <c r="V617" s="61">
        <v>13600</v>
      </c>
      <c r="W617" s="61">
        <v>12400</v>
      </c>
      <c r="X617" s="61">
        <v>221211</v>
      </c>
      <c r="Y617" s="61">
        <v>16570088</v>
      </c>
    </row>
    <row r="618" spans="16:25" ht="12" customHeight="1">
      <c r="P618" s="49" t="s">
        <v>6161</v>
      </c>
      <c r="Q618" s="61">
        <v>13300</v>
      </c>
      <c r="R618" s="844">
        <v>-400</v>
      </c>
      <c r="S618" s="61">
        <v>12470</v>
      </c>
      <c r="T618" s="61">
        <v>166314600</v>
      </c>
      <c r="U618" s="61">
        <v>13650</v>
      </c>
      <c r="V618" s="61">
        <v>13650</v>
      </c>
      <c r="W618" s="61">
        <v>13250</v>
      </c>
      <c r="X618" s="61">
        <v>220382</v>
      </c>
      <c r="Y618" s="61">
        <v>16570088</v>
      </c>
    </row>
    <row r="619" spans="16:25" ht="12" customHeight="1">
      <c r="P619" s="49" t="s">
        <v>6162</v>
      </c>
      <c r="Q619" s="61">
        <v>13700</v>
      </c>
      <c r="R619" s="844">
        <v>50</v>
      </c>
      <c r="S619" s="61">
        <v>5205</v>
      </c>
      <c r="T619" s="61">
        <v>70587950</v>
      </c>
      <c r="U619" s="61">
        <v>13600</v>
      </c>
      <c r="V619" s="61">
        <v>13900</v>
      </c>
      <c r="W619" s="61">
        <v>13300</v>
      </c>
      <c r="X619" s="61">
        <v>227010</v>
      </c>
      <c r="Y619" s="61">
        <v>16570088</v>
      </c>
    </row>
    <row r="620" spans="16:25" ht="12" customHeight="1">
      <c r="P620" s="49" t="s">
        <v>6163</v>
      </c>
      <c r="Q620" s="61">
        <v>13650</v>
      </c>
      <c r="R620" s="844">
        <v>50</v>
      </c>
      <c r="S620" s="61">
        <v>12866</v>
      </c>
      <c r="T620" s="61">
        <v>174702400</v>
      </c>
      <c r="U620" s="61">
        <v>13550</v>
      </c>
      <c r="V620" s="61">
        <v>13750</v>
      </c>
      <c r="W620" s="61">
        <v>13300</v>
      </c>
      <c r="X620" s="61">
        <v>226182</v>
      </c>
      <c r="Y620" s="61">
        <v>16570088</v>
      </c>
    </row>
    <row r="621" spans="16:25" ht="12" customHeight="1">
      <c r="P621" s="49" t="s">
        <v>6164</v>
      </c>
      <c r="Q621" s="61">
        <v>13600</v>
      </c>
      <c r="R621" s="844">
        <v>-50</v>
      </c>
      <c r="S621" s="61">
        <v>8290</v>
      </c>
      <c r="T621" s="61">
        <v>112360400</v>
      </c>
      <c r="U621" s="61">
        <v>13950</v>
      </c>
      <c r="V621" s="61">
        <v>13950</v>
      </c>
      <c r="W621" s="61">
        <v>13450</v>
      </c>
      <c r="X621" s="61">
        <v>225353</v>
      </c>
      <c r="Y621" s="61">
        <v>16570088</v>
      </c>
    </row>
    <row r="622" spans="16:25" ht="12" customHeight="1">
      <c r="P622" s="49" t="s">
        <v>6165</v>
      </c>
      <c r="Q622" s="61">
        <v>13650</v>
      </c>
      <c r="R622" s="844">
        <v>150</v>
      </c>
      <c r="S622" s="61">
        <v>7764</v>
      </c>
      <c r="T622" s="61">
        <v>106386100</v>
      </c>
      <c r="U622" s="61">
        <v>13650</v>
      </c>
      <c r="V622" s="61">
        <v>13850</v>
      </c>
      <c r="W622" s="61">
        <v>13500</v>
      </c>
      <c r="X622" s="61">
        <v>226182</v>
      </c>
      <c r="Y622" s="61">
        <v>16570088</v>
      </c>
    </row>
    <row r="623" spans="16:25" ht="12" customHeight="1">
      <c r="P623" s="49" t="s">
        <v>6166</v>
      </c>
      <c r="Q623" s="61">
        <v>13500</v>
      </c>
      <c r="R623" s="844">
        <v>-50</v>
      </c>
      <c r="S623" s="61">
        <v>8638</v>
      </c>
      <c r="T623" s="61">
        <v>116204800</v>
      </c>
      <c r="U623" s="61">
        <v>13800</v>
      </c>
      <c r="V623" s="61">
        <v>13800</v>
      </c>
      <c r="W623" s="61">
        <v>13300</v>
      </c>
      <c r="X623" s="61">
        <v>223696</v>
      </c>
      <c r="Y623" s="61">
        <v>16570088</v>
      </c>
    </row>
    <row r="624" spans="16:25" ht="12" customHeight="1">
      <c r="P624" s="49" t="s">
        <v>6167</v>
      </c>
      <c r="Q624" s="61">
        <v>13550</v>
      </c>
      <c r="R624" s="844">
        <v>-350</v>
      </c>
      <c r="S624" s="61">
        <v>12887</v>
      </c>
      <c r="T624" s="61">
        <v>177818450</v>
      </c>
      <c r="U624" s="61">
        <v>13900</v>
      </c>
      <c r="V624" s="61">
        <v>14000</v>
      </c>
      <c r="W624" s="61">
        <v>13550</v>
      </c>
      <c r="X624" s="61">
        <v>224525</v>
      </c>
      <c r="Y624" s="61">
        <v>16570088</v>
      </c>
    </row>
    <row r="625" spans="16:25" ht="12" customHeight="1">
      <c r="P625" s="49" t="s">
        <v>6168</v>
      </c>
      <c r="Q625" s="61">
        <v>13900</v>
      </c>
      <c r="R625" s="844">
        <v>-150</v>
      </c>
      <c r="S625" s="61">
        <v>5749</v>
      </c>
      <c r="T625" s="61">
        <v>80068700</v>
      </c>
      <c r="U625" s="61">
        <v>13800</v>
      </c>
      <c r="V625" s="61">
        <v>14100</v>
      </c>
      <c r="W625" s="61">
        <v>13800</v>
      </c>
      <c r="X625" s="61">
        <v>230324</v>
      </c>
      <c r="Y625" s="61">
        <v>16570088</v>
      </c>
    </row>
    <row r="626" spans="16:25" ht="12" customHeight="1">
      <c r="P626" s="49" t="s">
        <v>6169</v>
      </c>
      <c r="Q626" s="61">
        <v>14050</v>
      </c>
      <c r="R626" s="844">
        <v>-150</v>
      </c>
      <c r="S626" s="61">
        <v>6086</v>
      </c>
      <c r="T626" s="61">
        <v>85195800</v>
      </c>
      <c r="U626" s="61">
        <v>14050</v>
      </c>
      <c r="V626" s="61">
        <v>14300</v>
      </c>
      <c r="W626" s="61">
        <v>13950</v>
      </c>
      <c r="X626" s="61">
        <v>232810</v>
      </c>
      <c r="Y626" s="61">
        <v>16570088</v>
      </c>
    </row>
    <row r="627" spans="16:25" ht="12" customHeight="1">
      <c r="P627" s="49" t="s">
        <v>6170</v>
      </c>
      <c r="Q627" s="61">
        <v>14200</v>
      </c>
      <c r="R627" s="844">
        <v>50</v>
      </c>
      <c r="S627" s="61">
        <v>4273</v>
      </c>
      <c r="T627" s="61">
        <v>60761250</v>
      </c>
      <c r="U627" s="61">
        <v>14350</v>
      </c>
      <c r="V627" s="61">
        <v>14350</v>
      </c>
      <c r="W627" s="61">
        <v>14000</v>
      </c>
      <c r="X627" s="61">
        <v>235295</v>
      </c>
      <c r="Y627" s="61">
        <v>16570088</v>
      </c>
    </row>
    <row r="628" spans="16:25" ht="12" customHeight="1">
      <c r="P628" s="49" t="s">
        <v>6171</v>
      </c>
      <c r="Q628" s="61">
        <v>14150</v>
      </c>
      <c r="R628" s="844">
        <v>0</v>
      </c>
      <c r="S628" s="61">
        <v>20691</v>
      </c>
      <c r="T628" s="61">
        <v>292761450</v>
      </c>
      <c r="U628" s="61">
        <v>13900</v>
      </c>
      <c r="V628" s="61">
        <v>14300</v>
      </c>
      <c r="W628" s="61">
        <v>13900</v>
      </c>
      <c r="X628" s="61">
        <v>234467</v>
      </c>
      <c r="Y628" s="61">
        <v>16570088</v>
      </c>
    </row>
    <row r="629" spans="16:25" ht="12" customHeight="1">
      <c r="P629" s="49" t="s">
        <v>6172</v>
      </c>
      <c r="Q629" s="61">
        <v>14150</v>
      </c>
      <c r="R629" s="844">
        <v>-100</v>
      </c>
      <c r="S629" s="61">
        <v>7645</v>
      </c>
      <c r="T629" s="61">
        <v>107169250</v>
      </c>
      <c r="U629" s="61">
        <v>14100</v>
      </c>
      <c r="V629" s="61">
        <v>14250</v>
      </c>
      <c r="W629" s="61">
        <v>13900</v>
      </c>
      <c r="X629" s="61">
        <v>234467</v>
      </c>
      <c r="Y629" s="61">
        <v>16570088</v>
      </c>
    </row>
    <row r="630" spans="16:25" ht="12" customHeight="1">
      <c r="P630" s="49" t="s">
        <v>6173</v>
      </c>
      <c r="Q630" s="61">
        <v>14250</v>
      </c>
      <c r="R630" s="844">
        <v>50</v>
      </c>
      <c r="S630" s="61">
        <v>6079</v>
      </c>
      <c r="T630" s="61">
        <v>86743500</v>
      </c>
      <c r="U630" s="61">
        <v>14200</v>
      </c>
      <c r="V630" s="61">
        <v>14450</v>
      </c>
      <c r="W630" s="61">
        <v>14100</v>
      </c>
      <c r="X630" s="61">
        <v>236124</v>
      </c>
      <c r="Y630" s="61">
        <v>16570088</v>
      </c>
    </row>
    <row r="631" spans="16:25" ht="12" customHeight="1">
      <c r="P631" s="49" t="s">
        <v>6174</v>
      </c>
      <c r="Q631" s="61">
        <v>14200</v>
      </c>
      <c r="R631" s="844">
        <v>50</v>
      </c>
      <c r="S631" s="61">
        <v>19580</v>
      </c>
      <c r="T631" s="61">
        <v>276022150</v>
      </c>
      <c r="U631" s="61">
        <v>14200</v>
      </c>
      <c r="V631" s="61">
        <v>14200</v>
      </c>
      <c r="W631" s="61">
        <v>13850</v>
      </c>
      <c r="X631" s="61">
        <v>235295</v>
      </c>
      <c r="Y631" s="61">
        <v>16570088</v>
      </c>
    </row>
    <row r="632" spans="16:25" ht="12" customHeight="1">
      <c r="P632" s="49" t="s">
        <v>6175</v>
      </c>
      <c r="Q632" s="61">
        <v>14150</v>
      </c>
      <c r="R632" s="844">
        <v>50</v>
      </c>
      <c r="S632" s="61">
        <v>11386</v>
      </c>
      <c r="T632" s="61">
        <v>159753450</v>
      </c>
      <c r="U632" s="61">
        <v>13950</v>
      </c>
      <c r="V632" s="61">
        <v>14200</v>
      </c>
      <c r="W632" s="61">
        <v>13700</v>
      </c>
      <c r="X632" s="61">
        <v>234467</v>
      </c>
      <c r="Y632" s="61">
        <v>16570088</v>
      </c>
    </row>
    <row r="633" spans="16:25" ht="12" customHeight="1">
      <c r="P633" s="49" t="s">
        <v>6176</v>
      </c>
      <c r="Q633" s="61">
        <v>14100</v>
      </c>
      <c r="R633" s="844">
        <v>0</v>
      </c>
      <c r="S633" s="61">
        <v>22416</v>
      </c>
      <c r="T633" s="61">
        <v>313661850</v>
      </c>
      <c r="U633" s="61">
        <v>14000</v>
      </c>
      <c r="V633" s="61">
        <v>14150</v>
      </c>
      <c r="W633" s="61">
        <v>13600</v>
      </c>
      <c r="X633" s="61">
        <v>233638</v>
      </c>
      <c r="Y633" s="61">
        <v>16570088</v>
      </c>
    </row>
    <row r="634" spans="16:25" ht="12" customHeight="1">
      <c r="P634" s="49" t="s">
        <v>6178</v>
      </c>
      <c r="Q634" s="61">
        <v>14100</v>
      </c>
      <c r="R634" s="844">
        <v>300</v>
      </c>
      <c r="S634" s="61">
        <v>5342</v>
      </c>
      <c r="T634" s="61">
        <v>75110100</v>
      </c>
      <c r="U634" s="61">
        <v>13800</v>
      </c>
      <c r="V634" s="61">
        <v>14150</v>
      </c>
      <c r="W634" s="61">
        <v>13800</v>
      </c>
      <c r="X634" s="61">
        <v>233638</v>
      </c>
      <c r="Y634" s="61">
        <v>16570088</v>
      </c>
    </row>
    <row r="635" spans="16:25" ht="12" customHeight="1">
      <c r="P635" s="49" t="s">
        <v>6179</v>
      </c>
      <c r="Q635" s="61">
        <v>13800</v>
      </c>
      <c r="R635" s="844">
        <v>-100</v>
      </c>
      <c r="S635" s="61">
        <v>13140</v>
      </c>
      <c r="T635" s="61">
        <v>182397550</v>
      </c>
      <c r="U635" s="61">
        <v>13800</v>
      </c>
      <c r="V635" s="61">
        <v>13950</v>
      </c>
      <c r="W635" s="61">
        <v>13700</v>
      </c>
      <c r="X635" s="61">
        <v>228667</v>
      </c>
      <c r="Y635" s="61">
        <v>16570088</v>
      </c>
    </row>
    <row r="636" spans="16:25" ht="12" customHeight="1">
      <c r="P636" s="49" t="s">
        <v>6180</v>
      </c>
      <c r="Q636" s="61">
        <v>13900</v>
      </c>
      <c r="R636" s="844">
        <v>-150</v>
      </c>
      <c r="S636" s="61">
        <v>11586</v>
      </c>
      <c r="T636" s="61">
        <v>161890700</v>
      </c>
      <c r="U636" s="61">
        <v>14050</v>
      </c>
      <c r="V636" s="61">
        <v>14400</v>
      </c>
      <c r="W636" s="61">
        <v>13800</v>
      </c>
      <c r="X636" s="61">
        <v>230324</v>
      </c>
      <c r="Y636" s="61">
        <v>16570088</v>
      </c>
    </row>
  </sheetData>
  <mergeCells count="15">
    <mergeCell ref="B82:F82"/>
    <mergeCell ref="J64:L64"/>
    <mergeCell ref="B79:F79"/>
    <mergeCell ref="B80:B81"/>
    <mergeCell ref="C80:D80"/>
    <mergeCell ref="E80:F80"/>
    <mergeCell ref="B190:F190"/>
    <mergeCell ref="B191:B192"/>
    <mergeCell ref="C191:D191"/>
    <mergeCell ref="G104:H104"/>
    <mergeCell ref="B86:F86"/>
    <mergeCell ref="B103:F103"/>
    <mergeCell ref="B104:B105"/>
    <mergeCell ref="C104:D104"/>
    <mergeCell ref="E104:F104"/>
  </mergeCells>
  <phoneticPr fontId="2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1"/>
    <pageSetUpPr autoPageBreaks="0"/>
  </sheetPr>
  <dimension ref="B2:Y636"/>
  <sheetViews>
    <sheetView topLeftCell="E1" workbookViewId="0">
      <selection activeCell="O20" sqref="O20"/>
    </sheetView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2" width="17.625" style="49" customWidth="1"/>
    <col min="13" max="13" width="16.375" style="49" bestFit="1" customWidth="1"/>
    <col min="14" max="14" width="9" style="49"/>
    <col min="15" max="15" width="10.125" style="49" bestFit="1" customWidth="1"/>
    <col min="16" max="16" width="10.125" style="49" customWidth="1"/>
    <col min="17" max="17" width="10.125" style="49" bestFit="1" customWidth="1"/>
    <col min="18" max="22" width="9" style="49"/>
    <col min="23" max="23" width="12.5" style="49" customWidth="1"/>
    <col min="24" max="16384" width="9" style="49"/>
  </cols>
  <sheetData>
    <row r="2" spans="2:9" ht="12" customHeight="1">
      <c r="B2" s="115" t="s">
        <v>2019</v>
      </c>
      <c r="C2" s="120">
        <v>2018</v>
      </c>
      <c r="D2" s="120">
        <v>2017</v>
      </c>
      <c r="E2" s="120">
        <v>2016</v>
      </c>
      <c r="F2" s="118" t="s">
        <v>2021</v>
      </c>
      <c r="G2" s="119" t="s">
        <v>2023</v>
      </c>
      <c r="H2" s="119" t="s">
        <v>7125</v>
      </c>
      <c r="I2" s="119" t="s">
        <v>7126</v>
      </c>
    </row>
    <row r="3" spans="2:9" ht="12" customHeight="1">
      <c r="B3" s="116"/>
      <c r="C3" s="117" t="s">
        <v>2025</v>
      </c>
      <c r="D3" s="117" t="s">
        <v>2025</v>
      </c>
      <c r="E3" s="117" t="s">
        <v>2025</v>
      </c>
      <c r="F3" s="101" t="s">
        <v>2027</v>
      </c>
      <c r="G3" s="230">
        <f>G4+G5</f>
        <v>4066143</v>
      </c>
      <c r="H3" s="230">
        <f t="shared" ref="H3:I3" si="0">H4+H5</f>
        <v>3463893</v>
      </c>
      <c r="I3" s="230">
        <f t="shared" si="0"/>
        <v>3595219</v>
      </c>
    </row>
    <row r="4" spans="2:9" ht="12" customHeight="1">
      <c r="B4" s="100" t="s">
        <v>2029</v>
      </c>
      <c r="C4" s="231">
        <f>J33</f>
        <v>16730894</v>
      </c>
      <c r="D4" s="231">
        <f t="shared" ref="D4:E4" si="1">K33</f>
        <v>16887090</v>
      </c>
      <c r="E4" s="231">
        <f t="shared" si="1"/>
        <v>18825015</v>
      </c>
      <c r="F4" s="106" t="s">
        <v>2678</v>
      </c>
      <c r="G4" s="231">
        <f>C35</f>
        <v>2241188</v>
      </c>
      <c r="H4" s="231">
        <f t="shared" ref="H4:I4" si="2">D35</f>
        <v>2107242</v>
      </c>
      <c r="I4" s="231">
        <f t="shared" si="2"/>
        <v>2149984</v>
      </c>
    </row>
    <row r="5" spans="2:9" ht="12" customHeight="1">
      <c r="B5" s="100" t="s">
        <v>2033</v>
      </c>
      <c r="C5" s="231">
        <f>J37</f>
        <v>839989</v>
      </c>
      <c r="D5" s="231">
        <f t="shared" ref="D5:E5" si="3">K37</f>
        <v>986105</v>
      </c>
      <c r="E5" s="231">
        <f t="shared" si="3"/>
        <v>1158959</v>
      </c>
      <c r="F5" s="106" t="s">
        <v>2679</v>
      </c>
      <c r="G5" s="231">
        <f>C36</f>
        <v>1824955</v>
      </c>
      <c r="H5" s="231">
        <f t="shared" ref="H5:I5" si="4">D36</f>
        <v>1356651</v>
      </c>
      <c r="I5" s="231">
        <f t="shared" si="4"/>
        <v>1445235</v>
      </c>
    </row>
    <row r="6" spans="2:9" ht="12" customHeight="1">
      <c r="B6" s="100" t="s">
        <v>2037</v>
      </c>
      <c r="C6" s="231">
        <f>SUM(J81:J84)</f>
        <v>175573</v>
      </c>
      <c r="D6" s="231">
        <f t="shared" ref="D6:E6" si="5">SUM(K81:K84)</f>
        <v>194561</v>
      </c>
      <c r="E6" s="231">
        <f t="shared" si="5"/>
        <v>191201</v>
      </c>
      <c r="F6" s="103" t="s">
        <v>2680</v>
      </c>
      <c r="G6" s="232">
        <f>SUM(G7:G10)</f>
        <v>2400899</v>
      </c>
      <c r="H6" s="232">
        <f t="shared" ref="H6:I6" si="6">SUM(H7:H10)</f>
        <v>2209352</v>
      </c>
      <c r="I6" s="232">
        <f t="shared" si="6"/>
        <v>2510605</v>
      </c>
    </row>
    <row r="7" spans="2:9" ht="12" customHeight="1">
      <c r="B7" s="100" t="s">
        <v>2681</v>
      </c>
      <c r="C7" s="231">
        <f>C5+C6</f>
        <v>1015562</v>
      </c>
      <c r="D7" s="231">
        <f t="shared" ref="D7:E7" si="7">D5+D6</f>
        <v>1180666</v>
      </c>
      <c r="E7" s="231">
        <f t="shared" si="7"/>
        <v>1350160</v>
      </c>
      <c r="F7" s="108" t="s">
        <v>2043</v>
      </c>
      <c r="G7" s="233">
        <f>SUM(E108:E110)</f>
        <v>266486</v>
      </c>
      <c r="H7" s="233">
        <f t="shared" ref="H7:I7" si="8">SUM(F108:F110)</f>
        <v>290166</v>
      </c>
      <c r="I7" s="233">
        <f t="shared" si="8"/>
        <v>114087</v>
      </c>
    </row>
    <row r="8" spans="2:9" ht="12" customHeight="1" thickBot="1">
      <c r="B8" s="110" t="s">
        <v>2682</v>
      </c>
      <c r="C8" s="234">
        <f>J46</f>
        <v>535303</v>
      </c>
      <c r="D8" s="234">
        <f t="shared" ref="D8:E8" si="9">K46</f>
        <v>371564</v>
      </c>
      <c r="E8" s="234">
        <f t="shared" si="9"/>
        <v>731713</v>
      </c>
      <c r="F8" s="108" t="s">
        <v>2047</v>
      </c>
      <c r="G8" s="61">
        <f>-(E123+F147)</f>
        <v>328612</v>
      </c>
      <c r="H8" s="61">
        <f t="shared" ref="H8:I8" si="10">-(F123+G147)</f>
        <v>223621</v>
      </c>
      <c r="I8" s="61">
        <f t="shared" si="10"/>
        <v>428436</v>
      </c>
    </row>
    <row r="9" spans="2:9" ht="12" customHeight="1" thickTop="1">
      <c r="C9" s="235"/>
      <c r="F9" s="108" t="s">
        <v>2049</v>
      </c>
      <c r="G9" s="233">
        <f>E124</f>
        <v>458363</v>
      </c>
      <c r="H9" s="233">
        <f t="shared" ref="H9:I9" si="11">F124</f>
        <v>348102</v>
      </c>
      <c r="I9" s="233">
        <f t="shared" si="11"/>
        <v>431693</v>
      </c>
    </row>
    <row r="10" spans="2:9" ht="12" customHeight="1">
      <c r="C10" s="235"/>
      <c r="F10" s="108" t="s">
        <v>2683</v>
      </c>
      <c r="G10" s="236">
        <f>F148</f>
        <v>1347438</v>
      </c>
      <c r="H10" s="236">
        <f t="shared" ref="H10:I10" si="12">G148</f>
        <v>1347463</v>
      </c>
      <c r="I10" s="236">
        <f t="shared" si="12"/>
        <v>1536389</v>
      </c>
    </row>
    <row r="11" spans="2:9" ht="12" customHeight="1">
      <c r="F11" s="103" t="s">
        <v>2684</v>
      </c>
      <c r="G11" s="232">
        <f>SUM(G12:G18)</f>
        <v>1169462</v>
      </c>
      <c r="H11" s="232">
        <f t="shared" ref="H11" si="13">SUM(H12:H18)</f>
        <v>1721209</v>
      </c>
      <c r="I11" s="232">
        <f>SUM(I12:I18)</f>
        <v>1614507</v>
      </c>
    </row>
    <row r="12" spans="2:9" ht="12" customHeight="1">
      <c r="F12" s="106" t="s">
        <v>2056</v>
      </c>
      <c r="G12" s="233">
        <f>C47</f>
        <v>7531</v>
      </c>
      <c r="H12" s="233">
        <f t="shared" ref="H12:I12" si="14">D47</f>
        <v>611111</v>
      </c>
      <c r="I12" s="233">
        <f t="shared" si="14"/>
        <v>249782</v>
      </c>
    </row>
    <row r="13" spans="2:9" ht="12" customHeight="1">
      <c r="F13" s="106" t="s">
        <v>2057</v>
      </c>
      <c r="G13" s="233">
        <f>C57</f>
        <v>371598</v>
      </c>
      <c r="H13" s="233">
        <f t="shared" ref="H13:I13" si="15">D57</f>
        <v>394196</v>
      </c>
      <c r="I13" s="233">
        <f t="shared" si="15"/>
        <v>390939</v>
      </c>
    </row>
    <row r="14" spans="2:9" ht="12" customHeight="1">
      <c r="F14" s="106" t="s">
        <v>2685</v>
      </c>
      <c r="G14" s="233">
        <f>C55</f>
        <v>45891</v>
      </c>
      <c r="H14" s="233">
        <f t="shared" ref="H14:I14" si="16">D55</f>
        <v>79319</v>
      </c>
      <c r="I14" s="233">
        <f t="shared" si="16"/>
        <v>128145</v>
      </c>
    </row>
    <row r="15" spans="2:9" ht="12" customHeight="1">
      <c r="F15" s="106" t="s">
        <v>2288</v>
      </c>
      <c r="G15" s="233">
        <f>C53</f>
        <v>298346</v>
      </c>
      <c r="H15" s="233">
        <f>SUM(D50:D51)</f>
        <v>292014</v>
      </c>
      <c r="I15" s="233">
        <f t="shared" ref="I15" si="17">SUM(E50:E51)</f>
        <v>299806</v>
      </c>
    </row>
    <row r="16" spans="2:9" ht="12" customHeight="1">
      <c r="F16" s="106" t="s">
        <v>2686</v>
      </c>
      <c r="G16" s="235">
        <f>C52</f>
        <v>83468</v>
      </c>
      <c r="H16" s="235">
        <f t="shared" ref="H16:I16" si="18">D52</f>
        <v>0</v>
      </c>
      <c r="I16" s="235">
        <f t="shared" si="18"/>
        <v>0</v>
      </c>
    </row>
    <row r="17" spans="2:25" ht="12" customHeight="1">
      <c r="F17" s="106" t="s">
        <v>2290</v>
      </c>
      <c r="G17" s="233">
        <f>C41+C54</f>
        <v>51998</v>
      </c>
      <c r="H17" s="233">
        <f>D40</f>
        <v>16668</v>
      </c>
      <c r="I17" s="233">
        <f t="shared" ref="I17" si="19">E40</f>
        <v>267135</v>
      </c>
    </row>
    <row r="18" spans="2:25" ht="12" customHeight="1">
      <c r="F18" s="106" t="s">
        <v>2687</v>
      </c>
      <c r="G18" s="233">
        <f>D166+D167+D173+D174+D187+D188</f>
        <v>310630</v>
      </c>
      <c r="H18" s="233">
        <f t="shared" ref="H18" si="20">E166+E167+E173+E174+E187+E188</f>
        <v>327901</v>
      </c>
      <c r="I18" s="233">
        <f>G166+G167+G173+G187+G188</f>
        <v>278700</v>
      </c>
    </row>
    <row r="19" spans="2:25" ht="12" customHeight="1" thickBot="1">
      <c r="F19" s="113" t="s">
        <v>2292</v>
      </c>
      <c r="G19" s="237">
        <f>C95</f>
        <v>8291856</v>
      </c>
      <c r="H19" s="237">
        <f t="shared" ref="H19:I19" si="21">D95</f>
        <v>8472938</v>
      </c>
      <c r="I19" s="237">
        <f t="shared" si="21"/>
        <v>8124645</v>
      </c>
      <c r="N19" s="63" t="s">
        <v>4743</v>
      </c>
      <c r="O19" s="79">
        <f>AVERAGE(O87:O148)</f>
        <v>54182.258064516129</v>
      </c>
      <c r="P19" s="79">
        <f>AVERAGE(O331:O387)</f>
        <v>37092.105263157893</v>
      </c>
      <c r="Q19" s="79">
        <f>AVERAGE(O574:O636)</f>
        <v>42220.634920634919</v>
      </c>
      <c r="R19" s="63" t="s">
        <v>2002</v>
      </c>
    </row>
    <row r="20" spans="2:25" ht="12" customHeight="1" thickTop="1">
      <c r="N20" s="63" t="s">
        <v>4661</v>
      </c>
      <c r="O20" s="79">
        <f>AVERAGE(O28:O86)</f>
        <v>57727.118644067799</v>
      </c>
      <c r="P20" s="79">
        <f>AVERAGE(O270:O330)</f>
        <v>40387.704918032789</v>
      </c>
      <c r="Q20" s="79">
        <f>AVERAGE(O512:O573)</f>
        <v>45703.225806451614</v>
      </c>
      <c r="R20" s="63" t="s">
        <v>2002</v>
      </c>
    </row>
    <row r="21" spans="2:25" ht="12" customHeight="1">
      <c r="G21" s="235"/>
      <c r="N21" s="63" t="s">
        <v>2001</v>
      </c>
      <c r="O21" s="79">
        <f>AVERAGE(O28:O148)</f>
        <v>55910.74380165289</v>
      </c>
      <c r="P21" s="79">
        <f>AVERAGE(O270:O390)</f>
        <v>38779.752066115703</v>
      </c>
      <c r="Q21" s="79">
        <f>AVERAGE(O512:O636)</f>
        <v>43948</v>
      </c>
      <c r="R21" s="63" t="s">
        <v>2002</v>
      </c>
    </row>
    <row r="22" spans="2:25" ht="12" customHeight="1">
      <c r="B22"/>
      <c r="C22"/>
      <c r="D22"/>
      <c r="E22"/>
      <c r="F22"/>
      <c r="G22"/>
      <c r="H22"/>
      <c r="I22"/>
      <c r="J22"/>
      <c r="K22"/>
      <c r="L22"/>
      <c r="N22" s="63" t="s">
        <v>4741</v>
      </c>
      <c r="O22" s="219">
        <f>V87</f>
        <v>6080025</v>
      </c>
      <c r="P22" s="219">
        <f>V331</f>
        <v>4042214</v>
      </c>
      <c r="Q22" s="219">
        <f>V574</f>
        <v>4766027</v>
      </c>
      <c r="R22" s="63" t="s">
        <v>2003</v>
      </c>
    </row>
    <row r="23" spans="2:25" ht="12" customHeight="1">
      <c r="B23"/>
      <c r="C23"/>
      <c r="D23"/>
      <c r="E23"/>
      <c r="F23"/>
      <c r="G23"/>
      <c r="H23"/>
      <c r="I23"/>
      <c r="J23"/>
      <c r="K23"/>
      <c r="L23"/>
      <c r="N23" s="63" t="s">
        <v>2004</v>
      </c>
      <c r="O23" s="219">
        <f>V28</f>
        <v>5946398</v>
      </c>
      <c r="P23" s="219">
        <f>V270</f>
        <v>4866247</v>
      </c>
      <c r="Q23" s="219">
        <f>V512</f>
        <v>5512110</v>
      </c>
      <c r="R23" s="63" t="s">
        <v>2003</v>
      </c>
    </row>
    <row r="24" spans="2:25" ht="12" customHeight="1">
      <c r="B24"/>
      <c r="C24"/>
      <c r="D24"/>
      <c r="E24"/>
      <c r="F24"/>
      <c r="G24"/>
      <c r="H24"/>
      <c r="I24"/>
      <c r="J24"/>
      <c r="K24"/>
      <c r="L24"/>
      <c r="N24"/>
      <c r="O24" s="219">
        <f>W28</f>
        <v>111355765</v>
      </c>
      <c r="P24" s="219">
        <f>W270</f>
        <v>111355765</v>
      </c>
      <c r="Q24" s="219">
        <f>W512</f>
        <v>111355765</v>
      </c>
      <c r="R24" s="505" t="s">
        <v>6383</v>
      </c>
    </row>
    <row r="25" spans="2:25" ht="12" customHeight="1">
      <c r="B25" s="314"/>
      <c r="C25" s="241"/>
      <c r="D25" s="241"/>
      <c r="E25" s="241"/>
      <c r="F25" s="256"/>
      <c r="G25" s="256"/>
      <c r="H25"/>
      <c r="I25"/>
      <c r="J25"/>
      <c r="K25"/>
      <c r="L25"/>
      <c r="N25" s="58" t="s">
        <v>2688</v>
      </c>
      <c r="W25" s="238"/>
      <c r="Y25" s="58" t="s">
        <v>2075</v>
      </c>
    </row>
    <row r="26" spans="2:25" ht="12" customHeight="1">
      <c r="B26" s="53"/>
      <c r="C26" s="241"/>
      <c r="D26" s="241"/>
      <c r="E26" s="241"/>
      <c r="F26" s="256"/>
      <c r="G26" s="256"/>
      <c r="H26"/>
      <c r="I26"/>
      <c r="J26"/>
      <c r="K26"/>
      <c r="L26"/>
    </row>
    <row r="27" spans="2:25" ht="12" customHeight="1">
      <c r="B27" s="257" t="s">
        <v>120</v>
      </c>
      <c r="C27" s="241"/>
      <c r="D27" s="241"/>
      <c r="E27" s="241"/>
      <c r="F27" s="256"/>
      <c r="I27" s="257" t="s">
        <v>125</v>
      </c>
      <c r="J27" s="241"/>
      <c r="K27" s="241"/>
      <c r="L27" s="241"/>
      <c r="N27" s="49" t="s">
        <v>127</v>
      </c>
      <c r="O27" s="59" t="s">
        <v>128</v>
      </c>
      <c r="P27" s="49" t="s">
        <v>129</v>
      </c>
      <c r="Q27" s="49" t="s">
        <v>130</v>
      </c>
      <c r="R27" s="49" t="s">
        <v>131</v>
      </c>
      <c r="S27" s="49" t="s">
        <v>132</v>
      </c>
      <c r="T27" s="49" t="s">
        <v>133</v>
      </c>
      <c r="U27" s="49" t="s">
        <v>134</v>
      </c>
      <c r="V27" s="49" t="s">
        <v>135</v>
      </c>
      <c r="W27" s="49" t="s">
        <v>136</v>
      </c>
    </row>
    <row r="28" spans="2:25" ht="12" customHeight="1">
      <c r="B28" s="258" t="s">
        <v>2689</v>
      </c>
      <c r="C28" s="241"/>
      <c r="D28" s="241"/>
      <c r="E28" s="241"/>
      <c r="F28" s="256"/>
      <c r="I28" s="258" t="s">
        <v>2690</v>
      </c>
      <c r="J28" s="241"/>
      <c r="K28" s="241"/>
      <c r="L28" s="241"/>
      <c r="N28" s="49" t="s">
        <v>2082</v>
      </c>
      <c r="O28" s="243">
        <v>53400</v>
      </c>
      <c r="P28" s="245">
        <v>3000</v>
      </c>
      <c r="Q28" s="245">
        <v>1320678</v>
      </c>
      <c r="R28" s="245">
        <v>69400543400</v>
      </c>
      <c r="S28" s="245">
        <v>50500</v>
      </c>
      <c r="T28" s="245">
        <v>53500</v>
      </c>
      <c r="U28" s="245">
        <v>50300</v>
      </c>
      <c r="V28" s="245">
        <v>5946398</v>
      </c>
      <c r="W28" s="245">
        <v>111355765</v>
      </c>
    </row>
    <row r="29" spans="2:25" ht="12" customHeight="1">
      <c r="B29" s="258" t="s">
        <v>2693</v>
      </c>
      <c r="C29" s="241"/>
      <c r="D29" s="241"/>
      <c r="E29" s="241"/>
      <c r="F29" s="256"/>
      <c r="I29" s="258" t="s">
        <v>2694</v>
      </c>
      <c r="J29" s="241"/>
      <c r="K29" s="241"/>
      <c r="L29" s="241"/>
      <c r="N29" s="49" t="s">
        <v>2083</v>
      </c>
      <c r="O29" s="243">
        <v>50400</v>
      </c>
      <c r="P29" s="843">
        <v>-100</v>
      </c>
      <c r="Q29" s="245">
        <v>385787</v>
      </c>
      <c r="R29" s="245">
        <v>19537069800</v>
      </c>
      <c r="S29" s="245">
        <v>50400</v>
      </c>
      <c r="T29" s="245">
        <v>51000</v>
      </c>
      <c r="U29" s="245">
        <v>50300</v>
      </c>
      <c r="V29" s="245">
        <v>5612331</v>
      </c>
      <c r="W29" s="245">
        <v>111355765</v>
      </c>
    </row>
    <row r="30" spans="2:25" ht="12" customHeight="1">
      <c r="B30" s="258" t="s">
        <v>2695</v>
      </c>
      <c r="C30" s="241"/>
      <c r="D30" s="241"/>
      <c r="E30" s="241"/>
      <c r="F30" s="256"/>
      <c r="I30" s="258" t="s">
        <v>2696</v>
      </c>
      <c r="J30" s="241"/>
      <c r="K30" s="241"/>
      <c r="L30" s="241"/>
      <c r="N30" s="49" t="s">
        <v>2087</v>
      </c>
      <c r="O30" s="243">
        <v>50500</v>
      </c>
      <c r="P30" s="843">
        <v>-800</v>
      </c>
      <c r="Q30" s="245">
        <v>397721</v>
      </c>
      <c r="R30" s="245">
        <v>20212760600</v>
      </c>
      <c r="S30" s="245">
        <v>51200</v>
      </c>
      <c r="T30" s="245">
        <v>51400</v>
      </c>
      <c r="U30" s="245">
        <v>50400</v>
      </c>
      <c r="V30" s="245">
        <v>5623466</v>
      </c>
      <c r="W30" s="245">
        <v>111355765</v>
      </c>
    </row>
    <row r="31" spans="2:25" ht="12" customHeight="1">
      <c r="B31" s="259" t="s">
        <v>2698</v>
      </c>
      <c r="C31" s="241"/>
      <c r="D31" s="241"/>
      <c r="E31" s="241"/>
      <c r="F31" s="256"/>
      <c r="I31" s="259" t="s">
        <v>2698</v>
      </c>
      <c r="J31" s="241"/>
      <c r="K31" s="241"/>
      <c r="L31" s="241"/>
      <c r="N31" s="49" t="s">
        <v>2088</v>
      </c>
      <c r="O31" s="243">
        <v>51300</v>
      </c>
      <c r="P31" s="843">
        <v>100</v>
      </c>
      <c r="Q31" s="245">
        <v>395818</v>
      </c>
      <c r="R31" s="245">
        <v>20281138500</v>
      </c>
      <c r="S31" s="245">
        <v>51300</v>
      </c>
      <c r="T31" s="245">
        <v>51600</v>
      </c>
      <c r="U31" s="245">
        <v>50800</v>
      </c>
      <c r="V31" s="245">
        <v>5712551</v>
      </c>
      <c r="W31" s="245">
        <v>111355765</v>
      </c>
    </row>
    <row r="32" spans="2:25" ht="12" customHeight="1">
      <c r="B32" s="260"/>
      <c r="C32" s="261" t="s">
        <v>2700</v>
      </c>
      <c r="D32" s="261" t="s">
        <v>2701</v>
      </c>
      <c r="E32" s="262" t="s">
        <v>2702</v>
      </c>
      <c r="F32" s="256"/>
      <c r="I32" s="260"/>
      <c r="J32" s="261" t="s">
        <v>2700</v>
      </c>
      <c r="K32" s="261" t="s">
        <v>2701</v>
      </c>
      <c r="L32" s="262" t="s">
        <v>2702</v>
      </c>
      <c r="N32" s="49" t="s">
        <v>2089</v>
      </c>
      <c r="O32" s="243">
        <v>51200</v>
      </c>
      <c r="P32" s="843">
        <v>-300</v>
      </c>
      <c r="Q32" s="245">
        <v>599622</v>
      </c>
      <c r="R32" s="245">
        <v>30569553700</v>
      </c>
      <c r="S32" s="245">
        <v>50600</v>
      </c>
      <c r="T32" s="245">
        <v>51500</v>
      </c>
      <c r="U32" s="245">
        <v>50300</v>
      </c>
      <c r="V32" s="245">
        <v>5701415</v>
      </c>
      <c r="W32" s="245">
        <v>111355765</v>
      </c>
    </row>
    <row r="33" spans="2:23" ht="12" customHeight="1">
      <c r="B33" s="88" t="s">
        <v>14</v>
      </c>
      <c r="C33" s="263"/>
      <c r="D33" s="263"/>
      <c r="E33" s="264"/>
      <c r="F33" s="256"/>
      <c r="I33" s="88" t="s">
        <v>86</v>
      </c>
      <c r="J33" s="89">
        <v>16730894</v>
      </c>
      <c r="K33" s="89">
        <v>16887090</v>
      </c>
      <c r="L33" s="90">
        <v>18825015</v>
      </c>
      <c r="N33" s="49" t="s">
        <v>2090</v>
      </c>
      <c r="O33" s="243">
        <v>51500</v>
      </c>
      <c r="P33" s="245">
        <v>1300</v>
      </c>
      <c r="Q33" s="245">
        <v>616205</v>
      </c>
      <c r="R33" s="245">
        <v>31487363400</v>
      </c>
      <c r="S33" s="245">
        <v>50200</v>
      </c>
      <c r="T33" s="245">
        <v>51600</v>
      </c>
      <c r="U33" s="245">
        <v>50200</v>
      </c>
      <c r="V33" s="245">
        <v>5734822</v>
      </c>
      <c r="W33" s="245">
        <v>111355765</v>
      </c>
    </row>
    <row r="34" spans="2:23" ht="12" customHeight="1">
      <c r="B34" s="88" t="s">
        <v>15</v>
      </c>
      <c r="C34" s="89">
        <v>13336768</v>
      </c>
      <c r="D34" s="89">
        <v>13249840</v>
      </c>
      <c r="E34" s="90">
        <v>14937924</v>
      </c>
      <c r="F34" s="256"/>
      <c r="I34" s="88" t="s">
        <v>53</v>
      </c>
      <c r="J34" s="89">
        <v>15069747</v>
      </c>
      <c r="K34" s="89">
        <v>15108126</v>
      </c>
      <c r="L34" s="90">
        <v>16895275</v>
      </c>
      <c r="N34" s="49" t="s">
        <v>2091</v>
      </c>
      <c r="O34" s="243">
        <v>50200</v>
      </c>
      <c r="P34" s="843">
        <v>-900</v>
      </c>
      <c r="Q34" s="245">
        <v>606051</v>
      </c>
      <c r="R34" s="245">
        <v>30760140600</v>
      </c>
      <c r="S34" s="245">
        <v>51000</v>
      </c>
      <c r="T34" s="245">
        <v>51500</v>
      </c>
      <c r="U34" s="245">
        <v>50200</v>
      </c>
      <c r="V34" s="245">
        <v>5590059</v>
      </c>
      <c r="W34" s="245">
        <v>111355765</v>
      </c>
    </row>
    <row r="35" spans="2:23" ht="12" customHeight="1">
      <c r="B35" s="88" t="s">
        <v>16</v>
      </c>
      <c r="C35" s="89">
        <v>2241188</v>
      </c>
      <c r="D35" s="89">
        <v>2107242</v>
      </c>
      <c r="E35" s="90">
        <v>2149984</v>
      </c>
      <c r="F35" s="256"/>
      <c r="I35" s="88" t="s">
        <v>54</v>
      </c>
      <c r="J35" s="89">
        <v>1661147</v>
      </c>
      <c r="K35" s="89">
        <v>1778964</v>
      </c>
      <c r="L35" s="90">
        <v>1929740</v>
      </c>
      <c r="N35" s="49" t="s">
        <v>2093</v>
      </c>
      <c r="O35" s="243">
        <v>51100</v>
      </c>
      <c r="P35" s="843">
        <v>-500</v>
      </c>
      <c r="Q35" s="245">
        <v>329060</v>
      </c>
      <c r="R35" s="245">
        <v>16786742700</v>
      </c>
      <c r="S35" s="245">
        <v>51300</v>
      </c>
      <c r="T35" s="245">
        <v>51700</v>
      </c>
      <c r="U35" s="245">
        <v>50600</v>
      </c>
      <c r="V35" s="245">
        <v>5690280</v>
      </c>
      <c r="W35" s="245">
        <v>111355765</v>
      </c>
    </row>
    <row r="36" spans="2:23" ht="12" customHeight="1">
      <c r="B36" s="88" t="s">
        <v>17</v>
      </c>
      <c r="C36" s="89">
        <v>1824955</v>
      </c>
      <c r="D36" s="89">
        <v>1356651</v>
      </c>
      <c r="E36" s="90">
        <v>1445235</v>
      </c>
      <c r="F36" s="256"/>
      <c r="I36" s="88" t="s">
        <v>55</v>
      </c>
      <c r="J36" s="89">
        <v>821158</v>
      </c>
      <c r="K36" s="89">
        <v>792859</v>
      </c>
      <c r="L36" s="90">
        <v>770781</v>
      </c>
      <c r="N36" s="49" t="s">
        <v>2096</v>
      </c>
      <c r="O36" s="243">
        <v>51600</v>
      </c>
      <c r="P36" s="843">
        <v>200</v>
      </c>
      <c r="Q36" s="245">
        <v>448860</v>
      </c>
      <c r="R36" s="245">
        <v>23145999800</v>
      </c>
      <c r="S36" s="245">
        <v>51800</v>
      </c>
      <c r="T36" s="245">
        <v>51900</v>
      </c>
      <c r="U36" s="245">
        <v>51100</v>
      </c>
      <c r="V36" s="245">
        <v>5745957</v>
      </c>
      <c r="W36" s="245">
        <v>111355765</v>
      </c>
    </row>
    <row r="37" spans="2:23" ht="12" customHeight="1">
      <c r="B37" s="88" t="s">
        <v>1345</v>
      </c>
      <c r="C37" s="89">
        <v>2176726</v>
      </c>
      <c r="D37" s="89">
        <v>1966367</v>
      </c>
      <c r="E37" s="90">
        <v>2555190</v>
      </c>
      <c r="F37" s="256"/>
      <c r="I37" s="88" t="s">
        <v>898</v>
      </c>
      <c r="J37" s="89">
        <v>839989</v>
      </c>
      <c r="K37" s="89">
        <v>986105</v>
      </c>
      <c r="L37" s="90">
        <v>1158959</v>
      </c>
      <c r="N37" s="49" t="s">
        <v>2098</v>
      </c>
      <c r="O37" s="243">
        <v>51400</v>
      </c>
      <c r="P37" s="843">
        <v>700</v>
      </c>
      <c r="Q37" s="245">
        <v>572432</v>
      </c>
      <c r="R37" s="245">
        <v>29340203300</v>
      </c>
      <c r="S37" s="245">
        <v>51200</v>
      </c>
      <c r="T37" s="245">
        <v>51800</v>
      </c>
      <c r="U37" s="245">
        <v>50800</v>
      </c>
      <c r="V37" s="245">
        <v>5723686</v>
      </c>
      <c r="W37" s="245">
        <v>111355765</v>
      </c>
    </row>
    <row r="38" spans="2:23" ht="12" customHeight="1">
      <c r="B38" s="88" t="s">
        <v>1346</v>
      </c>
      <c r="C38" s="89">
        <v>1322349</v>
      </c>
      <c r="D38" s="89">
        <v>1499381</v>
      </c>
      <c r="E38" s="90">
        <v>1795329</v>
      </c>
      <c r="F38" s="256"/>
      <c r="I38" s="88" t="s">
        <v>2354</v>
      </c>
      <c r="J38" s="89">
        <v>1856</v>
      </c>
      <c r="K38" s="89">
        <v>1249</v>
      </c>
      <c r="L38" s="90">
        <v>5669</v>
      </c>
      <c r="N38" s="49" t="s">
        <v>2100</v>
      </c>
      <c r="O38" s="243">
        <v>50700</v>
      </c>
      <c r="P38" s="843">
        <v>300</v>
      </c>
      <c r="Q38" s="245">
        <v>1686497</v>
      </c>
      <c r="R38" s="245">
        <v>85766680100</v>
      </c>
      <c r="S38" s="245">
        <v>50400</v>
      </c>
      <c r="T38" s="245">
        <v>52200</v>
      </c>
      <c r="U38" s="245">
        <v>49800</v>
      </c>
      <c r="V38" s="245">
        <v>5645737</v>
      </c>
      <c r="W38" s="245">
        <v>111355765</v>
      </c>
    </row>
    <row r="39" spans="2:23" ht="12" customHeight="1">
      <c r="B39" s="88" t="s">
        <v>1306</v>
      </c>
      <c r="C39" s="89">
        <v>2679723</v>
      </c>
      <c r="D39" s="89">
        <v>2896446</v>
      </c>
      <c r="E39" s="90">
        <v>3595809</v>
      </c>
      <c r="F39" s="256"/>
      <c r="I39" s="88" t="s">
        <v>2357</v>
      </c>
      <c r="J39" s="89">
        <v>18299</v>
      </c>
      <c r="K39" s="89">
        <v>16159</v>
      </c>
      <c r="L39" s="90">
        <v>11589</v>
      </c>
      <c r="N39" s="49" t="s">
        <v>2102</v>
      </c>
      <c r="O39" s="243">
        <v>50400</v>
      </c>
      <c r="P39" s="843">
        <v>400</v>
      </c>
      <c r="Q39" s="245">
        <v>700416</v>
      </c>
      <c r="R39" s="245">
        <v>35361385400</v>
      </c>
      <c r="S39" s="245">
        <v>50300</v>
      </c>
      <c r="T39" s="245">
        <v>51000</v>
      </c>
      <c r="U39" s="245">
        <v>50200</v>
      </c>
      <c r="V39" s="245">
        <v>5612331</v>
      </c>
      <c r="W39" s="245">
        <v>111355765</v>
      </c>
    </row>
    <row r="40" spans="2:23" ht="12" customHeight="1">
      <c r="B40" s="88" t="s">
        <v>2705</v>
      </c>
      <c r="C40" s="263"/>
      <c r="D40" s="89">
        <v>16668</v>
      </c>
      <c r="E40" s="90">
        <v>267135</v>
      </c>
      <c r="F40" s="256"/>
      <c r="I40" s="88" t="s">
        <v>59</v>
      </c>
      <c r="J40" s="89">
        <v>283085</v>
      </c>
      <c r="K40" s="89">
        <v>154925</v>
      </c>
      <c r="L40" s="90">
        <v>170649</v>
      </c>
      <c r="N40" s="49" t="s">
        <v>2105</v>
      </c>
      <c r="O40" s="243">
        <v>50000</v>
      </c>
      <c r="P40" s="245">
        <v>-1100</v>
      </c>
      <c r="Q40" s="245">
        <v>622022</v>
      </c>
      <c r="R40" s="245">
        <v>31254899150</v>
      </c>
      <c r="S40" s="245">
        <v>51000</v>
      </c>
      <c r="T40" s="245">
        <v>51100</v>
      </c>
      <c r="U40" s="245">
        <v>49900</v>
      </c>
      <c r="V40" s="245">
        <v>5567788</v>
      </c>
      <c r="W40" s="245">
        <v>111355765</v>
      </c>
    </row>
    <row r="41" spans="2:23" ht="12" customHeight="1">
      <c r="B41" s="88" t="s">
        <v>2706</v>
      </c>
      <c r="C41" s="89">
        <v>14692</v>
      </c>
      <c r="D41" s="263"/>
      <c r="E41" s="264"/>
      <c r="F41" s="256"/>
      <c r="I41" s="88" t="s">
        <v>87</v>
      </c>
      <c r="J41" s="89">
        <v>172583</v>
      </c>
      <c r="K41" s="89">
        <v>300027</v>
      </c>
      <c r="L41" s="90">
        <v>200498</v>
      </c>
      <c r="N41" s="49" t="s">
        <v>2108</v>
      </c>
      <c r="O41" s="243">
        <v>51100</v>
      </c>
      <c r="P41" s="843">
        <v>0</v>
      </c>
      <c r="Q41" s="245">
        <v>690085</v>
      </c>
      <c r="R41" s="245">
        <v>35555085900</v>
      </c>
      <c r="S41" s="245">
        <v>51600</v>
      </c>
      <c r="T41" s="245">
        <v>52400</v>
      </c>
      <c r="U41" s="245">
        <v>51000</v>
      </c>
      <c r="V41" s="245">
        <v>5690280</v>
      </c>
      <c r="W41" s="245">
        <v>111355765</v>
      </c>
    </row>
    <row r="42" spans="2:23" ht="12" customHeight="1">
      <c r="B42" s="88" t="s">
        <v>380</v>
      </c>
      <c r="C42" s="263">
        <v>9</v>
      </c>
      <c r="D42" s="263"/>
      <c r="E42" s="264"/>
      <c r="F42" s="256"/>
      <c r="I42" s="88" t="s">
        <v>1257</v>
      </c>
      <c r="J42" s="89">
        <v>257050</v>
      </c>
      <c r="K42" s="89">
        <v>360978</v>
      </c>
      <c r="L42" s="90">
        <v>317256</v>
      </c>
      <c r="N42" s="49" t="s">
        <v>2109</v>
      </c>
      <c r="O42" s="243">
        <v>51100</v>
      </c>
      <c r="P42" s="843">
        <v>0</v>
      </c>
      <c r="Q42" s="245">
        <v>727591</v>
      </c>
      <c r="R42" s="245">
        <v>36737964350</v>
      </c>
      <c r="S42" s="245">
        <v>51000</v>
      </c>
      <c r="T42" s="245">
        <v>51300</v>
      </c>
      <c r="U42" s="245">
        <v>49750</v>
      </c>
      <c r="V42" s="245">
        <v>5690280</v>
      </c>
      <c r="W42" s="245">
        <v>111355765</v>
      </c>
    </row>
    <row r="43" spans="2:23" ht="12" customHeight="1">
      <c r="B43" s="88" t="s">
        <v>19</v>
      </c>
      <c r="C43" s="89">
        <v>1947052</v>
      </c>
      <c r="D43" s="89">
        <v>2105517</v>
      </c>
      <c r="E43" s="90">
        <v>1199362</v>
      </c>
      <c r="F43" s="256"/>
      <c r="I43" s="88" t="s">
        <v>1258</v>
      </c>
      <c r="J43" s="89">
        <v>293236</v>
      </c>
      <c r="K43" s="89">
        <v>632242</v>
      </c>
      <c r="L43" s="90">
        <v>458968</v>
      </c>
      <c r="N43" s="49" t="s">
        <v>2112</v>
      </c>
      <c r="O43" s="243">
        <v>51100</v>
      </c>
      <c r="P43" s="245">
        <v>-1100</v>
      </c>
      <c r="Q43" s="245">
        <v>589480</v>
      </c>
      <c r="R43" s="245">
        <v>30348486000</v>
      </c>
      <c r="S43" s="245">
        <v>51700</v>
      </c>
      <c r="T43" s="245">
        <v>52400</v>
      </c>
      <c r="U43" s="245">
        <v>51000</v>
      </c>
      <c r="V43" s="245">
        <v>5690280</v>
      </c>
      <c r="W43" s="245">
        <v>111355765</v>
      </c>
    </row>
    <row r="44" spans="2:23" ht="12" customHeight="1">
      <c r="B44" s="88" t="s">
        <v>2708</v>
      </c>
      <c r="C44" s="89">
        <v>4898</v>
      </c>
      <c r="D44" s="89">
        <v>3749</v>
      </c>
      <c r="E44" s="90">
        <v>4307</v>
      </c>
      <c r="F44" s="256"/>
      <c r="I44" s="88" t="s">
        <v>113</v>
      </c>
      <c r="J44" s="89">
        <v>897862</v>
      </c>
      <c r="K44" s="89">
        <v>554829</v>
      </c>
      <c r="L44" s="90">
        <v>981478</v>
      </c>
      <c r="N44" s="49" t="s">
        <v>2113</v>
      </c>
      <c r="O44" s="243">
        <v>52200</v>
      </c>
      <c r="P44" s="843">
        <v>-500</v>
      </c>
      <c r="Q44" s="245">
        <v>784079</v>
      </c>
      <c r="R44" s="245">
        <v>41142504900</v>
      </c>
      <c r="S44" s="245">
        <v>52500</v>
      </c>
      <c r="T44" s="245">
        <v>53300</v>
      </c>
      <c r="U44" s="245">
        <v>51800</v>
      </c>
      <c r="V44" s="245">
        <v>5812771</v>
      </c>
      <c r="W44" s="245">
        <v>111355765</v>
      </c>
    </row>
    <row r="45" spans="2:23" ht="12" customHeight="1">
      <c r="B45" s="88" t="s">
        <v>22</v>
      </c>
      <c r="C45" s="89">
        <v>1125176</v>
      </c>
      <c r="D45" s="89">
        <v>1297819</v>
      </c>
      <c r="E45" s="90">
        <v>1925573</v>
      </c>
      <c r="F45" s="256"/>
      <c r="I45" s="88" t="s">
        <v>62</v>
      </c>
      <c r="J45" s="89">
        <v>362559</v>
      </c>
      <c r="K45" s="89">
        <v>183265</v>
      </c>
      <c r="L45" s="90">
        <v>249765</v>
      </c>
      <c r="N45" s="49" t="s">
        <v>2114</v>
      </c>
      <c r="O45" s="243">
        <v>52700</v>
      </c>
      <c r="P45" s="245">
        <v>-1400</v>
      </c>
      <c r="Q45" s="245">
        <v>1180569</v>
      </c>
      <c r="R45" s="245">
        <v>62505345900</v>
      </c>
      <c r="S45" s="245">
        <v>54100</v>
      </c>
      <c r="T45" s="245">
        <v>54200</v>
      </c>
      <c r="U45" s="245">
        <v>52500</v>
      </c>
      <c r="V45" s="245">
        <v>5868449</v>
      </c>
      <c r="W45" s="245">
        <v>111355765</v>
      </c>
    </row>
    <row r="46" spans="2:23" ht="12" customHeight="1">
      <c r="B46" s="88" t="s">
        <v>23</v>
      </c>
      <c r="C46" s="89">
        <v>4717841</v>
      </c>
      <c r="D46" s="89">
        <v>5182062</v>
      </c>
      <c r="E46" s="90">
        <v>4935519</v>
      </c>
      <c r="F46" s="256"/>
      <c r="I46" s="88" t="s">
        <v>90</v>
      </c>
      <c r="J46" s="89">
        <v>535303</v>
      </c>
      <c r="K46" s="89">
        <v>371564</v>
      </c>
      <c r="L46" s="90">
        <v>731713</v>
      </c>
      <c r="N46" s="49" t="s">
        <v>2115</v>
      </c>
      <c r="O46" s="243">
        <v>54100</v>
      </c>
      <c r="P46" s="843">
        <v>-200</v>
      </c>
      <c r="Q46" s="245">
        <v>920458</v>
      </c>
      <c r="R46" s="245">
        <v>49837807100</v>
      </c>
      <c r="S46" s="245">
        <v>54300</v>
      </c>
      <c r="T46" s="245">
        <v>54700</v>
      </c>
      <c r="U46" s="245">
        <v>53600</v>
      </c>
      <c r="V46" s="245">
        <v>6024347</v>
      </c>
      <c r="W46" s="245">
        <v>111355765</v>
      </c>
    </row>
    <row r="47" spans="2:23" ht="12" customHeight="1">
      <c r="B47" s="88" t="s">
        <v>24</v>
      </c>
      <c r="C47" s="89">
        <v>7531</v>
      </c>
      <c r="D47" s="89">
        <v>611111</v>
      </c>
      <c r="E47" s="90">
        <v>249782</v>
      </c>
      <c r="F47" s="256"/>
      <c r="I47" s="88" t="s">
        <v>2712</v>
      </c>
      <c r="J47" s="89">
        <v>-207137</v>
      </c>
      <c r="K47" s="89">
        <v>72581</v>
      </c>
      <c r="L47" s="90">
        <v>110703</v>
      </c>
      <c r="N47" s="49" t="s">
        <v>2117</v>
      </c>
      <c r="O47" s="243">
        <v>54300</v>
      </c>
      <c r="P47" s="245">
        <v>-2900</v>
      </c>
      <c r="Q47" s="245">
        <v>2350983</v>
      </c>
      <c r="R47" s="245">
        <v>130185749600</v>
      </c>
      <c r="S47" s="245">
        <v>55000</v>
      </c>
      <c r="T47" s="245">
        <v>56800</v>
      </c>
      <c r="U47" s="245">
        <v>54100</v>
      </c>
      <c r="V47" s="245">
        <v>6046618</v>
      </c>
      <c r="W47" s="245">
        <v>111355765</v>
      </c>
    </row>
    <row r="48" spans="2:23" ht="12" customHeight="1">
      <c r="B48" s="88" t="s">
        <v>2713</v>
      </c>
      <c r="C48" s="89">
        <v>379385</v>
      </c>
      <c r="D48" s="89">
        <v>364030</v>
      </c>
      <c r="E48" s="90">
        <v>409017</v>
      </c>
      <c r="F48" s="256"/>
      <c r="I48" s="88" t="s">
        <v>2714</v>
      </c>
      <c r="J48" s="89">
        <v>-16008</v>
      </c>
      <c r="K48" s="89">
        <v>55242</v>
      </c>
      <c r="L48" s="90">
        <v>21567</v>
      </c>
      <c r="N48" s="49" t="s">
        <v>2119</v>
      </c>
      <c r="O48" s="243">
        <v>57200</v>
      </c>
      <c r="P48" s="245">
        <v>-5000</v>
      </c>
      <c r="Q48" s="245">
        <v>1900149</v>
      </c>
      <c r="R48" s="245">
        <v>112709312100</v>
      </c>
      <c r="S48" s="245">
        <v>62400</v>
      </c>
      <c r="T48" s="245">
        <v>62700</v>
      </c>
      <c r="U48" s="245">
        <v>56200</v>
      </c>
      <c r="V48" s="245">
        <v>6369550</v>
      </c>
      <c r="W48" s="245">
        <v>111355765</v>
      </c>
    </row>
    <row r="49" spans="2:23" ht="12" customHeight="1">
      <c r="B49" s="88" t="s">
        <v>2715</v>
      </c>
      <c r="C49" s="89">
        <v>975213</v>
      </c>
      <c r="D49" s="89">
        <v>906373</v>
      </c>
      <c r="E49" s="90">
        <v>895090</v>
      </c>
      <c r="F49" s="256"/>
      <c r="I49" s="88" t="s">
        <v>2147</v>
      </c>
      <c r="J49" s="263">
        <v>1</v>
      </c>
      <c r="K49" s="263">
        <v>971</v>
      </c>
      <c r="L49" s="90">
        <v>2209</v>
      </c>
      <c r="N49" s="49" t="s">
        <v>2121</v>
      </c>
      <c r="O49" s="243">
        <v>62200</v>
      </c>
      <c r="P49" s="843">
        <v>-100</v>
      </c>
      <c r="Q49" s="245">
        <v>449368</v>
      </c>
      <c r="R49" s="245">
        <v>27897191700</v>
      </c>
      <c r="S49" s="245">
        <v>62800</v>
      </c>
      <c r="T49" s="245">
        <v>62900</v>
      </c>
      <c r="U49" s="245">
        <v>61600</v>
      </c>
      <c r="V49" s="245">
        <v>6926329</v>
      </c>
      <c r="W49" s="245">
        <v>111355765</v>
      </c>
    </row>
    <row r="50" spans="2:23" ht="12" customHeight="1">
      <c r="B50" s="88" t="s">
        <v>1248</v>
      </c>
      <c r="C50" s="263"/>
      <c r="D50" s="89">
        <v>266255</v>
      </c>
      <c r="E50" s="90">
        <v>267404</v>
      </c>
      <c r="F50" s="256"/>
      <c r="I50" s="88" t="s">
        <v>114</v>
      </c>
      <c r="J50" s="89">
        <v>-18799</v>
      </c>
      <c r="K50" s="89">
        <v>54271</v>
      </c>
      <c r="L50" s="90">
        <v>19358</v>
      </c>
      <c r="N50" s="49" t="s">
        <v>2122</v>
      </c>
      <c r="O50" s="243">
        <v>62300</v>
      </c>
      <c r="P50" s="843">
        <v>900</v>
      </c>
      <c r="Q50" s="245">
        <v>613093</v>
      </c>
      <c r="R50" s="245">
        <v>38212773100</v>
      </c>
      <c r="S50" s="245">
        <v>61900</v>
      </c>
      <c r="T50" s="245">
        <v>63000</v>
      </c>
      <c r="U50" s="245">
        <v>61800</v>
      </c>
      <c r="V50" s="245">
        <v>6937464</v>
      </c>
      <c r="W50" s="245">
        <v>111355765</v>
      </c>
    </row>
    <row r="51" spans="2:23" ht="12" customHeight="1">
      <c r="B51" s="88" t="s">
        <v>2705</v>
      </c>
      <c r="C51" s="263"/>
      <c r="D51" s="89">
        <v>25759</v>
      </c>
      <c r="E51" s="90">
        <v>32402</v>
      </c>
      <c r="F51" s="256"/>
      <c r="I51" s="88" t="s">
        <v>2384</v>
      </c>
      <c r="J51" s="89">
        <v>2790</v>
      </c>
      <c r="K51" s="263"/>
      <c r="L51" s="264"/>
      <c r="N51" s="49" t="s">
        <v>2124</v>
      </c>
      <c r="O51" s="243">
        <v>61400</v>
      </c>
      <c r="P51" s="245">
        <v>-2200</v>
      </c>
      <c r="Q51" s="245">
        <v>1033706</v>
      </c>
      <c r="R51" s="245">
        <v>64101600800</v>
      </c>
      <c r="S51" s="245">
        <v>63600</v>
      </c>
      <c r="T51" s="245">
        <v>64200</v>
      </c>
      <c r="U51" s="245">
        <v>61300</v>
      </c>
      <c r="V51" s="245">
        <v>6837244</v>
      </c>
      <c r="W51" s="245">
        <v>111355765</v>
      </c>
    </row>
    <row r="52" spans="2:23" ht="12" customHeight="1">
      <c r="B52" s="88" t="s">
        <v>2716</v>
      </c>
      <c r="C52" s="89">
        <v>83468</v>
      </c>
      <c r="D52" s="263"/>
      <c r="E52" s="264"/>
      <c r="F52" s="256"/>
      <c r="I52" s="88" t="s">
        <v>2143</v>
      </c>
      <c r="J52" s="89">
        <v>-191129</v>
      </c>
      <c r="K52" s="89">
        <v>17339</v>
      </c>
      <c r="L52" s="90">
        <v>89136</v>
      </c>
      <c r="N52" s="49" t="s">
        <v>2126</v>
      </c>
      <c r="O52" s="243">
        <v>63600</v>
      </c>
      <c r="P52" s="843">
        <v>800</v>
      </c>
      <c r="Q52" s="245">
        <v>520756</v>
      </c>
      <c r="R52" s="245">
        <v>32952589200</v>
      </c>
      <c r="S52" s="245">
        <v>62400</v>
      </c>
      <c r="T52" s="245">
        <v>63800</v>
      </c>
      <c r="U52" s="245">
        <v>62100</v>
      </c>
      <c r="V52" s="245">
        <v>7082227</v>
      </c>
      <c r="W52" s="245">
        <v>111355765</v>
      </c>
    </row>
    <row r="53" spans="2:23" ht="12" customHeight="1">
      <c r="B53" s="88" t="s">
        <v>2717</v>
      </c>
      <c r="C53" s="89">
        <v>298346</v>
      </c>
      <c r="D53" s="263"/>
      <c r="E53" s="264"/>
      <c r="F53" s="256"/>
      <c r="I53" s="88" t="s">
        <v>1267</v>
      </c>
      <c r="J53" s="263"/>
      <c r="K53" s="89">
        <v>1029</v>
      </c>
      <c r="L53" s="264">
        <v>866</v>
      </c>
      <c r="N53" s="49" t="s">
        <v>2128</v>
      </c>
      <c r="O53" s="243">
        <v>62800</v>
      </c>
      <c r="P53" s="843">
        <v>-700</v>
      </c>
      <c r="Q53" s="245">
        <v>812042</v>
      </c>
      <c r="R53" s="245">
        <v>50448016100</v>
      </c>
      <c r="S53" s="245">
        <v>63700</v>
      </c>
      <c r="T53" s="245">
        <v>63800</v>
      </c>
      <c r="U53" s="245">
        <v>61100</v>
      </c>
      <c r="V53" s="245">
        <v>6993142</v>
      </c>
      <c r="W53" s="245">
        <v>111355765</v>
      </c>
    </row>
    <row r="54" spans="2:23" ht="12" customHeight="1">
      <c r="B54" s="88" t="s">
        <v>2706</v>
      </c>
      <c r="C54" s="89">
        <v>37306</v>
      </c>
      <c r="D54" s="263"/>
      <c r="E54" s="264"/>
      <c r="F54" s="256"/>
      <c r="I54" s="88" t="s">
        <v>2718</v>
      </c>
      <c r="J54" s="89">
        <v>-191129</v>
      </c>
      <c r="K54" s="89">
        <v>16310</v>
      </c>
      <c r="L54" s="90">
        <v>88270</v>
      </c>
      <c r="N54" s="49" t="s">
        <v>2130</v>
      </c>
      <c r="O54" s="243">
        <v>63500</v>
      </c>
      <c r="P54" s="843">
        <v>200</v>
      </c>
      <c r="Q54" s="245">
        <v>506569</v>
      </c>
      <c r="R54" s="245">
        <v>32264507500</v>
      </c>
      <c r="S54" s="245">
        <v>64000</v>
      </c>
      <c r="T54" s="245">
        <v>64200</v>
      </c>
      <c r="U54" s="245">
        <v>63100</v>
      </c>
      <c r="V54" s="245">
        <v>7071091</v>
      </c>
      <c r="W54" s="245">
        <v>111355765</v>
      </c>
    </row>
    <row r="55" spans="2:23" ht="12" customHeight="1">
      <c r="B55" s="88" t="s">
        <v>2719</v>
      </c>
      <c r="C55" s="89">
        <v>45891</v>
      </c>
      <c r="D55" s="89">
        <v>79319</v>
      </c>
      <c r="E55" s="90">
        <v>128145</v>
      </c>
      <c r="F55" s="256"/>
      <c r="I55" s="88" t="s">
        <v>67</v>
      </c>
      <c r="J55" s="89">
        <v>328166</v>
      </c>
      <c r="K55" s="89">
        <v>444145</v>
      </c>
      <c r="L55" s="90">
        <v>842416</v>
      </c>
      <c r="N55" s="49" t="s">
        <v>2131</v>
      </c>
      <c r="O55" s="243">
        <v>63300</v>
      </c>
      <c r="P55" s="843">
        <v>500</v>
      </c>
      <c r="Q55" s="245">
        <v>519134</v>
      </c>
      <c r="R55" s="245">
        <v>33052119800</v>
      </c>
      <c r="S55" s="245">
        <v>62900</v>
      </c>
      <c r="T55" s="245">
        <v>64300</v>
      </c>
      <c r="U55" s="245">
        <v>62900</v>
      </c>
      <c r="V55" s="245">
        <v>7048820</v>
      </c>
      <c r="W55" s="245">
        <v>111355765</v>
      </c>
    </row>
    <row r="56" spans="2:23" ht="12" customHeight="1">
      <c r="B56" s="88" t="s">
        <v>380</v>
      </c>
      <c r="C56" s="263"/>
      <c r="D56" s="263">
        <v>25</v>
      </c>
      <c r="E56" s="264"/>
      <c r="F56" s="256"/>
      <c r="I56" s="88" t="s">
        <v>68</v>
      </c>
      <c r="J56" s="263"/>
      <c r="K56" s="263"/>
      <c r="L56" s="264"/>
      <c r="N56" s="49" t="s">
        <v>2132</v>
      </c>
      <c r="O56" s="243">
        <v>62800</v>
      </c>
      <c r="P56" s="843">
        <v>300</v>
      </c>
      <c r="Q56" s="245">
        <v>324790</v>
      </c>
      <c r="R56" s="245">
        <v>20419324400</v>
      </c>
      <c r="S56" s="245">
        <v>63300</v>
      </c>
      <c r="T56" s="245">
        <v>63300</v>
      </c>
      <c r="U56" s="245">
        <v>62500</v>
      </c>
      <c r="V56" s="245">
        <v>6993142</v>
      </c>
      <c r="W56" s="245">
        <v>111355765</v>
      </c>
    </row>
    <row r="57" spans="2:23" ht="12" customHeight="1">
      <c r="B57" s="88" t="s">
        <v>29</v>
      </c>
      <c r="C57" s="89">
        <v>371598</v>
      </c>
      <c r="D57" s="89">
        <v>394196</v>
      </c>
      <c r="E57" s="90">
        <v>390939</v>
      </c>
      <c r="F57" s="256"/>
      <c r="I57" s="88" t="s">
        <v>2720</v>
      </c>
      <c r="J57" s="89">
        <v>381606</v>
      </c>
      <c r="K57" s="89">
        <v>201697</v>
      </c>
      <c r="L57" s="90">
        <v>572112</v>
      </c>
      <c r="N57" s="49" t="s">
        <v>2133</v>
      </c>
      <c r="O57" s="243">
        <v>62500</v>
      </c>
      <c r="P57" s="843">
        <v>100</v>
      </c>
      <c r="Q57" s="245">
        <v>431320</v>
      </c>
      <c r="R57" s="245">
        <v>26907366100</v>
      </c>
      <c r="S57" s="245">
        <v>62000</v>
      </c>
      <c r="T57" s="245">
        <v>62900</v>
      </c>
      <c r="U57" s="245">
        <v>61700</v>
      </c>
      <c r="V57" s="245">
        <v>6959735</v>
      </c>
      <c r="W57" s="245">
        <v>111355765</v>
      </c>
    </row>
    <row r="58" spans="2:23" ht="12" customHeight="1">
      <c r="B58" s="88" t="s">
        <v>28</v>
      </c>
      <c r="C58" s="89">
        <v>1436574</v>
      </c>
      <c r="D58" s="89">
        <v>1398791</v>
      </c>
      <c r="E58" s="90">
        <v>1498089</v>
      </c>
      <c r="F58" s="256"/>
      <c r="I58" s="88" t="s">
        <v>2721</v>
      </c>
      <c r="J58" s="89">
        <v>153697</v>
      </c>
      <c r="K58" s="89">
        <v>169867</v>
      </c>
      <c r="L58" s="90">
        <v>159601</v>
      </c>
      <c r="N58" s="49" t="s">
        <v>2134</v>
      </c>
      <c r="O58" s="243">
        <v>62400</v>
      </c>
      <c r="P58" s="843">
        <v>-500</v>
      </c>
      <c r="Q58" s="245">
        <v>921888</v>
      </c>
      <c r="R58" s="245">
        <v>56851787300</v>
      </c>
      <c r="S58" s="245">
        <v>62900</v>
      </c>
      <c r="T58" s="245">
        <v>63300</v>
      </c>
      <c r="U58" s="245">
        <v>60900</v>
      </c>
      <c r="V58" s="245">
        <v>6948600</v>
      </c>
      <c r="W58" s="245">
        <v>111355765</v>
      </c>
    </row>
    <row r="59" spans="2:23" ht="12" customHeight="1">
      <c r="B59" s="88" t="s">
        <v>82</v>
      </c>
      <c r="C59" s="89">
        <v>711198</v>
      </c>
      <c r="D59" s="89">
        <v>760228</v>
      </c>
      <c r="E59" s="90">
        <v>810336</v>
      </c>
      <c r="F59" s="256"/>
      <c r="I59" s="88" t="s">
        <v>69</v>
      </c>
      <c r="J59" s="263"/>
      <c r="K59" s="263"/>
      <c r="L59" s="264"/>
      <c r="N59" s="49" t="s">
        <v>2135</v>
      </c>
      <c r="O59" s="243">
        <v>62900</v>
      </c>
      <c r="P59" s="843">
        <v>-100</v>
      </c>
      <c r="Q59" s="245">
        <v>427807</v>
      </c>
      <c r="R59" s="245">
        <v>26999984000</v>
      </c>
      <c r="S59" s="245">
        <v>63500</v>
      </c>
      <c r="T59" s="245">
        <v>63800</v>
      </c>
      <c r="U59" s="245">
        <v>62600</v>
      </c>
      <c r="V59" s="245">
        <v>7004278</v>
      </c>
      <c r="W59" s="245">
        <v>111355765</v>
      </c>
    </row>
    <row r="60" spans="2:23" ht="12" customHeight="1">
      <c r="B60" s="88" t="s">
        <v>26</v>
      </c>
      <c r="C60" s="89">
        <v>252549</v>
      </c>
      <c r="D60" s="89">
        <v>251650</v>
      </c>
      <c r="E60" s="90">
        <v>124633</v>
      </c>
      <c r="F60" s="256"/>
      <c r="I60" s="88" t="s">
        <v>2720</v>
      </c>
      <c r="J60" s="89">
        <v>225077</v>
      </c>
      <c r="K60" s="89">
        <v>201626</v>
      </c>
      <c r="L60" s="90">
        <v>664463</v>
      </c>
      <c r="N60" s="49" t="s">
        <v>2136</v>
      </c>
      <c r="O60" s="243">
        <v>63000</v>
      </c>
      <c r="P60" s="245">
        <v>-1000</v>
      </c>
      <c r="Q60" s="245">
        <v>598606</v>
      </c>
      <c r="R60" s="245">
        <v>38033918900</v>
      </c>
      <c r="S60" s="245">
        <v>63500</v>
      </c>
      <c r="T60" s="245">
        <v>64800</v>
      </c>
      <c r="U60" s="245">
        <v>62800</v>
      </c>
      <c r="V60" s="245">
        <v>7015413</v>
      </c>
      <c r="W60" s="245">
        <v>111355765</v>
      </c>
    </row>
    <row r="61" spans="2:23" ht="12" customHeight="1">
      <c r="B61" s="88" t="s">
        <v>31</v>
      </c>
      <c r="C61" s="89">
        <v>118782</v>
      </c>
      <c r="D61" s="89">
        <v>124325</v>
      </c>
      <c r="E61" s="90">
        <v>129682</v>
      </c>
      <c r="F61" s="256"/>
      <c r="I61" s="88" t="s">
        <v>2721</v>
      </c>
      <c r="J61" s="89">
        <v>103089</v>
      </c>
      <c r="K61" s="89">
        <v>242519</v>
      </c>
      <c r="L61" s="90">
        <v>177953</v>
      </c>
      <c r="N61" s="49" t="s">
        <v>2137</v>
      </c>
      <c r="O61" s="243">
        <v>64000</v>
      </c>
      <c r="P61" s="843">
        <v>-300</v>
      </c>
      <c r="Q61" s="245">
        <v>481939</v>
      </c>
      <c r="R61" s="245">
        <v>31094496200</v>
      </c>
      <c r="S61" s="245">
        <v>65000</v>
      </c>
      <c r="T61" s="245">
        <v>65400</v>
      </c>
      <c r="U61" s="245">
        <v>64000</v>
      </c>
      <c r="V61" s="245">
        <v>7126769</v>
      </c>
      <c r="W61" s="245">
        <v>111355765</v>
      </c>
    </row>
    <row r="62" spans="2:23" ht="12" customHeight="1">
      <c r="B62" s="88" t="s">
        <v>32</v>
      </c>
      <c r="C62" s="89">
        <v>18054609</v>
      </c>
      <c r="D62" s="89">
        <v>18431902</v>
      </c>
      <c r="E62" s="90">
        <v>19873443</v>
      </c>
      <c r="F62" s="256"/>
      <c r="I62" s="88" t="s">
        <v>2722</v>
      </c>
      <c r="J62" s="263"/>
      <c r="K62" s="263"/>
      <c r="L62" s="264"/>
      <c r="N62" s="49" t="s">
        <v>2138</v>
      </c>
      <c r="O62" s="243">
        <v>64300</v>
      </c>
      <c r="P62" s="843">
        <v>-700</v>
      </c>
      <c r="Q62" s="245">
        <v>534123</v>
      </c>
      <c r="R62" s="245">
        <v>34382379400</v>
      </c>
      <c r="S62" s="245">
        <v>64200</v>
      </c>
      <c r="T62" s="245">
        <v>65200</v>
      </c>
      <c r="U62" s="245">
        <v>64000</v>
      </c>
      <c r="V62" s="245">
        <v>7160176</v>
      </c>
      <c r="W62" s="245">
        <v>111355765</v>
      </c>
    </row>
    <row r="63" spans="2:23" ht="12" customHeight="1">
      <c r="B63" s="88" t="s">
        <v>33</v>
      </c>
      <c r="C63" s="263"/>
      <c r="D63" s="263"/>
      <c r="E63" s="264"/>
      <c r="F63" s="256"/>
      <c r="I63" s="88" t="s">
        <v>2723</v>
      </c>
      <c r="J63" s="89">
        <v>3424</v>
      </c>
      <c r="K63" s="89">
        <v>1810</v>
      </c>
      <c r="L63" s="90">
        <v>5133</v>
      </c>
      <c r="N63" s="49" t="s">
        <v>2139</v>
      </c>
      <c r="O63" s="243">
        <v>65000</v>
      </c>
      <c r="P63" s="843">
        <v>500</v>
      </c>
      <c r="Q63" s="245">
        <v>875076</v>
      </c>
      <c r="R63" s="245">
        <v>57201918200</v>
      </c>
      <c r="S63" s="245">
        <v>66500</v>
      </c>
      <c r="T63" s="245">
        <v>67000</v>
      </c>
      <c r="U63" s="245">
        <v>64500</v>
      </c>
      <c r="V63" s="245">
        <v>7238125</v>
      </c>
      <c r="W63" s="245">
        <v>111355765</v>
      </c>
    </row>
    <row r="64" spans="2:23" ht="12" customHeight="1">
      <c r="B64" s="88" t="s">
        <v>34</v>
      </c>
      <c r="C64" s="89">
        <v>6860875</v>
      </c>
      <c r="D64" s="89">
        <v>7219038</v>
      </c>
      <c r="E64" s="90">
        <v>8749576</v>
      </c>
      <c r="F64" s="256"/>
      <c r="I64" s="55" t="s">
        <v>2724</v>
      </c>
      <c r="J64" s="56">
        <v>3474</v>
      </c>
      <c r="K64" s="56">
        <v>1860</v>
      </c>
      <c r="L64" s="57">
        <v>5229</v>
      </c>
      <c r="N64" s="49" t="s">
        <v>2140</v>
      </c>
      <c r="O64" s="243">
        <v>64500</v>
      </c>
      <c r="P64" s="245">
        <v>2300</v>
      </c>
      <c r="Q64" s="245">
        <v>1151133</v>
      </c>
      <c r="R64" s="245">
        <v>73705708900</v>
      </c>
      <c r="S64" s="245">
        <v>62500</v>
      </c>
      <c r="T64" s="245">
        <v>65000</v>
      </c>
      <c r="U64" s="245">
        <v>62400</v>
      </c>
      <c r="V64" s="245">
        <v>7182447</v>
      </c>
      <c r="W64" s="245">
        <v>111355765</v>
      </c>
    </row>
    <row r="65" spans="2:23" ht="12" customHeight="1">
      <c r="B65" s="88" t="s">
        <v>2725</v>
      </c>
      <c r="C65" s="89">
        <v>2256754</v>
      </c>
      <c r="D65" s="89">
        <v>2347746</v>
      </c>
      <c r="E65" s="90">
        <v>2666981</v>
      </c>
      <c r="F65" s="256"/>
      <c r="G65" s="256"/>
      <c r="H65" s="256"/>
      <c r="I65" s="256"/>
      <c r="J65" s="256"/>
      <c r="K65" s="256"/>
      <c r="L65"/>
      <c r="N65" s="49" t="s">
        <v>2144</v>
      </c>
      <c r="O65" s="243">
        <v>62200</v>
      </c>
      <c r="P65" s="843">
        <v>400</v>
      </c>
      <c r="Q65" s="245">
        <v>537369</v>
      </c>
      <c r="R65" s="245">
        <v>33356626800</v>
      </c>
      <c r="S65" s="245">
        <v>62500</v>
      </c>
      <c r="T65" s="245">
        <v>62700</v>
      </c>
      <c r="U65" s="245">
        <v>61400</v>
      </c>
      <c r="V65" s="245">
        <v>6926329</v>
      </c>
      <c r="W65" s="245">
        <v>111355765</v>
      </c>
    </row>
    <row r="66" spans="2:23" ht="12" customHeight="1">
      <c r="B66" s="88" t="s">
        <v>2726</v>
      </c>
      <c r="C66" s="89">
        <v>1182054</v>
      </c>
      <c r="D66" s="89">
        <v>879357</v>
      </c>
      <c r="E66" s="90">
        <v>1350992</v>
      </c>
      <c r="F66" s="256"/>
      <c r="G66" s="256"/>
      <c r="H66"/>
      <c r="I66"/>
      <c r="J66"/>
      <c r="K66"/>
      <c r="L66"/>
      <c r="N66" s="49" t="s">
        <v>2146</v>
      </c>
      <c r="O66" s="243">
        <v>61800</v>
      </c>
      <c r="P66" s="245">
        <v>2000</v>
      </c>
      <c r="Q66" s="245">
        <v>679357</v>
      </c>
      <c r="R66" s="245">
        <v>41719009600</v>
      </c>
      <c r="S66" s="245">
        <v>60600</v>
      </c>
      <c r="T66" s="245">
        <v>61900</v>
      </c>
      <c r="U66" s="245">
        <v>60200</v>
      </c>
      <c r="V66" s="245">
        <v>6881786</v>
      </c>
      <c r="W66" s="245">
        <v>111355765</v>
      </c>
    </row>
    <row r="67" spans="2:23" ht="12" customHeight="1">
      <c r="B67" s="88" t="s">
        <v>2727</v>
      </c>
      <c r="C67" s="89">
        <v>1193947</v>
      </c>
      <c r="D67" s="89">
        <v>1388429</v>
      </c>
      <c r="E67" s="90">
        <v>1986132</v>
      </c>
      <c r="F67" s="256"/>
      <c r="G67" s="256"/>
      <c r="H67"/>
      <c r="I67"/>
      <c r="J67"/>
      <c r="K67"/>
      <c r="L67"/>
      <c r="N67" s="49" t="s">
        <v>2148</v>
      </c>
      <c r="O67" s="243">
        <v>59800</v>
      </c>
      <c r="P67" s="245">
        <v>-2300</v>
      </c>
      <c r="Q67" s="245">
        <v>848679</v>
      </c>
      <c r="R67" s="245">
        <v>51162723900</v>
      </c>
      <c r="S67" s="245">
        <v>61900</v>
      </c>
      <c r="T67" s="245">
        <v>62100</v>
      </c>
      <c r="U67" s="245">
        <v>59700</v>
      </c>
      <c r="V67" s="245">
        <v>6659075</v>
      </c>
      <c r="W67" s="245">
        <v>111355765</v>
      </c>
    </row>
    <row r="68" spans="2:23" ht="12" customHeight="1">
      <c r="B68" s="88" t="s">
        <v>1314</v>
      </c>
      <c r="C68" s="89">
        <v>1461712</v>
      </c>
      <c r="D68" s="89">
        <v>1781887</v>
      </c>
      <c r="E68" s="90">
        <v>1910505</v>
      </c>
      <c r="F68" s="256"/>
      <c r="G68" s="256"/>
      <c r="H68"/>
      <c r="I68" s="315" t="s">
        <v>2728</v>
      </c>
      <c r="J68" s="241"/>
      <c r="K68" s="241"/>
      <c r="L68"/>
      <c r="N68" s="49" t="s">
        <v>2150</v>
      </c>
      <c r="O68" s="243">
        <v>62100</v>
      </c>
      <c r="P68" s="843">
        <v>-300</v>
      </c>
      <c r="Q68" s="245">
        <v>594196</v>
      </c>
      <c r="R68" s="245">
        <v>37128244600</v>
      </c>
      <c r="S68" s="245">
        <v>62700</v>
      </c>
      <c r="T68" s="245">
        <v>63900</v>
      </c>
      <c r="U68" s="245">
        <v>61800</v>
      </c>
      <c r="V68" s="245">
        <v>6915193</v>
      </c>
      <c r="W68" s="245">
        <v>111355765</v>
      </c>
    </row>
    <row r="69" spans="2:23" ht="12" customHeight="1">
      <c r="B69" s="88" t="s">
        <v>36</v>
      </c>
      <c r="C69" s="89">
        <v>272242</v>
      </c>
      <c r="D69" s="89">
        <v>362580</v>
      </c>
      <c r="E69" s="90">
        <v>163407</v>
      </c>
      <c r="F69" s="256"/>
      <c r="G69" s="256"/>
      <c r="H69"/>
      <c r="I69" s="241"/>
      <c r="J69" s="241"/>
      <c r="K69" s="241"/>
      <c r="L69"/>
      <c r="N69" s="49" t="s">
        <v>2152</v>
      </c>
      <c r="O69" s="243">
        <v>62400</v>
      </c>
      <c r="P69" s="245">
        <v>1200</v>
      </c>
      <c r="Q69" s="245">
        <v>632724</v>
      </c>
      <c r="R69" s="245">
        <v>39271939300</v>
      </c>
      <c r="S69" s="245">
        <v>61100</v>
      </c>
      <c r="T69" s="245">
        <v>62800</v>
      </c>
      <c r="U69" s="245">
        <v>60700</v>
      </c>
      <c r="V69" s="245">
        <v>6948600</v>
      </c>
      <c r="W69" s="245">
        <v>111355765</v>
      </c>
    </row>
    <row r="70" spans="2:23" ht="12" customHeight="1">
      <c r="B70" s="88" t="s">
        <v>2729</v>
      </c>
      <c r="C70" s="89">
        <v>328612</v>
      </c>
      <c r="D70" s="89">
        <v>223621</v>
      </c>
      <c r="E70" s="90">
        <v>428436</v>
      </c>
      <c r="F70" s="256"/>
      <c r="G70" s="256"/>
      <c r="H70"/>
      <c r="I70" s="283" t="s">
        <v>2730</v>
      </c>
      <c r="J70" s="241"/>
      <c r="K70" s="241"/>
      <c r="L70"/>
      <c r="N70" s="49" t="s">
        <v>2153</v>
      </c>
      <c r="O70" s="243">
        <v>61200</v>
      </c>
      <c r="P70" s="843">
        <v>400</v>
      </c>
      <c r="Q70" s="245">
        <v>440369</v>
      </c>
      <c r="R70" s="245">
        <v>26849749200</v>
      </c>
      <c r="S70" s="245">
        <v>61200</v>
      </c>
      <c r="T70" s="245">
        <v>61500</v>
      </c>
      <c r="U70" s="245">
        <v>60400</v>
      </c>
      <c r="V70" s="245">
        <v>6814973</v>
      </c>
      <c r="W70" s="245">
        <v>111355765</v>
      </c>
    </row>
    <row r="71" spans="2:23" ht="12" customHeight="1">
      <c r="B71" s="88" t="s">
        <v>118</v>
      </c>
      <c r="C71" s="263"/>
      <c r="D71" s="263">
        <v>122</v>
      </c>
      <c r="E71" s="264"/>
      <c r="F71" s="256"/>
      <c r="G71" s="256"/>
      <c r="H71"/>
      <c r="I71" s="316" t="s">
        <v>2731</v>
      </c>
      <c r="J71" s="241"/>
      <c r="K71" s="241"/>
      <c r="L71"/>
      <c r="N71" s="49" t="s">
        <v>2156</v>
      </c>
      <c r="O71" s="243">
        <v>60800</v>
      </c>
      <c r="P71" s="843">
        <v>900</v>
      </c>
      <c r="Q71" s="245">
        <v>449805</v>
      </c>
      <c r="R71" s="245">
        <v>27083444500</v>
      </c>
      <c r="S71" s="245">
        <v>59400</v>
      </c>
      <c r="T71" s="245">
        <v>60800</v>
      </c>
      <c r="U71" s="245">
        <v>59300</v>
      </c>
      <c r="V71" s="245">
        <v>6770431</v>
      </c>
      <c r="W71" s="245">
        <v>111355765</v>
      </c>
    </row>
    <row r="72" spans="2:23" ht="12" customHeight="1">
      <c r="B72" s="88" t="s">
        <v>2732</v>
      </c>
      <c r="C72" s="89">
        <v>40094</v>
      </c>
      <c r="D72" s="89">
        <v>155381</v>
      </c>
      <c r="E72" s="90">
        <v>139410</v>
      </c>
      <c r="F72" s="256"/>
      <c r="G72" s="256"/>
      <c r="H72"/>
      <c r="I72" s="260" t="s">
        <v>1333</v>
      </c>
      <c r="J72" s="261" t="s">
        <v>1334</v>
      </c>
      <c r="K72" s="262" t="s">
        <v>1335</v>
      </c>
      <c r="L72"/>
      <c r="N72" s="49" t="s">
        <v>2158</v>
      </c>
      <c r="O72" s="243">
        <v>59900</v>
      </c>
      <c r="P72" s="843">
        <v>-500</v>
      </c>
      <c r="Q72" s="245">
        <v>450681</v>
      </c>
      <c r="R72" s="245">
        <v>27146538600</v>
      </c>
      <c r="S72" s="245">
        <v>60700</v>
      </c>
      <c r="T72" s="245">
        <v>61100</v>
      </c>
      <c r="U72" s="245">
        <v>59700</v>
      </c>
      <c r="V72" s="245">
        <v>6670210</v>
      </c>
      <c r="W72" s="245">
        <v>111355765</v>
      </c>
    </row>
    <row r="73" spans="2:23" ht="12" customHeight="1">
      <c r="B73" s="88" t="s">
        <v>2733</v>
      </c>
      <c r="C73" s="89">
        <v>34066</v>
      </c>
      <c r="D73" s="263">
        <v>546</v>
      </c>
      <c r="E73" s="264">
        <v>30</v>
      </c>
      <c r="F73" s="256"/>
      <c r="G73" s="256"/>
      <c r="H73"/>
      <c r="I73" s="88" t="s">
        <v>90</v>
      </c>
      <c r="J73" s="89">
        <v>535303</v>
      </c>
      <c r="K73" s="90">
        <v>371564</v>
      </c>
      <c r="L73"/>
      <c r="N73" s="49" t="s">
        <v>2160</v>
      </c>
      <c r="O73" s="243">
        <v>60400</v>
      </c>
      <c r="P73" s="843">
        <v>-400</v>
      </c>
      <c r="Q73" s="245">
        <v>481924</v>
      </c>
      <c r="R73" s="245">
        <v>29408663700</v>
      </c>
      <c r="S73" s="245">
        <v>61200</v>
      </c>
      <c r="T73" s="245">
        <v>62100</v>
      </c>
      <c r="U73" s="245">
        <v>60300</v>
      </c>
      <c r="V73" s="245">
        <v>6725888</v>
      </c>
      <c r="W73" s="245">
        <v>111355765</v>
      </c>
    </row>
    <row r="74" spans="2:23" ht="12" customHeight="1">
      <c r="B74" s="88" t="s">
        <v>1351</v>
      </c>
      <c r="C74" s="89">
        <v>14493</v>
      </c>
      <c r="D74" s="89">
        <v>10990</v>
      </c>
      <c r="E74" s="90">
        <v>12287</v>
      </c>
      <c r="F74" s="256"/>
      <c r="G74" s="256"/>
      <c r="H74"/>
      <c r="I74" s="88" t="s">
        <v>2734</v>
      </c>
      <c r="J74" s="263"/>
      <c r="K74" s="264"/>
      <c r="L74"/>
      <c r="N74" s="49" t="s">
        <v>2161</v>
      </c>
      <c r="O74" s="243">
        <v>60800</v>
      </c>
      <c r="P74" s="843">
        <v>100</v>
      </c>
      <c r="Q74" s="245">
        <v>454029</v>
      </c>
      <c r="R74" s="245">
        <v>27636105200</v>
      </c>
      <c r="S74" s="245">
        <v>61100</v>
      </c>
      <c r="T74" s="245">
        <v>61400</v>
      </c>
      <c r="U74" s="245">
        <v>60200</v>
      </c>
      <c r="V74" s="245">
        <v>6770431</v>
      </c>
      <c r="W74" s="245">
        <v>111355765</v>
      </c>
    </row>
    <row r="75" spans="2:23" ht="12" customHeight="1">
      <c r="B75" s="88" t="s">
        <v>38</v>
      </c>
      <c r="C75" s="89">
        <v>76901</v>
      </c>
      <c r="D75" s="89">
        <v>68379</v>
      </c>
      <c r="E75" s="90">
        <v>91396</v>
      </c>
      <c r="F75" s="256"/>
      <c r="G75" s="256"/>
      <c r="H75"/>
      <c r="I75" s="88" t="s">
        <v>2735</v>
      </c>
      <c r="J75" s="89">
        <v>87435</v>
      </c>
      <c r="K75" s="90">
        <v>110004</v>
      </c>
      <c r="L75"/>
      <c r="N75" s="49" t="s">
        <v>2162</v>
      </c>
      <c r="O75" s="243">
        <v>60700</v>
      </c>
      <c r="P75" s="843">
        <v>-700</v>
      </c>
      <c r="Q75" s="245">
        <v>665620</v>
      </c>
      <c r="R75" s="245">
        <v>40403917100</v>
      </c>
      <c r="S75" s="245">
        <v>61700</v>
      </c>
      <c r="T75" s="245">
        <v>62200</v>
      </c>
      <c r="U75" s="245">
        <v>60100</v>
      </c>
      <c r="V75" s="245">
        <v>6759295</v>
      </c>
      <c r="W75" s="245">
        <v>111355765</v>
      </c>
    </row>
    <row r="76" spans="2:23" ht="12" customHeight="1">
      <c r="B76" s="88" t="s">
        <v>39</v>
      </c>
      <c r="C76" s="89">
        <v>2901878</v>
      </c>
      <c r="D76" s="89">
        <v>2739926</v>
      </c>
      <c r="E76" s="90">
        <v>2999222</v>
      </c>
      <c r="F76" s="256"/>
      <c r="G76" s="256"/>
      <c r="H76"/>
      <c r="I76" s="88" t="s">
        <v>2736</v>
      </c>
      <c r="J76" s="89">
        <v>18049</v>
      </c>
      <c r="K76" s="90">
        <v>47202</v>
      </c>
      <c r="L76"/>
      <c r="N76" s="49" t="s">
        <v>2163</v>
      </c>
      <c r="O76" s="243">
        <v>61400</v>
      </c>
      <c r="P76" s="843">
        <v>500</v>
      </c>
      <c r="Q76" s="245">
        <v>601890</v>
      </c>
      <c r="R76" s="245">
        <v>37047074200</v>
      </c>
      <c r="S76" s="245">
        <v>61300</v>
      </c>
      <c r="T76" s="245">
        <v>62200</v>
      </c>
      <c r="U76" s="245">
        <v>60800</v>
      </c>
      <c r="V76" s="245">
        <v>6837244</v>
      </c>
      <c r="W76" s="245">
        <v>111355765</v>
      </c>
    </row>
    <row r="77" spans="2:23" ht="12" customHeight="1">
      <c r="B77" s="88" t="s">
        <v>2737</v>
      </c>
      <c r="C77" s="89">
        <v>425499</v>
      </c>
      <c r="D77" s="89">
        <v>450026</v>
      </c>
      <c r="E77" s="90">
        <v>452824</v>
      </c>
      <c r="F77" s="256"/>
      <c r="G77" s="256"/>
      <c r="H77"/>
      <c r="I77" s="88" t="s">
        <v>2738</v>
      </c>
      <c r="J77" s="89">
        <v>40760</v>
      </c>
      <c r="K77" s="90">
        <v>6675</v>
      </c>
      <c r="L77"/>
      <c r="N77" s="49" t="s">
        <v>2165</v>
      </c>
      <c r="O77" s="243">
        <v>60900</v>
      </c>
      <c r="P77" s="843">
        <v>0</v>
      </c>
      <c r="Q77" s="245">
        <v>572027</v>
      </c>
      <c r="R77" s="245">
        <v>34696347800</v>
      </c>
      <c r="S77" s="245">
        <v>60800</v>
      </c>
      <c r="T77" s="245">
        <v>61100</v>
      </c>
      <c r="U77" s="245">
        <v>60100</v>
      </c>
      <c r="V77" s="245">
        <v>6781566</v>
      </c>
      <c r="W77" s="245">
        <v>111355765</v>
      </c>
    </row>
    <row r="78" spans="2:23" ht="12" customHeight="1">
      <c r="B78" s="88" t="s">
        <v>2739</v>
      </c>
      <c r="C78" s="89">
        <v>1347438</v>
      </c>
      <c r="D78" s="89">
        <v>1347463</v>
      </c>
      <c r="E78" s="90">
        <v>1536389</v>
      </c>
      <c r="F78" s="256"/>
      <c r="G78" s="256"/>
      <c r="H78"/>
      <c r="I78" s="88" t="s">
        <v>2740</v>
      </c>
      <c r="J78" s="89">
        <v>2650</v>
      </c>
      <c r="K78" s="90">
        <v>21691</v>
      </c>
      <c r="L78"/>
      <c r="N78" s="49" t="s">
        <v>2166</v>
      </c>
      <c r="O78" s="243">
        <v>60900</v>
      </c>
      <c r="P78" s="245">
        <v>1700</v>
      </c>
      <c r="Q78" s="245">
        <v>931084</v>
      </c>
      <c r="R78" s="245">
        <v>56195383000</v>
      </c>
      <c r="S78" s="245">
        <v>60000</v>
      </c>
      <c r="T78" s="245">
        <v>61000</v>
      </c>
      <c r="U78" s="245">
        <v>59600</v>
      </c>
      <c r="V78" s="245">
        <v>6781566</v>
      </c>
      <c r="W78" s="245">
        <v>111355765</v>
      </c>
    </row>
    <row r="79" spans="2:23" ht="12" customHeight="1">
      <c r="B79" s="88" t="s">
        <v>40</v>
      </c>
      <c r="C79" s="89">
        <v>458363</v>
      </c>
      <c r="D79" s="89">
        <v>348102</v>
      </c>
      <c r="E79" s="90">
        <v>431693</v>
      </c>
      <c r="F79" s="256"/>
      <c r="G79" s="256"/>
      <c r="H79"/>
      <c r="I79" s="88" t="s">
        <v>2741</v>
      </c>
      <c r="J79" s="263">
        <v>549</v>
      </c>
      <c r="K79" s="90">
        <v>2203</v>
      </c>
      <c r="L79"/>
      <c r="N79" s="49" t="s">
        <v>2167</v>
      </c>
      <c r="O79" s="243">
        <v>59200</v>
      </c>
      <c r="P79" s="843">
        <v>600</v>
      </c>
      <c r="Q79" s="245">
        <v>746393</v>
      </c>
      <c r="R79" s="245">
        <v>44020782700</v>
      </c>
      <c r="S79" s="245">
        <v>58500</v>
      </c>
      <c r="T79" s="245">
        <v>59500</v>
      </c>
      <c r="U79" s="245">
        <v>58100</v>
      </c>
      <c r="V79" s="245">
        <v>6592261</v>
      </c>
      <c r="W79" s="245">
        <v>111355765</v>
      </c>
    </row>
    <row r="80" spans="2:23" ht="12" customHeight="1">
      <c r="B80" s="88" t="s">
        <v>118</v>
      </c>
      <c r="C80" s="263"/>
      <c r="D80" s="263">
        <v>55</v>
      </c>
      <c r="E80" s="264">
        <v>176</v>
      </c>
      <c r="F80" s="256"/>
      <c r="G80" s="256"/>
      <c r="H80"/>
      <c r="I80" s="88" t="s">
        <v>773</v>
      </c>
      <c r="J80" s="89">
        <v>70818</v>
      </c>
      <c r="K80" s="90">
        <v>82721</v>
      </c>
      <c r="L80"/>
      <c r="N80" s="49" t="s">
        <v>2168</v>
      </c>
      <c r="O80" s="243">
        <v>58600</v>
      </c>
      <c r="P80" s="843">
        <v>100</v>
      </c>
      <c r="Q80" s="245">
        <v>666066</v>
      </c>
      <c r="R80" s="245">
        <v>38868501700</v>
      </c>
      <c r="S80" s="245">
        <v>59000</v>
      </c>
      <c r="T80" s="245">
        <v>59000</v>
      </c>
      <c r="U80" s="245">
        <v>57700</v>
      </c>
      <c r="V80" s="245">
        <v>6525448</v>
      </c>
      <c r="W80" s="245">
        <v>111355765</v>
      </c>
    </row>
    <row r="81" spans="2:23" ht="12" customHeight="1">
      <c r="B81" s="88" t="s">
        <v>2742</v>
      </c>
      <c r="C81" s="89">
        <v>17034</v>
      </c>
      <c r="D81" s="89">
        <v>2349</v>
      </c>
      <c r="E81" s="90">
        <v>22814</v>
      </c>
      <c r="F81" s="256"/>
      <c r="G81" s="256"/>
      <c r="H81"/>
      <c r="I81" s="88" t="s">
        <v>2743</v>
      </c>
      <c r="J81" s="89">
        <v>114724</v>
      </c>
      <c r="K81" s="90">
        <v>132539</v>
      </c>
      <c r="L81" s="852">
        <v>134299</v>
      </c>
      <c r="N81" s="49" t="s">
        <v>2170</v>
      </c>
      <c r="O81" s="243">
        <v>58500</v>
      </c>
      <c r="P81" s="245">
        <v>1200</v>
      </c>
      <c r="Q81" s="245">
        <v>635971</v>
      </c>
      <c r="R81" s="245">
        <v>37070760900</v>
      </c>
      <c r="S81" s="245">
        <v>57900</v>
      </c>
      <c r="T81" s="245">
        <v>58700</v>
      </c>
      <c r="U81" s="245">
        <v>57500</v>
      </c>
      <c r="V81" s="245">
        <v>6514312</v>
      </c>
      <c r="W81" s="245">
        <v>111355765</v>
      </c>
    </row>
    <row r="82" spans="2:23" ht="12" customHeight="1">
      <c r="B82" s="88" t="s">
        <v>2744</v>
      </c>
      <c r="C82" s="89">
        <v>21291</v>
      </c>
      <c r="D82" s="89">
        <v>19206</v>
      </c>
      <c r="E82" s="90">
        <v>17725</v>
      </c>
      <c r="F82" s="256"/>
      <c r="G82" s="256"/>
      <c r="H82"/>
      <c r="I82" s="88" t="s">
        <v>2745</v>
      </c>
      <c r="J82" s="89">
        <v>1626</v>
      </c>
      <c r="K82" s="90">
        <v>1949</v>
      </c>
      <c r="L82" s="852">
        <v>1894</v>
      </c>
      <c r="N82" s="49" t="s">
        <v>2171</v>
      </c>
      <c r="O82" s="243">
        <v>57300</v>
      </c>
      <c r="P82" s="843">
        <v>300</v>
      </c>
      <c r="Q82" s="245">
        <v>1074658</v>
      </c>
      <c r="R82" s="245">
        <v>62115134400</v>
      </c>
      <c r="S82" s="245">
        <v>57500</v>
      </c>
      <c r="T82" s="245">
        <v>58800</v>
      </c>
      <c r="U82" s="245">
        <v>56300</v>
      </c>
      <c r="V82" s="245">
        <v>6380685</v>
      </c>
      <c r="W82" s="245">
        <v>111355765</v>
      </c>
    </row>
    <row r="83" spans="2:23" ht="12" customHeight="1">
      <c r="B83" s="88" t="s">
        <v>1251</v>
      </c>
      <c r="C83" s="89">
        <v>451076</v>
      </c>
      <c r="D83" s="89">
        <v>404869</v>
      </c>
      <c r="E83" s="90">
        <v>429994</v>
      </c>
      <c r="F83" s="256"/>
      <c r="G83" s="256"/>
      <c r="H83"/>
      <c r="I83" s="88" t="s">
        <v>2746</v>
      </c>
      <c r="J83" s="89">
        <v>3455</v>
      </c>
      <c r="K83" s="90">
        <v>1200</v>
      </c>
      <c r="L83" s="854">
        <v>740</v>
      </c>
      <c r="N83" s="49" t="s">
        <v>2173</v>
      </c>
      <c r="O83" s="243">
        <v>57000</v>
      </c>
      <c r="P83" s="245">
        <v>2000</v>
      </c>
      <c r="Q83" s="245">
        <v>739807</v>
      </c>
      <c r="R83" s="245">
        <v>41928798300</v>
      </c>
      <c r="S83" s="245">
        <v>56500</v>
      </c>
      <c r="T83" s="245">
        <v>57100</v>
      </c>
      <c r="U83" s="245">
        <v>55800</v>
      </c>
      <c r="V83" s="245">
        <v>6347279</v>
      </c>
      <c r="W83" s="245">
        <v>111355765</v>
      </c>
    </row>
    <row r="84" spans="2:23" ht="12" customHeight="1">
      <c r="B84" s="88" t="s">
        <v>76</v>
      </c>
      <c r="C84" s="89">
        <v>8357</v>
      </c>
      <c r="D84" s="89">
        <v>10380</v>
      </c>
      <c r="E84" s="90">
        <v>4187</v>
      </c>
      <c r="F84" s="256"/>
      <c r="G84" s="256"/>
      <c r="H84"/>
      <c r="I84" s="88" t="s">
        <v>74</v>
      </c>
      <c r="J84" s="89">
        <v>55768</v>
      </c>
      <c r="K84" s="90">
        <v>58873</v>
      </c>
      <c r="L84" s="852">
        <v>54268</v>
      </c>
      <c r="N84" s="49" t="s">
        <v>2174</v>
      </c>
      <c r="O84" s="243">
        <v>55000</v>
      </c>
      <c r="P84" s="245">
        <v>1100</v>
      </c>
      <c r="Q84" s="245">
        <v>651900</v>
      </c>
      <c r="R84" s="245">
        <v>35443426300</v>
      </c>
      <c r="S84" s="245">
        <v>53900</v>
      </c>
      <c r="T84" s="245">
        <v>55300</v>
      </c>
      <c r="U84" s="245">
        <v>52900</v>
      </c>
      <c r="V84" s="245">
        <v>6124567</v>
      </c>
      <c r="W84" s="245">
        <v>111355765</v>
      </c>
    </row>
    <row r="85" spans="2:23" ht="12" customHeight="1">
      <c r="B85" s="88" t="s">
        <v>1351</v>
      </c>
      <c r="C85" s="89">
        <v>113404</v>
      </c>
      <c r="D85" s="89">
        <v>100039</v>
      </c>
      <c r="E85" s="90">
        <v>83173</v>
      </c>
      <c r="F85" s="256"/>
      <c r="G85" s="256"/>
      <c r="H85"/>
      <c r="I85" s="88" t="s">
        <v>792</v>
      </c>
      <c r="J85" s="89">
        <v>18402</v>
      </c>
      <c r="K85" s="90">
        <v>64290</v>
      </c>
      <c r="L85"/>
      <c r="N85" s="49" t="s">
        <v>2176</v>
      </c>
      <c r="O85" s="243">
        <v>53900</v>
      </c>
      <c r="P85" s="843">
        <v>800</v>
      </c>
      <c r="Q85" s="245">
        <v>1077420</v>
      </c>
      <c r="R85" s="245">
        <v>58110262700</v>
      </c>
      <c r="S85" s="245">
        <v>53300</v>
      </c>
      <c r="T85" s="245">
        <v>55600</v>
      </c>
      <c r="U85" s="245">
        <v>52200</v>
      </c>
      <c r="V85" s="245">
        <v>6002076</v>
      </c>
      <c r="W85" s="245">
        <v>111355765</v>
      </c>
    </row>
    <row r="86" spans="2:23" ht="12" customHeight="1">
      <c r="B86" s="88" t="s">
        <v>107</v>
      </c>
      <c r="C86" s="89">
        <v>59416</v>
      </c>
      <c r="D86" s="89">
        <v>57437</v>
      </c>
      <c r="E86" s="90">
        <v>20247</v>
      </c>
      <c r="F86" s="256"/>
      <c r="G86" s="256"/>
      <c r="H86"/>
      <c r="I86" s="88" t="s">
        <v>1259</v>
      </c>
      <c r="J86" s="89">
        <v>47703</v>
      </c>
      <c r="K86" s="90">
        <v>139231</v>
      </c>
      <c r="L86"/>
      <c r="N86" s="49" t="s">
        <v>2177</v>
      </c>
      <c r="O86" s="243">
        <v>53100</v>
      </c>
      <c r="P86" s="245">
        <v>-1500</v>
      </c>
      <c r="Q86" s="245">
        <v>827314</v>
      </c>
      <c r="R86" s="245">
        <v>45147518300</v>
      </c>
      <c r="S86" s="245">
        <v>56500</v>
      </c>
      <c r="T86" s="245">
        <v>56700</v>
      </c>
      <c r="U86" s="245">
        <v>53000</v>
      </c>
      <c r="V86" s="245">
        <v>5912991</v>
      </c>
      <c r="W86" s="245">
        <v>111355765</v>
      </c>
    </row>
    <row r="87" spans="2:23" ht="12" customHeight="1">
      <c r="B87" s="88" t="s">
        <v>42</v>
      </c>
      <c r="C87" s="89">
        <v>9762753</v>
      </c>
      <c r="D87" s="89">
        <v>9958964</v>
      </c>
      <c r="E87" s="90">
        <v>11748798</v>
      </c>
      <c r="F87" s="256"/>
      <c r="G87" s="256"/>
      <c r="H87"/>
      <c r="I87" s="88" t="s">
        <v>2749</v>
      </c>
      <c r="J87" s="89">
        <v>4151</v>
      </c>
      <c r="K87" s="90">
        <v>3739</v>
      </c>
      <c r="L87"/>
      <c r="N87" s="49" t="s">
        <v>2179</v>
      </c>
      <c r="O87" s="243">
        <v>54600</v>
      </c>
      <c r="P87" s="843">
        <v>900</v>
      </c>
      <c r="Q87" s="245">
        <v>749644</v>
      </c>
      <c r="R87" s="245">
        <v>41201596500</v>
      </c>
      <c r="S87" s="245">
        <v>53300</v>
      </c>
      <c r="T87" s="245">
        <v>55900</v>
      </c>
      <c r="U87" s="245">
        <v>53300</v>
      </c>
      <c r="V87" s="245">
        <v>6080025</v>
      </c>
      <c r="W87" s="245">
        <v>111355765</v>
      </c>
    </row>
    <row r="88" spans="2:23" ht="12" customHeight="1">
      <c r="B88" s="88" t="s">
        <v>43</v>
      </c>
      <c r="C88" s="263"/>
      <c r="D88" s="263"/>
      <c r="E88" s="264"/>
      <c r="F88" s="256"/>
      <c r="G88" s="256"/>
      <c r="H88"/>
      <c r="I88" s="88" t="s">
        <v>2751</v>
      </c>
      <c r="J88" s="263">
        <v>555</v>
      </c>
      <c r="K88" s="264">
        <v>104</v>
      </c>
      <c r="L88"/>
      <c r="N88" s="49" t="s">
        <v>2180</v>
      </c>
      <c r="O88" s="243">
        <v>53700</v>
      </c>
      <c r="P88" s="245">
        <v>2100</v>
      </c>
      <c r="Q88" s="245">
        <v>826958</v>
      </c>
      <c r="R88" s="245">
        <v>44181968900</v>
      </c>
      <c r="S88" s="245">
        <v>52700</v>
      </c>
      <c r="T88" s="245">
        <v>54000</v>
      </c>
      <c r="U88" s="245">
        <v>52400</v>
      </c>
      <c r="V88" s="245">
        <v>5979805</v>
      </c>
      <c r="W88" s="245">
        <v>111355765</v>
      </c>
    </row>
    <row r="89" spans="2:23" ht="12" customHeight="1">
      <c r="B89" s="88" t="s">
        <v>2720</v>
      </c>
      <c r="C89" s="89">
        <v>6274094</v>
      </c>
      <c r="D89" s="89">
        <v>6467646</v>
      </c>
      <c r="E89" s="90">
        <v>6329025</v>
      </c>
      <c r="F89" s="256"/>
      <c r="G89" s="256"/>
      <c r="H89"/>
      <c r="I89" s="88" t="s">
        <v>2752</v>
      </c>
      <c r="J89" s="89">
        <v>6737</v>
      </c>
      <c r="K89" s="90">
        <v>152219</v>
      </c>
      <c r="L89"/>
      <c r="N89" s="49" t="s">
        <v>2183</v>
      </c>
      <c r="O89" s="243">
        <v>51600</v>
      </c>
      <c r="P89" s="245">
        <v>-2100</v>
      </c>
      <c r="Q89" s="245">
        <v>994770</v>
      </c>
      <c r="R89" s="245">
        <v>51831654500</v>
      </c>
      <c r="S89" s="245">
        <v>52600</v>
      </c>
      <c r="T89" s="245">
        <v>53400</v>
      </c>
      <c r="U89" s="245">
        <v>51500</v>
      </c>
      <c r="V89" s="245">
        <v>5745957</v>
      </c>
      <c r="W89" s="245">
        <v>111355765</v>
      </c>
    </row>
    <row r="90" spans="2:23" ht="12" customHeight="1">
      <c r="B90" s="88" t="s">
        <v>45</v>
      </c>
      <c r="C90" s="89">
        <v>557273</v>
      </c>
      <c r="D90" s="89">
        <v>557273</v>
      </c>
      <c r="E90" s="90">
        <v>557273</v>
      </c>
      <c r="F90" s="256"/>
      <c r="G90" s="256"/>
      <c r="H90"/>
      <c r="I90" s="88" t="s">
        <v>2754</v>
      </c>
      <c r="J90" s="89">
        <v>30228</v>
      </c>
      <c r="K90" s="90">
        <v>143464</v>
      </c>
      <c r="L90"/>
      <c r="N90" s="49" t="s">
        <v>2185</v>
      </c>
      <c r="O90" s="243">
        <v>53700</v>
      </c>
      <c r="P90" s="245">
        <v>-1200</v>
      </c>
      <c r="Q90" s="245">
        <v>1210961</v>
      </c>
      <c r="R90" s="245">
        <v>64831606900</v>
      </c>
      <c r="S90" s="245">
        <v>55100</v>
      </c>
      <c r="T90" s="245">
        <v>55200</v>
      </c>
      <c r="U90" s="245">
        <v>52400</v>
      </c>
      <c r="V90" s="245">
        <v>5979805</v>
      </c>
      <c r="W90" s="245">
        <v>111355765</v>
      </c>
    </row>
    <row r="91" spans="2:23" ht="12" customHeight="1">
      <c r="B91" s="88" t="s">
        <v>1322</v>
      </c>
      <c r="C91" s="89">
        <v>997930</v>
      </c>
      <c r="D91" s="89">
        <v>1028151</v>
      </c>
      <c r="E91" s="90">
        <v>1035424</v>
      </c>
      <c r="F91" s="256"/>
      <c r="G91" s="256"/>
      <c r="H91"/>
      <c r="I91" s="88" t="s">
        <v>2755</v>
      </c>
      <c r="J91" s="263">
        <v>59</v>
      </c>
      <c r="K91" s="264" t="s">
        <v>115</v>
      </c>
      <c r="L91"/>
      <c r="N91" s="49" t="s">
        <v>2187</v>
      </c>
      <c r="O91" s="243">
        <v>54900</v>
      </c>
      <c r="P91" s="245">
        <v>-1700</v>
      </c>
      <c r="Q91" s="245">
        <v>1074236</v>
      </c>
      <c r="R91" s="245">
        <v>59453074800</v>
      </c>
      <c r="S91" s="245">
        <v>57000</v>
      </c>
      <c r="T91" s="245">
        <v>57100</v>
      </c>
      <c r="U91" s="245">
        <v>54800</v>
      </c>
      <c r="V91" s="245">
        <v>6113431</v>
      </c>
      <c r="W91" s="245">
        <v>111355765</v>
      </c>
    </row>
    <row r="92" spans="2:23" ht="12" customHeight="1">
      <c r="B92" s="88" t="s">
        <v>47</v>
      </c>
      <c r="C92" s="89">
        <v>-267546</v>
      </c>
      <c r="D92" s="89">
        <v>68973</v>
      </c>
      <c r="E92" s="90">
        <v>114516</v>
      </c>
      <c r="F92" s="256"/>
      <c r="G92" s="256"/>
      <c r="H92"/>
      <c r="I92" s="88" t="s">
        <v>2757</v>
      </c>
      <c r="J92" s="263">
        <v>16</v>
      </c>
      <c r="K92" s="264">
        <v>122</v>
      </c>
      <c r="L92"/>
      <c r="N92" s="49" t="s">
        <v>2188</v>
      </c>
      <c r="O92" s="243">
        <v>56600</v>
      </c>
      <c r="P92" s="843">
        <v>700</v>
      </c>
      <c r="Q92" s="245">
        <v>923455</v>
      </c>
      <c r="R92" s="245">
        <v>52147805200</v>
      </c>
      <c r="S92" s="245">
        <v>56300</v>
      </c>
      <c r="T92" s="245">
        <v>57400</v>
      </c>
      <c r="U92" s="245">
        <v>55700</v>
      </c>
      <c r="V92" s="245">
        <v>6302736</v>
      </c>
      <c r="W92" s="245">
        <v>111355765</v>
      </c>
    </row>
    <row r="93" spans="2:23" ht="12" customHeight="1">
      <c r="B93" s="88" t="s">
        <v>85</v>
      </c>
      <c r="C93" s="89">
        <v>4986437</v>
      </c>
      <c r="D93" s="89">
        <v>4813249</v>
      </c>
      <c r="E93" s="90">
        <v>4621812</v>
      </c>
      <c r="F93" s="256"/>
      <c r="G93" s="256"/>
      <c r="H93"/>
      <c r="I93" s="88" t="s">
        <v>2758</v>
      </c>
      <c r="J93" s="263">
        <v>476</v>
      </c>
      <c r="K93" s="90">
        <v>50979</v>
      </c>
      <c r="L93"/>
      <c r="N93" s="49" t="s">
        <v>2193</v>
      </c>
      <c r="O93" s="243">
        <v>55900</v>
      </c>
      <c r="P93" s="245">
        <v>-2500</v>
      </c>
      <c r="Q93" s="245">
        <v>1264834</v>
      </c>
      <c r="R93" s="245">
        <v>71975983700</v>
      </c>
      <c r="S93" s="245">
        <v>59100</v>
      </c>
      <c r="T93" s="245">
        <v>59400</v>
      </c>
      <c r="U93" s="245">
        <v>55600</v>
      </c>
      <c r="V93" s="245">
        <v>6224787</v>
      </c>
      <c r="W93" s="245">
        <v>111355765</v>
      </c>
    </row>
    <row r="94" spans="2:23" ht="12" customHeight="1">
      <c r="B94" s="88" t="s">
        <v>2721</v>
      </c>
      <c r="C94" s="89">
        <v>2017762</v>
      </c>
      <c r="D94" s="89">
        <v>2005292</v>
      </c>
      <c r="E94" s="90">
        <v>1795620</v>
      </c>
      <c r="F94" s="256"/>
      <c r="G94" s="256"/>
      <c r="H94"/>
      <c r="I94" s="88" t="s">
        <v>2759</v>
      </c>
      <c r="J94" s="89">
        <v>6385</v>
      </c>
      <c r="K94" s="90">
        <v>1468</v>
      </c>
      <c r="L94"/>
      <c r="N94" s="49" t="s">
        <v>2196</v>
      </c>
      <c r="O94" s="243">
        <v>58400</v>
      </c>
      <c r="P94" s="245">
        <v>1600</v>
      </c>
      <c r="Q94" s="245">
        <v>1525005</v>
      </c>
      <c r="R94" s="245">
        <v>89872333400</v>
      </c>
      <c r="S94" s="245">
        <v>56300</v>
      </c>
      <c r="T94" s="245">
        <v>60200</v>
      </c>
      <c r="U94" s="245">
        <v>56200</v>
      </c>
      <c r="V94" s="245">
        <v>6503177</v>
      </c>
      <c r="W94" s="245">
        <v>111355765</v>
      </c>
    </row>
    <row r="95" spans="2:23" ht="12" customHeight="1">
      <c r="B95" s="88" t="s">
        <v>50</v>
      </c>
      <c r="C95" s="89">
        <v>8291856</v>
      </c>
      <c r="D95" s="89">
        <v>8472938</v>
      </c>
      <c r="E95" s="90">
        <v>8124645</v>
      </c>
      <c r="F95" s="256"/>
      <c r="G95" s="256"/>
      <c r="H95"/>
      <c r="I95" s="88" t="s">
        <v>2760</v>
      </c>
      <c r="J95" s="89">
        <v>1254</v>
      </c>
      <c r="K95" s="264">
        <v>612</v>
      </c>
      <c r="L95"/>
      <c r="N95" s="49" t="s">
        <v>2197</v>
      </c>
      <c r="O95" s="243">
        <v>56800</v>
      </c>
      <c r="P95" s="843">
        <v>-900</v>
      </c>
      <c r="Q95" s="245">
        <v>763133</v>
      </c>
      <c r="R95" s="245">
        <v>43450262200</v>
      </c>
      <c r="S95" s="245">
        <v>57800</v>
      </c>
      <c r="T95" s="245">
        <v>58200</v>
      </c>
      <c r="U95" s="245">
        <v>56000</v>
      </c>
      <c r="V95" s="245">
        <v>6325007</v>
      </c>
      <c r="W95" s="245">
        <v>111355765</v>
      </c>
    </row>
    <row r="96" spans="2:23" ht="12" customHeight="1">
      <c r="B96" s="55" t="s">
        <v>51</v>
      </c>
      <c r="C96" s="56">
        <v>18054609</v>
      </c>
      <c r="D96" s="56">
        <v>18431902</v>
      </c>
      <c r="E96" s="57">
        <v>19873443</v>
      </c>
      <c r="F96" s="256"/>
      <c r="G96" s="256"/>
      <c r="H96"/>
      <c r="I96" s="88" t="s">
        <v>2761</v>
      </c>
      <c r="J96" s="263" t="s">
        <v>115</v>
      </c>
      <c r="K96" s="90">
        <v>9453</v>
      </c>
      <c r="L96"/>
      <c r="N96" s="49" t="s">
        <v>2200</v>
      </c>
      <c r="O96" s="243">
        <v>57700</v>
      </c>
      <c r="P96" s="843">
        <v>0</v>
      </c>
      <c r="Q96" s="245">
        <v>672678</v>
      </c>
      <c r="R96" s="245">
        <v>38877845700</v>
      </c>
      <c r="S96" s="245">
        <v>58400</v>
      </c>
      <c r="T96" s="245">
        <v>58800</v>
      </c>
      <c r="U96" s="245">
        <v>57000</v>
      </c>
      <c r="V96" s="245">
        <v>6425228</v>
      </c>
      <c r="W96" s="245">
        <v>111355765</v>
      </c>
    </row>
    <row r="97" spans="2:23" ht="12" customHeight="1">
      <c r="G97" s="256"/>
      <c r="H97"/>
      <c r="I97" s="88" t="s">
        <v>2762</v>
      </c>
      <c r="J97" s="263" t="s">
        <v>2763</v>
      </c>
      <c r="K97" s="264" t="s">
        <v>115</v>
      </c>
      <c r="L97"/>
      <c r="N97" s="49" t="s">
        <v>2201</v>
      </c>
      <c r="O97" s="243">
        <v>57700</v>
      </c>
      <c r="P97" s="245">
        <v>1700</v>
      </c>
      <c r="Q97" s="245">
        <v>1174603</v>
      </c>
      <c r="R97" s="245">
        <v>67625145700</v>
      </c>
      <c r="S97" s="245">
        <v>56300</v>
      </c>
      <c r="T97" s="245">
        <v>58300</v>
      </c>
      <c r="U97" s="245">
        <v>56000</v>
      </c>
      <c r="V97" s="245">
        <v>6425228</v>
      </c>
      <c r="W97" s="245">
        <v>111355765</v>
      </c>
    </row>
    <row r="98" spans="2:23" ht="12" customHeight="1">
      <c r="G98" s="256"/>
      <c r="H98"/>
      <c r="I98" s="88" t="s">
        <v>2764</v>
      </c>
      <c r="J98" s="89">
        <v>2170</v>
      </c>
      <c r="K98" s="264">
        <v>183</v>
      </c>
      <c r="L98"/>
      <c r="N98" s="49" t="s">
        <v>2204</v>
      </c>
      <c r="O98" s="243">
        <v>56000</v>
      </c>
      <c r="P98" s="843">
        <v>200</v>
      </c>
      <c r="Q98" s="245">
        <v>656404</v>
      </c>
      <c r="R98" s="245">
        <v>36825623300</v>
      </c>
      <c r="S98" s="245">
        <v>55000</v>
      </c>
      <c r="T98" s="245">
        <v>57400</v>
      </c>
      <c r="U98" s="245">
        <v>55000</v>
      </c>
      <c r="V98" s="245">
        <v>6235923</v>
      </c>
      <c r="W98" s="245">
        <v>111355765</v>
      </c>
    </row>
    <row r="99" spans="2:23" ht="12" customHeight="1">
      <c r="B99" s="256"/>
      <c r="C99" s="256"/>
      <c r="D99" s="256"/>
      <c r="E99" s="256"/>
      <c r="F99" s="256"/>
      <c r="G99" s="256"/>
      <c r="H99"/>
      <c r="I99" s="88" t="s">
        <v>2765</v>
      </c>
      <c r="J99" s="263">
        <v>28</v>
      </c>
      <c r="K99" s="264" t="s">
        <v>115</v>
      </c>
      <c r="L99"/>
      <c r="N99" s="49" t="s">
        <v>2206</v>
      </c>
      <c r="O99" s="243">
        <v>55800</v>
      </c>
      <c r="P99" s="843">
        <v>100</v>
      </c>
      <c r="Q99" s="245">
        <v>759517</v>
      </c>
      <c r="R99" s="245">
        <v>41973909100</v>
      </c>
      <c r="S99" s="245">
        <v>55900</v>
      </c>
      <c r="T99" s="245">
        <v>56300</v>
      </c>
      <c r="U99" s="245">
        <v>53800</v>
      </c>
      <c r="V99" s="245">
        <v>6213652</v>
      </c>
      <c r="W99" s="245">
        <v>111355765</v>
      </c>
    </row>
    <row r="100" spans="2:23" ht="12" customHeight="1">
      <c r="B100" s="315" t="s">
        <v>2766</v>
      </c>
      <c r="C100" s="241"/>
      <c r="D100" s="241"/>
      <c r="E100" s="241"/>
      <c r="F100" s="241"/>
      <c r="G100" s="241"/>
      <c r="H100"/>
      <c r="I100" s="88" t="s">
        <v>2767</v>
      </c>
      <c r="J100" s="89">
        <v>28422</v>
      </c>
      <c r="K100" s="264" t="s">
        <v>115</v>
      </c>
      <c r="L100"/>
      <c r="N100" s="49" t="s">
        <v>2207</v>
      </c>
      <c r="O100" s="243">
        <v>55700</v>
      </c>
      <c r="P100" s="245">
        <v>-1200</v>
      </c>
      <c r="Q100" s="245">
        <v>629058</v>
      </c>
      <c r="R100" s="245">
        <v>34964728200</v>
      </c>
      <c r="S100" s="245">
        <v>55500</v>
      </c>
      <c r="T100" s="245">
        <v>56600</v>
      </c>
      <c r="U100" s="245">
        <v>54800</v>
      </c>
      <c r="V100" s="245">
        <v>6202516</v>
      </c>
      <c r="W100" s="245">
        <v>111355765</v>
      </c>
    </row>
    <row r="101" spans="2:23" ht="12" customHeight="1">
      <c r="B101" s="301"/>
      <c r="C101" s="241"/>
      <c r="D101" s="241"/>
      <c r="E101" s="241"/>
      <c r="F101" s="241"/>
      <c r="G101" s="241"/>
      <c r="H101"/>
      <c r="I101" s="88" t="s">
        <v>2769</v>
      </c>
      <c r="J101" s="263" t="s">
        <v>115</v>
      </c>
      <c r="K101" s="90">
        <v>2332</v>
      </c>
      <c r="L101"/>
      <c r="N101" s="49" t="s">
        <v>2209</v>
      </c>
      <c r="O101" s="243">
        <v>56900</v>
      </c>
      <c r="P101" s="245">
        <v>1600</v>
      </c>
      <c r="Q101" s="245">
        <v>709950</v>
      </c>
      <c r="R101" s="245">
        <v>40357894900</v>
      </c>
      <c r="S101" s="245">
        <v>56100</v>
      </c>
      <c r="T101" s="245">
        <v>57600</v>
      </c>
      <c r="U101" s="245">
        <v>56000</v>
      </c>
      <c r="V101" s="245">
        <v>6336143</v>
      </c>
      <c r="W101" s="245">
        <v>111355765</v>
      </c>
    </row>
    <row r="102" spans="2:23" ht="12" customHeight="1">
      <c r="B102" s="283" t="s">
        <v>2770</v>
      </c>
      <c r="C102" s="241"/>
      <c r="D102" s="241"/>
      <c r="E102" s="241"/>
      <c r="F102" s="241"/>
      <c r="G102" s="241"/>
      <c r="H102"/>
      <c r="I102" s="88" t="s">
        <v>2771</v>
      </c>
      <c r="J102" s="263" t="s">
        <v>115</v>
      </c>
      <c r="K102" s="90">
        <v>22200</v>
      </c>
      <c r="L102"/>
      <c r="N102" s="49" t="s">
        <v>2211</v>
      </c>
      <c r="O102" s="243">
        <v>55300</v>
      </c>
      <c r="P102" s="245">
        <v>-1300</v>
      </c>
      <c r="Q102" s="245">
        <v>650466</v>
      </c>
      <c r="R102" s="245">
        <v>36151513600</v>
      </c>
      <c r="S102" s="245">
        <v>56500</v>
      </c>
      <c r="T102" s="245">
        <v>56900</v>
      </c>
      <c r="U102" s="245">
        <v>54900</v>
      </c>
      <c r="V102" s="245">
        <v>6157974</v>
      </c>
      <c r="W102" s="245">
        <v>111355765</v>
      </c>
    </row>
    <row r="103" spans="2:23" ht="12" customHeight="1">
      <c r="B103" s="317"/>
      <c r="C103" s="316" t="s">
        <v>2731</v>
      </c>
      <c r="D103" s="241"/>
      <c r="E103" s="241"/>
      <c r="F103" s="241"/>
      <c r="G103" s="241"/>
      <c r="H103"/>
      <c r="I103" s="88" t="s">
        <v>2773</v>
      </c>
      <c r="J103" s="263">
        <v>114</v>
      </c>
      <c r="K103" s="90">
        <v>1247</v>
      </c>
      <c r="L103"/>
      <c r="N103" s="49" t="s">
        <v>2212</v>
      </c>
      <c r="O103" s="243">
        <v>56600</v>
      </c>
      <c r="P103" s="245">
        <v>-1800</v>
      </c>
      <c r="Q103" s="245">
        <v>1192854</v>
      </c>
      <c r="R103" s="245">
        <v>68374838200</v>
      </c>
      <c r="S103" s="245">
        <v>57400</v>
      </c>
      <c r="T103" s="245">
        <v>58900</v>
      </c>
      <c r="U103" s="245">
        <v>56000</v>
      </c>
      <c r="V103" s="245">
        <v>6302736</v>
      </c>
      <c r="W103" s="245">
        <v>111355765</v>
      </c>
    </row>
    <row r="104" spans="2:23" ht="12" customHeight="1">
      <c r="B104" s="318" t="s">
        <v>2774</v>
      </c>
      <c r="C104" s="319" t="s">
        <v>2775</v>
      </c>
      <c r="D104" s="319" t="s">
        <v>2776</v>
      </c>
      <c r="E104" s="319" t="s">
        <v>2490</v>
      </c>
      <c r="F104" s="320" t="s">
        <v>2537</v>
      </c>
      <c r="G104" s="1126" t="s">
        <v>2537</v>
      </c>
      <c r="I104" s="88" t="s">
        <v>2777</v>
      </c>
      <c r="J104" s="89">
        <v>11618</v>
      </c>
      <c r="K104" s="90">
        <v>1645</v>
      </c>
      <c r="L104"/>
      <c r="N104" s="49" t="s">
        <v>2215</v>
      </c>
      <c r="O104" s="243">
        <v>58400</v>
      </c>
      <c r="P104" s="843">
        <v>700</v>
      </c>
      <c r="Q104" s="245">
        <v>865819</v>
      </c>
      <c r="R104" s="245">
        <v>50596546000</v>
      </c>
      <c r="S104" s="245">
        <v>57800</v>
      </c>
      <c r="T104" s="245">
        <v>59100</v>
      </c>
      <c r="U104" s="245">
        <v>57500</v>
      </c>
      <c r="V104" s="245">
        <v>6503177</v>
      </c>
      <c r="W104" s="245">
        <v>111355765</v>
      </c>
    </row>
    <row r="105" spans="2:23" ht="12" customHeight="1">
      <c r="B105" s="321"/>
      <c r="C105" s="322"/>
      <c r="D105" s="322" t="s">
        <v>2778</v>
      </c>
      <c r="E105" s="322"/>
      <c r="F105" s="323"/>
      <c r="G105" s="1092"/>
      <c r="I105" s="88" t="s">
        <v>2357</v>
      </c>
      <c r="J105" s="89">
        <v>18299</v>
      </c>
      <c r="K105" s="90">
        <v>16159</v>
      </c>
      <c r="L105"/>
      <c r="N105" s="49" t="s">
        <v>2216</v>
      </c>
      <c r="O105" s="243">
        <v>57700</v>
      </c>
      <c r="P105" s="245">
        <v>2700</v>
      </c>
      <c r="Q105" s="245">
        <v>1015875</v>
      </c>
      <c r="R105" s="245">
        <v>58451786600</v>
      </c>
      <c r="S105" s="245">
        <v>56200</v>
      </c>
      <c r="T105" s="245">
        <v>58500</v>
      </c>
      <c r="U105" s="245">
        <v>55600</v>
      </c>
      <c r="V105" s="245">
        <v>6425228</v>
      </c>
      <c r="W105" s="245">
        <v>111355765</v>
      </c>
    </row>
    <row r="106" spans="2:23" ht="12" customHeight="1">
      <c r="B106" s="305" t="s">
        <v>2779</v>
      </c>
      <c r="C106" s="289" t="s">
        <v>2780</v>
      </c>
      <c r="D106" s="324">
        <v>3.97</v>
      </c>
      <c r="E106" s="287" t="s">
        <v>115</v>
      </c>
      <c r="F106" s="288">
        <v>2990</v>
      </c>
      <c r="G106" s="813" t="s">
        <v>115</v>
      </c>
      <c r="I106" s="88" t="s">
        <v>2781</v>
      </c>
      <c r="J106" s="89">
        <v>91114</v>
      </c>
      <c r="K106" s="90">
        <v>76816</v>
      </c>
      <c r="L106"/>
      <c r="N106" s="49" t="s">
        <v>2217</v>
      </c>
      <c r="O106" s="243">
        <v>55000</v>
      </c>
      <c r="P106" s="843">
        <v>300</v>
      </c>
      <c r="Q106" s="245">
        <v>587995</v>
      </c>
      <c r="R106" s="245">
        <v>32138205800</v>
      </c>
      <c r="S106" s="245">
        <v>54700</v>
      </c>
      <c r="T106" s="245">
        <v>55200</v>
      </c>
      <c r="U106" s="245">
        <v>53900</v>
      </c>
      <c r="V106" s="245">
        <v>6124567</v>
      </c>
      <c r="W106" s="245">
        <v>111355765</v>
      </c>
    </row>
    <row r="107" spans="2:23" ht="12" customHeight="1">
      <c r="B107" s="305" t="s">
        <v>2782</v>
      </c>
      <c r="C107" s="289" t="s">
        <v>2783</v>
      </c>
      <c r="D107" s="324" t="s">
        <v>2784</v>
      </c>
      <c r="E107" s="286">
        <v>5756</v>
      </c>
      <c r="F107" s="288">
        <v>69424</v>
      </c>
      <c r="G107" s="811">
        <v>49320</v>
      </c>
      <c r="I107" s="88" t="s">
        <v>62</v>
      </c>
      <c r="J107" s="89">
        <v>362559</v>
      </c>
      <c r="K107" s="90">
        <v>183265</v>
      </c>
      <c r="L107"/>
      <c r="N107" s="49" t="s">
        <v>2218</v>
      </c>
      <c r="O107" s="243">
        <v>54700</v>
      </c>
      <c r="P107" s="843">
        <v>400</v>
      </c>
      <c r="Q107" s="245">
        <v>658363</v>
      </c>
      <c r="R107" s="245">
        <v>36250355200</v>
      </c>
      <c r="S107" s="245">
        <v>55200</v>
      </c>
      <c r="T107" s="245">
        <v>55600</v>
      </c>
      <c r="U107" s="245">
        <v>54400</v>
      </c>
      <c r="V107" s="245">
        <v>6091160</v>
      </c>
      <c r="W107" s="245">
        <v>111355765</v>
      </c>
    </row>
    <row r="108" spans="2:23" ht="12" customHeight="1">
      <c r="B108" s="88" t="s">
        <v>2785</v>
      </c>
      <c r="C108" s="325" t="s">
        <v>2786</v>
      </c>
      <c r="D108" s="326" t="s">
        <v>2787</v>
      </c>
      <c r="E108" s="89">
        <v>5799</v>
      </c>
      <c r="F108" s="90">
        <v>64279</v>
      </c>
      <c r="G108" s="398">
        <v>8000</v>
      </c>
      <c r="I108" s="88" t="s">
        <v>2788</v>
      </c>
      <c r="J108" s="263" t="s">
        <v>115</v>
      </c>
      <c r="K108" s="90">
        <v>10118</v>
      </c>
      <c r="L108"/>
      <c r="N108" s="49" t="s">
        <v>2219</v>
      </c>
      <c r="O108" s="243">
        <v>54300</v>
      </c>
      <c r="P108" s="843">
        <v>700</v>
      </c>
      <c r="Q108" s="245">
        <v>539721</v>
      </c>
      <c r="R108" s="245">
        <v>29135006300</v>
      </c>
      <c r="S108" s="245">
        <v>53400</v>
      </c>
      <c r="T108" s="245">
        <v>54300</v>
      </c>
      <c r="U108" s="245">
        <v>53300</v>
      </c>
      <c r="V108" s="245">
        <v>6046618</v>
      </c>
      <c r="W108" s="245">
        <v>111355765</v>
      </c>
    </row>
    <row r="109" spans="2:23" ht="12" customHeight="1">
      <c r="B109" s="88" t="s">
        <v>2789</v>
      </c>
      <c r="C109" s="289" t="s">
        <v>2790</v>
      </c>
      <c r="D109" s="326" t="s">
        <v>2791</v>
      </c>
      <c r="E109" s="89">
        <v>137000</v>
      </c>
      <c r="F109" s="90">
        <v>169000</v>
      </c>
      <c r="G109" s="398">
        <v>105900</v>
      </c>
      <c r="I109" s="88" t="s">
        <v>2792</v>
      </c>
      <c r="J109" s="89">
        <v>-12173</v>
      </c>
      <c r="K109" s="90">
        <v>-6530</v>
      </c>
      <c r="L109"/>
      <c r="N109" s="49" t="s">
        <v>2221</v>
      </c>
      <c r="O109" s="243">
        <v>53600</v>
      </c>
      <c r="P109" s="245">
        <v>1700</v>
      </c>
      <c r="Q109" s="245">
        <v>694404</v>
      </c>
      <c r="R109" s="245">
        <v>36801124400</v>
      </c>
      <c r="S109" s="245">
        <v>52000</v>
      </c>
      <c r="T109" s="245">
        <v>53800</v>
      </c>
      <c r="U109" s="245">
        <v>51500</v>
      </c>
      <c r="V109" s="245">
        <v>5968669</v>
      </c>
      <c r="W109" s="245">
        <v>111355765</v>
      </c>
    </row>
    <row r="110" spans="2:23" ht="12" customHeight="1">
      <c r="B110" s="88" t="s">
        <v>2794</v>
      </c>
      <c r="C110" s="325" t="s">
        <v>2795</v>
      </c>
      <c r="D110" s="326" t="s">
        <v>2796</v>
      </c>
      <c r="E110" s="89">
        <v>123687</v>
      </c>
      <c r="F110" s="90">
        <v>56887</v>
      </c>
      <c r="G110" s="396">
        <v>187</v>
      </c>
      <c r="I110" s="88" t="s">
        <v>2797</v>
      </c>
      <c r="J110" s="89">
        <v>-1253</v>
      </c>
      <c r="K110" s="90">
        <v>-19995</v>
      </c>
      <c r="L110"/>
      <c r="N110" s="49" t="s">
        <v>2222</v>
      </c>
      <c r="O110" s="243">
        <v>51900</v>
      </c>
      <c r="P110" s="843">
        <v>-700</v>
      </c>
      <c r="Q110" s="245">
        <v>766909</v>
      </c>
      <c r="R110" s="245">
        <v>40315174500</v>
      </c>
      <c r="S110" s="245">
        <v>53600</v>
      </c>
      <c r="T110" s="245">
        <v>54100</v>
      </c>
      <c r="U110" s="245">
        <v>51600</v>
      </c>
      <c r="V110" s="245">
        <v>5779364</v>
      </c>
      <c r="W110" s="245">
        <v>111355765</v>
      </c>
    </row>
    <row r="111" spans="2:23" ht="12" customHeight="1">
      <c r="B111" s="310" t="s">
        <v>795</v>
      </c>
      <c r="C111" s="327"/>
      <c r="D111" s="328"/>
      <c r="E111" s="290">
        <v>272242</v>
      </c>
      <c r="F111" s="291">
        <v>362580</v>
      </c>
      <c r="G111" s="816">
        <v>163407</v>
      </c>
      <c r="I111" s="88" t="s">
        <v>2798</v>
      </c>
      <c r="J111" s="89">
        <v>-3547</v>
      </c>
      <c r="K111" s="90">
        <v>-4657</v>
      </c>
      <c r="L111"/>
      <c r="N111" s="49" t="s">
        <v>2223</v>
      </c>
      <c r="O111" s="243">
        <v>52600</v>
      </c>
      <c r="P111" s="843">
        <v>100</v>
      </c>
      <c r="Q111" s="245">
        <v>714327</v>
      </c>
      <c r="R111" s="245">
        <v>38070500800</v>
      </c>
      <c r="S111" s="245">
        <v>53100</v>
      </c>
      <c r="T111" s="245">
        <v>54700</v>
      </c>
      <c r="U111" s="245">
        <v>52400</v>
      </c>
      <c r="V111" s="245">
        <v>5857313</v>
      </c>
      <c r="W111" s="245">
        <v>111355765</v>
      </c>
    </row>
    <row r="112" spans="2:23" ht="12" customHeight="1">
      <c r="B112" s="317" t="s">
        <v>2799</v>
      </c>
      <c r="C112" s="317" t="s">
        <v>2800</v>
      </c>
      <c r="D112" s="241"/>
      <c r="E112" s="241"/>
      <c r="F112" s="241"/>
      <c r="G112" s="241"/>
      <c r="I112" s="88" t="s">
        <v>2801</v>
      </c>
      <c r="J112" s="89">
        <v>-22857</v>
      </c>
      <c r="K112" s="90">
        <v>-24468</v>
      </c>
      <c r="L112"/>
      <c r="N112" s="49" t="s">
        <v>2224</v>
      </c>
      <c r="O112" s="243">
        <v>52500</v>
      </c>
      <c r="P112" s="245">
        <v>-1000</v>
      </c>
      <c r="Q112" s="245">
        <v>590972</v>
      </c>
      <c r="R112" s="245">
        <v>31143087200</v>
      </c>
      <c r="S112" s="245">
        <v>54000</v>
      </c>
      <c r="T112" s="245">
        <v>54300</v>
      </c>
      <c r="U112" s="245">
        <v>51700</v>
      </c>
      <c r="V112" s="245">
        <v>5846178</v>
      </c>
      <c r="W112" s="245">
        <v>111355765</v>
      </c>
    </row>
    <row r="113" spans="2:23" ht="12" customHeight="1">
      <c r="B113" s="301"/>
      <c r="C113" s="241"/>
      <c r="D113" s="241"/>
      <c r="E113" s="241"/>
      <c r="F113" s="241"/>
      <c r="G113" s="241"/>
      <c r="I113" s="88" t="s">
        <v>2802</v>
      </c>
      <c r="J113" s="263">
        <v>-59</v>
      </c>
      <c r="K113" s="90">
        <v>-3205</v>
      </c>
      <c r="L113"/>
      <c r="N113" s="49" t="s">
        <v>2226</v>
      </c>
      <c r="O113" s="243">
        <v>53500</v>
      </c>
      <c r="P113" s="843">
        <v>-600</v>
      </c>
      <c r="Q113" s="245">
        <v>960363</v>
      </c>
      <c r="R113" s="245">
        <v>51790521100</v>
      </c>
      <c r="S113" s="245">
        <v>53600</v>
      </c>
      <c r="T113" s="245">
        <v>55300</v>
      </c>
      <c r="U113" s="245">
        <v>52800</v>
      </c>
      <c r="V113" s="245">
        <v>5957533</v>
      </c>
      <c r="W113" s="245">
        <v>111355765</v>
      </c>
    </row>
    <row r="114" spans="2:23" ht="12" customHeight="1">
      <c r="B114" s="283" t="s">
        <v>2803</v>
      </c>
      <c r="C114" s="241"/>
      <c r="D114" s="241"/>
      <c r="E114" s="241"/>
      <c r="F114" s="241"/>
      <c r="G114" s="241"/>
      <c r="I114" s="88" t="s">
        <v>2804</v>
      </c>
      <c r="J114" s="89">
        <v>-32130</v>
      </c>
      <c r="K114" s="90">
        <v>-9755</v>
      </c>
      <c r="L114"/>
      <c r="N114" s="49" t="s">
        <v>2227</v>
      </c>
      <c r="O114" s="243">
        <v>54100</v>
      </c>
      <c r="P114" s="843">
        <v>100</v>
      </c>
      <c r="Q114" s="245">
        <v>682455</v>
      </c>
      <c r="R114" s="245">
        <v>36848037400</v>
      </c>
      <c r="S114" s="245">
        <v>53200</v>
      </c>
      <c r="T114" s="245">
        <v>54700</v>
      </c>
      <c r="U114" s="245">
        <v>53100</v>
      </c>
      <c r="V114" s="245">
        <v>6024347</v>
      </c>
      <c r="W114" s="245">
        <v>111355765</v>
      </c>
    </row>
    <row r="115" spans="2:23" ht="12" customHeight="1">
      <c r="B115" s="317"/>
      <c r="C115" s="316" t="s">
        <v>2731</v>
      </c>
      <c r="D115" s="241"/>
      <c r="E115" s="241"/>
      <c r="F115" s="241"/>
      <c r="G115" s="241"/>
      <c r="I115" s="88" t="s">
        <v>2805</v>
      </c>
      <c r="J115" s="89">
        <v>-77553</v>
      </c>
      <c r="K115" s="90">
        <v>-77766</v>
      </c>
      <c r="L115"/>
      <c r="N115" s="49" t="s">
        <v>2228</v>
      </c>
      <c r="O115" s="243">
        <v>54000</v>
      </c>
      <c r="P115" s="245">
        <v>2200</v>
      </c>
      <c r="Q115" s="245">
        <v>965861</v>
      </c>
      <c r="R115" s="245">
        <v>51812938500</v>
      </c>
      <c r="S115" s="245">
        <v>53000</v>
      </c>
      <c r="T115" s="245">
        <v>54300</v>
      </c>
      <c r="U115" s="245">
        <v>52500</v>
      </c>
      <c r="V115" s="245">
        <v>6013211</v>
      </c>
      <c r="W115" s="245">
        <v>111355765</v>
      </c>
    </row>
    <row r="116" spans="2:23" ht="12" customHeight="1">
      <c r="B116" s="1093" t="s">
        <v>2774</v>
      </c>
      <c r="C116" s="1139" t="s">
        <v>2775</v>
      </c>
      <c r="D116" s="319" t="s">
        <v>2776</v>
      </c>
      <c r="E116" s="1139" t="s">
        <v>2490</v>
      </c>
      <c r="F116" s="1131" t="s">
        <v>2537</v>
      </c>
      <c r="G116" s="1126" t="s">
        <v>2537</v>
      </c>
      <c r="I116" s="88" t="s">
        <v>2806</v>
      </c>
      <c r="J116" s="263">
        <v>-819</v>
      </c>
      <c r="K116" s="264" t="s">
        <v>115</v>
      </c>
      <c r="L116"/>
      <c r="N116" s="49" t="s">
        <v>2229</v>
      </c>
      <c r="O116" s="243">
        <v>51800</v>
      </c>
      <c r="P116" s="843">
        <v>500</v>
      </c>
      <c r="Q116" s="245">
        <v>675179</v>
      </c>
      <c r="R116" s="245">
        <v>34997377600</v>
      </c>
      <c r="S116" s="245">
        <v>51400</v>
      </c>
      <c r="T116" s="245">
        <v>52500</v>
      </c>
      <c r="U116" s="245">
        <v>51000</v>
      </c>
      <c r="V116" s="245">
        <v>5768229</v>
      </c>
      <c r="W116" s="245">
        <v>111355765</v>
      </c>
    </row>
    <row r="117" spans="2:23" ht="12" customHeight="1">
      <c r="B117" s="1094"/>
      <c r="C117" s="1140"/>
      <c r="D117" s="322" t="s">
        <v>2778</v>
      </c>
      <c r="E117" s="1140"/>
      <c r="F117" s="1132"/>
      <c r="G117" s="1092"/>
      <c r="I117" s="88" t="s">
        <v>2807</v>
      </c>
      <c r="J117" s="263">
        <v>-55</v>
      </c>
      <c r="K117" s="264">
        <v>-146</v>
      </c>
      <c r="L117"/>
      <c r="N117" s="49" t="s">
        <v>2230</v>
      </c>
      <c r="O117" s="243">
        <v>51300</v>
      </c>
      <c r="P117" s="245">
        <v>1750</v>
      </c>
      <c r="Q117" s="245">
        <v>892881</v>
      </c>
      <c r="R117" s="245">
        <v>45272682800</v>
      </c>
      <c r="S117" s="245">
        <v>48950</v>
      </c>
      <c r="T117" s="245">
        <v>51900</v>
      </c>
      <c r="U117" s="245">
        <v>48900</v>
      </c>
      <c r="V117" s="245">
        <v>5712551</v>
      </c>
      <c r="W117" s="245">
        <v>111355765</v>
      </c>
    </row>
    <row r="118" spans="2:23" ht="12" customHeight="1">
      <c r="B118" s="88" t="s">
        <v>2808</v>
      </c>
      <c r="C118" s="325" t="s">
        <v>2809</v>
      </c>
      <c r="D118" s="329">
        <v>3.6999999999999998E-2</v>
      </c>
      <c r="E118" s="89">
        <v>138700</v>
      </c>
      <c r="F118" s="264" t="s">
        <v>115</v>
      </c>
      <c r="G118" s="398">
        <v>50153</v>
      </c>
      <c r="I118" s="88" t="s">
        <v>2810</v>
      </c>
      <c r="J118" s="89">
        <v>-6980</v>
      </c>
      <c r="K118" s="264" t="s">
        <v>115</v>
      </c>
      <c r="L118"/>
      <c r="N118" s="49" t="s">
        <v>2232</v>
      </c>
      <c r="O118" s="243">
        <v>49550</v>
      </c>
      <c r="P118" s="843">
        <v>-850</v>
      </c>
      <c r="Q118" s="245">
        <v>677877</v>
      </c>
      <c r="R118" s="245">
        <v>33865213100</v>
      </c>
      <c r="S118" s="245">
        <v>51600</v>
      </c>
      <c r="T118" s="245">
        <v>51800</v>
      </c>
      <c r="U118" s="245">
        <v>49350</v>
      </c>
      <c r="V118" s="245">
        <v>5517678</v>
      </c>
      <c r="W118" s="245">
        <v>111355765</v>
      </c>
    </row>
    <row r="119" spans="2:23" ht="12" customHeight="1">
      <c r="B119" s="88" t="s">
        <v>2811</v>
      </c>
      <c r="C119" s="325" t="s">
        <v>2812</v>
      </c>
      <c r="D119" s="326" t="s">
        <v>115</v>
      </c>
      <c r="E119" s="89">
        <v>11731</v>
      </c>
      <c r="F119" s="90">
        <v>12182</v>
      </c>
      <c r="G119" s="398">
        <v>12634</v>
      </c>
      <c r="I119" s="88" t="s">
        <v>2813</v>
      </c>
      <c r="J119" s="89">
        <v>-2604</v>
      </c>
      <c r="K119" s="90">
        <v>-1171</v>
      </c>
      <c r="L119"/>
      <c r="N119" s="49" t="s">
        <v>2233</v>
      </c>
      <c r="O119" s="243">
        <v>50400</v>
      </c>
      <c r="P119" s="843">
        <v>-900</v>
      </c>
      <c r="Q119" s="245">
        <v>860352</v>
      </c>
      <c r="R119" s="245">
        <v>42641083700</v>
      </c>
      <c r="S119" s="245">
        <v>49800</v>
      </c>
      <c r="T119" s="245">
        <v>50800</v>
      </c>
      <c r="U119" s="245">
        <v>48200</v>
      </c>
      <c r="V119" s="245">
        <v>5612331</v>
      </c>
      <c r="W119" s="245">
        <v>111355765</v>
      </c>
    </row>
    <row r="120" spans="2:23" ht="12" customHeight="1">
      <c r="B120" s="88" t="s">
        <v>2815</v>
      </c>
      <c r="C120" s="325" t="s">
        <v>2809</v>
      </c>
      <c r="D120" s="326" t="s">
        <v>2816</v>
      </c>
      <c r="E120" s="89">
        <v>340786</v>
      </c>
      <c r="F120" s="90">
        <v>374047</v>
      </c>
      <c r="G120" s="398">
        <v>402309</v>
      </c>
      <c r="I120" s="88" t="s">
        <v>2817</v>
      </c>
      <c r="J120" s="89">
        <v>-7190</v>
      </c>
      <c r="K120" s="90">
        <v>-5359</v>
      </c>
      <c r="L120"/>
      <c r="N120" s="49" t="s">
        <v>2235</v>
      </c>
      <c r="O120" s="243">
        <v>51300</v>
      </c>
      <c r="P120" s="843">
        <v>400</v>
      </c>
      <c r="Q120" s="245">
        <v>672820</v>
      </c>
      <c r="R120" s="245">
        <v>34634686850</v>
      </c>
      <c r="S120" s="245">
        <v>50000</v>
      </c>
      <c r="T120" s="245">
        <v>52400</v>
      </c>
      <c r="U120" s="245">
        <v>49900</v>
      </c>
      <c r="V120" s="245">
        <v>5712551</v>
      </c>
      <c r="W120" s="245">
        <v>111355765</v>
      </c>
    </row>
    <row r="121" spans="2:23" ht="12" customHeight="1">
      <c r="B121" s="305" t="s">
        <v>2819</v>
      </c>
      <c r="C121" s="289"/>
      <c r="D121" s="326"/>
      <c r="E121" s="89">
        <v>-4156</v>
      </c>
      <c r="F121" s="90">
        <v>-4430</v>
      </c>
      <c r="G121" s="398">
        <v>-4705</v>
      </c>
      <c r="I121" s="88" t="s">
        <v>2820</v>
      </c>
      <c r="J121" s="263" t="s">
        <v>2821</v>
      </c>
      <c r="K121" s="264" t="s">
        <v>115</v>
      </c>
      <c r="L121"/>
      <c r="N121" s="49" t="s">
        <v>2236</v>
      </c>
      <c r="O121" s="243">
        <v>50900</v>
      </c>
      <c r="P121" s="843">
        <v>-100</v>
      </c>
      <c r="Q121" s="245">
        <v>605155</v>
      </c>
      <c r="R121" s="245">
        <v>30777151250</v>
      </c>
      <c r="S121" s="245">
        <v>51100</v>
      </c>
      <c r="T121" s="245">
        <v>51900</v>
      </c>
      <c r="U121" s="245">
        <v>49850</v>
      </c>
      <c r="V121" s="245">
        <v>5668008</v>
      </c>
      <c r="W121" s="245">
        <v>111355765</v>
      </c>
    </row>
    <row r="122" spans="2:23" ht="12" customHeight="1">
      <c r="B122" s="308" t="s">
        <v>2822</v>
      </c>
      <c r="C122" s="324"/>
      <c r="D122" s="326"/>
      <c r="E122" s="89">
        <v>487061</v>
      </c>
      <c r="F122" s="90">
        <v>381799</v>
      </c>
      <c r="G122" s="398">
        <v>460391</v>
      </c>
      <c r="I122" s="88" t="s">
        <v>2823</v>
      </c>
      <c r="J122" s="89">
        <v>-98824</v>
      </c>
      <c r="K122" s="264" t="s">
        <v>115</v>
      </c>
      <c r="L122"/>
      <c r="N122" s="49" t="s">
        <v>2237</v>
      </c>
      <c r="O122" s="243">
        <v>51000</v>
      </c>
      <c r="P122" s="245">
        <v>3150</v>
      </c>
      <c r="Q122" s="245">
        <v>1462126</v>
      </c>
      <c r="R122" s="245">
        <v>74311686350</v>
      </c>
      <c r="S122" s="245">
        <v>49400</v>
      </c>
      <c r="T122" s="245">
        <v>52300</v>
      </c>
      <c r="U122" s="245">
        <v>49000</v>
      </c>
      <c r="V122" s="245">
        <v>5679144</v>
      </c>
      <c r="W122" s="245">
        <v>111355765</v>
      </c>
    </row>
    <row r="123" spans="2:23" ht="12" customHeight="1">
      <c r="B123" s="305" t="s">
        <v>2826</v>
      </c>
      <c r="C123" s="289"/>
      <c r="D123" s="326"/>
      <c r="E123" s="89">
        <v>-28698</v>
      </c>
      <c r="F123" s="90">
        <v>-33697</v>
      </c>
      <c r="G123" s="398">
        <v>-28698</v>
      </c>
      <c r="I123" s="88" t="s">
        <v>2827</v>
      </c>
      <c r="J123" s="263" t="s">
        <v>115</v>
      </c>
      <c r="K123" s="264">
        <v>-861</v>
      </c>
      <c r="L123"/>
      <c r="N123" s="49" t="s">
        <v>2238</v>
      </c>
      <c r="O123" s="243">
        <v>47850</v>
      </c>
      <c r="P123" s="245">
        <v>-1600</v>
      </c>
      <c r="Q123" s="245">
        <v>2414040</v>
      </c>
      <c r="R123" s="245">
        <v>119179670250</v>
      </c>
      <c r="S123" s="245">
        <v>49750</v>
      </c>
      <c r="T123" s="245">
        <v>51900</v>
      </c>
      <c r="U123" s="245">
        <v>46050</v>
      </c>
      <c r="V123" s="245">
        <v>5328373</v>
      </c>
      <c r="W123" s="245">
        <v>111355765</v>
      </c>
    </row>
    <row r="124" spans="2:23" ht="12" customHeight="1">
      <c r="B124" s="310" t="s">
        <v>2828</v>
      </c>
      <c r="C124" s="328"/>
      <c r="D124" s="330"/>
      <c r="E124" s="56">
        <v>458363</v>
      </c>
      <c r="F124" s="57">
        <v>348102</v>
      </c>
      <c r="G124" s="417">
        <v>431693</v>
      </c>
      <c r="I124" s="88" t="s">
        <v>2829</v>
      </c>
      <c r="J124" s="263">
        <v>-23</v>
      </c>
      <c r="K124" s="90">
        <v>-15477</v>
      </c>
      <c r="L124"/>
      <c r="N124" s="49" t="s">
        <v>2239</v>
      </c>
      <c r="O124" s="243">
        <v>49450</v>
      </c>
      <c r="P124" s="843">
        <v>650</v>
      </c>
      <c r="Q124" s="245">
        <v>841751</v>
      </c>
      <c r="R124" s="245">
        <v>41573134700</v>
      </c>
      <c r="S124" s="245">
        <v>49400</v>
      </c>
      <c r="T124" s="245">
        <v>50400</v>
      </c>
      <c r="U124" s="245">
        <v>48500</v>
      </c>
      <c r="V124" s="245">
        <v>5506543</v>
      </c>
      <c r="W124" s="245">
        <v>111355765</v>
      </c>
    </row>
    <row r="125" spans="2:23" ht="12" customHeight="1">
      <c r="B125" s="317" t="s">
        <v>2799</v>
      </c>
      <c r="C125" s="317" t="s">
        <v>2831</v>
      </c>
      <c r="D125" s="241"/>
      <c r="E125" s="241"/>
      <c r="F125" s="241"/>
      <c r="G125" s="241"/>
      <c r="I125" s="88" t="s">
        <v>2832</v>
      </c>
      <c r="J125" s="263">
        <v>-656</v>
      </c>
      <c r="K125" s="264" t="s">
        <v>115</v>
      </c>
      <c r="L125"/>
      <c r="N125" s="49" t="s">
        <v>2240</v>
      </c>
      <c r="O125" s="243">
        <v>48800</v>
      </c>
      <c r="P125" s="843">
        <v>-600</v>
      </c>
      <c r="Q125" s="245">
        <v>922301</v>
      </c>
      <c r="R125" s="245">
        <v>45119603100</v>
      </c>
      <c r="S125" s="245">
        <v>49500</v>
      </c>
      <c r="T125" s="245">
        <v>49500</v>
      </c>
      <c r="U125" s="245">
        <v>48250</v>
      </c>
      <c r="V125" s="245">
        <v>5434161</v>
      </c>
      <c r="W125" s="245">
        <v>111355765</v>
      </c>
    </row>
    <row r="126" spans="2:23" ht="12" customHeight="1">
      <c r="B126" s="283" t="s">
        <v>2835</v>
      </c>
      <c r="C126" s="241"/>
      <c r="D126" s="241"/>
      <c r="E126" s="241"/>
      <c r="F126" s="241"/>
      <c r="G126" s="241"/>
      <c r="I126" s="88" t="s">
        <v>2354</v>
      </c>
      <c r="J126" s="89">
        <v>-1856</v>
      </c>
      <c r="K126" s="90">
        <v>-1249</v>
      </c>
      <c r="L126"/>
      <c r="N126" s="49" t="s">
        <v>2243</v>
      </c>
      <c r="O126" s="243">
        <v>49400</v>
      </c>
      <c r="P126" s="245">
        <v>4450</v>
      </c>
      <c r="Q126" s="245">
        <v>1453516</v>
      </c>
      <c r="R126" s="245">
        <v>69773430850</v>
      </c>
      <c r="S126" s="245">
        <v>45800</v>
      </c>
      <c r="T126" s="245">
        <v>49500</v>
      </c>
      <c r="U126" s="245">
        <v>45600</v>
      </c>
      <c r="V126" s="245">
        <v>5500975</v>
      </c>
      <c r="W126" s="245">
        <v>111355765</v>
      </c>
    </row>
    <row r="127" spans="2:23" ht="12" customHeight="1">
      <c r="B127" s="316" t="s">
        <v>2731</v>
      </c>
      <c r="C127" s="241"/>
      <c r="D127" s="241"/>
      <c r="E127" s="241"/>
      <c r="F127" s="241"/>
      <c r="G127" s="241"/>
      <c r="H127" s="1126" t="s">
        <v>2537</v>
      </c>
      <c r="I127" s="88" t="s">
        <v>2838</v>
      </c>
      <c r="J127" s="89">
        <v>-110298</v>
      </c>
      <c r="K127" s="90">
        <v>-92900</v>
      </c>
      <c r="L127"/>
      <c r="N127" s="49" t="s">
        <v>2245</v>
      </c>
      <c r="O127" s="243">
        <v>44950</v>
      </c>
      <c r="P127" s="843">
        <v>-800</v>
      </c>
      <c r="Q127" s="245">
        <v>1195335</v>
      </c>
      <c r="R127" s="245">
        <v>55317777150</v>
      </c>
      <c r="S127" s="245">
        <v>46250</v>
      </c>
      <c r="T127" s="245">
        <v>47500</v>
      </c>
      <c r="U127" s="245">
        <v>44850</v>
      </c>
      <c r="V127" s="245">
        <v>5005442</v>
      </c>
      <c r="W127" s="245">
        <v>111355765</v>
      </c>
    </row>
    <row r="128" spans="2:23" ht="12" customHeight="1">
      <c r="B128" s="1093" t="s">
        <v>2842</v>
      </c>
      <c r="C128" s="1139" t="s">
        <v>2843</v>
      </c>
      <c r="D128" s="1139" t="s">
        <v>2844</v>
      </c>
      <c r="E128" s="319" t="s">
        <v>2776</v>
      </c>
      <c r="F128" s="1139" t="s">
        <v>2490</v>
      </c>
      <c r="G128" s="1131" t="s">
        <v>2537</v>
      </c>
      <c r="H128" s="1092"/>
      <c r="I128" s="88" t="s">
        <v>2845</v>
      </c>
      <c r="J128" s="89">
        <v>-2362</v>
      </c>
      <c r="K128" s="90">
        <v>-8027</v>
      </c>
      <c r="L128"/>
      <c r="N128" s="49" t="s">
        <v>2247</v>
      </c>
      <c r="O128" s="243">
        <v>45750</v>
      </c>
      <c r="P128" s="843">
        <v>300</v>
      </c>
      <c r="Q128" s="245">
        <v>922321</v>
      </c>
      <c r="R128" s="245">
        <v>41883046600</v>
      </c>
      <c r="S128" s="245">
        <v>45450</v>
      </c>
      <c r="T128" s="245">
        <v>46100</v>
      </c>
      <c r="U128" s="245">
        <v>44400</v>
      </c>
      <c r="V128" s="245">
        <v>5094526</v>
      </c>
      <c r="W128" s="245">
        <v>111355765</v>
      </c>
    </row>
    <row r="129" spans="2:23" ht="12" customHeight="1">
      <c r="B129" s="1094"/>
      <c r="C129" s="1140"/>
      <c r="D129" s="1140"/>
      <c r="E129" s="322" t="s">
        <v>2778</v>
      </c>
      <c r="F129" s="1140"/>
      <c r="G129" s="1132"/>
      <c r="H129" s="811">
        <v>100000</v>
      </c>
      <c r="I129" s="88" t="s">
        <v>2849</v>
      </c>
      <c r="J129" s="89">
        <v>-11338</v>
      </c>
      <c r="K129" s="90">
        <v>-23158</v>
      </c>
      <c r="L129"/>
      <c r="N129" s="49" t="s">
        <v>2248</v>
      </c>
      <c r="O129" s="243">
        <v>45450</v>
      </c>
      <c r="P129" s="245">
        <v>1250</v>
      </c>
      <c r="Q129" s="245">
        <v>1719152</v>
      </c>
      <c r="R129" s="245">
        <v>76599578350</v>
      </c>
      <c r="S129" s="245">
        <v>43000</v>
      </c>
      <c r="T129" s="245">
        <v>45800</v>
      </c>
      <c r="U129" s="245">
        <v>43000</v>
      </c>
      <c r="V129" s="245">
        <v>5061120</v>
      </c>
      <c r="W129" s="245">
        <v>111355765</v>
      </c>
    </row>
    <row r="130" spans="2:23" ht="12" customHeight="1">
      <c r="B130" s="308" t="s">
        <v>2851</v>
      </c>
      <c r="C130" s="331">
        <v>41375</v>
      </c>
      <c r="D130" s="331">
        <v>43201</v>
      </c>
      <c r="E130" s="324">
        <v>3.07</v>
      </c>
      <c r="F130" s="287" t="s">
        <v>115</v>
      </c>
      <c r="G130" s="288">
        <v>100000</v>
      </c>
      <c r="H130" s="811">
        <v>200000</v>
      </c>
      <c r="I130" s="332" t="s">
        <v>2822</v>
      </c>
      <c r="J130" s="89">
        <v>633482</v>
      </c>
      <c r="K130" s="90">
        <v>1049979</v>
      </c>
      <c r="L130"/>
      <c r="N130" s="49" t="s">
        <v>2249</v>
      </c>
      <c r="O130" s="243">
        <v>44200</v>
      </c>
      <c r="P130" s="245">
        <v>-2700</v>
      </c>
      <c r="Q130" s="245">
        <v>1527749</v>
      </c>
      <c r="R130" s="245">
        <v>69887069650</v>
      </c>
      <c r="S130" s="245">
        <v>46650</v>
      </c>
      <c r="T130" s="245">
        <v>47700</v>
      </c>
      <c r="U130" s="245">
        <v>44150</v>
      </c>
      <c r="V130" s="245">
        <v>4921925</v>
      </c>
      <c r="W130" s="245">
        <v>111355765</v>
      </c>
    </row>
    <row r="131" spans="2:23" ht="12" customHeight="1">
      <c r="B131" s="308" t="s">
        <v>2851</v>
      </c>
      <c r="C131" s="331">
        <v>41375</v>
      </c>
      <c r="D131" s="331">
        <v>43932</v>
      </c>
      <c r="E131" s="324">
        <v>3.4</v>
      </c>
      <c r="F131" s="286">
        <v>100000</v>
      </c>
      <c r="G131" s="288">
        <v>100000</v>
      </c>
      <c r="H131" s="811">
        <v>100000</v>
      </c>
      <c r="I131" s="332" t="s">
        <v>2854</v>
      </c>
      <c r="J131" s="263"/>
      <c r="K131" s="264"/>
      <c r="L131"/>
      <c r="N131" s="49" t="s">
        <v>2250</v>
      </c>
      <c r="O131" s="243">
        <v>46900</v>
      </c>
      <c r="P131" s="245">
        <v>-2250</v>
      </c>
      <c r="Q131" s="245">
        <v>1842714</v>
      </c>
      <c r="R131" s="245">
        <v>86718017200</v>
      </c>
      <c r="S131" s="245">
        <v>49500</v>
      </c>
      <c r="T131" s="245">
        <v>49700</v>
      </c>
      <c r="U131" s="245">
        <v>45500</v>
      </c>
      <c r="V131" s="245">
        <v>5222585</v>
      </c>
      <c r="W131" s="245">
        <v>111355765</v>
      </c>
    </row>
    <row r="132" spans="2:23" ht="12" customHeight="1">
      <c r="B132" s="308" t="s">
        <v>2851</v>
      </c>
      <c r="C132" s="331">
        <v>41558</v>
      </c>
      <c r="D132" s="331">
        <v>43384</v>
      </c>
      <c r="E132" s="324">
        <v>3.8</v>
      </c>
      <c r="F132" s="287" t="s">
        <v>115</v>
      </c>
      <c r="G132" s="288">
        <v>90000</v>
      </c>
      <c r="H132" s="811">
        <v>100000</v>
      </c>
      <c r="I132" s="88" t="s">
        <v>1391</v>
      </c>
      <c r="J132" s="89">
        <v>-233118</v>
      </c>
      <c r="K132" s="90">
        <v>540224</v>
      </c>
      <c r="L132"/>
      <c r="N132" s="49" t="s">
        <v>2251</v>
      </c>
      <c r="O132" s="243">
        <v>49150</v>
      </c>
      <c r="P132" s="843">
        <v>-700</v>
      </c>
      <c r="Q132" s="245">
        <v>1038728</v>
      </c>
      <c r="R132" s="245">
        <v>50969368950</v>
      </c>
      <c r="S132" s="245">
        <v>48000</v>
      </c>
      <c r="T132" s="245">
        <v>50100</v>
      </c>
      <c r="U132" s="245">
        <v>48000</v>
      </c>
      <c r="V132" s="245">
        <v>5473136</v>
      </c>
      <c r="W132" s="245">
        <v>111355765</v>
      </c>
    </row>
    <row r="133" spans="2:23" ht="12" customHeight="1">
      <c r="B133" s="308" t="s">
        <v>2851</v>
      </c>
      <c r="C133" s="331">
        <v>41688</v>
      </c>
      <c r="D133" s="331">
        <v>43514</v>
      </c>
      <c r="E133" s="324">
        <v>3.77</v>
      </c>
      <c r="F133" s="286">
        <v>200000</v>
      </c>
      <c r="G133" s="288">
        <v>200000</v>
      </c>
      <c r="H133" s="811">
        <v>90000</v>
      </c>
      <c r="I133" s="88" t="s">
        <v>2858</v>
      </c>
      <c r="J133" s="89">
        <v>208253</v>
      </c>
      <c r="K133" s="90">
        <v>462408</v>
      </c>
      <c r="L133"/>
      <c r="N133" s="49" t="s">
        <v>2252</v>
      </c>
      <c r="O133" s="243">
        <v>49850</v>
      </c>
      <c r="P133" s="245">
        <v>-1450</v>
      </c>
      <c r="Q133" s="245">
        <v>1051387</v>
      </c>
      <c r="R133" s="245">
        <v>53050232200</v>
      </c>
      <c r="S133" s="245">
        <v>51700</v>
      </c>
      <c r="T133" s="245">
        <v>52100</v>
      </c>
      <c r="U133" s="245">
        <v>49700</v>
      </c>
      <c r="V133" s="245">
        <v>5551085</v>
      </c>
      <c r="W133" s="245">
        <v>111355765</v>
      </c>
    </row>
    <row r="134" spans="2:23" ht="12" customHeight="1">
      <c r="B134" s="308" t="s">
        <v>2851</v>
      </c>
      <c r="C134" s="331">
        <v>41880</v>
      </c>
      <c r="D134" s="331">
        <v>44437</v>
      </c>
      <c r="E134" s="324">
        <v>3.64</v>
      </c>
      <c r="F134" s="286">
        <v>150000</v>
      </c>
      <c r="G134" s="288">
        <v>150000</v>
      </c>
      <c r="H134" s="811">
        <v>200000</v>
      </c>
      <c r="I134" s="88" t="s">
        <v>2861</v>
      </c>
      <c r="J134" s="89">
        <v>-12846</v>
      </c>
      <c r="K134" s="90">
        <v>778444</v>
      </c>
      <c r="L134"/>
      <c r="N134" s="49" t="s">
        <v>2253</v>
      </c>
      <c r="O134" s="243">
        <v>51300</v>
      </c>
      <c r="P134" s="245">
        <v>-1000</v>
      </c>
      <c r="Q134" s="245">
        <v>1006645</v>
      </c>
      <c r="R134" s="245">
        <v>52094775200</v>
      </c>
      <c r="S134" s="245">
        <v>52500</v>
      </c>
      <c r="T134" s="245">
        <v>53100</v>
      </c>
      <c r="U134" s="245">
        <v>50900</v>
      </c>
      <c r="V134" s="245">
        <v>5712551</v>
      </c>
      <c r="W134" s="245">
        <v>111355765</v>
      </c>
    </row>
    <row r="135" spans="2:23" ht="12" customHeight="1">
      <c r="B135" s="308" t="s">
        <v>2851</v>
      </c>
      <c r="C135" s="331">
        <v>42051</v>
      </c>
      <c r="D135" s="331">
        <v>43877</v>
      </c>
      <c r="E135" s="324">
        <v>2.57</v>
      </c>
      <c r="F135" s="286">
        <v>150000</v>
      </c>
      <c r="G135" s="288">
        <v>150000</v>
      </c>
      <c r="H135" s="811">
        <v>150000</v>
      </c>
      <c r="I135" s="88" t="s">
        <v>2863</v>
      </c>
      <c r="J135" s="89">
        <v>279871</v>
      </c>
      <c r="K135" s="90">
        <v>-186074</v>
      </c>
      <c r="L135"/>
      <c r="N135" s="49" t="s">
        <v>2254</v>
      </c>
      <c r="O135" s="243">
        <v>52300</v>
      </c>
      <c r="P135" s="245">
        <v>-3000</v>
      </c>
      <c r="Q135" s="245">
        <v>1314999</v>
      </c>
      <c r="R135" s="245">
        <v>69042433500</v>
      </c>
      <c r="S135" s="245">
        <v>54100</v>
      </c>
      <c r="T135" s="245">
        <v>54500</v>
      </c>
      <c r="U135" s="245">
        <v>51800</v>
      </c>
      <c r="V135" s="245">
        <v>5823907</v>
      </c>
      <c r="W135" s="245">
        <v>111355765</v>
      </c>
    </row>
    <row r="136" spans="2:23" ht="12" customHeight="1">
      <c r="B136" s="308" t="s">
        <v>2851</v>
      </c>
      <c r="C136" s="331">
        <v>42051</v>
      </c>
      <c r="D136" s="331">
        <v>44608</v>
      </c>
      <c r="E136" s="324">
        <v>2.98</v>
      </c>
      <c r="F136" s="286">
        <v>200000</v>
      </c>
      <c r="G136" s="288">
        <v>200000</v>
      </c>
      <c r="H136" s="811">
        <v>150000</v>
      </c>
      <c r="I136" s="88" t="s">
        <v>2864</v>
      </c>
      <c r="J136" s="89">
        <v>-111598</v>
      </c>
      <c r="K136" s="90">
        <v>49457</v>
      </c>
      <c r="L136"/>
      <c r="N136" s="49" t="s">
        <v>2255</v>
      </c>
      <c r="O136" s="243">
        <v>55300</v>
      </c>
      <c r="P136" s="843">
        <v>200</v>
      </c>
      <c r="Q136" s="245">
        <v>647469</v>
      </c>
      <c r="R136" s="245">
        <v>35584827200</v>
      </c>
      <c r="S136" s="245">
        <v>54600</v>
      </c>
      <c r="T136" s="245">
        <v>55500</v>
      </c>
      <c r="U136" s="245">
        <v>54000</v>
      </c>
      <c r="V136" s="245">
        <v>6157974</v>
      </c>
      <c r="W136" s="245">
        <v>111355765</v>
      </c>
    </row>
    <row r="137" spans="2:23" ht="12" customHeight="1">
      <c r="B137" s="308" t="s">
        <v>2851</v>
      </c>
      <c r="C137" s="331">
        <v>42563</v>
      </c>
      <c r="D137" s="331">
        <v>44389</v>
      </c>
      <c r="E137" s="324">
        <v>2.0299999999999998</v>
      </c>
      <c r="F137" s="286">
        <v>150000</v>
      </c>
      <c r="G137" s="288">
        <v>150000</v>
      </c>
      <c r="H137" s="811">
        <v>200000</v>
      </c>
      <c r="I137" s="88" t="s">
        <v>2865</v>
      </c>
      <c r="J137" s="89">
        <v>-133546</v>
      </c>
      <c r="K137" s="90">
        <v>-38544</v>
      </c>
      <c r="L137"/>
      <c r="N137" s="49" t="s">
        <v>2256</v>
      </c>
      <c r="O137" s="243">
        <v>55100</v>
      </c>
      <c r="P137" s="843">
        <v>-700</v>
      </c>
      <c r="Q137" s="245">
        <v>705743</v>
      </c>
      <c r="R137" s="245">
        <v>39182688000</v>
      </c>
      <c r="S137" s="245">
        <v>56100</v>
      </c>
      <c r="T137" s="245">
        <v>56700</v>
      </c>
      <c r="U137" s="245">
        <v>54800</v>
      </c>
      <c r="V137" s="245">
        <v>6135703</v>
      </c>
      <c r="W137" s="245">
        <v>111355765</v>
      </c>
    </row>
    <row r="138" spans="2:23" ht="12" customHeight="1">
      <c r="B138" s="308" t="s">
        <v>2851</v>
      </c>
      <c r="C138" s="331">
        <v>42682</v>
      </c>
      <c r="D138" s="331">
        <v>45238</v>
      </c>
      <c r="E138" s="324">
        <v>3</v>
      </c>
      <c r="F138" s="286">
        <v>50000</v>
      </c>
      <c r="G138" s="288">
        <v>50000</v>
      </c>
      <c r="H138" s="811">
        <v>150000</v>
      </c>
      <c r="I138" s="88" t="s">
        <v>2866</v>
      </c>
      <c r="J138" s="263">
        <v>-188</v>
      </c>
      <c r="K138" s="264">
        <v>-416</v>
      </c>
      <c r="L138"/>
      <c r="N138" s="49" t="s">
        <v>2257</v>
      </c>
      <c r="O138" s="243">
        <v>55800</v>
      </c>
      <c r="P138" s="245">
        <v>1200</v>
      </c>
      <c r="Q138" s="245">
        <v>936273</v>
      </c>
      <c r="R138" s="245">
        <v>52435615900</v>
      </c>
      <c r="S138" s="245">
        <v>55800</v>
      </c>
      <c r="T138" s="245">
        <v>57000</v>
      </c>
      <c r="U138" s="245">
        <v>55000</v>
      </c>
      <c r="V138" s="245">
        <v>6213652</v>
      </c>
      <c r="W138" s="245">
        <v>111355765</v>
      </c>
    </row>
    <row r="139" spans="2:23" ht="12" customHeight="1">
      <c r="B139" s="308" t="s">
        <v>2867</v>
      </c>
      <c r="C139" s="331">
        <v>43139</v>
      </c>
      <c r="D139" s="331">
        <v>44235</v>
      </c>
      <c r="E139" s="306">
        <v>2.7300000000000001E-2</v>
      </c>
      <c r="F139" s="286">
        <v>120000</v>
      </c>
      <c r="G139" s="309" t="s">
        <v>115</v>
      </c>
      <c r="H139" s="811">
        <v>50000</v>
      </c>
      <c r="I139" s="88" t="s">
        <v>2868</v>
      </c>
      <c r="J139" s="89">
        <v>-88884</v>
      </c>
      <c r="K139" s="90">
        <v>-446707</v>
      </c>
      <c r="L139"/>
      <c r="N139" s="49" t="s">
        <v>2258</v>
      </c>
      <c r="O139" s="243">
        <v>54600</v>
      </c>
      <c r="P139" s="843">
        <v>100</v>
      </c>
      <c r="Q139" s="245">
        <v>835216</v>
      </c>
      <c r="R139" s="245">
        <v>45697959300</v>
      </c>
      <c r="S139" s="245">
        <v>55000</v>
      </c>
      <c r="T139" s="245">
        <v>55400</v>
      </c>
      <c r="U139" s="245">
        <v>53900</v>
      </c>
      <c r="V139" s="245">
        <v>6080025</v>
      </c>
      <c r="W139" s="245">
        <v>111355765</v>
      </c>
    </row>
    <row r="140" spans="2:23" ht="12" customHeight="1">
      <c r="B140" s="308" t="s">
        <v>2867</v>
      </c>
      <c r="C140" s="331">
        <v>43139</v>
      </c>
      <c r="D140" s="331">
        <v>44965</v>
      </c>
      <c r="E140" s="306">
        <v>3.1899999999999998E-2</v>
      </c>
      <c r="F140" s="286">
        <v>180000</v>
      </c>
      <c r="G140" s="309" t="s">
        <v>115</v>
      </c>
      <c r="H140" s="811">
        <v>100000</v>
      </c>
      <c r="I140" s="88" t="s">
        <v>2869</v>
      </c>
      <c r="J140" s="89">
        <v>222865</v>
      </c>
      <c r="K140" s="90">
        <v>-675134</v>
      </c>
      <c r="L140"/>
      <c r="N140" s="49" t="s">
        <v>2259</v>
      </c>
      <c r="O140" s="243">
        <v>54500</v>
      </c>
      <c r="P140" s="245">
        <v>-1200</v>
      </c>
      <c r="Q140" s="245">
        <v>1136152</v>
      </c>
      <c r="R140" s="245">
        <v>63465715900</v>
      </c>
      <c r="S140" s="245">
        <v>55800</v>
      </c>
      <c r="T140" s="245">
        <v>57600</v>
      </c>
      <c r="U140" s="245">
        <v>54000</v>
      </c>
      <c r="V140" s="245">
        <v>6068889</v>
      </c>
      <c r="W140" s="245">
        <v>111355765</v>
      </c>
    </row>
    <row r="141" spans="2:23" ht="12" customHeight="1">
      <c r="B141" s="308" t="s">
        <v>2851</v>
      </c>
      <c r="C141" s="331">
        <v>41907</v>
      </c>
      <c r="D141" s="331">
        <v>43733</v>
      </c>
      <c r="E141" s="324">
        <v>2.92</v>
      </c>
      <c r="F141" s="286">
        <v>100000</v>
      </c>
      <c r="G141" s="288">
        <v>100000</v>
      </c>
      <c r="H141" s="811">
        <v>100000</v>
      </c>
      <c r="I141" s="88" t="s">
        <v>2870</v>
      </c>
      <c r="J141" s="89">
        <v>-152536</v>
      </c>
      <c r="K141" s="90">
        <v>-533410</v>
      </c>
      <c r="N141" s="49" t="s">
        <v>2260</v>
      </c>
      <c r="O141" s="243">
        <v>55700</v>
      </c>
      <c r="P141" s="245">
        <v>1800</v>
      </c>
      <c r="Q141" s="245">
        <v>1299310</v>
      </c>
      <c r="R141" s="245">
        <v>71667317300</v>
      </c>
      <c r="S141" s="245">
        <v>54000</v>
      </c>
      <c r="T141" s="245">
        <v>56100</v>
      </c>
      <c r="U141" s="245">
        <v>53900</v>
      </c>
      <c r="V141" s="245">
        <v>6202516</v>
      </c>
      <c r="W141" s="245">
        <v>111355765</v>
      </c>
    </row>
    <row r="142" spans="2:23" ht="12" customHeight="1">
      <c r="B142" s="308" t="s">
        <v>2851</v>
      </c>
      <c r="C142" s="331">
        <v>42107</v>
      </c>
      <c r="D142" s="331">
        <v>43934</v>
      </c>
      <c r="E142" s="324">
        <v>2.12</v>
      </c>
      <c r="F142" s="286">
        <v>100000</v>
      </c>
      <c r="G142" s="288">
        <v>100000</v>
      </c>
      <c r="H142" s="811">
        <v>100000</v>
      </c>
      <c r="I142" s="88" t="s">
        <v>2871</v>
      </c>
      <c r="J142" s="89">
        <v>-224101</v>
      </c>
      <c r="K142" s="90">
        <v>-147436</v>
      </c>
      <c r="N142" s="49" t="s">
        <v>2261</v>
      </c>
      <c r="O142" s="243">
        <v>53900</v>
      </c>
      <c r="P142" s="245">
        <v>-3800</v>
      </c>
      <c r="Q142" s="245">
        <v>1918123</v>
      </c>
      <c r="R142" s="245">
        <v>105401534500</v>
      </c>
      <c r="S142" s="245">
        <v>54400</v>
      </c>
      <c r="T142" s="245">
        <v>56800</v>
      </c>
      <c r="U142" s="245">
        <v>53600</v>
      </c>
      <c r="V142" s="245">
        <v>6002076</v>
      </c>
      <c r="W142" s="245">
        <v>111355765</v>
      </c>
    </row>
    <row r="143" spans="2:23" ht="12" customHeight="1">
      <c r="B143" s="308" t="s">
        <v>2851</v>
      </c>
      <c r="C143" s="331">
        <v>42107</v>
      </c>
      <c r="D143" s="331">
        <v>44664</v>
      </c>
      <c r="E143" s="324">
        <v>2.54</v>
      </c>
      <c r="F143" s="286">
        <v>100000</v>
      </c>
      <c r="G143" s="288">
        <v>100000</v>
      </c>
      <c r="H143" s="811">
        <v>100000</v>
      </c>
      <c r="I143" s="88" t="s">
        <v>2873</v>
      </c>
      <c r="J143" s="89">
        <v>-32769</v>
      </c>
      <c r="K143" s="90">
        <v>-28498</v>
      </c>
      <c r="N143" s="49" t="s">
        <v>2262</v>
      </c>
      <c r="O143" s="243">
        <v>57700</v>
      </c>
      <c r="P143" s="245">
        <v>-6800</v>
      </c>
      <c r="Q143" s="245">
        <v>2570789</v>
      </c>
      <c r="R143" s="245">
        <v>153821674100</v>
      </c>
      <c r="S143" s="245">
        <v>63100</v>
      </c>
      <c r="T143" s="245">
        <v>63500</v>
      </c>
      <c r="U143" s="245">
        <v>57100</v>
      </c>
      <c r="V143" s="245">
        <v>6425228</v>
      </c>
      <c r="W143" s="245">
        <v>111355765</v>
      </c>
    </row>
    <row r="144" spans="2:23" ht="12" customHeight="1">
      <c r="B144" s="308" t="s">
        <v>2851</v>
      </c>
      <c r="C144" s="331">
        <v>42172</v>
      </c>
      <c r="D144" s="331">
        <v>43999</v>
      </c>
      <c r="E144" s="324">
        <v>3.41</v>
      </c>
      <c r="F144" s="286">
        <v>50000</v>
      </c>
      <c r="G144" s="288">
        <v>50000</v>
      </c>
      <c r="H144" s="811">
        <v>50000</v>
      </c>
      <c r="I144" s="88" t="s">
        <v>2874</v>
      </c>
      <c r="J144" s="89">
        <v>50654</v>
      </c>
      <c r="K144" s="90">
        <v>-88200</v>
      </c>
      <c r="N144" s="49" t="s">
        <v>2263</v>
      </c>
      <c r="O144" s="243">
        <v>64500</v>
      </c>
      <c r="P144" s="245">
        <v>-1500</v>
      </c>
      <c r="Q144" s="245">
        <v>1021073</v>
      </c>
      <c r="R144" s="245">
        <v>66373663800</v>
      </c>
      <c r="S144" s="245">
        <v>66000</v>
      </c>
      <c r="T144" s="245">
        <v>66500</v>
      </c>
      <c r="U144" s="245">
        <v>64000</v>
      </c>
      <c r="V144" s="245">
        <v>7182447</v>
      </c>
      <c r="W144" s="245">
        <v>111355765</v>
      </c>
    </row>
    <row r="145" spans="2:23" ht="12" customHeight="1">
      <c r="B145" s="1133" t="s">
        <v>2822</v>
      </c>
      <c r="C145" s="1134"/>
      <c r="D145" s="1135"/>
      <c r="E145" s="287"/>
      <c r="F145" s="286">
        <v>1650000</v>
      </c>
      <c r="G145" s="288">
        <v>1540000</v>
      </c>
      <c r="H145" s="811">
        <v>1940000</v>
      </c>
      <c r="I145" s="88" t="s">
        <v>2875</v>
      </c>
      <c r="J145" s="89">
        <v>-97622</v>
      </c>
      <c r="K145" s="90">
        <v>-104515</v>
      </c>
      <c r="N145" s="49" t="s">
        <v>2264</v>
      </c>
      <c r="O145" s="243">
        <v>66000</v>
      </c>
      <c r="P145" s="245">
        <v>-2800</v>
      </c>
      <c r="Q145" s="245">
        <v>1233457</v>
      </c>
      <c r="R145" s="245">
        <v>82228301200</v>
      </c>
      <c r="S145" s="245">
        <v>68000</v>
      </c>
      <c r="T145" s="245">
        <v>68400</v>
      </c>
      <c r="U145" s="245">
        <v>65700</v>
      </c>
      <c r="V145" s="245">
        <v>7349480</v>
      </c>
      <c r="W145" s="245">
        <v>111355765</v>
      </c>
    </row>
    <row r="146" spans="2:23" ht="12" customHeight="1">
      <c r="B146" s="1133" t="s">
        <v>2876</v>
      </c>
      <c r="C146" s="1134"/>
      <c r="D146" s="1135"/>
      <c r="E146" s="287"/>
      <c r="F146" s="286">
        <v>-2648</v>
      </c>
      <c r="G146" s="288">
        <v>-2613</v>
      </c>
      <c r="H146" s="811">
        <v>-3873</v>
      </c>
      <c r="I146" s="88" t="s">
        <v>2877</v>
      </c>
      <c r="J146" s="89">
        <v>-78599</v>
      </c>
      <c r="K146" s="90">
        <v>-50645</v>
      </c>
      <c r="N146" s="49" t="s">
        <v>2265</v>
      </c>
      <c r="O146" s="243">
        <v>68800</v>
      </c>
      <c r="P146" s="245">
        <v>1000</v>
      </c>
      <c r="Q146" s="245">
        <v>1440601</v>
      </c>
      <c r="R146" s="245">
        <v>99499645800</v>
      </c>
      <c r="S146" s="245">
        <v>69500</v>
      </c>
      <c r="T146" s="245">
        <v>69800</v>
      </c>
      <c r="U146" s="245">
        <v>68200</v>
      </c>
      <c r="V146" s="245">
        <v>7661277</v>
      </c>
      <c r="W146" s="245">
        <v>111355765</v>
      </c>
    </row>
    <row r="147" spans="2:23" ht="12" customHeight="1">
      <c r="B147" s="1133" t="s">
        <v>2878</v>
      </c>
      <c r="C147" s="1134"/>
      <c r="D147" s="1135"/>
      <c r="E147" s="287"/>
      <c r="F147" s="286">
        <v>-299914</v>
      </c>
      <c r="G147" s="288">
        <v>-189924</v>
      </c>
      <c r="H147" s="811">
        <v>-399738</v>
      </c>
      <c r="I147" s="88" t="s">
        <v>2879</v>
      </c>
      <c r="J147" s="89">
        <v>6930</v>
      </c>
      <c r="K147" s="90">
        <v>-2258</v>
      </c>
      <c r="N147" s="49" t="s">
        <v>2266</v>
      </c>
      <c r="O147" s="243">
        <v>67800</v>
      </c>
      <c r="P147" s="843">
        <v>0</v>
      </c>
      <c r="Q147" s="245">
        <v>799669</v>
      </c>
      <c r="R147" s="245">
        <v>54384784300</v>
      </c>
      <c r="S147" s="245">
        <v>67400</v>
      </c>
      <c r="T147" s="245">
        <v>68800</v>
      </c>
      <c r="U147" s="245">
        <v>66500</v>
      </c>
      <c r="V147" s="245">
        <v>7549921</v>
      </c>
      <c r="W147" s="245">
        <v>111355765</v>
      </c>
    </row>
    <row r="148" spans="2:23" ht="12" customHeight="1">
      <c r="B148" s="1136" t="s">
        <v>2828</v>
      </c>
      <c r="C148" s="1137"/>
      <c r="D148" s="1138"/>
      <c r="E148" s="307"/>
      <c r="F148" s="290">
        <v>1347438</v>
      </c>
      <c r="G148" s="291">
        <v>1347463</v>
      </c>
      <c r="H148" s="816">
        <v>1536389</v>
      </c>
      <c r="I148" s="88" t="s">
        <v>2880</v>
      </c>
      <c r="J148" s="89">
        <v>-92566</v>
      </c>
      <c r="K148" s="90">
        <v>-159352</v>
      </c>
      <c r="N148" s="49" t="s">
        <v>2267</v>
      </c>
      <c r="O148" s="243">
        <v>67800</v>
      </c>
      <c r="P148" s="843">
        <v>300</v>
      </c>
      <c r="Q148" s="245">
        <v>743899</v>
      </c>
      <c r="R148" s="245">
        <v>50531732600</v>
      </c>
      <c r="S148" s="245">
        <v>67600</v>
      </c>
      <c r="T148" s="245">
        <v>68700</v>
      </c>
      <c r="U148" s="245">
        <v>67200</v>
      </c>
      <c r="V148" s="245">
        <v>7549921</v>
      </c>
      <c r="W148" s="245">
        <v>111355765</v>
      </c>
    </row>
    <row r="149" spans="2:23" ht="12" customHeight="1">
      <c r="I149" s="332" t="s">
        <v>2822</v>
      </c>
      <c r="J149" s="89">
        <v>-489800</v>
      </c>
      <c r="K149" s="90">
        <v>-630656</v>
      </c>
      <c r="N149" s="49" t="s">
        <v>4452</v>
      </c>
      <c r="O149" s="61">
        <v>67500</v>
      </c>
      <c r="P149" s="844">
        <v>100</v>
      </c>
      <c r="Q149" s="61">
        <v>982890</v>
      </c>
      <c r="R149" s="61">
        <v>65621597200</v>
      </c>
      <c r="S149" s="61">
        <v>67100</v>
      </c>
      <c r="T149" s="61">
        <v>67600</v>
      </c>
      <c r="U149" s="61">
        <v>66100</v>
      </c>
      <c r="V149" s="61">
        <v>7516514</v>
      </c>
      <c r="W149" s="61">
        <v>111355765</v>
      </c>
    </row>
    <row r="150" spans="2:23" ht="12" customHeight="1">
      <c r="I150" s="55" t="s">
        <v>2881</v>
      </c>
      <c r="J150" s="56">
        <v>678985</v>
      </c>
      <c r="K150" s="57">
        <v>790887</v>
      </c>
      <c r="N150" s="49" t="s">
        <v>4453</v>
      </c>
      <c r="O150" s="61">
        <v>67400</v>
      </c>
      <c r="P150" s="844">
        <v>-100</v>
      </c>
      <c r="Q150" s="61">
        <v>1149101</v>
      </c>
      <c r="R150" s="61">
        <v>77696046200</v>
      </c>
      <c r="S150" s="61">
        <v>68900</v>
      </c>
      <c r="T150" s="61">
        <v>69000</v>
      </c>
      <c r="U150" s="61">
        <v>66800</v>
      </c>
      <c r="V150" s="61">
        <v>7505379</v>
      </c>
      <c r="W150" s="61">
        <v>111355765</v>
      </c>
    </row>
    <row r="151" spans="2:23" ht="12" customHeight="1">
      <c r="N151" s="49" t="s">
        <v>4454</v>
      </c>
      <c r="O151" s="61">
        <v>67500</v>
      </c>
      <c r="P151" s="61">
        <v>2700</v>
      </c>
      <c r="Q151" s="61">
        <v>1811770</v>
      </c>
      <c r="R151" s="61">
        <v>121064873500</v>
      </c>
      <c r="S151" s="61">
        <v>65300</v>
      </c>
      <c r="T151" s="61">
        <v>67500</v>
      </c>
      <c r="U151" s="61">
        <v>64900</v>
      </c>
      <c r="V151" s="61">
        <v>7516514</v>
      </c>
      <c r="W151" s="61">
        <v>111355765</v>
      </c>
    </row>
    <row r="152" spans="2:23" ht="12" customHeight="1">
      <c r="B152" s="333" t="s">
        <v>2882</v>
      </c>
      <c r="C152" s="241"/>
      <c r="D152" s="241"/>
      <c r="E152" s="241"/>
      <c r="N152" s="49" t="s">
        <v>4455</v>
      </c>
      <c r="O152" s="61">
        <v>64800</v>
      </c>
      <c r="P152" s="844">
        <v>-300</v>
      </c>
      <c r="Q152" s="61">
        <v>1479184</v>
      </c>
      <c r="R152" s="61">
        <v>96639066000</v>
      </c>
      <c r="S152" s="61">
        <v>66800</v>
      </c>
      <c r="T152" s="61">
        <v>67200</v>
      </c>
      <c r="U152" s="61">
        <v>64300</v>
      </c>
      <c r="V152" s="61">
        <v>7215854</v>
      </c>
      <c r="W152" s="61">
        <v>111355765</v>
      </c>
    </row>
    <row r="153" spans="2:23" ht="12" customHeight="1">
      <c r="B153" s="241"/>
      <c r="C153" s="241"/>
      <c r="D153" s="241"/>
      <c r="E153" s="241"/>
      <c r="N153" s="49" t="s">
        <v>4456</v>
      </c>
      <c r="O153" s="61">
        <v>65100</v>
      </c>
      <c r="P153" s="61">
        <v>-1900</v>
      </c>
      <c r="Q153" s="61">
        <v>2229152</v>
      </c>
      <c r="R153" s="61">
        <v>147658208800</v>
      </c>
      <c r="S153" s="61">
        <v>67500</v>
      </c>
      <c r="T153" s="61">
        <v>67800</v>
      </c>
      <c r="U153" s="61">
        <v>64700</v>
      </c>
      <c r="V153" s="61">
        <v>7249260</v>
      </c>
      <c r="W153" s="61">
        <v>111355765</v>
      </c>
    </row>
    <row r="154" spans="2:23" ht="12" customHeight="1">
      <c r="B154" s="265" t="s">
        <v>2883</v>
      </c>
      <c r="C154" s="241"/>
      <c r="D154" s="241"/>
      <c r="E154" s="241"/>
      <c r="I154" s="845" t="s">
        <v>2731</v>
      </c>
      <c r="J154" s="846"/>
      <c r="K154" s="846"/>
      <c r="N154" s="49" t="s">
        <v>4457</v>
      </c>
      <c r="O154" s="61">
        <v>67000</v>
      </c>
      <c r="P154" s="61">
        <v>-1700</v>
      </c>
      <c r="Q154" s="61">
        <v>1312349</v>
      </c>
      <c r="R154" s="61">
        <v>89301196500</v>
      </c>
      <c r="S154" s="61">
        <v>68500</v>
      </c>
      <c r="T154" s="61">
        <v>69400</v>
      </c>
      <c r="U154" s="61">
        <v>66500</v>
      </c>
      <c r="V154" s="61">
        <v>7460836</v>
      </c>
      <c r="W154" s="61">
        <v>111355765</v>
      </c>
    </row>
    <row r="155" spans="2:23" ht="12" customHeight="1">
      <c r="B155" s="53"/>
      <c r="C155" s="241"/>
      <c r="D155" s="241"/>
      <c r="E155" s="241"/>
      <c r="I155" s="847" t="s">
        <v>1333</v>
      </c>
      <c r="J155" s="848" t="s">
        <v>1334</v>
      </c>
      <c r="K155" s="849" t="s">
        <v>1335</v>
      </c>
      <c r="N155" s="49" t="s">
        <v>4458</v>
      </c>
      <c r="O155" s="61">
        <v>68700</v>
      </c>
      <c r="P155" s="844">
        <v>100</v>
      </c>
      <c r="Q155" s="61">
        <v>1107119</v>
      </c>
      <c r="R155" s="61">
        <v>76075421600</v>
      </c>
      <c r="S155" s="61">
        <v>69900</v>
      </c>
      <c r="T155" s="61">
        <v>70000</v>
      </c>
      <c r="U155" s="61">
        <v>67700</v>
      </c>
      <c r="V155" s="61">
        <v>7650141</v>
      </c>
      <c r="W155" s="61">
        <v>111355765</v>
      </c>
    </row>
    <row r="156" spans="2:23" ht="12" customHeight="1">
      <c r="B156" s="334" t="s">
        <v>2731</v>
      </c>
      <c r="C156" s="241"/>
      <c r="D156" s="241"/>
      <c r="E156" s="241"/>
      <c r="I156" s="850" t="s">
        <v>90</v>
      </c>
      <c r="J156" s="851">
        <v>371564</v>
      </c>
      <c r="K156" s="852">
        <v>731713</v>
      </c>
      <c r="N156" s="49" t="s">
        <v>4459</v>
      </c>
      <c r="O156" s="61">
        <v>68600</v>
      </c>
      <c r="P156" s="844">
        <v>100</v>
      </c>
      <c r="Q156" s="61">
        <v>941366</v>
      </c>
      <c r="R156" s="61">
        <v>64250848700</v>
      </c>
      <c r="S156" s="61">
        <v>68500</v>
      </c>
      <c r="T156" s="61">
        <v>69100</v>
      </c>
      <c r="U156" s="61">
        <v>67400</v>
      </c>
      <c r="V156" s="61">
        <v>7639005</v>
      </c>
      <c r="W156" s="61">
        <v>111355765</v>
      </c>
    </row>
    <row r="157" spans="2:23" ht="12" customHeight="1">
      <c r="B157" s="247" t="s">
        <v>2884</v>
      </c>
      <c r="C157" s="248" t="s">
        <v>2885</v>
      </c>
      <c r="D157" s="248" t="s">
        <v>2490</v>
      </c>
      <c r="E157" s="249" t="s">
        <v>2537</v>
      </c>
      <c r="F157" s="391" t="s">
        <v>2885</v>
      </c>
      <c r="G157" s="392" t="s">
        <v>2537</v>
      </c>
      <c r="I157" s="850" t="s">
        <v>2734</v>
      </c>
      <c r="J157" s="853"/>
      <c r="K157" s="854"/>
      <c r="N157" s="49" t="s">
        <v>4460</v>
      </c>
      <c r="O157" s="61">
        <v>68500</v>
      </c>
      <c r="P157" s="844">
        <v>-400</v>
      </c>
      <c r="Q157" s="61">
        <v>1085877</v>
      </c>
      <c r="R157" s="61">
        <v>74507830500</v>
      </c>
      <c r="S157" s="61">
        <v>68700</v>
      </c>
      <c r="T157" s="61">
        <v>69800</v>
      </c>
      <c r="U157" s="61">
        <v>67800</v>
      </c>
      <c r="V157" s="61">
        <v>7627870</v>
      </c>
      <c r="W157" s="61">
        <v>111355765</v>
      </c>
    </row>
    <row r="158" spans="2:23" ht="12" customHeight="1">
      <c r="B158" s="1127" t="s">
        <v>1391</v>
      </c>
      <c r="C158" s="279" t="s">
        <v>1391</v>
      </c>
      <c r="D158" s="276">
        <v>29767</v>
      </c>
      <c r="E158" s="277">
        <v>25357</v>
      </c>
      <c r="F158" s="805" t="s">
        <v>1391</v>
      </c>
      <c r="G158" s="811">
        <v>19494</v>
      </c>
      <c r="I158" s="850" t="s">
        <v>2735</v>
      </c>
      <c r="J158" s="851">
        <v>110004</v>
      </c>
      <c r="K158" s="852">
        <v>109395</v>
      </c>
      <c r="N158" s="49" t="s">
        <v>4461</v>
      </c>
      <c r="O158" s="61">
        <v>68900</v>
      </c>
      <c r="P158" s="844">
        <v>100</v>
      </c>
      <c r="Q158" s="61">
        <v>1488062</v>
      </c>
      <c r="R158" s="61">
        <v>100954842400</v>
      </c>
      <c r="S158" s="61">
        <v>69000</v>
      </c>
      <c r="T158" s="61">
        <v>69000</v>
      </c>
      <c r="U158" s="61">
        <v>66300</v>
      </c>
      <c r="V158" s="61">
        <v>7672412</v>
      </c>
      <c r="W158" s="61">
        <v>111355765</v>
      </c>
    </row>
    <row r="159" spans="2:23" ht="12" customHeight="1">
      <c r="B159" s="1128"/>
      <c r="C159" s="279" t="s">
        <v>1400</v>
      </c>
      <c r="D159" s="274">
        <v>-408</v>
      </c>
      <c r="E159" s="275">
        <v>-368</v>
      </c>
      <c r="F159" s="805" t="s">
        <v>1400</v>
      </c>
      <c r="G159" s="813">
        <v>-351</v>
      </c>
      <c r="I159" s="850" t="s">
        <v>2736</v>
      </c>
      <c r="J159" s="851">
        <v>47202</v>
      </c>
      <c r="K159" s="852">
        <v>24753</v>
      </c>
      <c r="N159" s="49" t="s">
        <v>4462</v>
      </c>
      <c r="O159" s="61">
        <v>68800</v>
      </c>
      <c r="P159" s="844">
        <v>100</v>
      </c>
      <c r="Q159" s="61">
        <v>1922486</v>
      </c>
      <c r="R159" s="61">
        <v>132982516200</v>
      </c>
      <c r="S159" s="61">
        <v>70300</v>
      </c>
      <c r="T159" s="61">
        <v>70400</v>
      </c>
      <c r="U159" s="61">
        <v>68200</v>
      </c>
      <c r="V159" s="61">
        <v>7661277</v>
      </c>
      <c r="W159" s="61">
        <v>111355765</v>
      </c>
    </row>
    <row r="160" spans="2:23" ht="12" customHeight="1">
      <c r="B160" s="1128"/>
      <c r="C160" s="279" t="s">
        <v>2205</v>
      </c>
      <c r="D160" s="276">
        <v>396672</v>
      </c>
      <c r="E160" s="277">
        <v>259418</v>
      </c>
      <c r="F160" s="805" t="s">
        <v>2205</v>
      </c>
      <c r="G160" s="811">
        <v>263683</v>
      </c>
      <c r="I160" s="850" t="s">
        <v>2738</v>
      </c>
      <c r="J160" s="851">
        <v>6675</v>
      </c>
      <c r="K160" s="852">
        <v>24513</v>
      </c>
      <c r="N160" s="49" t="s">
        <v>4463</v>
      </c>
      <c r="O160" s="61">
        <v>68700</v>
      </c>
      <c r="P160" s="61">
        <v>5000</v>
      </c>
      <c r="Q160" s="61">
        <v>2340749</v>
      </c>
      <c r="R160" s="61">
        <v>156912596200</v>
      </c>
      <c r="S160" s="61">
        <v>65100</v>
      </c>
      <c r="T160" s="61">
        <v>68800</v>
      </c>
      <c r="U160" s="61">
        <v>64700</v>
      </c>
      <c r="V160" s="61">
        <v>7650141</v>
      </c>
      <c r="W160" s="61">
        <v>111355765</v>
      </c>
    </row>
    <row r="161" spans="2:23" ht="12" customHeight="1">
      <c r="B161" s="1128"/>
      <c r="C161" s="279" t="s">
        <v>2198</v>
      </c>
      <c r="D161" s="276">
        <v>1917100</v>
      </c>
      <c r="E161" s="277">
        <v>1834018</v>
      </c>
      <c r="F161" s="805" t="s">
        <v>2198</v>
      </c>
      <c r="G161" s="811">
        <v>2447853</v>
      </c>
      <c r="I161" s="850" t="s">
        <v>2740</v>
      </c>
      <c r="J161" s="851">
        <v>21691</v>
      </c>
      <c r="K161" s="852">
        <v>61997</v>
      </c>
      <c r="N161" s="49" t="s">
        <v>4464</v>
      </c>
      <c r="O161" s="61">
        <v>63700</v>
      </c>
      <c r="P161" s="61">
        <v>2800</v>
      </c>
      <c r="Q161" s="61">
        <v>1495669</v>
      </c>
      <c r="R161" s="61">
        <v>94244197900</v>
      </c>
      <c r="S161" s="61">
        <v>61500</v>
      </c>
      <c r="T161" s="61">
        <v>63900</v>
      </c>
      <c r="U161" s="61">
        <v>61200</v>
      </c>
      <c r="V161" s="61">
        <v>7093362</v>
      </c>
      <c r="W161" s="61">
        <v>111355765</v>
      </c>
    </row>
    <row r="162" spans="2:23" ht="12" customHeight="1">
      <c r="B162" s="1128"/>
      <c r="C162" s="279" t="s">
        <v>1400</v>
      </c>
      <c r="D162" s="276">
        <v>-166405</v>
      </c>
      <c r="E162" s="277">
        <v>-152058</v>
      </c>
      <c r="F162" s="805" t="s">
        <v>1400</v>
      </c>
      <c r="G162" s="811">
        <v>-175489</v>
      </c>
      <c r="I162" s="850" t="s">
        <v>2741</v>
      </c>
      <c r="J162" s="851">
        <v>2203</v>
      </c>
      <c r="K162" s="854" t="s">
        <v>115</v>
      </c>
      <c r="N162" s="49" t="s">
        <v>4465</v>
      </c>
      <c r="O162" s="61">
        <v>60900</v>
      </c>
      <c r="P162" s="844">
        <v>-300</v>
      </c>
      <c r="Q162" s="61">
        <v>1454277</v>
      </c>
      <c r="R162" s="61">
        <v>90154698300</v>
      </c>
      <c r="S162" s="61">
        <v>62300</v>
      </c>
      <c r="T162" s="61">
        <v>63600</v>
      </c>
      <c r="U162" s="61">
        <v>60500</v>
      </c>
      <c r="V162" s="61">
        <v>6781566</v>
      </c>
      <c r="W162" s="61">
        <v>111355765</v>
      </c>
    </row>
    <row r="163" spans="2:23" ht="12" customHeight="1">
      <c r="B163" s="1129"/>
      <c r="C163" s="335" t="s">
        <v>2886</v>
      </c>
      <c r="D163" s="276">
        <v>2176726</v>
      </c>
      <c r="E163" s="277">
        <v>1966367</v>
      </c>
      <c r="F163" s="821" t="s">
        <v>2886</v>
      </c>
      <c r="G163" s="811">
        <v>2555190</v>
      </c>
      <c r="I163" s="850" t="s">
        <v>773</v>
      </c>
      <c r="J163" s="851">
        <v>82721</v>
      </c>
      <c r="K163" s="852">
        <v>88407</v>
      </c>
      <c r="N163" s="49" t="s">
        <v>4466</v>
      </c>
      <c r="O163" s="61">
        <v>61200</v>
      </c>
      <c r="P163" s="844">
        <v>0</v>
      </c>
      <c r="Q163" s="61">
        <v>825259</v>
      </c>
      <c r="R163" s="61">
        <v>51026198400</v>
      </c>
      <c r="S163" s="61">
        <v>61800</v>
      </c>
      <c r="T163" s="61">
        <v>62800</v>
      </c>
      <c r="U163" s="61">
        <v>60900</v>
      </c>
      <c r="V163" s="61">
        <v>6814973</v>
      </c>
      <c r="W163" s="61">
        <v>111355765</v>
      </c>
    </row>
    <row r="164" spans="2:23" ht="12" customHeight="1">
      <c r="B164" s="1127" t="s">
        <v>2858</v>
      </c>
      <c r="C164" s="54" t="s">
        <v>2887</v>
      </c>
      <c r="D164" s="276">
        <v>563860</v>
      </c>
      <c r="E164" s="277">
        <v>761535</v>
      </c>
      <c r="F164" s="790" t="s">
        <v>2887</v>
      </c>
      <c r="G164" s="811">
        <v>670845</v>
      </c>
      <c r="I164" s="850" t="s">
        <v>2743</v>
      </c>
      <c r="J164" s="851">
        <v>132539</v>
      </c>
      <c r="N164" s="49" t="s">
        <v>4467</v>
      </c>
      <c r="O164" s="61">
        <v>61200</v>
      </c>
      <c r="P164" s="844">
        <v>700</v>
      </c>
      <c r="Q164" s="61">
        <v>448876</v>
      </c>
      <c r="R164" s="61">
        <v>27369584200</v>
      </c>
      <c r="S164" s="61">
        <v>60600</v>
      </c>
      <c r="T164" s="61">
        <v>61400</v>
      </c>
      <c r="U164" s="61">
        <v>60300</v>
      </c>
      <c r="V164" s="61">
        <v>6814973</v>
      </c>
      <c r="W164" s="61">
        <v>111355765</v>
      </c>
    </row>
    <row r="165" spans="2:23" ht="12" customHeight="1">
      <c r="B165" s="1128"/>
      <c r="C165" s="54" t="s">
        <v>1400</v>
      </c>
      <c r="D165" s="276">
        <v>-15896</v>
      </c>
      <c r="E165" s="277">
        <v>-13079</v>
      </c>
      <c r="F165" s="790" t="s">
        <v>1400</v>
      </c>
      <c r="G165" s="811">
        <v>-9781</v>
      </c>
      <c r="I165" s="850" t="s">
        <v>2745</v>
      </c>
      <c r="J165" s="851">
        <v>1949</v>
      </c>
      <c r="N165" s="49" t="s">
        <v>4468</v>
      </c>
      <c r="O165" s="61">
        <v>60500</v>
      </c>
      <c r="P165" s="844">
        <v>500</v>
      </c>
      <c r="Q165" s="61">
        <v>548339</v>
      </c>
      <c r="R165" s="61">
        <v>33329299700</v>
      </c>
      <c r="S165" s="61">
        <v>61200</v>
      </c>
      <c r="T165" s="61">
        <v>61500</v>
      </c>
      <c r="U165" s="61">
        <v>60300</v>
      </c>
      <c r="V165" s="61">
        <v>6737024</v>
      </c>
      <c r="W165" s="61">
        <v>111355765</v>
      </c>
    </row>
    <row r="166" spans="2:23" ht="12" customHeight="1">
      <c r="B166" s="1128"/>
      <c r="C166" s="54" t="s">
        <v>1289</v>
      </c>
      <c r="D166" s="276">
        <v>57675</v>
      </c>
      <c r="E166" s="277">
        <v>7223</v>
      </c>
      <c r="F166" s="790" t="s">
        <v>1289</v>
      </c>
      <c r="G166" s="811">
        <v>5666</v>
      </c>
      <c r="I166" s="850" t="s">
        <v>2746</v>
      </c>
      <c r="J166" s="851">
        <v>1200</v>
      </c>
      <c r="N166" s="49" t="s">
        <v>4469</v>
      </c>
      <c r="O166" s="61">
        <v>60000</v>
      </c>
      <c r="P166" s="844">
        <v>-400</v>
      </c>
      <c r="Q166" s="61">
        <v>629125</v>
      </c>
      <c r="R166" s="61">
        <v>37594267200</v>
      </c>
      <c r="S166" s="61">
        <v>59900</v>
      </c>
      <c r="T166" s="61">
        <v>60200</v>
      </c>
      <c r="U166" s="61">
        <v>59200</v>
      </c>
      <c r="V166" s="61">
        <v>6681346</v>
      </c>
      <c r="W166" s="61">
        <v>111355765</v>
      </c>
    </row>
    <row r="167" spans="2:23" ht="12" customHeight="1">
      <c r="B167" s="1128"/>
      <c r="C167" s="54" t="s">
        <v>1400</v>
      </c>
      <c r="D167" s="274">
        <v>-753</v>
      </c>
      <c r="E167" s="275">
        <v>-25</v>
      </c>
      <c r="F167" s="790" t="s">
        <v>1400</v>
      </c>
      <c r="G167" s="813"/>
      <c r="I167" s="850" t="s">
        <v>74</v>
      </c>
      <c r="J167" s="851">
        <v>58873</v>
      </c>
      <c r="N167" s="49" t="s">
        <v>4470</v>
      </c>
      <c r="O167" s="61">
        <v>60400</v>
      </c>
      <c r="P167" s="61">
        <v>1000</v>
      </c>
      <c r="Q167" s="61">
        <v>786620</v>
      </c>
      <c r="R167" s="61">
        <v>47571438200</v>
      </c>
      <c r="S167" s="61">
        <v>59700</v>
      </c>
      <c r="T167" s="61">
        <v>61100</v>
      </c>
      <c r="U167" s="61">
        <v>59600</v>
      </c>
      <c r="V167" s="61">
        <v>6725888</v>
      </c>
      <c r="W167" s="61">
        <v>111355765</v>
      </c>
    </row>
    <row r="168" spans="2:23" ht="12" customHeight="1">
      <c r="B168" s="1128"/>
      <c r="C168" s="54" t="s">
        <v>1288</v>
      </c>
      <c r="D168" s="276">
        <v>625640</v>
      </c>
      <c r="E168" s="277">
        <v>651897</v>
      </c>
      <c r="F168" s="790" t="s">
        <v>1288</v>
      </c>
      <c r="G168" s="811">
        <v>1015702</v>
      </c>
      <c r="I168" s="850" t="s">
        <v>792</v>
      </c>
      <c r="J168" s="851">
        <v>64290</v>
      </c>
      <c r="K168" s="852">
        <v>66451</v>
      </c>
      <c r="N168" s="49" t="s">
        <v>4471</v>
      </c>
      <c r="O168" s="61">
        <v>59400</v>
      </c>
      <c r="P168" s="61">
        <v>-1300</v>
      </c>
      <c r="Q168" s="61">
        <v>946128</v>
      </c>
      <c r="R168" s="61">
        <v>56553043300</v>
      </c>
      <c r="S168" s="61">
        <v>60300</v>
      </c>
      <c r="T168" s="61">
        <v>60500</v>
      </c>
      <c r="U168" s="61">
        <v>59300</v>
      </c>
      <c r="V168" s="61">
        <v>6614532</v>
      </c>
      <c r="W168" s="61">
        <v>111355765</v>
      </c>
    </row>
    <row r="169" spans="2:23" ht="12" customHeight="1">
      <c r="B169" s="1128"/>
      <c r="C169" s="54" t="s">
        <v>1400</v>
      </c>
      <c r="D169" s="276">
        <v>-108964</v>
      </c>
      <c r="E169" s="277">
        <v>-116928</v>
      </c>
      <c r="F169" s="790" t="s">
        <v>1400</v>
      </c>
      <c r="G169" s="811">
        <v>-44616</v>
      </c>
      <c r="I169" s="850" t="s">
        <v>1259</v>
      </c>
      <c r="J169" s="851">
        <v>139231</v>
      </c>
      <c r="K169" s="852">
        <v>75426</v>
      </c>
      <c r="N169" s="49" t="s">
        <v>4472</v>
      </c>
      <c r="O169" s="61">
        <v>60700</v>
      </c>
      <c r="P169" s="844">
        <v>200</v>
      </c>
      <c r="Q169" s="61">
        <v>1057465</v>
      </c>
      <c r="R169" s="61">
        <v>64510650400</v>
      </c>
      <c r="S169" s="61">
        <v>61000</v>
      </c>
      <c r="T169" s="61">
        <v>61900</v>
      </c>
      <c r="U169" s="61">
        <v>60000</v>
      </c>
      <c r="V169" s="61">
        <v>6759295</v>
      </c>
      <c r="W169" s="61">
        <v>111355765</v>
      </c>
    </row>
    <row r="170" spans="2:23" ht="12" customHeight="1">
      <c r="B170" s="1128"/>
      <c r="C170" s="54" t="s">
        <v>2213</v>
      </c>
      <c r="D170" s="274" t="s">
        <v>115</v>
      </c>
      <c r="E170" s="275">
        <v>-3</v>
      </c>
      <c r="F170" s="790" t="s">
        <v>2213</v>
      </c>
      <c r="G170" s="813">
        <v>-81</v>
      </c>
      <c r="I170" s="850" t="s">
        <v>2749</v>
      </c>
      <c r="J170" s="851">
        <v>3739</v>
      </c>
      <c r="K170" s="852">
        <v>10387</v>
      </c>
      <c r="N170" s="49" t="s">
        <v>4473</v>
      </c>
      <c r="O170" s="61">
        <v>60500</v>
      </c>
      <c r="P170" s="61">
        <v>-3400</v>
      </c>
      <c r="Q170" s="61">
        <v>1898985</v>
      </c>
      <c r="R170" s="61">
        <v>115368996200</v>
      </c>
      <c r="S170" s="61">
        <v>60500</v>
      </c>
      <c r="T170" s="61">
        <v>61800</v>
      </c>
      <c r="U170" s="61">
        <v>59900</v>
      </c>
      <c r="V170" s="61">
        <v>6737024</v>
      </c>
      <c r="W170" s="61">
        <v>111355765</v>
      </c>
    </row>
    <row r="171" spans="2:23" ht="12" customHeight="1">
      <c r="B171" s="1128"/>
      <c r="C171" s="54" t="s">
        <v>2502</v>
      </c>
      <c r="D171" s="276">
        <v>46570</v>
      </c>
      <c r="E171" s="277">
        <v>40310</v>
      </c>
      <c r="F171" s="790" t="s">
        <v>2502</v>
      </c>
      <c r="G171" s="811">
        <v>41140</v>
      </c>
      <c r="I171" s="850" t="s">
        <v>2751</v>
      </c>
      <c r="J171" s="853">
        <v>104</v>
      </c>
      <c r="K171" s="852">
        <v>2652</v>
      </c>
      <c r="N171" s="49" t="s">
        <v>4474</v>
      </c>
      <c r="O171" s="61">
        <v>63900</v>
      </c>
      <c r="P171" s="844">
        <v>400</v>
      </c>
      <c r="Q171" s="61">
        <v>822120</v>
      </c>
      <c r="R171" s="61">
        <v>52541054600</v>
      </c>
      <c r="S171" s="61">
        <v>63900</v>
      </c>
      <c r="T171" s="61">
        <v>64400</v>
      </c>
      <c r="U171" s="61">
        <v>63100</v>
      </c>
      <c r="V171" s="61">
        <v>7115633</v>
      </c>
      <c r="W171" s="61">
        <v>111355765</v>
      </c>
    </row>
    <row r="172" spans="2:23" ht="12" customHeight="1">
      <c r="B172" s="1128"/>
      <c r="C172" s="54" t="s">
        <v>1400</v>
      </c>
      <c r="D172" s="276">
        <v>-8994</v>
      </c>
      <c r="E172" s="277">
        <v>-8009</v>
      </c>
      <c r="F172" s="790" t="s">
        <v>1400</v>
      </c>
      <c r="G172" s="811">
        <v>-19633</v>
      </c>
      <c r="I172" s="850" t="s">
        <v>2752</v>
      </c>
      <c r="J172" s="851">
        <v>152219</v>
      </c>
      <c r="K172" s="852">
        <v>10964</v>
      </c>
      <c r="N172" s="49" t="s">
        <v>4475</v>
      </c>
      <c r="O172" s="61">
        <v>63500</v>
      </c>
      <c r="P172" s="61">
        <v>2400</v>
      </c>
      <c r="Q172" s="61">
        <v>1662468</v>
      </c>
      <c r="R172" s="61">
        <v>104908114400</v>
      </c>
      <c r="S172" s="61">
        <v>61300</v>
      </c>
      <c r="T172" s="61">
        <v>64200</v>
      </c>
      <c r="U172" s="61">
        <v>60600</v>
      </c>
      <c r="V172" s="61">
        <v>7071091</v>
      </c>
      <c r="W172" s="61">
        <v>111355765</v>
      </c>
    </row>
    <row r="173" spans="2:23" ht="12" customHeight="1">
      <c r="B173" s="1128"/>
      <c r="C173" s="54" t="s">
        <v>2888</v>
      </c>
      <c r="D173" s="276">
        <v>164578</v>
      </c>
      <c r="E173" s="277">
        <v>176460</v>
      </c>
      <c r="F173" s="790" t="s">
        <v>2888</v>
      </c>
      <c r="G173" s="811">
        <v>136087</v>
      </c>
      <c r="I173" s="850" t="s">
        <v>2754</v>
      </c>
      <c r="J173" s="851">
        <v>143464</v>
      </c>
      <c r="K173" s="852">
        <v>69372</v>
      </c>
      <c r="N173" s="49" t="s">
        <v>4476</v>
      </c>
      <c r="O173" s="61">
        <v>61100</v>
      </c>
      <c r="P173" s="844">
        <v>-700</v>
      </c>
      <c r="Q173" s="61">
        <v>800030</v>
      </c>
      <c r="R173" s="61">
        <v>48749224100</v>
      </c>
      <c r="S173" s="61">
        <v>61500</v>
      </c>
      <c r="T173" s="61">
        <v>61600</v>
      </c>
      <c r="U173" s="61">
        <v>60000</v>
      </c>
      <c r="V173" s="61">
        <v>6803837</v>
      </c>
      <c r="W173" s="61">
        <v>111355765</v>
      </c>
    </row>
    <row r="174" spans="2:23" ht="12" customHeight="1">
      <c r="B174" s="1128"/>
      <c r="C174" s="54" t="s">
        <v>1400</v>
      </c>
      <c r="D174" s="276">
        <v>-1367</v>
      </c>
      <c r="E174" s="275">
        <v>0</v>
      </c>
      <c r="F174" s="791" t="s">
        <v>2886</v>
      </c>
      <c r="G174" s="811">
        <v>1795329</v>
      </c>
      <c r="I174" s="850" t="s">
        <v>2757</v>
      </c>
      <c r="J174" s="853">
        <v>122</v>
      </c>
      <c r="K174" s="854">
        <v>19</v>
      </c>
      <c r="N174" s="49" t="s">
        <v>4477</v>
      </c>
      <c r="O174" s="61">
        <v>61800</v>
      </c>
      <c r="P174" s="61">
        <v>1200</v>
      </c>
      <c r="Q174" s="61">
        <v>908307</v>
      </c>
      <c r="R174" s="61">
        <v>55867305000</v>
      </c>
      <c r="S174" s="61">
        <v>61000</v>
      </c>
      <c r="T174" s="61">
        <v>62000</v>
      </c>
      <c r="U174" s="61">
        <v>60700</v>
      </c>
      <c r="V174" s="61">
        <v>6881786</v>
      </c>
      <c r="W174" s="61">
        <v>111355765</v>
      </c>
    </row>
    <row r="175" spans="2:23" ht="12" customHeight="1">
      <c r="B175" s="1129"/>
      <c r="C175" s="299" t="s">
        <v>2886</v>
      </c>
      <c r="D175" s="276">
        <v>1322349</v>
      </c>
      <c r="E175" s="277">
        <v>1499381</v>
      </c>
      <c r="I175" s="850" t="s">
        <v>2758</v>
      </c>
      <c r="J175" s="851">
        <v>50979</v>
      </c>
      <c r="K175" s="852">
        <v>27188</v>
      </c>
      <c r="N175" s="49" t="s">
        <v>4478</v>
      </c>
      <c r="O175" s="61">
        <v>60600</v>
      </c>
      <c r="P175" s="844">
        <v>300</v>
      </c>
      <c r="Q175" s="61">
        <v>750800</v>
      </c>
      <c r="R175" s="61">
        <v>45651830400</v>
      </c>
      <c r="S175" s="61">
        <v>60700</v>
      </c>
      <c r="T175" s="61">
        <v>61200</v>
      </c>
      <c r="U175" s="61">
        <v>60300</v>
      </c>
      <c r="V175" s="61">
        <v>6748159</v>
      </c>
      <c r="W175" s="61">
        <v>111355765</v>
      </c>
    </row>
    <row r="176" spans="2:23" ht="12" customHeight="1">
      <c r="B176" s="1127" t="s">
        <v>2861</v>
      </c>
      <c r="C176" s="54" t="s">
        <v>2861</v>
      </c>
      <c r="D176" s="276">
        <v>2747139</v>
      </c>
      <c r="E176" s="277">
        <v>2923550</v>
      </c>
      <c r="F176" s="790" t="s">
        <v>2861</v>
      </c>
      <c r="G176" s="811">
        <v>3600321</v>
      </c>
      <c r="I176" s="850" t="s">
        <v>2759</v>
      </c>
      <c r="J176" s="851">
        <v>1468</v>
      </c>
      <c r="K176" s="852">
        <v>10620</v>
      </c>
      <c r="N176" s="49" t="s">
        <v>4479</v>
      </c>
      <c r="O176" s="61">
        <v>60300</v>
      </c>
      <c r="P176" s="844">
        <v>600</v>
      </c>
      <c r="Q176" s="61">
        <v>648076</v>
      </c>
      <c r="R176" s="61">
        <v>38769384100</v>
      </c>
      <c r="S176" s="61">
        <v>60200</v>
      </c>
      <c r="T176" s="61">
        <v>60300</v>
      </c>
      <c r="U176" s="61">
        <v>59300</v>
      </c>
      <c r="V176" s="61">
        <v>6714753</v>
      </c>
      <c r="W176" s="61">
        <v>111355765</v>
      </c>
    </row>
    <row r="177" spans="2:23" ht="12" customHeight="1">
      <c r="B177" s="1128"/>
      <c r="C177" s="54" t="s">
        <v>1400</v>
      </c>
      <c r="D177" s="276">
        <v>-67416</v>
      </c>
      <c r="E177" s="277">
        <v>-27104</v>
      </c>
      <c r="F177" s="790" t="s">
        <v>1400</v>
      </c>
      <c r="G177" s="811">
        <v>-4512</v>
      </c>
      <c r="I177" s="850" t="s">
        <v>2760</v>
      </c>
      <c r="J177" s="853">
        <v>612</v>
      </c>
      <c r="K177" s="852">
        <v>1189</v>
      </c>
      <c r="N177" s="49" t="s">
        <v>4480</v>
      </c>
      <c r="O177" s="61">
        <v>59700</v>
      </c>
      <c r="P177" s="844">
        <v>-300</v>
      </c>
      <c r="Q177" s="61">
        <v>1316686</v>
      </c>
      <c r="R177" s="61">
        <v>79447733100</v>
      </c>
      <c r="S177" s="61">
        <v>61700</v>
      </c>
      <c r="T177" s="61">
        <v>62000</v>
      </c>
      <c r="U177" s="61">
        <v>59300</v>
      </c>
      <c r="V177" s="61">
        <v>6647939</v>
      </c>
      <c r="W177" s="61">
        <v>111355765</v>
      </c>
    </row>
    <row r="178" spans="2:23" ht="12" customHeight="1">
      <c r="B178" s="1129"/>
      <c r="C178" s="299" t="s">
        <v>2886</v>
      </c>
      <c r="D178" s="276">
        <v>2679723</v>
      </c>
      <c r="E178" s="277">
        <v>2896446</v>
      </c>
      <c r="F178" s="791" t="s">
        <v>2886</v>
      </c>
      <c r="G178" s="811">
        <v>3595809</v>
      </c>
      <c r="I178" s="850" t="s">
        <v>2761</v>
      </c>
      <c r="J178" s="851">
        <v>9453</v>
      </c>
      <c r="K178" s="852">
        <v>1604</v>
      </c>
      <c r="N178" s="49" t="s">
        <v>4481</v>
      </c>
      <c r="O178" s="61">
        <v>60000</v>
      </c>
      <c r="P178" s="61">
        <v>2300</v>
      </c>
      <c r="Q178" s="61">
        <v>995008</v>
      </c>
      <c r="R178" s="61">
        <v>58612858200</v>
      </c>
      <c r="S178" s="61">
        <v>58000</v>
      </c>
      <c r="T178" s="61">
        <v>60300</v>
      </c>
      <c r="U178" s="61">
        <v>57300</v>
      </c>
      <c r="V178" s="61">
        <v>6681346</v>
      </c>
      <c r="W178" s="61">
        <v>111355765</v>
      </c>
    </row>
    <row r="179" spans="2:23" ht="12" customHeight="1">
      <c r="B179" s="1127" t="s">
        <v>2889</v>
      </c>
      <c r="C179" s="54" t="s">
        <v>2889</v>
      </c>
      <c r="D179" s="276">
        <v>384648</v>
      </c>
      <c r="E179" s="277">
        <v>364017</v>
      </c>
      <c r="F179" s="790" t="s">
        <v>2889</v>
      </c>
      <c r="G179" s="811">
        <v>409003</v>
      </c>
      <c r="I179" s="850" t="s">
        <v>2762</v>
      </c>
      <c r="J179" s="853" t="s">
        <v>115</v>
      </c>
      <c r="K179" s="854">
        <v>180</v>
      </c>
      <c r="N179" s="49" t="s">
        <v>4482</v>
      </c>
      <c r="O179" s="61">
        <v>57700</v>
      </c>
      <c r="P179" s="61">
        <v>-3100</v>
      </c>
      <c r="Q179" s="61">
        <v>1891097</v>
      </c>
      <c r="R179" s="61">
        <v>113895258000</v>
      </c>
      <c r="S179" s="61">
        <v>61800</v>
      </c>
      <c r="T179" s="61">
        <v>62100</v>
      </c>
      <c r="U179" s="61">
        <v>57500</v>
      </c>
      <c r="V179" s="61">
        <v>6425228</v>
      </c>
      <c r="W179" s="61">
        <v>111355765</v>
      </c>
    </row>
    <row r="180" spans="2:23" ht="12" customHeight="1">
      <c r="B180" s="1128"/>
      <c r="C180" s="54" t="s">
        <v>1400</v>
      </c>
      <c r="D180" s="276">
        <v>-4272</v>
      </c>
      <c r="E180" s="275" t="s">
        <v>115</v>
      </c>
      <c r="F180" s="790" t="s">
        <v>2890</v>
      </c>
      <c r="G180" s="813">
        <v>14</v>
      </c>
      <c r="I180" s="850" t="s">
        <v>2764</v>
      </c>
      <c r="J180" s="853">
        <v>183</v>
      </c>
      <c r="K180" s="854">
        <v>85</v>
      </c>
      <c r="N180" s="49" t="s">
        <v>4483</v>
      </c>
      <c r="O180" s="61">
        <v>60800</v>
      </c>
      <c r="P180" s="61">
        <v>1900</v>
      </c>
      <c r="Q180" s="61">
        <v>2117805</v>
      </c>
      <c r="R180" s="61">
        <v>129218177700</v>
      </c>
      <c r="S180" s="61">
        <v>61000</v>
      </c>
      <c r="T180" s="61">
        <v>61900</v>
      </c>
      <c r="U180" s="61">
        <v>59900</v>
      </c>
      <c r="V180" s="61">
        <v>6770431</v>
      </c>
      <c r="W180" s="61">
        <v>111355765</v>
      </c>
    </row>
    <row r="181" spans="2:23" ht="12" customHeight="1">
      <c r="B181" s="1128"/>
      <c r="C181" s="54" t="s">
        <v>2213</v>
      </c>
      <c r="D181" s="276">
        <v>-1011</v>
      </c>
      <c r="E181" s="275" t="s">
        <v>115</v>
      </c>
      <c r="I181" s="850" t="s">
        <v>2769</v>
      </c>
      <c r="J181" s="851">
        <v>2332</v>
      </c>
      <c r="K181" s="852">
        <v>1108</v>
      </c>
      <c r="N181" s="49" t="s">
        <v>4484</v>
      </c>
      <c r="O181" s="61">
        <v>58900</v>
      </c>
      <c r="P181" s="844">
        <v>-200</v>
      </c>
      <c r="Q181" s="61">
        <v>722746</v>
      </c>
      <c r="R181" s="61">
        <v>42815661100</v>
      </c>
      <c r="S181" s="61">
        <v>58800</v>
      </c>
      <c r="T181" s="61">
        <v>60200</v>
      </c>
      <c r="U181" s="61">
        <v>58600</v>
      </c>
      <c r="V181" s="61">
        <v>6558855</v>
      </c>
      <c r="W181" s="61">
        <v>111355765</v>
      </c>
    </row>
    <row r="182" spans="2:23" ht="12" customHeight="1">
      <c r="B182" s="1128"/>
      <c r="C182" s="54" t="s">
        <v>2890</v>
      </c>
      <c r="D182" s="274">
        <v>20</v>
      </c>
      <c r="E182" s="275">
        <v>13</v>
      </c>
      <c r="I182" s="850" t="s">
        <v>2771</v>
      </c>
      <c r="J182" s="851">
        <v>22200</v>
      </c>
      <c r="K182" s="852">
        <v>59691</v>
      </c>
      <c r="N182" s="49" t="s">
        <v>4485</v>
      </c>
      <c r="O182" s="61">
        <v>59100</v>
      </c>
      <c r="P182" s="844">
        <v>900</v>
      </c>
      <c r="Q182" s="61">
        <v>963809</v>
      </c>
      <c r="R182" s="61">
        <v>57117341400</v>
      </c>
      <c r="S182" s="61">
        <v>58600</v>
      </c>
      <c r="T182" s="61">
        <v>60000</v>
      </c>
      <c r="U182" s="61">
        <v>57700</v>
      </c>
      <c r="V182" s="61">
        <v>6581126</v>
      </c>
      <c r="W182" s="61">
        <v>111355765</v>
      </c>
    </row>
    <row r="183" spans="2:23" ht="12" customHeight="1">
      <c r="B183" s="1129"/>
      <c r="C183" s="299" t="s">
        <v>2886</v>
      </c>
      <c r="D183" s="276">
        <v>379385</v>
      </c>
      <c r="E183" s="277">
        <v>364030</v>
      </c>
      <c r="F183" s="791" t="s">
        <v>2886</v>
      </c>
      <c r="G183" s="811">
        <v>409017</v>
      </c>
      <c r="I183" s="850" t="s">
        <v>2773</v>
      </c>
      <c r="J183" s="851">
        <v>1247</v>
      </c>
      <c r="K183" s="854" t="s">
        <v>115</v>
      </c>
      <c r="N183" s="49" t="s">
        <v>4486</v>
      </c>
      <c r="O183" s="61">
        <v>58200</v>
      </c>
      <c r="P183" s="61">
        <v>1100</v>
      </c>
      <c r="Q183" s="61">
        <v>601311</v>
      </c>
      <c r="R183" s="61">
        <v>34691307900</v>
      </c>
      <c r="S183" s="61">
        <v>57400</v>
      </c>
      <c r="T183" s="61">
        <v>58600</v>
      </c>
      <c r="U183" s="61">
        <v>56900</v>
      </c>
      <c r="V183" s="61">
        <v>6480906</v>
      </c>
      <c r="W183" s="61">
        <v>111355765</v>
      </c>
    </row>
    <row r="184" spans="2:23" ht="12" customHeight="1">
      <c r="B184" s="1127" t="s">
        <v>2865</v>
      </c>
      <c r="C184" s="54" t="s">
        <v>2891</v>
      </c>
      <c r="D184" s="276">
        <v>4707</v>
      </c>
      <c r="E184" s="277">
        <v>15165</v>
      </c>
      <c r="F184" s="790" t="s">
        <v>2891</v>
      </c>
      <c r="G184" s="811">
        <v>18958</v>
      </c>
      <c r="I184" s="850" t="s">
        <v>2777</v>
      </c>
      <c r="J184" s="851">
        <v>1645</v>
      </c>
      <c r="K184" s="854">
        <v>314</v>
      </c>
      <c r="N184" s="49" t="s">
        <v>4487</v>
      </c>
      <c r="O184" s="61">
        <v>57100</v>
      </c>
      <c r="P184" s="61">
        <v>-2500</v>
      </c>
      <c r="Q184" s="61">
        <v>917534</v>
      </c>
      <c r="R184" s="61">
        <v>53164980000</v>
      </c>
      <c r="S184" s="61">
        <v>59000</v>
      </c>
      <c r="T184" s="61">
        <v>59000</v>
      </c>
      <c r="U184" s="61">
        <v>57000</v>
      </c>
      <c r="V184" s="61">
        <v>6358414</v>
      </c>
      <c r="W184" s="61">
        <v>111355765</v>
      </c>
    </row>
    <row r="185" spans="2:23" ht="12" customHeight="1">
      <c r="B185" s="1128"/>
      <c r="C185" s="54" t="s">
        <v>1400</v>
      </c>
      <c r="D185" s="274">
        <v>-352</v>
      </c>
      <c r="E185" s="277">
        <v>-14936</v>
      </c>
      <c r="F185" s="790" t="s">
        <v>1400</v>
      </c>
      <c r="G185" s="811">
        <v>-14391</v>
      </c>
      <c r="I185" s="850" t="s">
        <v>2357</v>
      </c>
      <c r="J185" s="851">
        <v>16159</v>
      </c>
      <c r="K185" s="852">
        <v>11589</v>
      </c>
      <c r="N185" s="49" t="s">
        <v>4488</v>
      </c>
      <c r="O185" s="61">
        <v>59600</v>
      </c>
      <c r="P185" s="61">
        <v>1100</v>
      </c>
      <c r="Q185" s="61">
        <v>1131032</v>
      </c>
      <c r="R185" s="61">
        <v>67578081200</v>
      </c>
      <c r="S185" s="61">
        <v>59200</v>
      </c>
      <c r="T185" s="61">
        <v>60100</v>
      </c>
      <c r="U185" s="61">
        <v>59000</v>
      </c>
      <c r="V185" s="61">
        <v>6636804</v>
      </c>
      <c r="W185" s="61">
        <v>111355765</v>
      </c>
    </row>
    <row r="186" spans="2:23" ht="12" customHeight="1">
      <c r="B186" s="1128"/>
      <c r="F186" s="790" t="s">
        <v>2213</v>
      </c>
      <c r="G186" s="813">
        <v>-3</v>
      </c>
      <c r="I186" s="850" t="s">
        <v>2781</v>
      </c>
      <c r="J186" s="851">
        <v>76816</v>
      </c>
      <c r="K186" s="852">
        <v>87061</v>
      </c>
      <c r="N186" s="49" t="s">
        <v>4489</v>
      </c>
      <c r="O186" s="61">
        <v>58500</v>
      </c>
      <c r="P186" s="844">
        <v>-100</v>
      </c>
      <c r="Q186" s="61">
        <v>1171499</v>
      </c>
      <c r="R186" s="61">
        <v>69006837000</v>
      </c>
      <c r="S186" s="61">
        <v>58800</v>
      </c>
      <c r="T186" s="61">
        <v>60300</v>
      </c>
      <c r="U186" s="61">
        <v>57600</v>
      </c>
      <c r="V186" s="61">
        <v>6514312</v>
      </c>
      <c r="W186" s="61">
        <v>111355765</v>
      </c>
    </row>
    <row r="187" spans="2:23" ht="12" customHeight="1">
      <c r="B187" s="1128"/>
      <c r="C187" s="54" t="s">
        <v>2892</v>
      </c>
      <c r="D187" s="276">
        <v>215383</v>
      </c>
      <c r="E187" s="277">
        <v>269020</v>
      </c>
      <c r="F187" s="790" t="s">
        <v>2892</v>
      </c>
      <c r="G187" s="811">
        <v>290533</v>
      </c>
      <c r="I187" s="850" t="s">
        <v>62</v>
      </c>
      <c r="J187" s="851">
        <v>183265</v>
      </c>
      <c r="K187" s="852">
        <v>249765</v>
      </c>
      <c r="N187" s="49" t="s">
        <v>4490</v>
      </c>
      <c r="O187" s="61">
        <v>58600</v>
      </c>
      <c r="P187" s="844">
        <v>100</v>
      </c>
      <c r="Q187" s="61">
        <v>799795</v>
      </c>
      <c r="R187" s="61">
        <v>47042035600</v>
      </c>
      <c r="S187" s="61">
        <v>58800</v>
      </c>
      <c r="T187" s="61">
        <v>59500</v>
      </c>
      <c r="U187" s="61">
        <v>58100</v>
      </c>
      <c r="V187" s="61">
        <v>6525448</v>
      </c>
      <c r="W187" s="61">
        <v>111355765</v>
      </c>
    </row>
    <row r="188" spans="2:23" ht="12" customHeight="1">
      <c r="B188" s="1128"/>
      <c r="C188" s="54" t="s">
        <v>1400</v>
      </c>
      <c r="D188" s="276">
        <v>-124886</v>
      </c>
      <c r="E188" s="277">
        <v>-124777</v>
      </c>
      <c r="F188" s="790" t="s">
        <v>1400</v>
      </c>
      <c r="G188" s="811">
        <v>-153586</v>
      </c>
      <c r="I188" s="850" t="s">
        <v>2788</v>
      </c>
      <c r="J188" s="851">
        <v>10118</v>
      </c>
      <c r="K188" s="852">
        <v>10500</v>
      </c>
      <c r="N188" s="49" t="s">
        <v>4491</v>
      </c>
      <c r="O188" s="61">
        <v>58500</v>
      </c>
      <c r="P188" s="844">
        <v>-300</v>
      </c>
      <c r="Q188" s="61">
        <v>1302091</v>
      </c>
      <c r="R188" s="61">
        <v>75906322200</v>
      </c>
      <c r="S188" s="61">
        <v>59400</v>
      </c>
      <c r="T188" s="61">
        <v>59800</v>
      </c>
      <c r="U188" s="61">
        <v>57200</v>
      </c>
      <c r="V188" s="61">
        <v>6514312</v>
      </c>
      <c r="W188" s="61">
        <v>111355765</v>
      </c>
    </row>
    <row r="189" spans="2:23" ht="12" customHeight="1">
      <c r="B189" s="1128"/>
      <c r="C189" s="54" t="s">
        <v>2213</v>
      </c>
      <c r="D189" s="276">
        <v>-3838</v>
      </c>
      <c r="E189" s="277">
        <v>-3246</v>
      </c>
      <c r="F189" s="790" t="s">
        <v>2213</v>
      </c>
      <c r="G189" s="811">
        <v>-4401</v>
      </c>
      <c r="I189" s="850" t="s">
        <v>2792</v>
      </c>
      <c r="J189" s="851">
        <v>-6530</v>
      </c>
      <c r="K189" s="852">
        <v>-5824</v>
      </c>
      <c r="N189" s="49" t="s">
        <v>4492</v>
      </c>
      <c r="O189" s="61">
        <v>58800</v>
      </c>
      <c r="P189" s="61">
        <v>2800</v>
      </c>
      <c r="Q189" s="61">
        <v>1620963</v>
      </c>
      <c r="R189" s="61">
        <v>94534478100</v>
      </c>
      <c r="S189" s="61">
        <v>56300</v>
      </c>
      <c r="T189" s="61">
        <v>59100</v>
      </c>
      <c r="U189" s="61">
        <v>56200</v>
      </c>
      <c r="V189" s="61">
        <v>6547719</v>
      </c>
      <c r="W189" s="61">
        <v>111355765</v>
      </c>
    </row>
    <row r="190" spans="2:23" ht="12" customHeight="1">
      <c r="B190" s="1128"/>
      <c r="C190" s="54" t="s">
        <v>2893</v>
      </c>
      <c r="D190" s="276">
        <v>933859</v>
      </c>
      <c r="E190" s="277">
        <v>796545</v>
      </c>
      <c r="F190" s="790" t="s">
        <v>2893</v>
      </c>
      <c r="G190" s="811">
        <v>793894</v>
      </c>
      <c r="I190" s="850" t="s">
        <v>2797</v>
      </c>
      <c r="J190" s="851">
        <v>-19995</v>
      </c>
      <c r="K190" s="852">
        <v>-52881</v>
      </c>
      <c r="N190" s="49" t="s">
        <v>4493</v>
      </c>
      <c r="O190" s="61">
        <v>56000</v>
      </c>
      <c r="P190" s="844">
        <v>-400</v>
      </c>
      <c r="Q190" s="61">
        <v>1615259</v>
      </c>
      <c r="R190" s="61">
        <v>90410084400</v>
      </c>
      <c r="S190" s="61">
        <v>56800</v>
      </c>
      <c r="T190" s="61">
        <v>57600</v>
      </c>
      <c r="U190" s="61">
        <v>54600</v>
      </c>
      <c r="V190" s="61">
        <v>6235923</v>
      </c>
      <c r="W190" s="61">
        <v>111355765</v>
      </c>
    </row>
    <row r="191" spans="2:23" ht="12" customHeight="1">
      <c r="B191" s="1128"/>
      <c r="C191" s="54" t="s">
        <v>1400</v>
      </c>
      <c r="D191" s="276">
        <v>-13562</v>
      </c>
      <c r="E191" s="277">
        <v>-4295</v>
      </c>
      <c r="F191" s="790" t="s">
        <v>1400</v>
      </c>
      <c r="G191" s="811">
        <v>-1810</v>
      </c>
      <c r="I191" s="850" t="s">
        <v>2798</v>
      </c>
      <c r="J191" s="851">
        <v>-4657</v>
      </c>
      <c r="K191" s="854">
        <v>-283</v>
      </c>
      <c r="N191" s="49" t="s">
        <v>4494</v>
      </c>
      <c r="O191" s="61">
        <v>56400</v>
      </c>
      <c r="P191" s="61">
        <v>1200</v>
      </c>
      <c r="Q191" s="61">
        <v>2165597</v>
      </c>
      <c r="R191" s="61">
        <v>123668316400</v>
      </c>
      <c r="S191" s="61">
        <v>55700</v>
      </c>
      <c r="T191" s="61">
        <v>58700</v>
      </c>
      <c r="U191" s="61">
        <v>55100</v>
      </c>
      <c r="V191" s="61">
        <v>6280465</v>
      </c>
      <c r="W191" s="61">
        <v>111355765</v>
      </c>
    </row>
    <row r="192" spans="2:23" ht="12" customHeight="1">
      <c r="B192" s="1130"/>
      <c r="C192" s="54" t="s">
        <v>2213</v>
      </c>
      <c r="D192" s="276">
        <v>-36098</v>
      </c>
      <c r="E192" s="277">
        <v>-27103</v>
      </c>
      <c r="F192" s="790" t="s">
        <v>2213</v>
      </c>
      <c r="G192" s="811">
        <v>-34104</v>
      </c>
      <c r="I192" s="850" t="s">
        <v>2801</v>
      </c>
      <c r="J192" s="851">
        <v>-24468</v>
      </c>
      <c r="K192" s="852">
        <v>-44432</v>
      </c>
      <c r="N192" s="49" t="s">
        <v>4495</v>
      </c>
      <c r="O192" s="61">
        <v>55200</v>
      </c>
      <c r="P192" s="61">
        <v>1300</v>
      </c>
      <c r="Q192" s="61">
        <v>2160944</v>
      </c>
      <c r="R192" s="61">
        <v>118832705600</v>
      </c>
      <c r="S192" s="61">
        <v>54600</v>
      </c>
      <c r="T192" s="61">
        <v>56200</v>
      </c>
      <c r="U192" s="61">
        <v>53500</v>
      </c>
      <c r="V192" s="61">
        <v>6146838</v>
      </c>
      <c r="W192" s="61">
        <v>111355765</v>
      </c>
    </row>
    <row r="193" spans="2:23" ht="12" customHeight="1">
      <c r="C193" s="336" t="s">
        <v>2886</v>
      </c>
      <c r="D193" s="281">
        <v>975213</v>
      </c>
      <c r="E193" s="282">
        <v>906373</v>
      </c>
      <c r="F193" s="863" t="s">
        <v>2886</v>
      </c>
      <c r="G193" s="816">
        <v>895090</v>
      </c>
      <c r="I193" s="850" t="s">
        <v>2802</v>
      </c>
      <c r="J193" s="851">
        <v>-3205</v>
      </c>
      <c r="K193" s="852">
        <v>-8713</v>
      </c>
      <c r="N193" s="49" t="s">
        <v>4496</v>
      </c>
      <c r="O193" s="61">
        <v>53900</v>
      </c>
      <c r="P193" s="61">
        <v>3900</v>
      </c>
      <c r="Q193" s="61">
        <v>2951316</v>
      </c>
      <c r="R193" s="61">
        <v>157369048800</v>
      </c>
      <c r="S193" s="61">
        <v>50800</v>
      </c>
      <c r="T193" s="61">
        <v>55100</v>
      </c>
      <c r="U193" s="61">
        <v>50800</v>
      </c>
      <c r="V193" s="61">
        <v>6002076</v>
      </c>
      <c r="W193" s="61">
        <v>111355765</v>
      </c>
    </row>
    <row r="194" spans="2:23" ht="12" customHeight="1">
      <c r="I194" s="850" t="s">
        <v>2804</v>
      </c>
      <c r="J194" s="851">
        <v>-9755</v>
      </c>
      <c r="K194" s="852">
        <v>-37989</v>
      </c>
      <c r="N194" s="49" t="s">
        <v>4497</v>
      </c>
      <c r="O194" s="61">
        <v>50000</v>
      </c>
      <c r="P194" s="61">
        <v>-2000</v>
      </c>
      <c r="Q194" s="61">
        <v>1172687</v>
      </c>
      <c r="R194" s="61">
        <v>59394733300</v>
      </c>
      <c r="S194" s="61">
        <v>51700</v>
      </c>
      <c r="T194" s="61">
        <v>52200</v>
      </c>
      <c r="U194" s="61">
        <v>49900</v>
      </c>
      <c r="V194" s="61">
        <v>5567788</v>
      </c>
      <c r="W194" s="61">
        <v>111355765</v>
      </c>
    </row>
    <row r="195" spans="2:23" ht="12" customHeight="1">
      <c r="I195" s="850" t="s">
        <v>2805</v>
      </c>
      <c r="J195" s="851">
        <v>-77766</v>
      </c>
      <c r="K195" s="852">
        <v>-97388</v>
      </c>
      <c r="N195" s="49" t="s">
        <v>4498</v>
      </c>
      <c r="O195" s="61">
        <v>52000</v>
      </c>
      <c r="P195" s="844">
        <v>600</v>
      </c>
      <c r="Q195" s="61">
        <v>1028983</v>
      </c>
      <c r="R195" s="61">
        <v>53307418700</v>
      </c>
      <c r="S195" s="61">
        <v>51800</v>
      </c>
      <c r="T195" s="61">
        <v>52400</v>
      </c>
      <c r="U195" s="61">
        <v>51300</v>
      </c>
      <c r="V195" s="61">
        <v>5790500</v>
      </c>
      <c r="W195" s="61">
        <v>111355765</v>
      </c>
    </row>
    <row r="196" spans="2:23" ht="12" customHeight="1">
      <c r="I196" s="850" t="s">
        <v>2807</v>
      </c>
      <c r="J196" s="853">
        <v>-146</v>
      </c>
      <c r="K196" s="854">
        <v>-104</v>
      </c>
      <c r="N196" s="49" t="s">
        <v>673</v>
      </c>
      <c r="O196" s="61">
        <v>51400</v>
      </c>
      <c r="P196" s="844">
        <v>-300</v>
      </c>
      <c r="Q196" s="61">
        <v>1349161</v>
      </c>
      <c r="R196" s="61">
        <v>69895164900</v>
      </c>
      <c r="S196" s="61">
        <v>52000</v>
      </c>
      <c r="T196" s="61">
        <v>53100</v>
      </c>
      <c r="U196" s="61">
        <v>50800</v>
      </c>
      <c r="V196" s="61">
        <v>5723686</v>
      </c>
      <c r="W196" s="61">
        <v>111355765</v>
      </c>
    </row>
    <row r="197" spans="2:23" ht="12" customHeight="1">
      <c r="I197" s="850" t="s">
        <v>2813</v>
      </c>
      <c r="J197" s="851">
        <v>-1171</v>
      </c>
      <c r="K197" s="854" t="s">
        <v>115</v>
      </c>
      <c r="N197" s="49" t="s">
        <v>674</v>
      </c>
      <c r="O197" s="61">
        <v>51700</v>
      </c>
      <c r="P197" s="61">
        <v>-2100</v>
      </c>
      <c r="Q197" s="61">
        <v>1237558</v>
      </c>
      <c r="R197" s="61">
        <v>64694784500</v>
      </c>
      <c r="S197" s="61">
        <v>54100</v>
      </c>
      <c r="T197" s="61">
        <v>54100</v>
      </c>
      <c r="U197" s="61">
        <v>51600</v>
      </c>
      <c r="V197" s="61">
        <v>5757093</v>
      </c>
      <c r="W197" s="61">
        <v>111355765</v>
      </c>
    </row>
    <row r="198" spans="2:23" ht="12" customHeight="1">
      <c r="I198" s="850" t="s">
        <v>2817</v>
      </c>
      <c r="J198" s="851">
        <v>-5359</v>
      </c>
      <c r="K198" s="852">
        <v>-1411</v>
      </c>
      <c r="N198" s="49" t="s">
        <v>675</v>
      </c>
      <c r="O198" s="61">
        <v>53800</v>
      </c>
      <c r="P198" s="844">
        <v>-600</v>
      </c>
      <c r="Q198" s="61">
        <v>558520</v>
      </c>
      <c r="R198" s="61">
        <v>30223900300</v>
      </c>
      <c r="S198" s="61">
        <v>54600</v>
      </c>
      <c r="T198" s="61">
        <v>54800</v>
      </c>
      <c r="U198" s="61">
        <v>53700</v>
      </c>
      <c r="V198" s="61">
        <v>5990940</v>
      </c>
      <c r="W198" s="61">
        <v>111355765</v>
      </c>
    </row>
    <row r="199" spans="2:23" ht="12" customHeight="1">
      <c r="I199" s="850" t="s">
        <v>2820</v>
      </c>
      <c r="J199" s="853" t="s">
        <v>115</v>
      </c>
      <c r="K199" s="854">
        <v>-95</v>
      </c>
      <c r="N199" s="49" t="s">
        <v>676</v>
      </c>
      <c r="O199" s="61">
        <v>54400</v>
      </c>
      <c r="P199" s="844">
        <v>-300</v>
      </c>
      <c r="Q199" s="61">
        <v>708423</v>
      </c>
      <c r="R199" s="61">
        <v>38818807900</v>
      </c>
      <c r="S199" s="61">
        <v>55500</v>
      </c>
      <c r="T199" s="61">
        <v>55700</v>
      </c>
      <c r="U199" s="61">
        <v>54400</v>
      </c>
      <c r="V199" s="61">
        <v>6057754</v>
      </c>
      <c r="W199" s="61">
        <v>111355765</v>
      </c>
    </row>
    <row r="200" spans="2:23" ht="12" customHeight="1">
      <c r="I200" s="850" t="s">
        <v>2827</v>
      </c>
      <c r="J200" s="853">
        <v>-861</v>
      </c>
      <c r="K200" s="854">
        <v>-71</v>
      </c>
      <c r="N200" s="49" t="s">
        <v>677</v>
      </c>
      <c r="O200" s="61">
        <v>54700</v>
      </c>
      <c r="P200" s="61">
        <v>1400</v>
      </c>
      <c r="Q200" s="61">
        <v>1044399</v>
      </c>
      <c r="R200" s="61">
        <v>56911730100</v>
      </c>
      <c r="S200" s="61">
        <v>54000</v>
      </c>
      <c r="T200" s="61">
        <v>55200</v>
      </c>
      <c r="U200" s="61">
        <v>53700</v>
      </c>
      <c r="V200" s="61">
        <v>6091160</v>
      </c>
      <c r="W200" s="61">
        <v>111355765</v>
      </c>
    </row>
    <row r="201" spans="2:23" ht="12" customHeight="1">
      <c r="I201" s="850" t="s">
        <v>2829</v>
      </c>
      <c r="J201" s="851">
        <v>-15477</v>
      </c>
      <c r="K201" s="854" t="s">
        <v>115</v>
      </c>
      <c r="N201" s="49" t="s">
        <v>678</v>
      </c>
      <c r="O201" s="61">
        <v>53300</v>
      </c>
      <c r="P201" s="61">
        <v>-1000</v>
      </c>
      <c r="Q201" s="61">
        <v>1374240</v>
      </c>
      <c r="R201" s="61">
        <v>74101885100</v>
      </c>
      <c r="S201" s="61">
        <v>54600</v>
      </c>
      <c r="T201" s="61">
        <v>54900</v>
      </c>
      <c r="U201" s="61">
        <v>53100</v>
      </c>
      <c r="V201" s="61">
        <v>5935262</v>
      </c>
      <c r="W201" s="61">
        <v>111355765</v>
      </c>
    </row>
    <row r="202" spans="2:23" ht="12" customHeight="1">
      <c r="I202" s="850" t="s">
        <v>2354</v>
      </c>
      <c r="J202" s="851">
        <v>-1249</v>
      </c>
      <c r="K202" s="852">
        <v>-5669</v>
      </c>
      <c r="N202" s="49" t="s">
        <v>137</v>
      </c>
      <c r="O202" s="61">
        <v>54300</v>
      </c>
      <c r="P202" s="61">
        <v>2200</v>
      </c>
      <c r="Q202" s="61">
        <v>1898801</v>
      </c>
      <c r="R202" s="61">
        <v>101727851800</v>
      </c>
      <c r="S202" s="61">
        <v>52200</v>
      </c>
      <c r="T202" s="61">
        <v>54900</v>
      </c>
      <c r="U202" s="61">
        <v>51700</v>
      </c>
      <c r="V202" s="61">
        <v>6046618</v>
      </c>
      <c r="W202" s="61">
        <v>111355765</v>
      </c>
    </row>
    <row r="203" spans="2:23" ht="12" customHeight="1">
      <c r="I203" s="850" t="s">
        <v>2838</v>
      </c>
      <c r="J203" s="851">
        <v>-92900</v>
      </c>
      <c r="K203" s="852">
        <v>-78772</v>
      </c>
      <c r="N203" s="49" t="s">
        <v>142</v>
      </c>
      <c r="O203" s="61">
        <v>52100</v>
      </c>
      <c r="P203" s="61">
        <v>1000</v>
      </c>
      <c r="Q203" s="61">
        <v>1447893</v>
      </c>
      <c r="R203" s="61">
        <v>75711285500</v>
      </c>
      <c r="S203" s="61">
        <v>52100</v>
      </c>
      <c r="T203" s="61">
        <v>53100</v>
      </c>
      <c r="U203" s="61">
        <v>51600</v>
      </c>
      <c r="V203" s="61">
        <v>5801635</v>
      </c>
      <c r="W203" s="61">
        <v>111355765</v>
      </c>
    </row>
    <row r="204" spans="2:23" ht="12" customHeight="1">
      <c r="B204" s="787" t="s">
        <v>2731</v>
      </c>
      <c r="C204"/>
      <c r="D204"/>
      <c r="E204"/>
      <c r="F204"/>
      <c r="I204" s="850" t="s">
        <v>2845</v>
      </c>
      <c r="J204" s="851">
        <v>-8027</v>
      </c>
      <c r="K204" s="852">
        <v>-1376</v>
      </c>
      <c r="N204" s="49" t="s">
        <v>145</v>
      </c>
      <c r="O204" s="61">
        <v>51100</v>
      </c>
      <c r="P204" s="61">
        <v>-4500</v>
      </c>
      <c r="Q204" s="61">
        <v>2661263</v>
      </c>
      <c r="R204" s="61">
        <v>138364021200</v>
      </c>
      <c r="S204" s="61">
        <v>53000</v>
      </c>
      <c r="T204" s="61">
        <v>53700</v>
      </c>
      <c r="U204" s="61">
        <v>50900</v>
      </c>
      <c r="V204" s="61">
        <v>5690280</v>
      </c>
      <c r="W204" s="61">
        <v>111355765</v>
      </c>
    </row>
    <row r="205" spans="2:23" ht="12" customHeight="1">
      <c r="B205" s="1101" t="s">
        <v>2774</v>
      </c>
      <c r="C205" s="1125" t="s">
        <v>2775</v>
      </c>
      <c r="D205" s="860" t="s">
        <v>2776</v>
      </c>
      <c r="E205" s="1125" t="s">
        <v>2490</v>
      </c>
      <c r="I205" s="850" t="s">
        <v>2849</v>
      </c>
      <c r="J205" s="851">
        <v>-23158</v>
      </c>
      <c r="K205" s="854" t="s">
        <v>115</v>
      </c>
      <c r="N205" s="49" t="s">
        <v>150</v>
      </c>
      <c r="O205" s="61">
        <v>55600</v>
      </c>
      <c r="P205" s="61">
        <v>2500</v>
      </c>
      <c r="Q205" s="61">
        <v>1799602</v>
      </c>
      <c r="R205" s="61">
        <v>97657307700</v>
      </c>
      <c r="S205" s="61">
        <v>53500</v>
      </c>
      <c r="T205" s="61">
        <v>56000</v>
      </c>
      <c r="U205" s="61">
        <v>52600</v>
      </c>
      <c r="V205" s="61">
        <v>6191381</v>
      </c>
      <c r="W205" s="61">
        <v>111355765</v>
      </c>
    </row>
    <row r="206" spans="2:23" ht="12" customHeight="1">
      <c r="B206" s="1102"/>
      <c r="C206" s="1090"/>
      <c r="D206" s="859" t="s">
        <v>2778</v>
      </c>
      <c r="E206" s="1090"/>
      <c r="I206" s="855" t="s">
        <v>2822</v>
      </c>
      <c r="J206" s="851">
        <v>1049979</v>
      </c>
      <c r="K206" s="852">
        <v>861423</v>
      </c>
      <c r="N206" s="49" t="s">
        <v>155</v>
      </c>
      <c r="O206" s="61">
        <v>53100</v>
      </c>
      <c r="P206" s="61">
        <v>-2200</v>
      </c>
      <c r="Q206" s="61">
        <v>2080903</v>
      </c>
      <c r="R206" s="61">
        <v>111055004700</v>
      </c>
      <c r="S206" s="61">
        <v>55300</v>
      </c>
      <c r="T206" s="61">
        <v>55700</v>
      </c>
      <c r="U206" s="61">
        <v>52000</v>
      </c>
      <c r="V206" s="61">
        <v>5912991</v>
      </c>
      <c r="W206" s="61">
        <v>111355765</v>
      </c>
    </row>
    <row r="207" spans="2:23" ht="12" customHeight="1">
      <c r="B207" s="810" t="s">
        <v>2779</v>
      </c>
      <c r="C207" s="805" t="s">
        <v>2780</v>
      </c>
      <c r="D207" s="821">
        <v>3.97</v>
      </c>
      <c r="E207" s="783">
        <v>2990</v>
      </c>
      <c r="I207" s="855" t="s">
        <v>2854</v>
      </c>
      <c r="J207" s="853"/>
      <c r="K207" s="854"/>
      <c r="N207" s="49" t="s">
        <v>159</v>
      </c>
      <c r="O207" s="61">
        <v>55300</v>
      </c>
      <c r="P207" s="844">
        <v>-300</v>
      </c>
      <c r="Q207" s="61">
        <v>1412483</v>
      </c>
      <c r="R207" s="61">
        <v>78911044200</v>
      </c>
      <c r="S207" s="61">
        <v>55500</v>
      </c>
      <c r="T207" s="61">
        <v>56800</v>
      </c>
      <c r="U207" s="61">
        <v>55200</v>
      </c>
      <c r="V207" s="61">
        <v>6157974</v>
      </c>
      <c r="W207" s="61">
        <v>111355765</v>
      </c>
    </row>
    <row r="208" spans="2:23" ht="12" customHeight="1">
      <c r="B208" s="810" t="s">
        <v>2782</v>
      </c>
      <c r="C208" s="805" t="s">
        <v>7127</v>
      </c>
      <c r="D208" s="821" t="s">
        <v>7128</v>
      </c>
      <c r="E208" s="783">
        <v>69424</v>
      </c>
      <c r="I208" s="850" t="s">
        <v>1391</v>
      </c>
      <c r="J208" s="851">
        <v>540224</v>
      </c>
      <c r="K208" s="852">
        <v>-80336</v>
      </c>
      <c r="N208" s="49" t="s">
        <v>164</v>
      </c>
      <c r="O208" s="61">
        <v>55600</v>
      </c>
      <c r="P208" s="61">
        <v>1600</v>
      </c>
      <c r="Q208" s="61">
        <v>1981701</v>
      </c>
      <c r="R208" s="61">
        <v>108796466900</v>
      </c>
      <c r="S208" s="61">
        <v>55400</v>
      </c>
      <c r="T208" s="61">
        <v>56100</v>
      </c>
      <c r="U208" s="61">
        <v>53200</v>
      </c>
      <c r="V208" s="61">
        <v>6191381</v>
      </c>
      <c r="W208" s="61">
        <v>111355765</v>
      </c>
    </row>
    <row r="209" spans="2:23" ht="12" customHeight="1">
      <c r="B209" s="394" t="s">
        <v>2785</v>
      </c>
      <c r="C209" s="790" t="s">
        <v>7129</v>
      </c>
      <c r="D209" s="791" t="s">
        <v>7130</v>
      </c>
      <c r="E209" s="397">
        <v>64279</v>
      </c>
      <c r="I209" s="850" t="s">
        <v>2858</v>
      </c>
      <c r="J209" s="851">
        <v>462408</v>
      </c>
      <c r="K209" s="852">
        <v>-270076</v>
      </c>
      <c r="N209" s="49" t="s">
        <v>169</v>
      </c>
      <c r="O209" s="61">
        <v>54000</v>
      </c>
      <c r="P209" s="61">
        <v>-3500</v>
      </c>
      <c r="Q209" s="61">
        <v>2079104</v>
      </c>
      <c r="R209" s="61">
        <v>114982025900</v>
      </c>
      <c r="S209" s="61">
        <v>57100</v>
      </c>
      <c r="T209" s="61">
        <v>57500</v>
      </c>
      <c r="U209" s="61">
        <v>53900</v>
      </c>
      <c r="V209" s="61">
        <v>6013211</v>
      </c>
      <c r="W209" s="61">
        <v>111355765</v>
      </c>
    </row>
    <row r="210" spans="2:23" ht="12" customHeight="1">
      <c r="B210" s="394" t="s">
        <v>2789</v>
      </c>
      <c r="C210" s="805" t="s">
        <v>7131</v>
      </c>
      <c r="D210" s="791">
        <v>1.84</v>
      </c>
      <c r="E210" s="397">
        <v>169000</v>
      </c>
      <c r="I210" s="850" t="s">
        <v>2861</v>
      </c>
      <c r="J210" s="851">
        <v>778444</v>
      </c>
      <c r="K210" s="852">
        <v>603693</v>
      </c>
      <c r="N210" s="49" t="s">
        <v>172</v>
      </c>
      <c r="O210" s="61">
        <v>57500</v>
      </c>
      <c r="P210" s="61">
        <v>2800</v>
      </c>
      <c r="Q210" s="61">
        <v>3064322</v>
      </c>
      <c r="R210" s="61">
        <v>173938865500</v>
      </c>
      <c r="S210" s="61">
        <v>57100</v>
      </c>
      <c r="T210" s="61">
        <v>58000</v>
      </c>
      <c r="U210" s="61">
        <v>55000</v>
      </c>
      <c r="V210" s="61">
        <v>6402956</v>
      </c>
      <c r="W210" s="61">
        <v>111355765</v>
      </c>
    </row>
    <row r="211" spans="2:23" ht="12" customHeight="1">
      <c r="B211" s="394" t="s">
        <v>2794</v>
      </c>
      <c r="C211" s="790" t="s">
        <v>4037</v>
      </c>
      <c r="D211" s="791">
        <v>1.4</v>
      </c>
      <c r="E211" s="397">
        <v>56887</v>
      </c>
      <c r="I211" s="850" t="s">
        <v>2863</v>
      </c>
      <c r="J211" s="851">
        <v>-186074</v>
      </c>
      <c r="K211" s="852">
        <v>282994</v>
      </c>
      <c r="N211" s="49" t="s">
        <v>176</v>
      </c>
      <c r="O211" s="61">
        <v>54700</v>
      </c>
      <c r="P211" s="61">
        <v>-2400</v>
      </c>
      <c r="Q211" s="61">
        <v>2518686</v>
      </c>
      <c r="R211" s="61">
        <v>141695504100</v>
      </c>
      <c r="S211" s="61">
        <v>56800</v>
      </c>
      <c r="T211" s="61">
        <v>58000</v>
      </c>
      <c r="U211" s="61">
        <v>54600</v>
      </c>
      <c r="V211" s="61">
        <v>6091160</v>
      </c>
      <c r="W211" s="61">
        <v>111355765</v>
      </c>
    </row>
    <row r="212" spans="2:23" ht="12" customHeight="1">
      <c r="B212" s="194" t="s">
        <v>795</v>
      </c>
      <c r="C212" s="861"/>
      <c r="D212" s="862"/>
      <c r="E212" s="815">
        <v>362580</v>
      </c>
      <c r="I212" s="850" t="s">
        <v>2864</v>
      </c>
      <c r="J212" s="851">
        <v>49457</v>
      </c>
      <c r="K212" s="852">
        <v>-332056</v>
      </c>
      <c r="N212" s="49" t="s">
        <v>180</v>
      </c>
      <c r="O212" s="61">
        <v>57100</v>
      </c>
      <c r="P212" s="61">
        <v>-3300</v>
      </c>
      <c r="Q212" s="61">
        <v>3387257</v>
      </c>
      <c r="R212" s="61">
        <v>197252246400</v>
      </c>
      <c r="S212" s="61">
        <v>60500</v>
      </c>
      <c r="T212" s="61">
        <v>61100</v>
      </c>
      <c r="U212" s="61">
        <v>56600</v>
      </c>
      <c r="V212" s="61">
        <v>6358414</v>
      </c>
      <c r="W212" s="61">
        <v>111355765</v>
      </c>
    </row>
    <row r="213" spans="2:23" ht="12" customHeight="1">
      <c r="I213" s="850" t="s">
        <v>2865</v>
      </c>
      <c r="J213" s="851">
        <v>-38544</v>
      </c>
      <c r="K213" s="852">
        <v>57672</v>
      </c>
      <c r="N213" s="49" t="s">
        <v>184</v>
      </c>
      <c r="O213" s="61">
        <v>60400</v>
      </c>
      <c r="P213" s="61">
        <v>-2600</v>
      </c>
      <c r="Q213" s="61">
        <v>2075554</v>
      </c>
      <c r="R213" s="61">
        <v>128449065000</v>
      </c>
      <c r="S213" s="61">
        <v>62200</v>
      </c>
      <c r="T213" s="61">
        <v>63900</v>
      </c>
      <c r="U213" s="61">
        <v>59600</v>
      </c>
      <c r="V213" s="61">
        <v>6725888</v>
      </c>
      <c r="W213" s="61">
        <v>111355765</v>
      </c>
    </row>
    <row r="214" spans="2:23" ht="12" customHeight="1">
      <c r="I214" s="850" t="s">
        <v>2866</v>
      </c>
      <c r="J214" s="853">
        <v>-416</v>
      </c>
      <c r="K214" s="852">
        <v>-25192</v>
      </c>
      <c r="N214" s="49" t="s">
        <v>187</v>
      </c>
      <c r="O214" s="61">
        <v>63000</v>
      </c>
      <c r="P214" s="61">
        <v>1700</v>
      </c>
      <c r="Q214" s="61">
        <v>1923824</v>
      </c>
      <c r="R214" s="61">
        <v>119772979400</v>
      </c>
      <c r="S214" s="61">
        <v>61200</v>
      </c>
      <c r="T214" s="61">
        <v>63500</v>
      </c>
      <c r="U214" s="61">
        <v>60400</v>
      </c>
      <c r="V214" s="61">
        <v>7015413</v>
      </c>
      <c r="W214" s="61">
        <v>111355765</v>
      </c>
    </row>
    <row r="215" spans="2:23" ht="12" customHeight="1">
      <c r="I215" s="850" t="s">
        <v>2868</v>
      </c>
      <c r="J215" s="851">
        <v>-446707</v>
      </c>
      <c r="K215" s="852">
        <v>-219244</v>
      </c>
      <c r="N215" s="49" t="s">
        <v>190</v>
      </c>
      <c r="O215" s="61">
        <v>61300</v>
      </c>
      <c r="P215" s="844">
        <v>500</v>
      </c>
      <c r="Q215" s="61">
        <v>1929457</v>
      </c>
      <c r="R215" s="61">
        <v>117591832700</v>
      </c>
      <c r="S215" s="61">
        <v>60900</v>
      </c>
      <c r="T215" s="61">
        <v>62300</v>
      </c>
      <c r="U215" s="61">
        <v>59700</v>
      </c>
      <c r="V215" s="61">
        <v>6826108</v>
      </c>
      <c r="W215" s="61">
        <v>111355765</v>
      </c>
    </row>
    <row r="216" spans="2:23" ht="12" customHeight="1">
      <c r="I216" s="850" t="s">
        <v>2869</v>
      </c>
      <c r="J216" s="851">
        <v>-675134</v>
      </c>
      <c r="K216" s="852">
        <v>110423</v>
      </c>
      <c r="N216" s="49" t="s">
        <v>192</v>
      </c>
      <c r="O216" s="61">
        <v>60800</v>
      </c>
      <c r="P216" s="844">
        <v>-100</v>
      </c>
      <c r="Q216" s="61">
        <v>2495763</v>
      </c>
      <c r="R216" s="61">
        <v>154243646100</v>
      </c>
      <c r="S216" s="61">
        <v>61000</v>
      </c>
      <c r="T216" s="61">
        <v>63700</v>
      </c>
      <c r="U216" s="61">
        <v>60100</v>
      </c>
      <c r="V216" s="61">
        <v>6770431</v>
      </c>
      <c r="W216" s="61">
        <v>111355765</v>
      </c>
    </row>
    <row r="217" spans="2:23" ht="12" customHeight="1">
      <c r="B217" s="804" t="s">
        <v>7132</v>
      </c>
      <c r="C217"/>
      <c r="D217"/>
      <c r="E217"/>
      <c r="F217"/>
      <c r="I217" s="850" t="s">
        <v>2870</v>
      </c>
      <c r="J217" s="851">
        <v>-533410</v>
      </c>
      <c r="K217" s="852">
        <v>-502437</v>
      </c>
      <c r="N217" s="49" t="s">
        <v>194</v>
      </c>
      <c r="O217" s="61">
        <v>60900</v>
      </c>
      <c r="P217" s="61">
        <v>1600</v>
      </c>
      <c r="Q217" s="61">
        <v>2442887</v>
      </c>
      <c r="R217" s="61">
        <v>146523273500</v>
      </c>
      <c r="S217" s="61">
        <v>59700</v>
      </c>
      <c r="T217" s="61">
        <v>61400</v>
      </c>
      <c r="U217" s="61">
        <v>58600</v>
      </c>
      <c r="V217" s="61">
        <v>6781566</v>
      </c>
      <c r="W217" s="61">
        <v>111355765</v>
      </c>
    </row>
    <row r="218" spans="2:23" ht="12" customHeight="1">
      <c r="B218" s="806"/>
      <c r="C218" s="787" t="s">
        <v>2731</v>
      </c>
      <c r="D218"/>
      <c r="E218"/>
      <c r="F218"/>
      <c r="I218" s="850" t="s">
        <v>2871</v>
      </c>
      <c r="J218" s="851">
        <v>-147436</v>
      </c>
      <c r="K218" s="852">
        <v>430143</v>
      </c>
      <c r="N218" s="49" t="s">
        <v>196</v>
      </c>
      <c r="O218" s="61">
        <v>59300</v>
      </c>
      <c r="P218" s="61">
        <v>-2800</v>
      </c>
      <c r="Q218" s="61">
        <v>3215191</v>
      </c>
      <c r="R218" s="61">
        <v>195660017800</v>
      </c>
      <c r="S218" s="61">
        <v>62700</v>
      </c>
      <c r="T218" s="61">
        <v>63800</v>
      </c>
      <c r="U218" s="61">
        <v>59100</v>
      </c>
      <c r="V218" s="61">
        <v>6603397</v>
      </c>
      <c r="W218" s="61">
        <v>111355765</v>
      </c>
    </row>
    <row r="219" spans="2:23" ht="12" customHeight="1">
      <c r="B219" s="1101" t="s">
        <v>2774</v>
      </c>
      <c r="C219" s="1125" t="s">
        <v>2775</v>
      </c>
      <c r="D219" s="860" t="s">
        <v>2776</v>
      </c>
      <c r="E219" s="1125" t="s">
        <v>2490</v>
      </c>
      <c r="I219" s="850" t="s">
        <v>2873</v>
      </c>
      <c r="J219" s="851">
        <v>-28498</v>
      </c>
      <c r="K219" s="852">
        <v>20294</v>
      </c>
      <c r="N219" s="49" t="s">
        <v>198</v>
      </c>
      <c r="O219" s="61">
        <v>62100</v>
      </c>
      <c r="P219" s="61">
        <v>-1700</v>
      </c>
      <c r="Q219" s="61">
        <v>2640250</v>
      </c>
      <c r="R219" s="61">
        <v>166654822600</v>
      </c>
      <c r="S219" s="61">
        <v>63900</v>
      </c>
      <c r="T219" s="61">
        <v>65000</v>
      </c>
      <c r="U219" s="61">
        <v>61400</v>
      </c>
      <c r="V219" s="61">
        <v>6915193</v>
      </c>
      <c r="W219" s="61">
        <v>111355765</v>
      </c>
    </row>
    <row r="220" spans="2:23" ht="12" customHeight="1">
      <c r="B220" s="1102"/>
      <c r="C220" s="1090"/>
      <c r="D220" s="859" t="s">
        <v>2778</v>
      </c>
      <c r="E220" s="1090"/>
      <c r="I220" s="850" t="s">
        <v>2874</v>
      </c>
      <c r="J220" s="851">
        <v>-88200</v>
      </c>
      <c r="K220" s="852">
        <v>-110316</v>
      </c>
      <c r="N220" s="49" t="s">
        <v>200</v>
      </c>
      <c r="O220" s="61">
        <v>63800</v>
      </c>
      <c r="P220" s="844">
        <v>200</v>
      </c>
      <c r="Q220" s="61">
        <v>2811604</v>
      </c>
      <c r="R220" s="61">
        <v>179388644500</v>
      </c>
      <c r="S220" s="61">
        <v>63900</v>
      </c>
      <c r="T220" s="61">
        <v>65100</v>
      </c>
      <c r="U220" s="61">
        <v>62800</v>
      </c>
      <c r="V220" s="61">
        <v>7104498</v>
      </c>
      <c r="W220" s="61">
        <v>111355765</v>
      </c>
    </row>
    <row r="221" spans="2:23" ht="12" customHeight="1">
      <c r="B221" s="394" t="s">
        <v>2808</v>
      </c>
      <c r="C221" s="790" t="s">
        <v>7133</v>
      </c>
      <c r="D221" s="791" t="s">
        <v>115</v>
      </c>
      <c r="E221" s="395" t="s">
        <v>115</v>
      </c>
      <c r="I221" s="850" t="s">
        <v>2875</v>
      </c>
      <c r="J221" s="851">
        <v>-104515</v>
      </c>
      <c r="K221" s="852">
        <v>-87220</v>
      </c>
      <c r="N221" s="49" t="s">
        <v>201</v>
      </c>
      <c r="O221" s="61">
        <v>63600</v>
      </c>
      <c r="P221" s="61">
        <v>-6000</v>
      </c>
      <c r="Q221" s="61">
        <v>5394396</v>
      </c>
      <c r="R221" s="61">
        <v>349548704300</v>
      </c>
      <c r="S221" s="61">
        <v>66000</v>
      </c>
      <c r="T221" s="61">
        <v>66700</v>
      </c>
      <c r="U221" s="61">
        <v>63300</v>
      </c>
      <c r="V221" s="61">
        <v>7082227</v>
      </c>
      <c r="W221" s="61">
        <v>111355765</v>
      </c>
    </row>
    <row r="222" spans="2:23" ht="12" customHeight="1">
      <c r="B222" s="394" t="s">
        <v>2811</v>
      </c>
      <c r="C222" s="790" t="s">
        <v>2812</v>
      </c>
      <c r="D222" s="791" t="s">
        <v>115</v>
      </c>
      <c r="E222" s="397">
        <v>12182</v>
      </c>
      <c r="I222" s="850" t="s">
        <v>2877</v>
      </c>
      <c r="J222" s="851">
        <v>-50645</v>
      </c>
      <c r="K222" s="852">
        <v>-215355</v>
      </c>
      <c r="N222" s="49" t="s">
        <v>202</v>
      </c>
      <c r="O222" s="61">
        <v>69600</v>
      </c>
      <c r="P222" s="61">
        <v>-2700</v>
      </c>
      <c r="Q222" s="61">
        <v>8223322</v>
      </c>
      <c r="R222" s="61">
        <v>583245719000</v>
      </c>
      <c r="S222" s="61">
        <v>72300</v>
      </c>
      <c r="T222" s="61">
        <v>73000</v>
      </c>
      <c r="U222" s="61">
        <v>68200</v>
      </c>
      <c r="V222" s="61">
        <v>7750361</v>
      </c>
      <c r="W222" s="61">
        <v>111355765</v>
      </c>
    </row>
    <row r="223" spans="2:23" ht="12" customHeight="1">
      <c r="B223" s="394" t="s">
        <v>2815</v>
      </c>
      <c r="C223" s="790" t="s">
        <v>2809</v>
      </c>
      <c r="D223" s="791" t="s">
        <v>7134</v>
      </c>
      <c r="E223" s="397">
        <v>374047</v>
      </c>
      <c r="I223" s="850" t="s">
        <v>2879</v>
      </c>
      <c r="J223" s="851">
        <v>-2258</v>
      </c>
      <c r="K223" s="852">
        <v>-2063</v>
      </c>
      <c r="N223" s="49" t="s">
        <v>204</v>
      </c>
      <c r="O223" s="61">
        <v>72300</v>
      </c>
      <c r="P223" s="61">
        <v>5100</v>
      </c>
      <c r="Q223" s="61">
        <v>4398104</v>
      </c>
      <c r="R223" s="61">
        <v>309495937600</v>
      </c>
      <c r="S223" s="61">
        <v>68700</v>
      </c>
      <c r="T223" s="61">
        <v>73000</v>
      </c>
      <c r="U223" s="61">
        <v>68000</v>
      </c>
      <c r="V223" s="61">
        <v>8051022</v>
      </c>
      <c r="W223" s="61">
        <v>111355765</v>
      </c>
    </row>
    <row r="224" spans="2:23" ht="12" customHeight="1">
      <c r="B224" s="810" t="s">
        <v>2819</v>
      </c>
      <c r="C224" s="805"/>
      <c r="D224" s="791"/>
      <c r="E224" s="397">
        <v>-4430</v>
      </c>
      <c r="I224" s="850" t="s">
        <v>2880</v>
      </c>
      <c r="J224" s="851">
        <v>-159352</v>
      </c>
      <c r="K224" s="852">
        <v>46878</v>
      </c>
      <c r="N224" s="49" t="s">
        <v>206</v>
      </c>
      <c r="O224" s="61">
        <v>67200</v>
      </c>
      <c r="P224" s="61">
        <v>-1900</v>
      </c>
      <c r="Q224" s="61">
        <v>2486526</v>
      </c>
      <c r="R224" s="61">
        <v>169371728600</v>
      </c>
      <c r="S224" s="61">
        <v>69700</v>
      </c>
      <c r="T224" s="61">
        <v>69800</v>
      </c>
      <c r="U224" s="61">
        <v>66900</v>
      </c>
      <c r="V224" s="61">
        <v>7483107</v>
      </c>
      <c r="W224" s="61">
        <v>111355765</v>
      </c>
    </row>
    <row r="225" spans="2:23" ht="12" customHeight="1">
      <c r="B225" s="206" t="s">
        <v>2822</v>
      </c>
      <c r="C225" s="821"/>
      <c r="D225" s="791"/>
      <c r="E225" s="397">
        <v>381799</v>
      </c>
      <c r="I225" s="855" t="s">
        <v>2822</v>
      </c>
      <c r="J225" s="851">
        <v>-630656</v>
      </c>
      <c r="K225" s="852">
        <v>-292198</v>
      </c>
      <c r="N225" s="49" t="s">
        <v>208</v>
      </c>
      <c r="O225" s="61">
        <v>69100</v>
      </c>
      <c r="P225" s="61">
        <v>-2100</v>
      </c>
      <c r="Q225" s="61">
        <v>2879706</v>
      </c>
      <c r="R225" s="61">
        <v>201875158000</v>
      </c>
      <c r="S225" s="61">
        <v>70900</v>
      </c>
      <c r="T225" s="61">
        <v>71700</v>
      </c>
      <c r="U225" s="61">
        <v>69000</v>
      </c>
      <c r="V225" s="61">
        <v>7694683</v>
      </c>
      <c r="W225" s="61">
        <v>111355765</v>
      </c>
    </row>
    <row r="226" spans="2:23" ht="12" customHeight="1">
      <c r="B226" s="810" t="s">
        <v>2826</v>
      </c>
      <c r="C226" s="805"/>
      <c r="D226" s="791"/>
      <c r="E226" s="397">
        <v>-33697</v>
      </c>
      <c r="I226" s="856" t="s">
        <v>2881</v>
      </c>
      <c r="J226" s="857">
        <v>790887</v>
      </c>
      <c r="K226" s="858">
        <v>1300938</v>
      </c>
      <c r="N226" s="49" t="s">
        <v>210</v>
      </c>
      <c r="O226" s="61">
        <v>71200</v>
      </c>
      <c r="P226" s="61">
        <v>3300</v>
      </c>
      <c r="Q226" s="61">
        <v>4864801</v>
      </c>
      <c r="R226" s="61">
        <v>336731934000</v>
      </c>
      <c r="S226" s="61">
        <v>68300</v>
      </c>
      <c r="T226" s="61">
        <v>71200</v>
      </c>
      <c r="U226" s="61">
        <v>66600</v>
      </c>
      <c r="V226" s="61">
        <v>7928530</v>
      </c>
      <c r="W226" s="61">
        <v>111355765</v>
      </c>
    </row>
    <row r="227" spans="2:23" ht="12" customHeight="1">
      <c r="B227" s="194" t="s">
        <v>2828</v>
      </c>
      <c r="C227" s="862"/>
      <c r="D227" s="863"/>
      <c r="E227" s="416">
        <v>348102</v>
      </c>
      <c r="N227" s="49" t="s">
        <v>211</v>
      </c>
      <c r="O227" s="61">
        <v>67900</v>
      </c>
      <c r="P227" s="61">
        <v>-2200</v>
      </c>
      <c r="Q227" s="61">
        <v>4516383</v>
      </c>
      <c r="R227" s="61">
        <v>316604657000</v>
      </c>
      <c r="S227" s="61">
        <v>72600</v>
      </c>
      <c r="T227" s="61">
        <v>73200</v>
      </c>
      <c r="U227" s="61">
        <v>67600</v>
      </c>
      <c r="V227" s="61">
        <v>7561056</v>
      </c>
      <c r="W227" s="61">
        <v>111355765</v>
      </c>
    </row>
    <row r="228" spans="2:23" ht="12" customHeight="1">
      <c r="N228" s="49" t="s">
        <v>213</v>
      </c>
      <c r="O228" s="61">
        <v>70100</v>
      </c>
      <c r="P228" s="61">
        <v>-3700</v>
      </c>
      <c r="Q228" s="61">
        <v>5274043</v>
      </c>
      <c r="R228" s="61">
        <v>377904164400</v>
      </c>
      <c r="S228" s="61">
        <v>74300</v>
      </c>
      <c r="T228" s="61">
        <v>75100</v>
      </c>
      <c r="U228" s="61">
        <v>69800</v>
      </c>
      <c r="V228" s="61">
        <v>7806039</v>
      </c>
      <c r="W228" s="61">
        <v>111355765</v>
      </c>
    </row>
    <row r="229" spans="2:23" ht="12" customHeight="1">
      <c r="N229" s="49" t="s">
        <v>217</v>
      </c>
      <c r="O229" s="61">
        <v>73800</v>
      </c>
      <c r="P229" s="844">
        <v>-800</v>
      </c>
      <c r="Q229" s="61">
        <v>5160469</v>
      </c>
      <c r="R229" s="61">
        <v>384558779000</v>
      </c>
      <c r="S229" s="61">
        <v>75700</v>
      </c>
      <c r="T229" s="61">
        <v>76800</v>
      </c>
      <c r="U229" s="61">
        <v>72700</v>
      </c>
      <c r="V229" s="61">
        <v>8218055</v>
      </c>
      <c r="W229" s="61">
        <v>111355765</v>
      </c>
    </row>
    <row r="230" spans="2:23" ht="12" customHeight="1">
      <c r="N230" s="49" t="s">
        <v>220</v>
      </c>
      <c r="O230" s="61">
        <v>74600</v>
      </c>
      <c r="P230" s="844">
        <v>-200</v>
      </c>
      <c r="Q230" s="61">
        <v>5964156</v>
      </c>
      <c r="R230" s="61">
        <v>442891251100</v>
      </c>
      <c r="S230" s="61">
        <v>75300</v>
      </c>
      <c r="T230" s="61">
        <v>76300</v>
      </c>
      <c r="U230" s="61">
        <v>73000</v>
      </c>
      <c r="V230" s="61">
        <v>8307140</v>
      </c>
      <c r="W230" s="61">
        <v>111355765</v>
      </c>
    </row>
    <row r="231" spans="2:23" ht="12" customHeight="1">
      <c r="B231" s="787" t="s">
        <v>2731</v>
      </c>
      <c r="C231"/>
      <c r="D231"/>
      <c r="E231"/>
      <c r="F231"/>
      <c r="G231"/>
      <c r="N231" s="49" t="s">
        <v>223</v>
      </c>
      <c r="O231" s="61">
        <v>74800</v>
      </c>
      <c r="P231" s="61">
        <v>-4300</v>
      </c>
      <c r="Q231" s="61">
        <v>10387106</v>
      </c>
      <c r="R231" s="61">
        <v>800705624200</v>
      </c>
      <c r="S231" s="61">
        <v>78700</v>
      </c>
      <c r="T231" s="61">
        <v>79400</v>
      </c>
      <c r="U231" s="61">
        <v>74500</v>
      </c>
      <c r="V231" s="61">
        <v>8329411</v>
      </c>
      <c r="W231" s="61">
        <v>111355765</v>
      </c>
    </row>
    <row r="232" spans="2:23" ht="12" customHeight="1">
      <c r="B232" s="1101" t="s">
        <v>2842</v>
      </c>
      <c r="C232" s="1125" t="s">
        <v>2843</v>
      </c>
      <c r="D232" s="1125" t="s">
        <v>2844</v>
      </c>
      <c r="E232" s="860" t="s">
        <v>2776</v>
      </c>
      <c r="F232" s="1125" t="s">
        <v>2490</v>
      </c>
      <c r="N232" s="49" t="s">
        <v>224</v>
      </c>
      <c r="O232" s="61">
        <v>79100</v>
      </c>
      <c r="P232" s="61">
        <v>18200</v>
      </c>
      <c r="Q232" s="61">
        <v>16081258</v>
      </c>
      <c r="R232" s="61">
        <v>1233014827600</v>
      </c>
      <c r="S232" s="61">
        <v>71900</v>
      </c>
      <c r="T232" s="61">
        <v>79100</v>
      </c>
      <c r="U232" s="61">
        <v>71700</v>
      </c>
      <c r="V232" s="61">
        <v>8808241</v>
      </c>
      <c r="W232" s="61">
        <v>111355765</v>
      </c>
    </row>
    <row r="233" spans="2:23" ht="12" customHeight="1">
      <c r="B233" s="1102"/>
      <c r="C233" s="1090"/>
      <c r="D233" s="1090"/>
      <c r="E233" s="859" t="s">
        <v>2778</v>
      </c>
      <c r="F233" s="1090"/>
      <c r="N233" s="49" t="s">
        <v>225</v>
      </c>
      <c r="O233" s="61">
        <v>60900</v>
      </c>
      <c r="P233" s="61">
        <v>-6600</v>
      </c>
      <c r="Q233" s="61">
        <v>9601681</v>
      </c>
      <c r="R233" s="61">
        <v>580751897500</v>
      </c>
      <c r="S233" s="61">
        <v>59100</v>
      </c>
      <c r="T233" s="61">
        <v>62700</v>
      </c>
      <c r="U233" s="61">
        <v>57200</v>
      </c>
      <c r="V233" s="61">
        <v>6781566</v>
      </c>
      <c r="W233" s="61">
        <v>111355765</v>
      </c>
    </row>
    <row r="234" spans="2:23" ht="12" customHeight="1">
      <c r="B234" s="206" t="s">
        <v>2851</v>
      </c>
      <c r="C234" s="864">
        <v>40974</v>
      </c>
      <c r="D234" s="864">
        <v>42800</v>
      </c>
      <c r="E234" s="821" t="s">
        <v>115</v>
      </c>
      <c r="F234" s="807" t="s">
        <v>115</v>
      </c>
      <c r="N234" s="49" t="s">
        <v>227</v>
      </c>
      <c r="O234" s="61">
        <v>67500</v>
      </c>
      <c r="P234" s="61">
        <v>-1400</v>
      </c>
      <c r="Q234" s="61">
        <v>3901274</v>
      </c>
      <c r="R234" s="61">
        <v>267085086700</v>
      </c>
      <c r="S234" s="61">
        <v>70200</v>
      </c>
      <c r="T234" s="61">
        <v>70700</v>
      </c>
      <c r="U234" s="61">
        <v>66500</v>
      </c>
      <c r="V234" s="61">
        <v>7516514</v>
      </c>
      <c r="W234" s="61">
        <v>111355765</v>
      </c>
    </row>
    <row r="235" spans="2:23" ht="12" customHeight="1">
      <c r="B235" s="206" t="s">
        <v>2851</v>
      </c>
      <c r="C235" s="864">
        <v>41212</v>
      </c>
      <c r="D235" s="864">
        <v>43038</v>
      </c>
      <c r="E235" s="821" t="s">
        <v>115</v>
      </c>
      <c r="F235" s="807" t="s">
        <v>115</v>
      </c>
      <c r="N235" s="49" t="s">
        <v>228</v>
      </c>
      <c r="O235" s="61">
        <v>68900</v>
      </c>
      <c r="P235" s="61">
        <v>-1000</v>
      </c>
      <c r="Q235" s="61">
        <v>5318823</v>
      </c>
      <c r="R235" s="61">
        <v>366145130600</v>
      </c>
      <c r="S235" s="61">
        <v>68300</v>
      </c>
      <c r="T235" s="61">
        <v>70400</v>
      </c>
      <c r="U235" s="61">
        <v>65700</v>
      </c>
      <c r="V235" s="61">
        <v>7672412</v>
      </c>
      <c r="W235" s="61">
        <v>111355765</v>
      </c>
    </row>
    <row r="236" spans="2:23" ht="12" customHeight="1">
      <c r="B236" s="206" t="s">
        <v>2851</v>
      </c>
      <c r="C236" s="864">
        <v>41375</v>
      </c>
      <c r="D236" s="864">
        <v>43201</v>
      </c>
      <c r="E236" s="821">
        <v>3.07</v>
      </c>
      <c r="F236" s="783">
        <v>100000</v>
      </c>
      <c r="N236" s="49" t="s">
        <v>229</v>
      </c>
      <c r="O236" s="61">
        <v>69900</v>
      </c>
      <c r="P236" s="844">
        <v>-100</v>
      </c>
      <c r="Q236" s="61">
        <v>3102421</v>
      </c>
      <c r="R236" s="61">
        <v>215801354100</v>
      </c>
      <c r="S236" s="61">
        <v>70000</v>
      </c>
      <c r="T236" s="61">
        <v>70600</v>
      </c>
      <c r="U236" s="61">
        <v>68400</v>
      </c>
      <c r="V236" s="61">
        <v>7783768</v>
      </c>
      <c r="W236" s="61">
        <v>111355765</v>
      </c>
    </row>
    <row r="237" spans="2:23" ht="12" customHeight="1">
      <c r="B237" s="206" t="s">
        <v>2851</v>
      </c>
      <c r="C237" s="864">
        <v>41375</v>
      </c>
      <c r="D237" s="864">
        <v>43932</v>
      </c>
      <c r="E237" s="821">
        <v>3.4</v>
      </c>
      <c r="F237" s="783">
        <v>100000</v>
      </c>
      <c r="N237" s="49" t="s">
        <v>231</v>
      </c>
      <c r="O237" s="61">
        <v>70000</v>
      </c>
      <c r="P237" s="61">
        <v>1000</v>
      </c>
      <c r="Q237" s="61">
        <v>4426828</v>
      </c>
      <c r="R237" s="61">
        <v>305914475100</v>
      </c>
      <c r="S237" s="61">
        <v>70200</v>
      </c>
      <c r="T237" s="61">
        <v>70600</v>
      </c>
      <c r="U237" s="61">
        <v>67700</v>
      </c>
      <c r="V237" s="61">
        <v>7794904</v>
      </c>
      <c r="W237" s="61">
        <v>111355765</v>
      </c>
    </row>
    <row r="238" spans="2:23" ht="12" customHeight="1">
      <c r="B238" s="206" t="s">
        <v>2851</v>
      </c>
      <c r="C238" s="864">
        <v>41558</v>
      </c>
      <c r="D238" s="864">
        <v>43384</v>
      </c>
      <c r="E238" s="821">
        <v>3.8</v>
      </c>
      <c r="F238" s="783">
        <v>90000</v>
      </c>
      <c r="N238" s="49" t="s">
        <v>233</v>
      </c>
      <c r="O238" s="61">
        <v>69000</v>
      </c>
      <c r="P238" s="844">
        <v>-300</v>
      </c>
      <c r="Q238" s="61">
        <v>5950303</v>
      </c>
      <c r="R238" s="61">
        <v>418401402900</v>
      </c>
      <c r="S238" s="61">
        <v>69000</v>
      </c>
      <c r="T238" s="61">
        <v>72000</v>
      </c>
      <c r="U238" s="61">
        <v>67600</v>
      </c>
      <c r="V238" s="61">
        <v>7683548</v>
      </c>
      <c r="W238" s="61">
        <v>111355765</v>
      </c>
    </row>
    <row r="239" spans="2:23" ht="12" customHeight="1">
      <c r="B239" s="206" t="s">
        <v>2851</v>
      </c>
      <c r="C239" s="864">
        <v>41688</v>
      </c>
      <c r="D239" s="864">
        <v>43514</v>
      </c>
      <c r="E239" s="821">
        <v>3.77</v>
      </c>
      <c r="F239" s="783">
        <v>200000</v>
      </c>
      <c r="N239" s="49" t="s">
        <v>235</v>
      </c>
      <c r="O239" s="61">
        <v>69300</v>
      </c>
      <c r="P239" s="61">
        <v>-4700</v>
      </c>
      <c r="Q239" s="61">
        <v>9894362</v>
      </c>
      <c r="R239" s="61">
        <v>695468777400</v>
      </c>
      <c r="S239" s="61">
        <v>70000</v>
      </c>
      <c r="T239" s="61">
        <v>72500</v>
      </c>
      <c r="U239" s="61">
        <v>68200</v>
      </c>
      <c r="V239" s="61">
        <v>7716955</v>
      </c>
      <c r="W239" s="61">
        <v>111355765</v>
      </c>
    </row>
    <row r="240" spans="2:23" ht="12" customHeight="1">
      <c r="B240" s="206" t="s">
        <v>2851</v>
      </c>
      <c r="C240" s="864">
        <v>41880</v>
      </c>
      <c r="D240" s="864">
        <v>44437</v>
      </c>
      <c r="E240" s="821">
        <v>3.64</v>
      </c>
      <c r="F240" s="783">
        <v>150000</v>
      </c>
      <c r="N240" s="49" t="s">
        <v>237</v>
      </c>
      <c r="O240" s="61">
        <v>74000</v>
      </c>
      <c r="P240" s="844">
        <v>700</v>
      </c>
      <c r="Q240" s="61">
        <v>7055871</v>
      </c>
      <c r="R240" s="61">
        <v>521257174200</v>
      </c>
      <c r="S240" s="61">
        <v>72500</v>
      </c>
      <c r="T240" s="61">
        <v>76200</v>
      </c>
      <c r="U240" s="61">
        <v>71500</v>
      </c>
      <c r="V240" s="61">
        <v>8240327</v>
      </c>
      <c r="W240" s="61">
        <v>111355765</v>
      </c>
    </row>
    <row r="241" spans="2:23" ht="12" customHeight="1">
      <c r="B241" s="206" t="s">
        <v>2851</v>
      </c>
      <c r="C241" s="864">
        <v>42051</v>
      </c>
      <c r="D241" s="864">
        <v>43877</v>
      </c>
      <c r="E241" s="821">
        <v>2.57</v>
      </c>
      <c r="F241" s="783">
        <v>150000</v>
      </c>
      <c r="N241" s="49" t="s">
        <v>238</v>
      </c>
      <c r="O241" s="61">
        <v>73300</v>
      </c>
      <c r="P241" s="61">
        <v>8900</v>
      </c>
      <c r="Q241" s="61">
        <v>13176579</v>
      </c>
      <c r="R241" s="61">
        <v>941903343900</v>
      </c>
      <c r="S241" s="61">
        <v>66500</v>
      </c>
      <c r="T241" s="61">
        <v>75200</v>
      </c>
      <c r="U241" s="61">
        <v>66200</v>
      </c>
      <c r="V241" s="61">
        <v>8162378</v>
      </c>
      <c r="W241" s="61">
        <v>111355765</v>
      </c>
    </row>
    <row r="242" spans="2:23" ht="12" customHeight="1">
      <c r="B242" s="206" t="s">
        <v>2851</v>
      </c>
      <c r="C242" s="864">
        <v>42051</v>
      </c>
      <c r="D242" s="864">
        <v>44608</v>
      </c>
      <c r="E242" s="821">
        <v>2.98</v>
      </c>
      <c r="F242" s="783">
        <v>200000</v>
      </c>
      <c r="N242" s="49" t="s">
        <v>241</v>
      </c>
      <c r="O242" s="61">
        <v>64400</v>
      </c>
      <c r="P242" s="61">
        <v>1100</v>
      </c>
      <c r="Q242" s="61">
        <v>4201997</v>
      </c>
      <c r="R242" s="61">
        <v>265818990900</v>
      </c>
      <c r="S242" s="61">
        <v>62800</v>
      </c>
      <c r="T242" s="61">
        <v>64600</v>
      </c>
      <c r="U242" s="61">
        <v>61300</v>
      </c>
      <c r="V242" s="61">
        <v>7171311</v>
      </c>
      <c r="W242" s="61">
        <v>111355765</v>
      </c>
    </row>
    <row r="243" spans="2:23" ht="12" customHeight="1">
      <c r="B243" s="206" t="s">
        <v>2851</v>
      </c>
      <c r="C243" s="864">
        <v>42563</v>
      </c>
      <c r="D243" s="864">
        <v>44389</v>
      </c>
      <c r="E243" s="821">
        <v>2.0299999999999998</v>
      </c>
      <c r="F243" s="783">
        <v>150000</v>
      </c>
      <c r="N243" s="49" t="s">
        <v>243</v>
      </c>
      <c r="O243" s="61">
        <v>63300</v>
      </c>
      <c r="P243" s="844">
        <v>900</v>
      </c>
      <c r="Q243" s="61">
        <v>5547427</v>
      </c>
      <c r="R243" s="61">
        <v>358329756700</v>
      </c>
      <c r="S243" s="61">
        <v>65300</v>
      </c>
      <c r="T243" s="61">
        <v>66700</v>
      </c>
      <c r="U243" s="61">
        <v>63100</v>
      </c>
      <c r="V243" s="61">
        <v>7048820</v>
      </c>
      <c r="W243" s="61">
        <v>111355765</v>
      </c>
    </row>
    <row r="244" spans="2:23" ht="12" customHeight="1">
      <c r="B244" s="206" t="s">
        <v>2851</v>
      </c>
      <c r="C244" s="864">
        <v>42682</v>
      </c>
      <c r="D244" s="864">
        <v>45238</v>
      </c>
      <c r="E244" s="821">
        <v>3</v>
      </c>
      <c r="F244" s="783">
        <v>50000</v>
      </c>
      <c r="N244" s="49" t="s">
        <v>245</v>
      </c>
      <c r="O244" s="61">
        <v>62400</v>
      </c>
      <c r="P244" s="844">
        <v>-700</v>
      </c>
      <c r="Q244" s="61">
        <v>5885144</v>
      </c>
      <c r="R244" s="61">
        <v>368240324000</v>
      </c>
      <c r="S244" s="61">
        <v>63900</v>
      </c>
      <c r="T244" s="61">
        <v>64500</v>
      </c>
      <c r="U244" s="61">
        <v>60200</v>
      </c>
      <c r="V244" s="61">
        <v>6948600</v>
      </c>
      <c r="W244" s="61">
        <v>111355765</v>
      </c>
    </row>
    <row r="245" spans="2:23" ht="12" customHeight="1">
      <c r="B245" s="206" t="s">
        <v>2851</v>
      </c>
      <c r="C245" s="864">
        <v>41907</v>
      </c>
      <c r="D245" s="864">
        <v>43003</v>
      </c>
      <c r="E245" s="821">
        <v>2.62</v>
      </c>
      <c r="F245" s="807" t="s">
        <v>115</v>
      </c>
      <c r="N245" s="49" t="s">
        <v>246</v>
      </c>
      <c r="O245" s="61">
        <v>63100</v>
      </c>
      <c r="P245" s="61">
        <v>-2800</v>
      </c>
      <c r="Q245" s="61">
        <v>5749831</v>
      </c>
      <c r="R245" s="61">
        <v>369684106000</v>
      </c>
      <c r="S245" s="61">
        <v>62900</v>
      </c>
      <c r="T245" s="61">
        <v>66600</v>
      </c>
      <c r="U245" s="61">
        <v>62800</v>
      </c>
      <c r="V245" s="61">
        <v>7026549</v>
      </c>
      <c r="W245" s="61">
        <v>111355765</v>
      </c>
    </row>
    <row r="246" spans="2:23" ht="12" customHeight="1">
      <c r="B246" s="206" t="s">
        <v>2851</v>
      </c>
      <c r="C246" s="864">
        <v>41907</v>
      </c>
      <c r="D246" s="864">
        <v>43733</v>
      </c>
      <c r="E246" s="821">
        <v>2.92</v>
      </c>
      <c r="F246" s="783">
        <v>100000</v>
      </c>
      <c r="N246" s="49" t="s">
        <v>247</v>
      </c>
      <c r="O246" s="61">
        <v>65900</v>
      </c>
      <c r="P246" s="61">
        <v>4900</v>
      </c>
      <c r="Q246" s="61">
        <v>6159941</v>
      </c>
      <c r="R246" s="61">
        <v>395521567700</v>
      </c>
      <c r="S246" s="61">
        <v>62000</v>
      </c>
      <c r="T246" s="61">
        <v>66200</v>
      </c>
      <c r="U246" s="61">
        <v>60800</v>
      </c>
      <c r="V246" s="61">
        <v>7338345</v>
      </c>
      <c r="W246" s="61">
        <v>111355765</v>
      </c>
    </row>
    <row r="247" spans="2:23" ht="12" customHeight="1">
      <c r="B247" s="206" t="s">
        <v>2851</v>
      </c>
      <c r="C247" s="864">
        <v>42107</v>
      </c>
      <c r="D247" s="864">
        <v>43934</v>
      </c>
      <c r="E247" s="821">
        <v>2.12</v>
      </c>
      <c r="F247" s="783">
        <v>100000</v>
      </c>
      <c r="N247" s="49" t="s">
        <v>249</v>
      </c>
      <c r="O247" s="61">
        <v>61000</v>
      </c>
      <c r="P247" s="61">
        <v>-3300</v>
      </c>
      <c r="Q247" s="61">
        <v>5111377</v>
      </c>
      <c r="R247" s="61">
        <v>316687651700</v>
      </c>
      <c r="S247" s="61">
        <v>63000</v>
      </c>
      <c r="T247" s="61">
        <v>64000</v>
      </c>
      <c r="U247" s="61">
        <v>60000</v>
      </c>
      <c r="V247" s="61">
        <v>6792702</v>
      </c>
      <c r="W247" s="61">
        <v>111355765</v>
      </c>
    </row>
    <row r="248" spans="2:23" ht="12" customHeight="1">
      <c r="B248" s="206" t="s">
        <v>2851</v>
      </c>
      <c r="C248" s="864">
        <v>42107</v>
      </c>
      <c r="D248" s="864">
        <v>44664</v>
      </c>
      <c r="E248" s="821">
        <v>2.54</v>
      </c>
      <c r="F248" s="783">
        <v>100000</v>
      </c>
      <c r="N248" s="49" t="s">
        <v>251</v>
      </c>
      <c r="O248" s="61">
        <v>64300</v>
      </c>
      <c r="P248" s="844">
        <v>700</v>
      </c>
      <c r="Q248" s="61">
        <v>13412244</v>
      </c>
      <c r="R248" s="61">
        <v>883035211900</v>
      </c>
      <c r="S248" s="61">
        <v>63500</v>
      </c>
      <c r="T248" s="61">
        <v>70100</v>
      </c>
      <c r="U248" s="61">
        <v>62600</v>
      </c>
      <c r="V248" s="61">
        <v>7160176</v>
      </c>
      <c r="W248" s="61">
        <v>111355765</v>
      </c>
    </row>
    <row r="249" spans="2:23" ht="12" customHeight="1">
      <c r="B249" s="206" t="s">
        <v>2851</v>
      </c>
      <c r="C249" s="864">
        <v>42172</v>
      </c>
      <c r="D249" s="864">
        <v>43999</v>
      </c>
      <c r="E249" s="821">
        <v>3.41</v>
      </c>
      <c r="F249" s="783">
        <v>50000</v>
      </c>
      <c r="N249" s="49" t="s">
        <v>5491</v>
      </c>
      <c r="O249" s="61">
        <v>63600</v>
      </c>
      <c r="P249" s="61">
        <v>13200</v>
      </c>
      <c r="Q249" s="61">
        <v>12951733</v>
      </c>
      <c r="R249" s="61">
        <v>776676633800</v>
      </c>
      <c r="S249" s="61">
        <v>54100</v>
      </c>
      <c r="T249" s="61">
        <v>64400</v>
      </c>
      <c r="U249" s="61">
        <v>53500</v>
      </c>
      <c r="V249" s="61">
        <v>7082227</v>
      </c>
      <c r="W249" s="61">
        <v>111355765</v>
      </c>
    </row>
    <row r="250" spans="2:23" ht="13.5" customHeight="1">
      <c r="B250" s="1119" t="s">
        <v>2822</v>
      </c>
      <c r="C250" s="1120"/>
      <c r="D250" s="1121"/>
      <c r="E250" s="807"/>
      <c r="F250" s="783">
        <v>1540000</v>
      </c>
      <c r="N250" s="49" t="s">
        <v>5496</v>
      </c>
      <c r="O250" s="61">
        <v>50400</v>
      </c>
      <c r="P250" s="844">
        <v>-900</v>
      </c>
      <c r="Q250" s="61">
        <v>2556752</v>
      </c>
      <c r="R250" s="61">
        <v>129241196050</v>
      </c>
      <c r="S250" s="61">
        <v>51400</v>
      </c>
      <c r="T250" s="61">
        <v>51500</v>
      </c>
      <c r="U250" s="61">
        <v>49750</v>
      </c>
      <c r="V250" s="61">
        <v>5612331</v>
      </c>
      <c r="W250" s="61">
        <v>111355765</v>
      </c>
    </row>
    <row r="251" spans="2:23" ht="13.5" customHeight="1">
      <c r="B251" s="1119" t="s">
        <v>2876</v>
      </c>
      <c r="C251" s="1120"/>
      <c r="D251" s="1121"/>
      <c r="E251" s="807"/>
      <c r="F251" s="783">
        <v>-2613</v>
      </c>
      <c r="N251" s="49" t="s">
        <v>5499</v>
      </c>
      <c r="O251" s="61">
        <v>51300</v>
      </c>
      <c r="P251" s="61">
        <v>1350</v>
      </c>
      <c r="Q251" s="61">
        <v>2560126</v>
      </c>
      <c r="R251" s="61">
        <v>128374915550</v>
      </c>
      <c r="S251" s="61">
        <v>49200</v>
      </c>
      <c r="T251" s="61">
        <v>51700</v>
      </c>
      <c r="U251" s="61">
        <v>48250</v>
      </c>
      <c r="V251" s="61">
        <v>5712551</v>
      </c>
      <c r="W251" s="61">
        <v>111355765</v>
      </c>
    </row>
    <row r="252" spans="2:23" ht="13.5" customHeight="1">
      <c r="B252" s="1119" t="s">
        <v>2878</v>
      </c>
      <c r="C252" s="1120"/>
      <c r="D252" s="1121"/>
      <c r="E252" s="807"/>
      <c r="F252" s="783">
        <v>-189924</v>
      </c>
      <c r="N252" s="49" t="s">
        <v>5502</v>
      </c>
      <c r="O252" s="61">
        <v>49950</v>
      </c>
      <c r="P252" s="61">
        <v>-1750</v>
      </c>
      <c r="Q252" s="61">
        <v>2882458</v>
      </c>
      <c r="R252" s="61">
        <v>146158255650</v>
      </c>
      <c r="S252" s="61">
        <v>51200</v>
      </c>
      <c r="T252" s="61">
        <v>52300</v>
      </c>
      <c r="U252" s="61">
        <v>49400</v>
      </c>
      <c r="V252" s="61">
        <v>5562220</v>
      </c>
      <c r="W252" s="61">
        <v>111355765</v>
      </c>
    </row>
    <row r="253" spans="2:23" ht="13.5" customHeight="1">
      <c r="B253" s="1122" t="s">
        <v>2828</v>
      </c>
      <c r="C253" s="1123"/>
      <c r="D253" s="1124"/>
      <c r="E253" s="865"/>
      <c r="F253" s="815">
        <v>1347463</v>
      </c>
      <c r="N253" s="49" t="s">
        <v>5505</v>
      </c>
      <c r="O253" s="61">
        <v>51700</v>
      </c>
      <c r="P253" s="844">
        <v>600</v>
      </c>
      <c r="Q253" s="61">
        <v>3158478</v>
      </c>
      <c r="R253" s="61">
        <v>162793880000</v>
      </c>
      <c r="S253" s="61">
        <v>51200</v>
      </c>
      <c r="T253" s="61">
        <v>53100</v>
      </c>
      <c r="U253" s="61">
        <v>49400</v>
      </c>
      <c r="V253" s="61">
        <v>5757093</v>
      </c>
      <c r="W253" s="61">
        <v>111355765</v>
      </c>
    </row>
    <row r="254" spans="2:23" ht="12" customHeight="1">
      <c r="N254" s="49" t="s">
        <v>5510</v>
      </c>
      <c r="O254" s="61">
        <v>51100</v>
      </c>
      <c r="P254" s="844">
        <v>700</v>
      </c>
      <c r="Q254" s="61">
        <v>6078831</v>
      </c>
      <c r="R254" s="61">
        <v>321928256650</v>
      </c>
      <c r="S254" s="61">
        <v>54500</v>
      </c>
      <c r="T254" s="61">
        <v>55400</v>
      </c>
      <c r="U254" s="61">
        <v>49750</v>
      </c>
      <c r="V254" s="61">
        <v>5690280</v>
      </c>
      <c r="W254" s="61">
        <v>111355765</v>
      </c>
    </row>
    <row r="255" spans="2:23" ht="12" customHeight="1">
      <c r="N255" s="49" t="s">
        <v>5514</v>
      </c>
      <c r="O255" s="61">
        <v>50400</v>
      </c>
      <c r="P255" s="844">
        <v>750</v>
      </c>
      <c r="Q255" s="61">
        <v>3405840</v>
      </c>
      <c r="R255" s="61">
        <v>169374218100</v>
      </c>
      <c r="S255" s="61">
        <v>49700</v>
      </c>
      <c r="T255" s="61">
        <v>51500</v>
      </c>
      <c r="U255" s="61">
        <v>47900</v>
      </c>
      <c r="V255" s="61">
        <v>5612331</v>
      </c>
      <c r="W255" s="61">
        <v>111355765</v>
      </c>
    </row>
    <row r="256" spans="2:23" ht="12" customHeight="1">
      <c r="N256" s="49" t="s">
        <v>5518</v>
      </c>
      <c r="O256" s="61">
        <v>49650</v>
      </c>
      <c r="P256" s="61">
        <v>5400</v>
      </c>
      <c r="Q256" s="61">
        <v>5783159</v>
      </c>
      <c r="R256" s="61">
        <v>280470014050</v>
      </c>
      <c r="S256" s="61">
        <v>46000</v>
      </c>
      <c r="T256" s="61">
        <v>50900</v>
      </c>
      <c r="U256" s="61">
        <v>45900</v>
      </c>
      <c r="V256" s="61">
        <v>5528814</v>
      </c>
      <c r="W256" s="61">
        <v>111355765</v>
      </c>
    </row>
    <row r="257" spans="2:23" ht="12" customHeight="1">
      <c r="N257" s="49" t="s">
        <v>5521</v>
      </c>
      <c r="O257" s="61">
        <v>44250</v>
      </c>
      <c r="P257" s="61">
        <v>3700</v>
      </c>
      <c r="Q257" s="61">
        <v>2155198</v>
      </c>
      <c r="R257" s="61">
        <v>93391936200</v>
      </c>
      <c r="S257" s="61">
        <v>41350</v>
      </c>
      <c r="T257" s="61">
        <v>44400</v>
      </c>
      <c r="U257" s="61">
        <v>41050</v>
      </c>
      <c r="V257" s="61">
        <v>4927493</v>
      </c>
      <c r="W257" s="61">
        <v>111355765</v>
      </c>
    </row>
    <row r="258" spans="2:23" ht="12" customHeight="1">
      <c r="B258" s="787" t="s">
        <v>2731</v>
      </c>
      <c r="C258"/>
      <c r="D258"/>
      <c r="E258"/>
      <c r="N258" s="49" t="s">
        <v>5526</v>
      </c>
      <c r="O258" s="61">
        <v>40550</v>
      </c>
      <c r="P258" s="61">
        <v>-1650</v>
      </c>
      <c r="Q258" s="61">
        <v>1299177</v>
      </c>
      <c r="R258" s="61">
        <v>53061327900</v>
      </c>
      <c r="S258" s="61">
        <v>42200</v>
      </c>
      <c r="T258" s="61">
        <v>42400</v>
      </c>
      <c r="U258" s="61">
        <v>40300</v>
      </c>
      <c r="V258" s="61">
        <v>4515476</v>
      </c>
      <c r="W258" s="61">
        <v>111355765</v>
      </c>
    </row>
    <row r="259" spans="2:23" ht="12" customHeight="1">
      <c r="B259" s="390" t="s">
        <v>2884</v>
      </c>
      <c r="E259" s="391" t="s">
        <v>2490</v>
      </c>
      <c r="N259" s="49" t="s">
        <v>5530</v>
      </c>
      <c r="O259" s="61">
        <v>42200</v>
      </c>
      <c r="P259" s="844">
        <v>-500</v>
      </c>
      <c r="Q259" s="61">
        <v>348776</v>
      </c>
      <c r="R259" s="61">
        <v>14805045350</v>
      </c>
      <c r="S259" s="61">
        <v>42750</v>
      </c>
      <c r="T259" s="61">
        <v>42900</v>
      </c>
      <c r="U259" s="61">
        <v>42100</v>
      </c>
      <c r="V259" s="61">
        <v>4699213</v>
      </c>
      <c r="W259" s="61">
        <v>111355765</v>
      </c>
    </row>
    <row r="260" spans="2:23" ht="12" customHeight="1">
      <c r="B260" s="1075" t="s">
        <v>1391</v>
      </c>
      <c r="E260" s="783">
        <v>25357</v>
      </c>
      <c r="N260" s="49" t="s">
        <v>5536</v>
      </c>
      <c r="O260" s="61">
        <v>42700</v>
      </c>
      <c r="P260" s="844">
        <v>250</v>
      </c>
      <c r="Q260" s="61">
        <v>446580</v>
      </c>
      <c r="R260" s="61">
        <v>19035980600</v>
      </c>
      <c r="S260" s="61">
        <v>42500</v>
      </c>
      <c r="T260" s="61">
        <v>43100</v>
      </c>
      <c r="U260" s="61">
        <v>42100</v>
      </c>
      <c r="V260" s="61">
        <v>4754891</v>
      </c>
      <c r="W260" s="61">
        <v>111355765</v>
      </c>
    </row>
    <row r="261" spans="2:23" ht="12" customHeight="1">
      <c r="B261" s="1076"/>
      <c r="E261" s="807">
        <v>-368</v>
      </c>
      <c r="N261" s="49" t="s">
        <v>5541</v>
      </c>
      <c r="O261" s="61">
        <v>42450</v>
      </c>
      <c r="P261" s="844">
        <v>-300</v>
      </c>
      <c r="Q261" s="61">
        <v>508684</v>
      </c>
      <c r="R261" s="61">
        <v>21823303200</v>
      </c>
      <c r="S261" s="61">
        <v>42850</v>
      </c>
      <c r="T261" s="61">
        <v>43450</v>
      </c>
      <c r="U261" s="61">
        <v>42450</v>
      </c>
      <c r="V261" s="61">
        <v>4727052</v>
      </c>
      <c r="W261" s="61">
        <v>111355765</v>
      </c>
    </row>
    <row r="262" spans="2:23" ht="12" customHeight="1">
      <c r="B262" s="1076"/>
      <c r="E262" s="783">
        <v>259418</v>
      </c>
      <c r="N262" s="49" t="s">
        <v>5547</v>
      </c>
      <c r="O262" s="61">
        <v>42750</v>
      </c>
      <c r="P262" s="844">
        <v>-650</v>
      </c>
      <c r="Q262" s="61">
        <v>582290</v>
      </c>
      <c r="R262" s="61">
        <v>24942834225</v>
      </c>
      <c r="S262" s="61">
        <v>43150</v>
      </c>
      <c r="T262" s="61">
        <v>43350</v>
      </c>
      <c r="U262" s="61">
        <v>42400</v>
      </c>
      <c r="V262" s="61">
        <v>4760459</v>
      </c>
      <c r="W262" s="61">
        <v>111355765</v>
      </c>
    </row>
    <row r="263" spans="2:23" ht="12" customHeight="1">
      <c r="B263" s="1076"/>
      <c r="E263" s="783">
        <v>1834018</v>
      </c>
      <c r="N263" s="49" t="s">
        <v>5551</v>
      </c>
      <c r="O263" s="61">
        <v>43400</v>
      </c>
      <c r="P263" s="61">
        <v>-1250</v>
      </c>
      <c r="Q263" s="61">
        <v>586906</v>
      </c>
      <c r="R263" s="61">
        <v>25406960500</v>
      </c>
      <c r="S263" s="61">
        <v>44350</v>
      </c>
      <c r="T263" s="61">
        <v>44400</v>
      </c>
      <c r="U263" s="61">
        <v>42650</v>
      </c>
      <c r="V263" s="61">
        <v>4832840</v>
      </c>
      <c r="W263" s="61">
        <v>111355765</v>
      </c>
    </row>
    <row r="264" spans="2:23" ht="12" customHeight="1">
      <c r="B264" s="1076"/>
      <c r="E264" s="783">
        <v>-152058</v>
      </c>
      <c r="N264" s="49" t="s">
        <v>5555</v>
      </c>
      <c r="O264" s="61">
        <v>44650</v>
      </c>
      <c r="P264" s="61">
        <v>1200</v>
      </c>
      <c r="Q264" s="61">
        <v>1378296</v>
      </c>
      <c r="R264" s="61">
        <v>61616547150</v>
      </c>
      <c r="S264" s="61">
        <v>44500</v>
      </c>
      <c r="T264" s="61">
        <v>45150</v>
      </c>
      <c r="U264" s="61">
        <v>44050</v>
      </c>
      <c r="V264" s="61">
        <v>4972035</v>
      </c>
      <c r="W264" s="61">
        <v>111355765</v>
      </c>
    </row>
    <row r="265" spans="2:23" ht="12" customHeight="1">
      <c r="B265" s="1081"/>
      <c r="E265" s="783">
        <v>1966367</v>
      </c>
      <c r="N265" s="49" t="s">
        <v>5561</v>
      </c>
      <c r="O265" s="61">
        <v>43450</v>
      </c>
      <c r="P265" s="844">
        <v>300</v>
      </c>
      <c r="Q265" s="61">
        <v>439767</v>
      </c>
      <c r="R265" s="61">
        <v>19174915550</v>
      </c>
      <c r="S265" s="61">
        <v>43000</v>
      </c>
      <c r="T265" s="61">
        <v>43850</v>
      </c>
      <c r="U265" s="61">
        <v>42500</v>
      </c>
      <c r="V265" s="61">
        <v>4838408</v>
      </c>
      <c r="W265" s="61">
        <v>111355765</v>
      </c>
    </row>
    <row r="266" spans="2:23" ht="12" customHeight="1">
      <c r="B266" s="1075" t="s">
        <v>2858</v>
      </c>
      <c r="E266" s="783">
        <v>761535</v>
      </c>
      <c r="N266" s="49" t="s">
        <v>5567</v>
      </c>
      <c r="O266" s="61">
        <v>43150</v>
      </c>
      <c r="P266" s="844">
        <v>950</v>
      </c>
      <c r="Q266" s="61">
        <v>484924</v>
      </c>
      <c r="R266" s="61">
        <v>20804526650</v>
      </c>
      <c r="S266" s="61">
        <v>42300</v>
      </c>
      <c r="T266" s="61">
        <v>43200</v>
      </c>
      <c r="U266" s="61">
        <v>42150</v>
      </c>
      <c r="V266" s="61">
        <v>4805001</v>
      </c>
      <c r="W266" s="61">
        <v>111355765</v>
      </c>
    </row>
    <row r="267" spans="2:23" ht="12" customHeight="1">
      <c r="B267" s="1076"/>
      <c r="E267" s="783">
        <v>-13079</v>
      </c>
      <c r="N267" s="49" t="s">
        <v>5572</v>
      </c>
      <c r="O267" s="61">
        <v>42200</v>
      </c>
      <c r="P267" s="844">
        <v>-350</v>
      </c>
      <c r="Q267" s="61">
        <v>546303</v>
      </c>
      <c r="R267" s="61">
        <v>23250781200</v>
      </c>
      <c r="S267" s="61">
        <v>42600</v>
      </c>
      <c r="T267" s="61">
        <v>43300</v>
      </c>
      <c r="U267" s="61">
        <v>42100</v>
      </c>
      <c r="V267" s="61">
        <v>4699213</v>
      </c>
      <c r="W267" s="61">
        <v>111355765</v>
      </c>
    </row>
    <row r="268" spans="2:23" ht="12" customHeight="1">
      <c r="B268" s="1076"/>
      <c r="E268" s="783">
        <v>7223</v>
      </c>
      <c r="N268" s="49" t="s">
        <v>5577</v>
      </c>
      <c r="O268" s="61">
        <v>42550</v>
      </c>
      <c r="P268" s="844">
        <v>800</v>
      </c>
      <c r="Q268" s="61">
        <v>544220</v>
      </c>
      <c r="R268" s="61">
        <v>22942856650</v>
      </c>
      <c r="S268" s="61">
        <v>41350</v>
      </c>
      <c r="T268" s="61">
        <v>42650</v>
      </c>
      <c r="U268" s="61">
        <v>41100</v>
      </c>
      <c r="V268" s="61">
        <v>4738188</v>
      </c>
      <c r="W268" s="61">
        <v>111355765</v>
      </c>
    </row>
    <row r="269" spans="2:23" ht="12" customHeight="1">
      <c r="B269" s="1076"/>
      <c r="E269" s="807">
        <v>-25</v>
      </c>
      <c r="N269" s="49" t="s">
        <v>5583</v>
      </c>
      <c r="O269" s="61">
        <v>41750</v>
      </c>
      <c r="P269" s="61">
        <v>-1950</v>
      </c>
      <c r="Q269" s="61">
        <v>679599</v>
      </c>
      <c r="R269" s="61">
        <v>28686256550</v>
      </c>
      <c r="S269" s="61">
        <v>43700</v>
      </c>
      <c r="T269" s="61">
        <v>43700</v>
      </c>
      <c r="U269" s="61">
        <v>41500</v>
      </c>
      <c r="V269" s="61">
        <v>4649103</v>
      </c>
      <c r="W269" s="61">
        <v>111355765</v>
      </c>
    </row>
    <row r="270" spans="2:23" ht="12" customHeight="1">
      <c r="B270" s="1076"/>
      <c r="E270" s="783">
        <v>651897</v>
      </c>
      <c r="N270" s="49" t="s">
        <v>5587</v>
      </c>
      <c r="O270" s="61">
        <v>43700</v>
      </c>
      <c r="P270" s="61">
        <v>1100</v>
      </c>
      <c r="Q270" s="61">
        <v>646056</v>
      </c>
      <c r="R270" s="61">
        <v>28218093200</v>
      </c>
      <c r="S270" s="61">
        <v>43200</v>
      </c>
      <c r="T270" s="61">
        <v>44000</v>
      </c>
      <c r="U270" s="61">
        <v>42400</v>
      </c>
      <c r="V270" s="61">
        <v>4866247</v>
      </c>
      <c r="W270" s="61">
        <v>111355765</v>
      </c>
    </row>
    <row r="271" spans="2:23" ht="12" customHeight="1">
      <c r="B271" s="1076"/>
      <c r="E271" s="783">
        <v>-116928</v>
      </c>
      <c r="N271" s="49" t="s">
        <v>5590</v>
      </c>
      <c r="O271" s="61">
        <v>42600</v>
      </c>
      <c r="P271" s="844">
        <v>-100</v>
      </c>
      <c r="Q271" s="61">
        <v>572872</v>
      </c>
      <c r="R271" s="61">
        <v>24250128950</v>
      </c>
      <c r="S271" s="61">
        <v>42950</v>
      </c>
      <c r="T271" s="61">
        <v>43200</v>
      </c>
      <c r="U271" s="61">
        <v>41650</v>
      </c>
      <c r="V271" s="61">
        <v>4743756</v>
      </c>
      <c r="W271" s="61">
        <v>111355765</v>
      </c>
    </row>
    <row r="272" spans="2:23" ht="12" customHeight="1">
      <c r="B272" s="1076"/>
      <c r="E272" s="807">
        <v>-3</v>
      </c>
      <c r="N272" s="49" t="s">
        <v>5596</v>
      </c>
      <c r="O272" s="61">
        <v>42700</v>
      </c>
      <c r="P272" s="61">
        <v>1650</v>
      </c>
      <c r="Q272" s="61">
        <v>1889448</v>
      </c>
      <c r="R272" s="61">
        <v>80227066100</v>
      </c>
      <c r="S272" s="61">
        <v>40650</v>
      </c>
      <c r="T272" s="61">
        <v>43650</v>
      </c>
      <c r="U272" s="61">
        <v>40150</v>
      </c>
      <c r="V272" s="61">
        <v>4754891</v>
      </c>
      <c r="W272" s="61">
        <v>111355765</v>
      </c>
    </row>
    <row r="273" spans="2:23" ht="12" customHeight="1">
      <c r="B273" s="1076"/>
      <c r="E273" s="783">
        <v>40310</v>
      </c>
      <c r="N273" s="49" t="s">
        <v>5601</v>
      </c>
      <c r="O273" s="61">
        <v>41050</v>
      </c>
      <c r="P273" s="61">
        <v>1150</v>
      </c>
      <c r="Q273" s="61">
        <v>523860</v>
      </c>
      <c r="R273" s="61">
        <v>21338258300</v>
      </c>
      <c r="S273" s="61">
        <v>40500</v>
      </c>
      <c r="T273" s="61">
        <v>41250</v>
      </c>
      <c r="U273" s="61">
        <v>40000</v>
      </c>
      <c r="V273" s="61">
        <v>4571154</v>
      </c>
      <c r="W273" s="61">
        <v>111355765</v>
      </c>
    </row>
    <row r="274" spans="2:23" ht="12" customHeight="1">
      <c r="B274" s="1076"/>
      <c r="E274" s="783">
        <v>-8009</v>
      </c>
      <c r="N274" s="49" t="s">
        <v>5605</v>
      </c>
      <c r="O274" s="61">
        <v>39900</v>
      </c>
      <c r="P274" s="61">
        <v>1400</v>
      </c>
      <c r="Q274" s="61">
        <v>674895</v>
      </c>
      <c r="R274" s="61">
        <v>26415540450</v>
      </c>
      <c r="S274" s="61">
        <v>38750</v>
      </c>
      <c r="T274" s="61">
        <v>40050</v>
      </c>
      <c r="U274" s="61">
        <v>38050</v>
      </c>
      <c r="V274" s="61">
        <v>4443095</v>
      </c>
      <c r="W274" s="61">
        <v>111355765</v>
      </c>
    </row>
    <row r="275" spans="2:23" ht="12" customHeight="1">
      <c r="B275" s="1076"/>
      <c r="E275" s="783">
        <v>176460</v>
      </c>
      <c r="N275" s="49" t="s">
        <v>5609</v>
      </c>
      <c r="O275" s="61">
        <v>38500</v>
      </c>
      <c r="P275" s="61">
        <v>-1850</v>
      </c>
      <c r="Q275" s="61">
        <v>1088300</v>
      </c>
      <c r="R275" s="61">
        <v>42278724562</v>
      </c>
      <c r="S275" s="61">
        <v>39500</v>
      </c>
      <c r="T275" s="61">
        <v>39600</v>
      </c>
      <c r="U275" s="61">
        <v>38300</v>
      </c>
      <c r="V275" s="61">
        <v>4287197</v>
      </c>
      <c r="W275" s="61">
        <v>111355765</v>
      </c>
    </row>
    <row r="276" spans="2:23" ht="12" customHeight="1">
      <c r="B276" s="1081"/>
      <c r="E276" s="783">
        <v>1499381</v>
      </c>
      <c r="N276" s="49" t="s">
        <v>5613</v>
      </c>
      <c r="O276" s="61">
        <v>40350</v>
      </c>
      <c r="P276" s="844">
        <v>-650</v>
      </c>
      <c r="Q276" s="61">
        <v>654514</v>
      </c>
      <c r="R276" s="61">
        <v>26776299600</v>
      </c>
      <c r="S276" s="61">
        <v>41100</v>
      </c>
      <c r="T276" s="61">
        <v>41700</v>
      </c>
      <c r="U276" s="61">
        <v>40200</v>
      </c>
      <c r="V276" s="61">
        <v>4493205</v>
      </c>
      <c r="W276" s="61">
        <v>111355765</v>
      </c>
    </row>
    <row r="277" spans="2:23" ht="12" customHeight="1">
      <c r="B277" s="1075" t="s">
        <v>2861</v>
      </c>
      <c r="E277" s="783">
        <v>2923550</v>
      </c>
      <c r="N277" s="49" t="s">
        <v>5618</v>
      </c>
      <c r="O277" s="61">
        <v>41000</v>
      </c>
      <c r="P277" s="844">
        <v>-800</v>
      </c>
      <c r="Q277" s="61">
        <v>460659</v>
      </c>
      <c r="R277" s="61">
        <v>19031469850</v>
      </c>
      <c r="S277" s="61">
        <v>41600</v>
      </c>
      <c r="T277" s="61">
        <v>41800</v>
      </c>
      <c r="U277" s="61">
        <v>40950</v>
      </c>
      <c r="V277" s="61">
        <v>4565586</v>
      </c>
      <c r="W277" s="61">
        <v>111355765</v>
      </c>
    </row>
    <row r="278" spans="2:23" ht="12" customHeight="1">
      <c r="B278" s="1076"/>
      <c r="E278" s="783">
        <v>-27104</v>
      </c>
      <c r="N278" s="49" t="s">
        <v>5622</v>
      </c>
      <c r="O278" s="61">
        <v>41800</v>
      </c>
      <c r="P278" s="844">
        <v>850</v>
      </c>
      <c r="Q278" s="61">
        <v>410383</v>
      </c>
      <c r="R278" s="61">
        <v>17018644350</v>
      </c>
      <c r="S278" s="61">
        <v>40850</v>
      </c>
      <c r="T278" s="61">
        <v>41800</v>
      </c>
      <c r="U278" s="61">
        <v>40700</v>
      </c>
      <c r="V278" s="61">
        <v>4654671</v>
      </c>
      <c r="W278" s="61">
        <v>111355765</v>
      </c>
    </row>
    <row r="279" spans="2:23" ht="12" customHeight="1">
      <c r="B279" s="1081"/>
      <c r="E279" s="783">
        <v>2896446</v>
      </c>
      <c r="N279" s="49" t="s">
        <v>5627</v>
      </c>
      <c r="O279" s="61">
        <v>40950</v>
      </c>
      <c r="P279" s="844">
        <v>150</v>
      </c>
      <c r="Q279" s="61">
        <v>631255</v>
      </c>
      <c r="R279" s="61">
        <v>25966524100</v>
      </c>
      <c r="S279" s="61">
        <v>41100</v>
      </c>
      <c r="T279" s="61">
        <v>41650</v>
      </c>
      <c r="U279" s="61">
        <v>40500</v>
      </c>
      <c r="V279" s="61">
        <v>4560019</v>
      </c>
      <c r="W279" s="61">
        <v>111355765</v>
      </c>
    </row>
    <row r="280" spans="2:23" ht="12" customHeight="1">
      <c r="B280" s="1075" t="s">
        <v>2889</v>
      </c>
      <c r="E280" s="783">
        <v>364017</v>
      </c>
      <c r="N280" s="49" t="s">
        <v>5631</v>
      </c>
      <c r="O280" s="61">
        <v>40800</v>
      </c>
      <c r="P280" s="844">
        <v>200</v>
      </c>
      <c r="Q280" s="61">
        <v>454446</v>
      </c>
      <c r="R280" s="61">
        <v>18472119350</v>
      </c>
      <c r="S280" s="61">
        <v>40800</v>
      </c>
      <c r="T280" s="61">
        <v>41050</v>
      </c>
      <c r="U280" s="61">
        <v>40300</v>
      </c>
      <c r="V280" s="61">
        <v>4543315</v>
      </c>
      <c r="W280" s="61">
        <v>111355765</v>
      </c>
    </row>
    <row r="281" spans="2:23" ht="12" customHeight="1">
      <c r="B281" s="1076"/>
      <c r="E281" s="807">
        <v>13</v>
      </c>
      <c r="N281" s="49" t="s">
        <v>5637</v>
      </c>
      <c r="O281" s="61">
        <v>40600</v>
      </c>
      <c r="P281" s="844">
        <v>300</v>
      </c>
      <c r="Q281" s="61">
        <v>570645</v>
      </c>
      <c r="R281" s="61">
        <v>23116298300</v>
      </c>
      <c r="S281" s="61">
        <v>40400</v>
      </c>
      <c r="T281" s="61">
        <v>40850</v>
      </c>
      <c r="U281" s="61">
        <v>40000</v>
      </c>
      <c r="V281" s="61">
        <v>4521044</v>
      </c>
      <c r="W281" s="61">
        <v>111355765</v>
      </c>
    </row>
    <row r="282" spans="2:23" ht="12" customHeight="1">
      <c r="B282" s="1081"/>
      <c r="E282" s="783">
        <v>364030</v>
      </c>
      <c r="N282" s="49" t="s">
        <v>5641</v>
      </c>
      <c r="O282" s="61">
        <v>40300</v>
      </c>
      <c r="P282" s="61">
        <v>-1300</v>
      </c>
      <c r="Q282" s="61">
        <v>1103444</v>
      </c>
      <c r="R282" s="61">
        <v>44521065450</v>
      </c>
      <c r="S282" s="61">
        <v>41300</v>
      </c>
      <c r="T282" s="61">
        <v>41350</v>
      </c>
      <c r="U282" s="61">
        <v>39850</v>
      </c>
      <c r="V282" s="61">
        <v>4487637</v>
      </c>
      <c r="W282" s="61">
        <v>111355765</v>
      </c>
    </row>
    <row r="283" spans="2:23" ht="12" customHeight="1">
      <c r="B283" s="1075" t="s">
        <v>2865</v>
      </c>
      <c r="E283" s="783">
        <v>15165</v>
      </c>
      <c r="N283" s="49" t="s">
        <v>5647</v>
      </c>
      <c r="O283" s="61">
        <v>41600</v>
      </c>
      <c r="P283" s="61">
        <v>-2050</v>
      </c>
      <c r="Q283" s="61">
        <v>1166353</v>
      </c>
      <c r="R283" s="61">
        <v>48949663200</v>
      </c>
      <c r="S283" s="61">
        <v>43200</v>
      </c>
      <c r="T283" s="61">
        <v>43500</v>
      </c>
      <c r="U283" s="61">
        <v>41250</v>
      </c>
      <c r="V283" s="61">
        <v>4632400</v>
      </c>
      <c r="W283" s="61">
        <v>111355765</v>
      </c>
    </row>
    <row r="284" spans="2:23" ht="12" customHeight="1">
      <c r="B284" s="1076"/>
      <c r="E284" s="783">
        <v>-14936</v>
      </c>
      <c r="N284" s="49" t="s">
        <v>5650</v>
      </c>
      <c r="O284" s="61">
        <v>43650</v>
      </c>
      <c r="P284" s="844">
        <v>100</v>
      </c>
      <c r="Q284" s="61">
        <v>893070</v>
      </c>
      <c r="R284" s="61">
        <v>39157978950</v>
      </c>
      <c r="S284" s="61">
        <v>44250</v>
      </c>
      <c r="T284" s="61">
        <v>44450</v>
      </c>
      <c r="U284" s="61">
        <v>43450</v>
      </c>
      <c r="V284" s="61">
        <v>4860679</v>
      </c>
      <c r="W284" s="61">
        <v>111355765</v>
      </c>
    </row>
    <row r="285" spans="2:23" ht="12" customHeight="1">
      <c r="B285" s="1076"/>
      <c r="E285" s="807" t="s">
        <v>115</v>
      </c>
      <c r="N285" s="49" t="s">
        <v>5655</v>
      </c>
      <c r="O285" s="61">
        <v>43550</v>
      </c>
      <c r="P285" s="61">
        <v>3300</v>
      </c>
      <c r="Q285" s="61">
        <v>2324322</v>
      </c>
      <c r="R285" s="61">
        <v>100166938050</v>
      </c>
      <c r="S285" s="61">
        <v>40750</v>
      </c>
      <c r="T285" s="61">
        <v>44800</v>
      </c>
      <c r="U285" s="61">
        <v>40750</v>
      </c>
      <c r="V285" s="61">
        <v>4849544</v>
      </c>
      <c r="W285" s="61">
        <v>111355765</v>
      </c>
    </row>
    <row r="286" spans="2:23" ht="12" customHeight="1">
      <c r="B286" s="1076"/>
      <c r="E286" s="783">
        <v>269020</v>
      </c>
      <c r="N286" s="49" t="s">
        <v>5659</v>
      </c>
      <c r="O286" s="61">
        <v>40250</v>
      </c>
      <c r="P286" s="61">
        <v>1500</v>
      </c>
      <c r="Q286" s="61">
        <v>797925</v>
      </c>
      <c r="R286" s="61">
        <v>31822006750</v>
      </c>
      <c r="S286" s="61">
        <v>39450</v>
      </c>
      <c r="T286" s="61">
        <v>40300</v>
      </c>
      <c r="U286" s="61">
        <v>39000</v>
      </c>
      <c r="V286" s="61">
        <v>4482070</v>
      </c>
      <c r="W286" s="61">
        <v>111355765</v>
      </c>
    </row>
    <row r="287" spans="2:23" ht="12" customHeight="1">
      <c r="B287" s="1076"/>
      <c r="E287" s="783">
        <v>-124777</v>
      </c>
      <c r="N287" s="49" t="s">
        <v>5663</v>
      </c>
      <c r="O287" s="61">
        <v>38750</v>
      </c>
      <c r="P287" s="844">
        <v>600</v>
      </c>
      <c r="Q287" s="61">
        <v>1151998</v>
      </c>
      <c r="R287" s="61">
        <v>45372976850</v>
      </c>
      <c r="S287" s="61">
        <v>39000</v>
      </c>
      <c r="T287" s="61">
        <v>40350</v>
      </c>
      <c r="U287" s="61">
        <v>38600</v>
      </c>
      <c r="V287" s="61">
        <v>4315036</v>
      </c>
      <c r="W287" s="61">
        <v>111355765</v>
      </c>
    </row>
    <row r="288" spans="2:23" ht="12" customHeight="1">
      <c r="B288" s="1076"/>
      <c r="E288" s="783">
        <v>-3246</v>
      </c>
      <c r="N288" s="49" t="s">
        <v>5668</v>
      </c>
      <c r="O288" s="61">
        <v>38150</v>
      </c>
      <c r="P288" s="844">
        <v>700</v>
      </c>
      <c r="Q288" s="61">
        <v>380369</v>
      </c>
      <c r="R288" s="61">
        <v>14476709500</v>
      </c>
      <c r="S288" s="61">
        <v>38100</v>
      </c>
      <c r="T288" s="61">
        <v>38300</v>
      </c>
      <c r="U288" s="61">
        <v>37800</v>
      </c>
      <c r="V288" s="61">
        <v>4248222</v>
      </c>
      <c r="W288" s="61">
        <v>111355765</v>
      </c>
    </row>
    <row r="289" spans="2:23" ht="12" customHeight="1">
      <c r="B289" s="1076"/>
      <c r="E289" s="783">
        <v>796545</v>
      </c>
      <c r="N289" s="49" t="s">
        <v>5672</v>
      </c>
      <c r="O289" s="61">
        <v>37450</v>
      </c>
      <c r="P289" s="844">
        <v>-350</v>
      </c>
      <c r="Q289" s="61">
        <v>262937</v>
      </c>
      <c r="R289" s="61">
        <v>9935071400</v>
      </c>
      <c r="S289" s="61">
        <v>37700</v>
      </c>
      <c r="T289" s="61">
        <v>38250</v>
      </c>
      <c r="U289" s="61">
        <v>37450</v>
      </c>
      <c r="V289" s="61">
        <v>4170273</v>
      </c>
      <c r="W289" s="61">
        <v>111355765</v>
      </c>
    </row>
    <row r="290" spans="2:23" ht="12" customHeight="1">
      <c r="B290" s="1076"/>
      <c r="E290" s="783">
        <v>-4295</v>
      </c>
      <c r="N290" s="49" t="s">
        <v>5676</v>
      </c>
      <c r="O290" s="61">
        <v>37800</v>
      </c>
      <c r="P290" s="844">
        <v>-700</v>
      </c>
      <c r="Q290" s="61">
        <v>433447</v>
      </c>
      <c r="R290" s="61">
        <v>16410350100</v>
      </c>
      <c r="S290" s="61">
        <v>38200</v>
      </c>
      <c r="T290" s="61">
        <v>38400</v>
      </c>
      <c r="U290" s="61">
        <v>37600</v>
      </c>
      <c r="V290" s="61">
        <v>4209248</v>
      </c>
      <c r="W290" s="61">
        <v>111355765</v>
      </c>
    </row>
    <row r="291" spans="2:23" ht="12" customHeight="1">
      <c r="B291" s="1076"/>
      <c r="E291" s="783">
        <v>-27103</v>
      </c>
      <c r="N291" s="49" t="s">
        <v>5680</v>
      </c>
      <c r="O291" s="61">
        <v>38500</v>
      </c>
      <c r="P291" s="844">
        <v>-650</v>
      </c>
      <c r="Q291" s="61">
        <v>543976</v>
      </c>
      <c r="R291" s="61">
        <v>21123582250</v>
      </c>
      <c r="S291" s="61">
        <v>39000</v>
      </c>
      <c r="T291" s="61">
        <v>39450</v>
      </c>
      <c r="U291" s="61">
        <v>38500</v>
      </c>
      <c r="V291" s="61">
        <v>4287197</v>
      </c>
      <c r="W291" s="61">
        <v>111355765</v>
      </c>
    </row>
    <row r="292" spans="2:23" ht="12" customHeight="1">
      <c r="B292" s="1077"/>
      <c r="E292" s="815">
        <v>906373</v>
      </c>
      <c r="N292" s="49" t="s">
        <v>5683</v>
      </c>
      <c r="O292" s="61">
        <v>39150</v>
      </c>
      <c r="P292" s="844">
        <v>-750</v>
      </c>
      <c r="Q292" s="61">
        <v>593937</v>
      </c>
      <c r="R292" s="61">
        <v>23349854050</v>
      </c>
      <c r="S292" s="61">
        <v>39950</v>
      </c>
      <c r="T292" s="61">
        <v>40100</v>
      </c>
      <c r="U292" s="61">
        <v>39100</v>
      </c>
      <c r="V292" s="61">
        <v>4359578</v>
      </c>
      <c r="W292" s="61">
        <v>111355765</v>
      </c>
    </row>
    <row r="293" spans="2:23" ht="12" customHeight="1">
      <c r="N293" s="49" t="s">
        <v>5687</v>
      </c>
      <c r="O293" s="61">
        <v>39900</v>
      </c>
      <c r="P293" s="844">
        <v>-350</v>
      </c>
      <c r="Q293" s="61">
        <v>427600</v>
      </c>
      <c r="R293" s="61">
        <v>17037814250</v>
      </c>
      <c r="S293" s="61">
        <v>40750</v>
      </c>
      <c r="T293" s="61">
        <v>40750</v>
      </c>
      <c r="U293" s="61">
        <v>39450</v>
      </c>
      <c r="V293" s="61">
        <v>4443095</v>
      </c>
      <c r="W293" s="61">
        <v>111355765</v>
      </c>
    </row>
    <row r="294" spans="2:23" ht="12" customHeight="1">
      <c r="N294" s="49" t="s">
        <v>5692</v>
      </c>
      <c r="O294" s="61">
        <v>40250</v>
      </c>
      <c r="P294" s="61">
        <v>1300</v>
      </c>
      <c r="Q294" s="61">
        <v>638428</v>
      </c>
      <c r="R294" s="61">
        <v>25650033050</v>
      </c>
      <c r="S294" s="61">
        <v>39450</v>
      </c>
      <c r="T294" s="61">
        <v>40500</v>
      </c>
      <c r="U294" s="61">
        <v>39400</v>
      </c>
      <c r="V294" s="61">
        <v>4482070</v>
      </c>
      <c r="W294" s="61">
        <v>111355765</v>
      </c>
    </row>
    <row r="295" spans="2:23" ht="12" customHeight="1">
      <c r="N295" s="49" t="s">
        <v>5696</v>
      </c>
      <c r="O295" s="61">
        <v>38950</v>
      </c>
      <c r="P295" s="61">
        <v>-1100</v>
      </c>
      <c r="Q295" s="61">
        <v>606054</v>
      </c>
      <c r="R295" s="61">
        <v>23774802050</v>
      </c>
      <c r="S295" s="61">
        <v>40050</v>
      </c>
      <c r="T295" s="61">
        <v>40050</v>
      </c>
      <c r="U295" s="61">
        <v>38950</v>
      </c>
      <c r="V295" s="61">
        <v>4337307</v>
      </c>
      <c r="W295" s="61">
        <v>111355765</v>
      </c>
    </row>
    <row r="296" spans="2:23" ht="12" customHeight="1">
      <c r="N296" s="49" t="s">
        <v>5700</v>
      </c>
      <c r="O296" s="61">
        <v>40050</v>
      </c>
      <c r="P296" s="61">
        <v>-1100</v>
      </c>
      <c r="Q296" s="61">
        <v>522480</v>
      </c>
      <c r="R296" s="61">
        <v>21065662300</v>
      </c>
      <c r="S296" s="61">
        <v>41150</v>
      </c>
      <c r="T296" s="61">
        <v>41150</v>
      </c>
      <c r="U296" s="61">
        <v>39850</v>
      </c>
      <c r="V296" s="61">
        <v>4459798</v>
      </c>
      <c r="W296" s="61">
        <v>111355765</v>
      </c>
    </row>
    <row r="297" spans="2:23" ht="12" customHeight="1">
      <c r="N297" s="49" t="s">
        <v>5704</v>
      </c>
      <c r="O297" s="61">
        <v>41150</v>
      </c>
      <c r="P297" s="844">
        <v>-150</v>
      </c>
      <c r="Q297" s="61">
        <v>427919</v>
      </c>
      <c r="R297" s="61">
        <v>17720194150</v>
      </c>
      <c r="S297" s="61">
        <v>41300</v>
      </c>
      <c r="T297" s="61">
        <v>41800</v>
      </c>
      <c r="U297" s="61">
        <v>40600</v>
      </c>
      <c r="V297" s="61">
        <v>4582290</v>
      </c>
      <c r="W297" s="61">
        <v>111355765</v>
      </c>
    </row>
    <row r="298" spans="2:23" ht="12" customHeight="1">
      <c r="N298" s="49" t="s">
        <v>5708</v>
      </c>
      <c r="O298" s="61">
        <v>41300</v>
      </c>
      <c r="P298" s="61">
        <v>2000</v>
      </c>
      <c r="Q298" s="61">
        <v>708801</v>
      </c>
      <c r="R298" s="61">
        <v>29186594500</v>
      </c>
      <c r="S298" s="61">
        <v>40000</v>
      </c>
      <c r="T298" s="61">
        <v>41700</v>
      </c>
      <c r="U298" s="61">
        <v>39700</v>
      </c>
      <c r="V298" s="61">
        <v>4598993</v>
      </c>
      <c r="W298" s="61">
        <v>111355765</v>
      </c>
    </row>
    <row r="299" spans="2:23" ht="12" customHeight="1">
      <c r="N299" s="49" t="s">
        <v>5711</v>
      </c>
      <c r="O299" s="61">
        <v>39300</v>
      </c>
      <c r="P299" s="844">
        <v>950</v>
      </c>
      <c r="Q299" s="61">
        <v>494159</v>
      </c>
      <c r="R299" s="61">
        <v>19425680400</v>
      </c>
      <c r="S299" s="61">
        <v>38600</v>
      </c>
      <c r="T299" s="61">
        <v>39700</v>
      </c>
      <c r="U299" s="61">
        <v>38600</v>
      </c>
      <c r="V299" s="61">
        <v>4376282</v>
      </c>
      <c r="W299" s="61">
        <v>111355765</v>
      </c>
    </row>
    <row r="300" spans="2:23" ht="12" customHeight="1">
      <c r="N300" s="49" t="s">
        <v>5715</v>
      </c>
      <c r="O300" s="61">
        <v>38350</v>
      </c>
      <c r="P300" s="844">
        <v>-300</v>
      </c>
      <c r="Q300" s="61">
        <v>610420</v>
      </c>
      <c r="R300" s="61">
        <v>23543700400</v>
      </c>
      <c r="S300" s="61">
        <v>39050</v>
      </c>
      <c r="T300" s="61">
        <v>39100</v>
      </c>
      <c r="U300" s="61">
        <v>38350</v>
      </c>
      <c r="V300" s="61">
        <v>4270494</v>
      </c>
      <c r="W300" s="61">
        <v>111355765</v>
      </c>
    </row>
    <row r="301" spans="2:23" ht="12" customHeight="1">
      <c r="N301" s="49" t="s">
        <v>5719</v>
      </c>
      <c r="O301" s="61">
        <v>38650</v>
      </c>
      <c r="P301" s="844">
        <v>-450</v>
      </c>
      <c r="Q301" s="61">
        <v>697929</v>
      </c>
      <c r="R301" s="61">
        <v>26965989850</v>
      </c>
      <c r="S301" s="61">
        <v>39200</v>
      </c>
      <c r="T301" s="61">
        <v>39200</v>
      </c>
      <c r="U301" s="61">
        <v>38350</v>
      </c>
      <c r="V301" s="61">
        <v>4303900</v>
      </c>
      <c r="W301" s="61">
        <v>111355765</v>
      </c>
    </row>
    <row r="302" spans="2:23" ht="12" customHeight="1">
      <c r="N302" s="49" t="s">
        <v>5723</v>
      </c>
      <c r="O302" s="61">
        <v>39100</v>
      </c>
      <c r="P302" s="61">
        <v>-1250</v>
      </c>
      <c r="Q302" s="61">
        <v>801665</v>
      </c>
      <c r="R302" s="61">
        <v>31441061150</v>
      </c>
      <c r="S302" s="61">
        <v>38850</v>
      </c>
      <c r="T302" s="61">
        <v>39800</v>
      </c>
      <c r="U302" s="61">
        <v>38800</v>
      </c>
      <c r="V302" s="61">
        <v>4354010</v>
      </c>
      <c r="W302" s="61">
        <v>111355765</v>
      </c>
    </row>
    <row r="303" spans="2:23" ht="12" customHeight="1">
      <c r="N303" s="49" t="s">
        <v>5728</v>
      </c>
      <c r="O303" s="61">
        <v>40350</v>
      </c>
      <c r="P303" s="844">
        <v>-650</v>
      </c>
      <c r="Q303" s="61">
        <v>1029831</v>
      </c>
      <c r="R303" s="61">
        <v>41191004950</v>
      </c>
      <c r="S303" s="61">
        <v>41300</v>
      </c>
      <c r="T303" s="61">
        <v>41300</v>
      </c>
      <c r="U303" s="61">
        <v>39100</v>
      </c>
      <c r="V303" s="61">
        <v>4493205</v>
      </c>
      <c r="W303" s="61">
        <v>111355765</v>
      </c>
    </row>
    <row r="304" spans="2:23" ht="12" customHeight="1">
      <c r="N304" s="49" t="s">
        <v>5731</v>
      </c>
      <c r="O304" s="61">
        <v>41000</v>
      </c>
      <c r="P304" s="61">
        <v>-2250</v>
      </c>
      <c r="Q304" s="61">
        <v>669259</v>
      </c>
      <c r="R304" s="61">
        <v>28291614950</v>
      </c>
      <c r="S304" s="61">
        <v>44200</v>
      </c>
      <c r="T304" s="61">
        <v>44250</v>
      </c>
      <c r="U304" s="61">
        <v>40750</v>
      </c>
      <c r="V304" s="61">
        <v>4565586</v>
      </c>
      <c r="W304" s="61">
        <v>111355765</v>
      </c>
    </row>
    <row r="305" spans="14:23" ht="12" customHeight="1">
      <c r="N305" s="49" t="s">
        <v>5735</v>
      </c>
      <c r="O305" s="61">
        <v>43250</v>
      </c>
      <c r="P305" s="844">
        <v>-200</v>
      </c>
      <c r="Q305" s="61">
        <v>1032306</v>
      </c>
      <c r="R305" s="61">
        <v>44094684850</v>
      </c>
      <c r="S305" s="61">
        <v>42250</v>
      </c>
      <c r="T305" s="61">
        <v>43850</v>
      </c>
      <c r="U305" s="61">
        <v>41500</v>
      </c>
      <c r="V305" s="61">
        <v>4816137</v>
      </c>
      <c r="W305" s="61">
        <v>111355765</v>
      </c>
    </row>
    <row r="306" spans="14:23" ht="12" customHeight="1">
      <c r="N306" s="49" t="s">
        <v>5738</v>
      </c>
      <c r="O306" s="61">
        <v>43450</v>
      </c>
      <c r="P306" s="844">
        <v>0</v>
      </c>
      <c r="Q306" s="61">
        <v>1122473</v>
      </c>
      <c r="R306" s="61">
        <v>49139664050</v>
      </c>
      <c r="S306" s="61">
        <v>42800</v>
      </c>
      <c r="T306" s="61">
        <v>44550</v>
      </c>
      <c r="U306" s="61">
        <v>42300</v>
      </c>
      <c r="V306" s="61">
        <v>4838408</v>
      </c>
      <c r="W306" s="61">
        <v>111355765</v>
      </c>
    </row>
    <row r="307" spans="14:23" ht="12" customHeight="1">
      <c r="N307" s="49" t="s">
        <v>5741</v>
      </c>
      <c r="O307" s="61">
        <v>43450</v>
      </c>
      <c r="P307" s="844">
        <v>-700</v>
      </c>
      <c r="Q307" s="61">
        <v>687224</v>
      </c>
      <c r="R307" s="61">
        <v>29948222900</v>
      </c>
      <c r="S307" s="61">
        <v>44400</v>
      </c>
      <c r="T307" s="61">
        <v>44700</v>
      </c>
      <c r="U307" s="61">
        <v>43000</v>
      </c>
      <c r="V307" s="61">
        <v>4838408</v>
      </c>
      <c r="W307" s="61">
        <v>111355765</v>
      </c>
    </row>
    <row r="308" spans="14:23" ht="12" customHeight="1">
      <c r="N308" s="49" t="s">
        <v>5745</v>
      </c>
      <c r="O308" s="61">
        <v>44150</v>
      </c>
      <c r="P308" s="61">
        <v>1250</v>
      </c>
      <c r="Q308" s="61">
        <v>1319013</v>
      </c>
      <c r="R308" s="61">
        <v>58311591850</v>
      </c>
      <c r="S308" s="61">
        <v>42800</v>
      </c>
      <c r="T308" s="61">
        <v>44850</v>
      </c>
      <c r="U308" s="61">
        <v>42800</v>
      </c>
      <c r="V308" s="61">
        <v>4916357</v>
      </c>
      <c r="W308" s="61">
        <v>111355765</v>
      </c>
    </row>
    <row r="309" spans="14:23" ht="12" customHeight="1">
      <c r="N309" s="49" t="s">
        <v>5749</v>
      </c>
      <c r="O309" s="61">
        <v>42900</v>
      </c>
      <c r="P309" s="844">
        <v>-500</v>
      </c>
      <c r="Q309" s="61">
        <v>753797</v>
      </c>
      <c r="R309" s="61">
        <v>32311062200</v>
      </c>
      <c r="S309" s="61">
        <v>43000</v>
      </c>
      <c r="T309" s="61">
        <v>43600</v>
      </c>
      <c r="U309" s="61">
        <v>41950</v>
      </c>
      <c r="V309" s="61">
        <v>4777162</v>
      </c>
      <c r="W309" s="61">
        <v>111355765</v>
      </c>
    </row>
    <row r="310" spans="14:23" ht="12" customHeight="1">
      <c r="N310" s="49" t="s">
        <v>5754</v>
      </c>
      <c r="O310" s="61">
        <v>43400</v>
      </c>
      <c r="P310" s="844">
        <v>-200</v>
      </c>
      <c r="Q310" s="61">
        <v>1400261</v>
      </c>
      <c r="R310" s="61">
        <v>61646743150</v>
      </c>
      <c r="S310" s="61">
        <v>43600</v>
      </c>
      <c r="T310" s="61">
        <v>44750</v>
      </c>
      <c r="U310" s="61">
        <v>43150</v>
      </c>
      <c r="V310" s="61">
        <v>4832840</v>
      </c>
      <c r="W310" s="61">
        <v>111355765</v>
      </c>
    </row>
    <row r="311" spans="14:23" ht="12" customHeight="1">
      <c r="N311" s="49" t="s">
        <v>5760</v>
      </c>
      <c r="O311" s="61">
        <v>43600</v>
      </c>
      <c r="P311" s="61">
        <v>2800</v>
      </c>
      <c r="Q311" s="61">
        <v>2549812</v>
      </c>
      <c r="R311" s="61">
        <v>111402184050</v>
      </c>
      <c r="S311" s="61">
        <v>40900</v>
      </c>
      <c r="T311" s="61">
        <v>44650</v>
      </c>
      <c r="U311" s="61">
        <v>40900</v>
      </c>
      <c r="V311" s="61">
        <v>4855111</v>
      </c>
      <c r="W311" s="61">
        <v>111355765</v>
      </c>
    </row>
    <row r="312" spans="14:23" ht="12" customHeight="1">
      <c r="N312" s="49" t="s">
        <v>5765</v>
      </c>
      <c r="O312" s="61">
        <v>40800</v>
      </c>
      <c r="P312" s="61">
        <v>-1350</v>
      </c>
      <c r="Q312" s="61">
        <v>2117298</v>
      </c>
      <c r="R312" s="61">
        <v>85166436350</v>
      </c>
      <c r="S312" s="61">
        <v>41600</v>
      </c>
      <c r="T312" s="61">
        <v>41700</v>
      </c>
      <c r="U312" s="61">
        <v>39250</v>
      </c>
      <c r="V312" s="61">
        <v>4543315</v>
      </c>
      <c r="W312" s="61">
        <v>111355765</v>
      </c>
    </row>
    <row r="313" spans="14:23" ht="12" customHeight="1">
      <c r="N313" s="49" t="s">
        <v>5769</v>
      </c>
      <c r="O313" s="61">
        <v>42150</v>
      </c>
      <c r="P313" s="61">
        <v>1300</v>
      </c>
      <c r="Q313" s="61">
        <v>1099408</v>
      </c>
      <c r="R313" s="61">
        <v>45954088250</v>
      </c>
      <c r="S313" s="61">
        <v>40500</v>
      </c>
      <c r="T313" s="61">
        <v>42300</v>
      </c>
      <c r="U313" s="61">
        <v>40500</v>
      </c>
      <c r="V313" s="61">
        <v>4693645</v>
      </c>
      <c r="W313" s="61">
        <v>111355765</v>
      </c>
    </row>
    <row r="314" spans="14:23" ht="12" customHeight="1">
      <c r="N314" s="49" t="s">
        <v>5774</v>
      </c>
      <c r="O314" s="61">
        <v>40850</v>
      </c>
      <c r="P314" s="844">
        <v>-150</v>
      </c>
      <c r="Q314" s="61">
        <v>411151</v>
      </c>
      <c r="R314" s="61">
        <v>16755049650</v>
      </c>
      <c r="S314" s="61">
        <v>40950</v>
      </c>
      <c r="T314" s="61">
        <v>41500</v>
      </c>
      <c r="U314" s="61">
        <v>40300</v>
      </c>
      <c r="V314" s="61">
        <v>4548883</v>
      </c>
      <c r="W314" s="61">
        <v>111355765</v>
      </c>
    </row>
    <row r="315" spans="14:23" ht="12" customHeight="1">
      <c r="N315" s="49" t="s">
        <v>5778</v>
      </c>
      <c r="O315" s="61">
        <v>41000</v>
      </c>
      <c r="P315" s="61">
        <v>1000</v>
      </c>
      <c r="Q315" s="61">
        <v>793443</v>
      </c>
      <c r="R315" s="61">
        <v>32428101350</v>
      </c>
      <c r="S315" s="61">
        <v>40350</v>
      </c>
      <c r="T315" s="61">
        <v>41150</v>
      </c>
      <c r="U315" s="61">
        <v>40200</v>
      </c>
      <c r="V315" s="61">
        <v>4565586</v>
      </c>
      <c r="W315" s="61">
        <v>111355765</v>
      </c>
    </row>
    <row r="316" spans="14:23" ht="12" customHeight="1">
      <c r="N316" s="49" t="s">
        <v>5783</v>
      </c>
      <c r="O316" s="61">
        <v>40000</v>
      </c>
      <c r="P316" s="844">
        <v>0</v>
      </c>
      <c r="Q316" s="61">
        <v>602138</v>
      </c>
      <c r="R316" s="61">
        <v>23833082950</v>
      </c>
      <c r="S316" s="61">
        <v>39700</v>
      </c>
      <c r="T316" s="61">
        <v>40100</v>
      </c>
      <c r="U316" s="61">
        <v>39000</v>
      </c>
      <c r="V316" s="61">
        <v>4454231</v>
      </c>
      <c r="W316" s="61">
        <v>111355765</v>
      </c>
    </row>
    <row r="317" spans="14:23" ht="12" customHeight="1">
      <c r="N317" s="49" t="s">
        <v>5788</v>
      </c>
      <c r="O317" s="61">
        <v>40000</v>
      </c>
      <c r="P317" s="61">
        <v>1950</v>
      </c>
      <c r="Q317" s="61">
        <v>923212</v>
      </c>
      <c r="R317" s="61">
        <v>36409827500</v>
      </c>
      <c r="S317" s="61">
        <v>38150</v>
      </c>
      <c r="T317" s="61">
        <v>40000</v>
      </c>
      <c r="U317" s="61">
        <v>38150</v>
      </c>
      <c r="V317" s="61">
        <v>4454231</v>
      </c>
      <c r="W317" s="61">
        <v>111355765</v>
      </c>
    </row>
    <row r="318" spans="14:23" ht="12" customHeight="1">
      <c r="N318" s="49" t="s">
        <v>5794</v>
      </c>
      <c r="O318" s="61">
        <v>38050</v>
      </c>
      <c r="P318" s="61">
        <v>-1050</v>
      </c>
      <c r="Q318" s="61">
        <v>948675</v>
      </c>
      <c r="R318" s="61">
        <v>36318291300</v>
      </c>
      <c r="S318" s="61">
        <v>39100</v>
      </c>
      <c r="T318" s="61">
        <v>39300</v>
      </c>
      <c r="U318" s="61">
        <v>37950</v>
      </c>
      <c r="V318" s="61">
        <v>4237087</v>
      </c>
      <c r="W318" s="61">
        <v>111355765</v>
      </c>
    </row>
    <row r="319" spans="14:23" ht="12" customHeight="1">
      <c r="N319" s="49" t="s">
        <v>5798</v>
      </c>
      <c r="O319" s="61">
        <v>39100</v>
      </c>
      <c r="P319" s="844">
        <v>-300</v>
      </c>
      <c r="Q319" s="61">
        <v>507214</v>
      </c>
      <c r="R319" s="61">
        <v>19789938650</v>
      </c>
      <c r="S319" s="61">
        <v>39050</v>
      </c>
      <c r="T319" s="61">
        <v>39350</v>
      </c>
      <c r="U319" s="61">
        <v>38550</v>
      </c>
      <c r="V319" s="61">
        <v>4354010</v>
      </c>
      <c r="W319" s="61">
        <v>111355765</v>
      </c>
    </row>
    <row r="320" spans="14:23" ht="12" customHeight="1">
      <c r="N320" s="49" t="s">
        <v>5803</v>
      </c>
      <c r="O320" s="61">
        <v>39400</v>
      </c>
      <c r="P320" s="844">
        <v>-950</v>
      </c>
      <c r="Q320" s="61">
        <v>675310</v>
      </c>
      <c r="R320" s="61">
        <v>26674435750</v>
      </c>
      <c r="S320" s="61">
        <v>40550</v>
      </c>
      <c r="T320" s="61">
        <v>40550</v>
      </c>
      <c r="U320" s="61">
        <v>39150</v>
      </c>
      <c r="V320" s="61">
        <v>4387417</v>
      </c>
      <c r="W320" s="61">
        <v>111355765</v>
      </c>
    </row>
    <row r="321" spans="14:23" ht="12" customHeight="1">
      <c r="N321" s="49" t="s">
        <v>5808</v>
      </c>
      <c r="O321" s="61">
        <v>40350</v>
      </c>
      <c r="P321" s="844">
        <v>350</v>
      </c>
      <c r="Q321" s="61">
        <v>492067</v>
      </c>
      <c r="R321" s="61">
        <v>19819349750</v>
      </c>
      <c r="S321" s="61">
        <v>40250</v>
      </c>
      <c r="T321" s="61">
        <v>40750</v>
      </c>
      <c r="U321" s="61">
        <v>39650</v>
      </c>
      <c r="V321" s="61">
        <v>4493205</v>
      </c>
      <c r="W321" s="61">
        <v>111355765</v>
      </c>
    </row>
    <row r="322" spans="14:23" ht="12" customHeight="1">
      <c r="N322" s="49" t="s">
        <v>5813</v>
      </c>
      <c r="O322" s="61">
        <v>40000</v>
      </c>
      <c r="P322" s="844">
        <v>350</v>
      </c>
      <c r="Q322" s="61">
        <v>725681</v>
      </c>
      <c r="R322" s="61">
        <v>29339794850</v>
      </c>
      <c r="S322" s="61">
        <v>40050</v>
      </c>
      <c r="T322" s="61">
        <v>41350</v>
      </c>
      <c r="U322" s="61">
        <v>39900</v>
      </c>
      <c r="V322" s="61">
        <v>4454231</v>
      </c>
      <c r="W322" s="61">
        <v>111355765</v>
      </c>
    </row>
    <row r="323" spans="14:23" ht="12" customHeight="1">
      <c r="N323" s="49" t="s">
        <v>5817</v>
      </c>
      <c r="O323" s="61">
        <v>39650</v>
      </c>
      <c r="P323" s="844">
        <v>-800</v>
      </c>
      <c r="Q323" s="61">
        <v>883337</v>
      </c>
      <c r="R323" s="61">
        <v>35185187450</v>
      </c>
      <c r="S323" s="61">
        <v>40500</v>
      </c>
      <c r="T323" s="61">
        <v>40650</v>
      </c>
      <c r="U323" s="61">
        <v>39500</v>
      </c>
      <c r="V323" s="61">
        <v>4415256</v>
      </c>
      <c r="W323" s="61">
        <v>111355765</v>
      </c>
    </row>
    <row r="324" spans="14:23" ht="12" customHeight="1">
      <c r="N324" s="49" t="s">
        <v>5821</v>
      </c>
      <c r="O324" s="61">
        <v>40450</v>
      </c>
      <c r="P324" s="61">
        <v>2050</v>
      </c>
      <c r="Q324" s="61">
        <v>2027187</v>
      </c>
      <c r="R324" s="61">
        <v>81699684950</v>
      </c>
      <c r="S324" s="61">
        <v>38850</v>
      </c>
      <c r="T324" s="61">
        <v>41000</v>
      </c>
      <c r="U324" s="61">
        <v>38450</v>
      </c>
      <c r="V324" s="61">
        <v>4504341</v>
      </c>
      <c r="W324" s="61">
        <v>111355765</v>
      </c>
    </row>
    <row r="325" spans="14:23" ht="12" customHeight="1">
      <c r="N325" s="49" t="s">
        <v>5825</v>
      </c>
      <c r="O325" s="61">
        <v>38400</v>
      </c>
      <c r="P325" s="844">
        <v>50</v>
      </c>
      <c r="Q325" s="61">
        <v>511510</v>
      </c>
      <c r="R325" s="61">
        <v>19592953500</v>
      </c>
      <c r="S325" s="61">
        <v>38000</v>
      </c>
      <c r="T325" s="61">
        <v>38550</v>
      </c>
      <c r="U325" s="61">
        <v>38000</v>
      </c>
      <c r="V325" s="61">
        <v>4276061</v>
      </c>
      <c r="W325" s="61">
        <v>111355765</v>
      </c>
    </row>
    <row r="326" spans="14:23" ht="12" customHeight="1">
      <c r="N326" s="49" t="s">
        <v>5832</v>
      </c>
      <c r="O326" s="61">
        <v>38350</v>
      </c>
      <c r="P326" s="844">
        <v>300</v>
      </c>
      <c r="Q326" s="61">
        <v>577188</v>
      </c>
      <c r="R326" s="61">
        <v>22033694050</v>
      </c>
      <c r="S326" s="61">
        <v>38000</v>
      </c>
      <c r="T326" s="61">
        <v>38550</v>
      </c>
      <c r="U326" s="61">
        <v>37400</v>
      </c>
      <c r="V326" s="61">
        <v>4270494</v>
      </c>
      <c r="W326" s="61">
        <v>111355765</v>
      </c>
    </row>
    <row r="327" spans="14:23" ht="12" customHeight="1">
      <c r="N327" s="49" t="s">
        <v>5836</v>
      </c>
      <c r="O327" s="61">
        <v>38050</v>
      </c>
      <c r="P327" s="844">
        <v>100</v>
      </c>
      <c r="Q327" s="61">
        <v>655891</v>
      </c>
      <c r="R327" s="61">
        <v>24885694000</v>
      </c>
      <c r="S327" s="61">
        <v>38200</v>
      </c>
      <c r="T327" s="61">
        <v>38600</v>
      </c>
      <c r="U327" s="61">
        <v>37300</v>
      </c>
      <c r="V327" s="61">
        <v>4237087</v>
      </c>
      <c r="W327" s="61">
        <v>111355765</v>
      </c>
    </row>
    <row r="328" spans="14:23" ht="12" customHeight="1">
      <c r="N328" s="49" t="s">
        <v>5840</v>
      </c>
      <c r="O328" s="61">
        <v>37950</v>
      </c>
      <c r="P328" s="61">
        <v>1650</v>
      </c>
      <c r="Q328" s="61">
        <v>1459930</v>
      </c>
      <c r="R328" s="61">
        <v>55064608100</v>
      </c>
      <c r="S328" s="61">
        <v>36300</v>
      </c>
      <c r="T328" s="61">
        <v>38400</v>
      </c>
      <c r="U328" s="61">
        <v>36300</v>
      </c>
      <c r="V328" s="61">
        <v>4225951</v>
      </c>
      <c r="W328" s="61">
        <v>111355765</v>
      </c>
    </row>
    <row r="329" spans="14:23" ht="12" customHeight="1">
      <c r="N329" s="49" t="s">
        <v>5843</v>
      </c>
      <c r="O329" s="61">
        <v>36300</v>
      </c>
      <c r="P329" s="844">
        <v>-850</v>
      </c>
      <c r="Q329" s="61">
        <v>482518</v>
      </c>
      <c r="R329" s="61">
        <v>17566190450</v>
      </c>
      <c r="S329" s="61">
        <v>36650</v>
      </c>
      <c r="T329" s="61">
        <v>37000</v>
      </c>
      <c r="U329" s="61">
        <v>36200</v>
      </c>
      <c r="V329" s="61">
        <v>4042214</v>
      </c>
      <c r="W329" s="61">
        <v>111355765</v>
      </c>
    </row>
    <row r="330" spans="14:23" ht="12" customHeight="1">
      <c r="N330" s="49" t="s">
        <v>5847</v>
      </c>
      <c r="O330" s="61">
        <v>37150</v>
      </c>
      <c r="P330" s="844">
        <v>850</v>
      </c>
      <c r="Q330" s="61">
        <v>649218</v>
      </c>
      <c r="R330" s="61">
        <v>23997147800</v>
      </c>
      <c r="S330" s="61">
        <v>36450</v>
      </c>
      <c r="T330" s="61">
        <v>37400</v>
      </c>
      <c r="U330" s="61">
        <v>36100</v>
      </c>
      <c r="V330" s="61">
        <v>4136867</v>
      </c>
      <c r="W330" s="61">
        <v>111355765</v>
      </c>
    </row>
    <row r="331" spans="14:23" ht="12" customHeight="1">
      <c r="N331" s="49" t="s">
        <v>5851</v>
      </c>
      <c r="O331" s="61">
        <v>36300</v>
      </c>
      <c r="P331" s="844">
        <v>950</v>
      </c>
      <c r="Q331" s="61">
        <v>399081</v>
      </c>
      <c r="R331" s="61">
        <v>14441536824</v>
      </c>
      <c r="S331" s="61">
        <v>35350</v>
      </c>
      <c r="T331" s="61">
        <v>36500</v>
      </c>
      <c r="U331" s="61">
        <v>35200</v>
      </c>
      <c r="V331" s="61">
        <v>4042214</v>
      </c>
      <c r="W331" s="61">
        <v>111355765</v>
      </c>
    </row>
    <row r="332" spans="14:23" ht="12" customHeight="1">
      <c r="N332" s="49" t="s">
        <v>5852</v>
      </c>
      <c r="O332" s="61">
        <v>35350</v>
      </c>
      <c r="P332" s="844">
        <v>0</v>
      </c>
      <c r="Q332" s="61">
        <v>328051</v>
      </c>
      <c r="R332" s="61">
        <v>11493330250</v>
      </c>
      <c r="S332" s="61">
        <v>35000</v>
      </c>
      <c r="T332" s="61">
        <v>35500</v>
      </c>
      <c r="U332" s="61">
        <v>34500</v>
      </c>
      <c r="V332" s="61">
        <v>3936426</v>
      </c>
      <c r="W332" s="61">
        <v>111355765</v>
      </c>
    </row>
    <row r="333" spans="14:23" ht="12" customHeight="1">
      <c r="N333" s="49" t="s">
        <v>5853</v>
      </c>
      <c r="O333" s="61">
        <v>35350</v>
      </c>
      <c r="P333" s="844">
        <v>450</v>
      </c>
      <c r="Q333" s="61">
        <v>376493</v>
      </c>
      <c r="R333" s="61">
        <v>13261475500</v>
      </c>
      <c r="S333" s="61">
        <v>34950</v>
      </c>
      <c r="T333" s="61">
        <v>35500</v>
      </c>
      <c r="U333" s="61">
        <v>34800</v>
      </c>
      <c r="V333" s="61">
        <v>3936426</v>
      </c>
      <c r="W333" s="61">
        <v>111355765</v>
      </c>
    </row>
    <row r="334" spans="14:23" ht="12" customHeight="1">
      <c r="N334" s="49" t="s">
        <v>5854</v>
      </c>
      <c r="O334" s="61">
        <v>34900</v>
      </c>
      <c r="P334" s="844">
        <v>-600</v>
      </c>
      <c r="Q334" s="61">
        <v>439554</v>
      </c>
      <c r="R334" s="61">
        <v>15386178750</v>
      </c>
      <c r="S334" s="61">
        <v>35550</v>
      </c>
      <c r="T334" s="61">
        <v>35650</v>
      </c>
      <c r="U334" s="61">
        <v>34750</v>
      </c>
      <c r="V334" s="61">
        <v>3886316</v>
      </c>
      <c r="W334" s="61">
        <v>111355765</v>
      </c>
    </row>
    <row r="335" spans="14:23" ht="12" customHeight="1">
      <c r="N335" s="49" t="s">
        <v>5855</v>
      </c>
      <c r="O335" s="61">
        <v>35500</v>
      </c>
      <c r="P335" s="844">
        <v>-600</v>
      </c>
      <c r="Q335" s="61">
        <v>394700</v>
      </c>
      <c r="R335" s="61">
        <v>14055799850</v>
      </c>
      <c r="S335" s="61">
        <v>36050</v>
      </c>
      <c r="T335" s="61">
        <v>36050</v>
      </c>
      <c r="U335" s="61">
        <v>35450</v>
      </c>
      <c r="V335" s="61">
        <v>3953130</v>
      </c>
      <c r="W335" s="61">
        <v>111355765</v>
      </c>
    </row>
    <row r="336" spans="14:23" ht="12" customHeight="1">
      <c r="N336" s="49" t="s">
        <v>5856</v>
      </c>
      <c r="O336" s="61">
        <v>36100</v>
      </c>
      <c r="P336" s="844">
        <v>300</v>
      </c>
      <c r="Q336" s="61">
        <v>221831</v>
      </c>
      <c r="R336" s="61">
        <v>8014921850</v>
      </c>
      <c r="S336" s="61">
        <v>35800</v>
      </c>
      <c r="T336" s="61">
        <v>36250</v>
      </c>
      <c r="U336" s="61">
        <v>35800</v>
      </c>
      <c r="V336" s="61">
        <v>4019943</v>
      </c>
      <c r="W336" s="61">
        <v>111355765</v>
      </c>
    </row>
    <row r="337" spans="14:23" ht="12" customHeight="1">
      <c r="N337" s="49" t="s">
        <v>5857</v>
      </c>
      <c r="O337" s="61">
        <v>35800</v>
      </c>
      <c r="P337" s="844">
        <v>-500</v>
      </c>
      <c r="Q337" s="61">
        <v>295370</v>
      </c>
      <c r="R337" s="61">
        <v>10638558500</v>
      </c>
      <c r="S337" s="61">
        <v>36550</v>
      </c>
      <c r="T337" s="61">
        <v>36700</v>
      </c>
      <c r="U337" s="61">
        <v>35650</v>
      </c>
      <c r="V337" s="61">
        <v>3986536</v>
      </c>
      <c r="W337" s="61">
        <v>111355765</v>
      </c>
    </row>
    <row r="338" spans="14:23" ht="12" customHeight="1">
      <c r="N338" s="49" t="s">
        <v>5858</v>
      </c>
      <c r="O338" s="61">
        <v>36300</v>
      </c>
      <c r="P338" s="844">
        <v>300</v>
      </c>
      <c r="Q338" s="61">
        <v>329017</v>
      </c>
      <c r="R338" s="61">
        <v>11955194500</v>
      </c>
      <c r="S338" s="61">
        <v>36450</v>
      </c>
      <c r="T338" s="61">
        <v>36550</v>
      </c>
      <c r="U338" s="61">
        <v>36200</v>
      </c>
      <c r="V338" s="61">
        <v>4042214</v>
      </c>
      <c r="W338" s="61">
        <v>111355765</v>
      </c>
    </row>
    <row r="339" spans="14:23" ht="12" customHeight="1">
      <c r="N339" s="49" t="s">
        <v>5859</v>
      </c>
      <c r="O339" s="61">
        <v>36000</v>
      </c>
      <c r="P339" s="61">
        <v>1300</v>
      </c>
      <c r="Q339" s="61">
        <v>501663</v>
      </c>
      <c r="R339" s="61">
        <v>18117830750</v>
      </c>
      <c r="S339" s="61">
        <v>35900</v>
      </c>
      <c r="T339" s="61">
        <v>36450</v>
      </c>
      <c r="U339" s="61">
        <v>35900</v>
      </c>
      <c r="V339" s="61">
        <v>4008808</v>
      </c>
      <c r="W339" s="61">
        <v>111355765</v>
      </c>
    </row>
    <row r="340" spans="14:23" ht="12" customHeight="1">
      <c r="N340" s="49" t="s">
        <v>5860</v>
      </c>
      <c r="O340" s="61">
        <v>34700</v>
      </c>
      <c r="P340" s="61">
        <v>-1850</v>
      </c>
      <c r="Q340" s="61">
        <v>872312</v>
      </c>
      <c r="R340" s="61">
        <v>31245372050</v>
      </c>
      <c r="S340" s="61">
        <v>36500</v>
      </c>
      <c r="T340" s="61">
        <v>36750</v>
      </c>
      <c r="U340" s="61">
        <v>34700</v>
      </c>
      <c r="V340" s="61">
        <v>3864045</v>
      </c>
      <c r="W340" s="61">
        <v>111355765</v>
      </c>
    </row>
    <row r="341" spans="14:23" ht="12" customHeight="1">
      <c r="N341" s="49" t="s">
        <v>5861</v>
      </c>
      <c r="O341" s="61">
        <v>36550</v>
      </c>
      <c r="P341" s="61">
        <v>1750</v>
      </c>
      <c r="Q341" s="61">
        <v>927689</v>
      </c>
      <c r="R341" s="61">
        <v>33545895450</v>
      </c>
      <c r="S341" s="61">
        <v>34900</v>
      </c>
      <c r="T341" s="61">
        <v>36550</v>
      </c>
      <c r="U341" s="61">
        <v>34900</v>
      </c>
      <c r="V341" s="61">
        <v>4070053</v>
      </c>
      <c r="W341" s="61">
        <v>111355765</v>
      </c>
    </row>
    <row r="342" spans="14:23" ht="12" customHeight="1">
      <c r="N342" s="49" t="s">
        <v>5862</v>
      </c>
      <c r="O342" s="61">
        <v>34800</v>
      </c>
      <c r="P342" s="844">
        <v>150</v>
      </c>
      <c r="Q342" s="61">
        <v>254626</v>
      </c>
      <c r="R342" s="61">
        <v>8862937850</v>
      </c>
      <c r="S342" s="61">
        <v>34950</v>
      </c>
      <c r="T342" s="61">
        <v>35050</v>
      </c>
      <c r="U342" s="61">
        <v>34600</v>
      </c>
      <c r="V342" s="61">
        <v>3875181</v>
      </c>
      <c r="W342" s="61">
        <v>111355765</v>
      </c>
    </row>
    <row r="343" spans="14:23" ht="12" customHeight="1">
      <c r="N343" s="49" t="s">
        <v>5863</v>
      </c>
      <c r="O343" s="61">
        <v>34650</v>
      </c>
      <c r="P343" s="844">
        <v>0</v>
      </c>
      <c r="Q343" s="61">
        <v>277463</v>
      </c>
      <c r="R343" s="61">
        <v>9653350900</v>
      </c>
      <c r="S343" s="61">
        <v>34800</v>
      </c>
      <c r="T343" s="61">
        <v>35300</v>
      </c>
      <c r="U343" s="61">
        <v>34650</v>
      </c>
      <c r="V343" s="61">
        <v>3858477</v>
      </c>
      <c r="W343" s="61">
        <v>111355765</v>
      </c>
    </row>
    <row r="344" spans="14:23" ht="12" customHeight="1">
      <c r="N344" s="49" t="s">
        <v>5864</v>
      </c>
      <c r="O344" s="61">
        <v>34650</v>
      </c>
      <c r="P344" s="844">
        <v>-850</v>
      </c>
      <c r="Q344" s="61">
        <v>518093</v>
      </c>
      <c r="R344" s="61">
        <v>18102249850</v>
      </c>
      <c r="S344" s="61">
        <v>35300</v>
      </c>
      <c r="T344" s="61">
        <v>35800</v>
      </c>
      <c r="U344" s="61">
        <v>34650</v>
      </c>
      <c r="V344" s="61">
        <v>3858477</v>
      </c>
      <c r="W344" s="61">
        <v>111355765</v>
      </c>
    </row>
    <row r="345" spans="14:23" ht="12" customHeight="1">
      <c r="N345" s="49" t="s">
        <v>5865</v>
      </c>
      <c r="O345" s="61">
        <v>35500</v>
      </c>
      <c r="P345" s="844">
        <v>-550</v>
      </c>
      <c r="Q345" s="61">
        <v>383049</v>
      </c>
      <c r="R345" s="61">
        <v>13662655000</v>
      </c>
      <c r="S345" s="61">
        <v>36150</v>
      </c>
      <c r="T345" s="61">
        <v>36200</v>
      </c>
      <c r="U345" s="61">
        <v>35300</v>
      </c>
      <c r="V345" s="61">
        <v>3953130</v>
      </c>
      <c r="W345" s="61">
        <v>111355765</v>
      </c>
    </row>
    <row r="346" spans="14:23" ht="12" customHeight="1">
      <c r="N346" s="49" t="s">
        <v>5866</v>
      </c>
      <c r="O346" s="61">
        <v>36050</v>
      </c>
      <c r="P346" s="844">
        <v>-700</v>
      </c>
      <c r="Q346" s="61">
        <v>540989</v>
      </c>
      <c r="R346" s="61">
        <v>19562390800</v>
      </c>
      <c r="S346" s="61">
        <v>37000</v>
      </c>
      <c r="T346" s="61">
        <v>37000</v>
      </c>
      <c r="U346" s="61">
        <v>35850</v>
      </c>
      <c r="V346" s="61">
        <v>4014375</v>
      </c>
      <c r="W346" s="61">
        <v>111355765</v>
      </c>
    </row>
    <row r="347" spans="14:23" ht="12" customHeight="1">
      <c r="N347" s="49" t="s">
        <v>5867</v>
      </c>
      <c r="O347" s="61">
        <v>36750</v>
      </c>
      <c r="P347" s="61">
        <v>1400</v>
      </c>
      <c r="Q347" s="61">
        <v>1092090</v>
      </c>
      <c r="R347" s="61">
        <v>39711045850</v>
      </c>
      <c r="S347" s="61">
        <v>35350</v>
      </c>
      <c r="T347" s="61">
        <v>36900</v>
      </c>
      <c r="U347" s="61">
        <v>35350</v>
      </c>
      <c r="V347" s="61">
        <v>4092324</v>
      </c>
      <c r="W347" s="61">
        <v>111355765</v>
      </c>
    </row>
    <row r="348" spans="14:23" ht="12" customHeight="1">
      <c r="N348" s="49" t="s">
        <v>5868</v>
      </c>
      <c r="O348" s="61">
        <v>35350</v>
      </c>
      <c r="P348" s="844">
        <v>650</v>
      </c>
      <c r="Q348" s="61">
        <v>415818</v>
      </c>
      <c r="R348" s="61">
        <v>14675495400</v>
      </c>
      <c r="S348" s="61">
        <v>34500</v>
      </c>
      <c r="T348" s="61">
        <v>35600</v>
      </c>
      <c r="U348" s="61">
        <v>34500</v>
      </c>
      <c r="V348" s="61">
        <v>3936426</v>
      </c>
      <c r="W348" s="61">
        <v>111355765</v>
      </c>
    </row>
    <row r="349" spans="14:23" ht="12" customHeight="1">
      <c r="N349" s="49" t="s">
        <v>5869</v>
      </c>
      <c r="O349" s="61">
        <v>34700</v>
      </c>
      <c r="P349" s="844">
        <v>-350</v>
      </c>
      <c r="Q349" s="61">
        <v>585962</v>
      </c>
      <c r="R349" s="61">
        <v>20289294250</v>
      </c>
      <c r="S349" s="61">
        <v>35000</v>
      </c>
      <c r="T349" s="61">
        <v>35200</v>
      </c>
      <c r="U349" s="61">
        <v>34400</v>
      </c>
      <c r="V349" s="61">
        <v>3864045</v>
      </c>
      <c r="W349" s="61">
        <v>111355765</v>
      </c>
    </row>
    <row r="350" spans="14:23" ht="12" customHeight="1">
      <c r="N350" s="49" t="s">
        <v>5870</v>
      </c>
      <c r="O350" s="61">
        <v>35050</v>
      </c>
      <c r="P350" s="844">
        <v>-350</v>
      </c>
      <c r="Q350" s="61">
        <v>773499</v>
      </c>
      <c r="R350" s="61">
        <v>27255597850</v>
      </c>
      <c r="S350" s="61">
        <v>35450</v>
      </c>
      <c r="T350" s="61">
        <v>35750</v>
      </c>
      <c r="U350" s="61">
        <v>35050</v>
      </c>
      <c r="V350" s="61">
        <v>3903020</v>
      </c>
      <c r="W350" s="61">
        <v>111355765</v>
      </c>
    </row>
    <row r="351" spans="14:23" ht="12" customHeight="1">
      <c r="N351" s="49" t="s">
        <v>5871</v>
      </c>
      <c r="O351" s="61">
        <v>35400</v>
      </c>
      <c r="P351" s="844">
        <v>-500</v>
      </c>
      <c r="Q351" s="61">
        <v>506553</v>
      </c>
      <c r="R351" s="61">
        <v>18034133700</v>
      </c>
      <c r="S351" s="61">
        <v>35900</v>
      </c>
      <c r="T351" s="61">
        <v>36250</v>
      </c>
      <c r="U351" s="61">
        <v>35350</v>
      </c>
      <c r="V351" s="61">
        <v>3941994</v>
      </c>
      <c r="W351" s="61">
        <v>111355765</v>
      </c>
    </row>
    <row r="352" spans="14:23" ht="12" customHeight="1">
      <c r="N352" s="49" t="s">
        <v>5872</v>
      </c>
      <c r="O352" s="61">
        <v>35900</v>
      </c>
      <c r="P352" s="844">
        <v>400</v>
      </c>
      <c r="Q352" s="61">
        <v>721110</v>
      </c>
      <c r="R352" s="61">
        <v>25892183950</v>
      </c>
      <c r="S352" s="61">
        <v>35400</v>
      </c>
      <c r="T352" s="61">
        <v>36150</v>
      </c>
      <c r="U352" s="61">
        <v>35400</v>
      </c>
      <c r="V352" s="61">
        <v>3997672</v>
      </c>
      <c r="W352" s="61">
        <v>111355765</v>
      </c>
    </row>
    <row r="353" spans="14:23" ht="12" customHeight="1">
      <c r="N353" s="49" t="s">
        <v>5873</v>
      </c>
      <c r="O353" s="61">
        <v>35500</v>
      </c>
      <c r="P353" s="844">
        <v>250</v>
      </c>
      <c r="Q353" s="61">
        <v>517805</v>
      </c>
      <c r="R353" s="61">
        <v>18298011200</v>
      </c>
      <c r="S353" s="61">
        <v>35000</v>
      </c>
      <c r="T353" s="61">
        <v>35550</v>
      </c>
      <c r="U353" s="61">
        <v>35000</v>
      </c>
      <c r="V353" s="61">
        <v>3953130</v>
      </c>
      <c r="W353" s="61">
        <v>111355765</v>
      </c>
    </row>
    <row r="354" spans="14:23" ht="12" customHeight="1">
      <c r="N354" s="49" t="s">
        <v>5874</v>
      </c>
      <c r="O354" s="61">
        <v>35250</v>
      </c>
      <c r="P354" s="844">
        <v>150</v>
      </c>
      <c r="Q354" s="61">
        <v>416797</v>
      </c>
      <c r="R354" s="61">
        <v>14609333050</v>
      </c>
      <c r="S354" s="61">
        <v>35250</v>
      </c>
      <c r="T354" s="61">
        <v>35450</v>
      </c>
      <c r="U354" s="61">
        <v>34700</v>
      </c>
      <c r="V354" s="61">
        <v>3925291</v>
      </c>
      <c r="W354" s="61">
        <v>111355765</v>
      </c>
    </row>
    <row r="355" spans="14:23" ht="12" customHeight="1">
      <c r="N355" s="49" t="s">
        <v>5875</v>
      </c>
      <c r="O355" s="61">
        <v>35100</v>
      </c>
      <c r="P355" s="844">
        <v>850</v>
      </c>
      <c r="Q355" s="61">
        <v>888042</v>
      </c>
      <c r="R355" s="61">
        <v>31278137850</v>
      </c>
      <c r="S355" s="61">
        <v>34650</v>
      </c>
      <c r="T355" s="61">
        <v>35700</v>
      </c>
      <c r="U355" s="61">
        <v>34600</v>
      </c>
      <c r="V355" s="61">
        <v>3908587</v>
      </c>
      <c r="W355" s="61">
        <v>111355765</v>
      </c>
    </row>
    <row r="356" spans="14:23" ht="12" customHeight="1">
      <c r="N356" s="49" t="s">
        <v>5876</v>
      </c>
      <c r="O356" s="61">
        <v>34250</v>
      </c>
      <c r="P356" s="844">
        <v>-150</v>
      </c>
      <c r="Q356" s="61">
        <v>752903</v>
      </c>
      <c r="R356" s="61">
        <v>25739311300</v>
      </c>
      <c r="S356" s="61">
        <v>34400</v>
      </c>
      <c r="T356" s="61">
        <v>34700</v>
      </c>
      <c r="U356" s="61">
        <v>33800</v>
      </c>
      <c r="V356" s="61">
        <v>3813935</v>
      </c>
      <c r="W356" s="61">
        <v>111355765</v>
      </c>
    </row>
    <row r="357" spans="14:23" ht="12" customHeight="1">
      <c r="N357" s="49" t="s">
        <v>5877</v>
      </c>
      <c r="O357" s="61">
        <v>34400</v>
      </c>
      <c r="P357" s="61">
        <v>-1200</v>
      </c>
      <c r="Q357" s="61">
        <v>1068128</v>
      </c>
      <c r="R357" s="61">
        <v>37000627600</v>
      </c>
      <c r="S357" s="61">
        <v>35600</v>
      </c>
      <c r="T357" s="61">
        <v>35650</v>
      </c>
      <c r="U357" s="61">
        <v>34300</v>
      </c>
      <c r="V357" s="61">
        <v>3830638</v>
      </c>
      <c r="W357" s="61">
        <v>111355765</v>
      </c>
    </row>
    <row r="358" spans="14:23" ht="12" customHeight="1">
      <c r="N358" s="49" t="s">
        <v>5878</v>
      </c>
      <c r="O358" s="61">
        <v>35600</v>
      </c>
      <c r="P358" s="844">
        <v>-400</v>
      </c>
      <c r="Q358" s="61">
        <v>680831</v>
      </c>
      <c r="R358" s="61">
        <v>24420946800</v>
      </c>
      <c r="S358" s="61">
        <v>36000</v>
      </c>
      <c r="T358" s="61">
        <v>36250</v>
      </c>
      <c r="U358" s="61">
        <v>35600</v>
      </c>
      <c r="V358" s="61">
        <v>3964265</v>
      </c>
      <c r="W358" s="61">
        <v>111355765</v>
      </c>
    </row>
    <row r="359" spans="14:23" ht="12" customHeight="1">
      <c r="N359" s="49" t="s">
        <v>5879</v>
      </c>
      <c r="O359" s="61">
        <v>36000</v>
      </c>
      <c r="P359" s="844">
        <v>50</v>
      </c>
      <c r="Q359" s="61">
        <v>629253</v>
      </c>
      <c r="R359" s="61">
        <v>22732076100</v>
      </c>
      <c r="S359" s="61">
        <v>36100</v>
      </c>
      <c r="T359" s="61">
        <v>36500</v>
      </c>
      <c r="U359" s="61">
        <v>35950</v>
      </c>
      <c r="V359" s="61">
        <v>4008808</v>
      </c>
      <c r="W359" s="61">
        <v>111355765</v>
      </c>
    </row>
    <row r="360" spans="14:23" ht="12" customHeight="1">
      <c r="N360" s="49" t="s">
        <v>5880</v>
      </c>
      <c r="O360" s="61">
        <v>35950</v>
      </c>
      <c r="P360" s="844">
        <v>0</v>
      </c>
      <c r="Q360" s="61">
        <v>610826</v>
      </c>
      <c r="R360" s="61">
        <v>21997461200</v>
      </c>
      <c r="S360" s="61">
        <v>36100</v>
      </c>
      <c r="T360" s="61">
        <v>36300</v>
      </c>
      <c r="U360" s="61">
        <v>35800</v>
      </c>
      <c r="V360" s="61">
        <v>4003240</v>
      </c>
      <c r="W360" s="61">
        <v>111355765</v>
      </c>
    </row>
    <row r="361" spans="14:23" ht="12" customHeight="1">
      <c r="N361" s="49" t="s">
        <v>5881</v>
      </c>
      <c r="O361" s="61">
        <v>35950</v>
      </c>
      <c r="P361" s="61">
        <v>-1650</v>
      </c>
      <c r="Q361" s="61">
        <v>1542754</v>
      </c>
      <c r="R361" s="61">
        <v>55929526450</v>
      </c>
      <c r="S361" s="61">
        <v>37600</v>
      </c>
      <c r="T361" s="61">
        <v>37600</v>
      </c>
      <c r="U361" s="61">
        <v>35750</v>
      </c>
      <c r="V361" s="61">
        <v>4003240</v>
      </c>
      <c r="W361" s="61">
        <v>111355765</v>
      </c>
    </row>
    <row r="362" spans="14:23" ht="12" customHeight="1">
      <c r="N362" s="49" t="s">
        <v>5882</v>
      </c>
      <c r="O362" s="61">
        <v>37600</v>
      </c>
      <c r="P362" s="844">
        <v>-750</v>
      </c>
      <c r="Q362" s="61">
        <v>900184</v>
      </c>
      <c r="R362" s="61">
        <v>33938386900</v>
      </c>
      <c r="S362" s="61">
        <v>38050</v>
      </c>
      <c r="T362" s="61">
        <v>38650</v>
      </c>
      <c r="U362" s="61">
        <v>37350</v>
      </c>
      <c r="V362" s="61">
        <v>4186977</v>
      </c>
      <c r="W362" s="61">
        <v>111355765</v>
      </c>
    </row>
    <row r="363" spans="14:23" ht="12" customHeight="1">
      <c r="N363" s="49" t="s">
        <v>5883</v>
      </c>
      <c r="O363" s="61">
        <v>38350</v>
      </c>
      <c r="P363" s="61">
        <v>-1300</v>
      </c>
      <c r="Q363" s="61">
        <v>646972</v>
      </c>
      <c r="R363" s="61">
        <v>24946343825</v>
      </c>
      <c r="S363" s="61">
        <v>39350</v>
      </c>
      <c r="T363" s="61">
        <v>39450</v>
      </c>
      <c r="U363" s="61">
        <v>38200</v>
      </c>
      <c r="V363" s="61">
        <v>4270494</v>
      </c>
      <c r="W363" s="61">
        <v>111355765</v>
      </c>
    </row>
    <row r="364" spans="14:23" ht="12" customHeight="1">
      <c r="N364" s="49" t="s">
        <v>5884</v>
      </c>
      <c r="O364" s="61">
        <v>39650</v>
      </c>
      <c r="P364" s="844">
        <v>-450</v>
      </c>
      <c r="Q364" s="61">
        <v>514202</v>
      </c>
      <c r="R364" s="61">
        <v>20513866325</v>
      </c>
      <c r="S364" s="61">
        <v>39900</v>
      </c>
      <c r="T364" s="61">
        <v>40700</v>
      </c>
      <c r="U364" s="61">
        <v>39500</v>
      </c>
      <c r="V364" s="61">
        <v>4415256</v>
      </c>
      <c r="W364" s="61">
        <v>111355765</v>
      </c>
    </row>
    <row r="365" spans="14:23" ht="12" customHeight="1">
      <c r="N365" s="49" t="s">
        <v>5885</v>
      </c>
      <c r="O365" s="61">
        <v>40100</v>
      </c>
      <c r="P365" s="844">
        <v>-700</v>
      </c>
      <c r="Q365" s="61">
        <v>666722</v>
      </c>
      <c r="R365" s="61">
        <v>26841172250</v>
      </c>
      <c r="S365" s="61">
        <v>40650</v>
      </c>
      <c r="T365" s="61">
        <v>40800</v>
      </c>
      <c r="U365" s="61">
        <v>39850</v>
      </c>
      <c r="V365" s="61">
        <v>4465366</v>
      </c>
      <c r="W365" s="61">
        <v>111355765</v>
      </c>
    </row>
    <row r="366" spans="14:23" ht="12" customHeight="1">
      <c r="N366" s="49" t="s">
        <v>5886</v>
      </c>
      <c r="O366" s="61">
        <v>40800</v>
      </c>
      <c r="P366" s="844">
        <v>-300</v>
      </c>
      <c r="Q366" s="61">
        <v>691635</v>
      </c>
      <c r="R366" s="61">
        <v>28127704200</v>
      </c>
      <c r="S366" s="61">
        <v>40950</v>
      </c>
      <c r="T366" s="61">
        <v>41050</v>
      </c>
      <c r="U366" s="61">
        <v>40300</v>
      </c>
      <c r="V366" s="61">
        <v>4543315</v>
      </c>
      <c r="W366" s="61">
        <v>111355765</v>
      </c>
    </row>
    <row r="367" spans="14:23" ht="12" customHeight="1">
      <c r="N367" s="49" t="s">
        <v>5887</v>
      </c>
      <c r="O367" s="61">
        <v>41100</v>
      </c>
      <c r="P367" s="61">
        <v>2950</v>
      </c>
      <c r="Q367" s="61">
        <v>1881153</v>
      </c>
      <c r="R367" s="61">
        <v>76262479900</v>
      </c>
      <c r="S367" s="61">
        <v>38050</v>
      </c>
      <c r="T367" s="61">
        <v>41300</v>
      </c>
      <c r="U367" s="61">
        <v>38050</v>
      </c>
      <c r="V367" s="61">
        <v>4576722</v>
      </c>
      <c r="W367" s="61">
        <v>111355765</v>
      </c>
    </row>
    <row r="368" spans="14:23" ht="12" customHeight="1">
      <c r="N368" s="49" t="s">
        <v>5888</v>
      </c>
      <c r="O368" s="61">
        <v>38150</v>
      </c>
      <c r="P368" s="844">
        <v>100</v>
      </c>
      <c r="Q368" s="61">
        <v>358947</v>
      </c>
      <c r="R368" s="61">
        <v>13678848450</v>
      </c>
      <c r="S368" s="61">
        <v>38100</v>
      </c>
      <c r="T368" s="61">
        <v>38400</v>
      </c>
      <c r="U368" s="61">
        <v>37900</v>
      </c>
      <c r="V368" s="61">
        <v>4248222</v>
      </c>
      <c r="W368" s="61">
        <v>111355765</v>
      </c>
    </row>
    <row r="369" spans="14:23" ht="12" customHeight="1">
      <c r="N369" s="49" t="s">
        <v>5889</v>
      </c>
      <c r="O369" s="61">
        <v>38050</v>
      </c>
      <c r="P369" s="844">
        <v>200</v>
      </c>
      <c r="Q369" s="61">
        <v>412016</v>
      </c>
      <c r="R369" s="61">
        <v>15702093250</v>
      </c>
      <c r="S369" s="61">
        <v>37850</v>
      </c>
      <c r="T369" s="61">
        <v>38500</v>
      </c>
      <c r="U369" s="61">
        <v>37800</v>
      </c>
      <c r="V369" s="61">
        <v>4237087</v>
      </c>
      <c r="W369" s="61">
        <v>111355765</v>
      </c>
    </row>
    <row r="370" spans="14:23" ht="12" customHeight="1">
      <c r="N370" s="49" t="s">
        <v>5890</v>
      </c>
      <c r="O370" s="61">
        <v>37850</v>
      </c>
      <c r="P370" s="844">
        <v>150</v>
      </c>
      <c r="Q370" s="61">
        <v>512070</v>
      </c>
      <c r="R370" s="61">
        <v>19357468350</v>
      </c>
      <c r="S370" s="61">
        <v>37750</v>
      </c>
      <c r="T370" s="61">
        <v>38050</v>
      </c>
      <c r="U370" s="61">
        <v>37550</v>
      </c>
      <c r="V370" s="61">
        <v>4214816</v>
      </c>
      <c r="W370" s="61">
        <v>111355765</v>
      </c>
    </row>
    <row r="371" spans="14:23" ht="12" customHeight="1">
      <c r="N371" s="49" t="s">
        <v>5891</v>
      </c>
      <c r="O371" s="61">
        <v>37700</v>
      </c>
      <c r="P371" s="844">
        <v>-150</v>
      </c>
      <c r="Q371" s="61">
        <v>520902</v>
      </c>
      <c r="R371" s="61">
        <v>19614015150</v>
      </c>
      <c r="S371" s="61">
        <v>37800</v>
      </c>
      <c r="T371" s="61">
        <v>37950</v>
      </c>
      <c r="U371" s="61">
        <v>37400</v>
      </c>
      <c r="V371" s="61">
        <v>4198112</v>
      </c>
      <c r="W371" s="61">
        <v>111355765</v>
      </c>
    </row>
    <row r="372" spans="14:23" ht="12" customHeight="1">
      <c r="N372" s="49" t="s">
        <v>5892</v>
      </c>
      <c r="O372" s="61">
        <v>37850</v>
      </c>
      <c r="P372" s="844">
        <v>-50</v>
      </c>
      <c r="Q372" s="61">
        <v>552731</v>
      </c>
      <c r="R372" s="61">
        <v>21004858200</v>
      </c>
      <c r="S372" s="61">
        <v>37950</v>
      </c>
      <c r="T372" s="61">
        <v>38400</v>
      </c>
      <c r="U372" s="61">
        <v>37800</v>
      </c>
      <c r="V372" s="61">
        <v>4214816</v>
      </c>
      <c r="W372" s="61">
        <v>111355765</v>
      </c>
    </row>
    <row r="373" spans="14:23" ht="12" customHeight="1">
      <c r="N373" s="49" t="s">
        <v>5893</v>
      </c>
      <c r="O373" s="61">
        <v>37900</v>
      </c>
      <c r="P373" s="61">
        <v>-1800</v>
      </c>
      <c r="Q373" s="61">
        <v>729378</v>
      </c>
      <c r="R373" s="61">
        <v>27771511200</v>
      </c>
      <c r="S373" s="61">
        <v>39450</v>
      </c>
      <c r="T373" s="61">
        <v>39550</v>
      </c>
      <c r="U373" s="61">
        <v>37750</v>
      </c>
      <c r="V373" s="61">
        <v>4220383</v>
      </c>
      <c r="W373" s="61">
        <v>111355765</v>
      </c>
    </row>
    <row r="374" spans="14:23" ht="12" customHeight="1">
      <c r="N374" s="49" t="s">
        <v>5894</v>
      </c>
      <c r="O374" s="61">
        <v>39700</v>
      </c>
      <c r="P374" s="844">
        <v>450</v>
      </c>
      <c r="Q374" s="61">
        <v>486677</v>
      </c>
      <c r="R374" s="61">
        <v>19421664550</v>
      </c>
      <c r="S374" s="61">
        <v>39250</v>
      </c>
      <c r="T374" s="61">
        <v>40450</v>
      </c>
      <c r="U374" s="61">
        <v>39200</v>
      </c>
      <c r="V374" s="61">
        <v>4420824</v>
      </c>
      <c r="W374" s="61">
        <v>111355765</v>
      </c>
    </row>
    <row r="375" spans="14:23" ht="12" customHeight="1">
      <c r="N375" s="49" t="s">
        <v>5895</v>
      </c>
      <c r="O375" s="61">
        <v>39250</v>
      </c>
      <c r="P375" s="844">
        <v>-750</v>
      </c>
      <c r="Q375" s="61">
        <v>421649</v>
      </c>
      <c r="R375" s="61">
        <v>16648099450</v>
      </c>
      <c r="S375" s="61">
        <v>40000</v>
      </c>
      <c r="T375" s="61">
        <v>40150</v>
      </c>
      <c r="U375" s="61">
        <v>39050</v>
      </c>
      <c r="V375" s="61">
        <v>4370714</v>
      </c>
      <c r="W375" s="61">
        <v>111355765</v>
      </c>
    </row>
    <row r="376" spans="14:23" ht="12" customHeight="1">
      <c r="N376" s="49" t="s">
        <v>5896</v>
      </c>
      <c r="O376" s="61">
        <v>40000</v>
      </c>
      <c r="P376" s="844">
        <v>-50</v>
      </c>
      <c r="Q376" s="61">
        <v>446187</v>
      </c>
      <c r="R376" s="61">
        <v>17900301900</v>
      </c>
      <c r="S376" s="61">
        <v>40600</v>
      </c>
      <c r="T376" s="61">
        <v>40650</v>
      </c>
      <c r="U376" s="61">
        <v>39650</v>
      </c>
      <c r="V376" s="61">
        <v>4454231</v>
      </c>
      <c r="W376" s="61">
        <v>111355765</v>
      </c>
    </row>
    <row r="377" spans="14:23" ht="12" customHeight="1">
      <c r="N377" s="49" t="s">
        <v>5897</v>
      </c>
      <c r="O377" s="61">
        <v>40050</v>
      </c>
      <c r="P377" s="844">
        <v>0</v>
      </c>
      <c r="Q377" s="61">
        <v>494811</v>
      </c>
      <c r="R377" s="61">
        <v>19896771950</v>
      </c>
      <c r="S377" s="61">
        <v>40000</v>
      </c>
      <c r="T377" s="61">
        <v>40750</v>
      </c>
      <c r="U377" s="61">
        <v>39550</v>
      </c>
      <c r="V377" s="61">
        <v>4459798</v>
      </c>
      <c r="W377" s="61">
        <v>111355765</v>
      </c>
    </row>
    <row r="378" spans="14:23" ht="12" customHeight="1">
      <c r="N378" s="49" t="s">
        <v>5898</v>
      </c>
      <c r="O378" s="61">
        <v>40050</v>
      </c>
      <c r="P378" s="844">
        <v>650</v>
      </c>
      <c r="Q378" s="61">
        <v>410748</v>
      </c>
      <c r="R378" s="61">
        <v>16354288900</v>
      </c>
      <c r="S378" s="61">
        <v>39400</v>
      </c>
      <c r="T378" s="61">
        <v>40200</v>
      </c>
      <c r="U378" s="61">
        <v>39250</v>
      </c>
      <c r="V378" s="61">
        <v>4459798</v>
      </c>
      <c r="W378" s="61">
        <v>111355765</v>
      </c>
    </row>
    <row r="379" spans="14:23" ht="12" customHeight="1">
      <c r="N379" s="49" t="s">
        <v>5899</v>
      </c>
      <c r="O379" s="61">
        <v>39400</v>
      </c>
      <c r="P379" s="844">
        <v>100</v>
      </c>
      <c r="Q379" s="61">
        <v>294393</v>
      </c>
      <c r="R379" s="61">
        <v>11591037350</v>
      </c>
      <c r="S379" s="61">
        <v>39200</v>
      </c>
      <c r="T379" s="61">
        <v>39800</v>
      </c>
      <c r="U379" s="61">
        <v>38950</v>
      </c>
      <c r="V379" s="61">
        <v>4387417</v>
      </c>
      <c r="W379" s="61">
        <v>111355765</v>
      </c>
    </row>
    <row r="380" spans="14:23" ht="12" customHeight="1">
      <c r="N380" s="49" t="s">
        <v>5900</v>
      </c>
      <c r="O380" s="61">
        <v>39300</v>
      </c>
      <c r="P380" s="844">
        <v>250</v>
      </c>
      <c r="Q380" s="61">
        <v>291205</v>
      </c>
      <c r="R380" s="61">
        <v>11417085050</v>
      </c>
      <c r="S380" s="61">
        <v>39100</v>
      </c>
      <c r="T380" s="61">
        <v>39750</v>
      </c>
      <c r="U380" s="61">
        <v>38850</v>
      </c>
      <c r="V380" s="61">
        <v>4376282</v>
      </c>
      <c r="W380" s="61">
        <v>111355765</v>
      </c>
    </row>
    <row r="381" spans="14:23" ht="12" customHeight="1">
      <c r="N381" s="49" t="s">
        <v>5901</v>
      </c>
      <c r="O381" s="61">
        <v>39050</v>
      </c>
      <c r="P381" s="844">
        <v>-50</v>
      </c>
      <c r="Q381" s="61">
        <v>303732</v>
      </c>
      <c r="R381" s="61">
        <v>11840751902</v>
      </c>
      <c r="S381" s="61">
        <v>39050</v>
      </c>
      <c r="T381" s="61">
        <v>39300</v>
      </c>
      <c r="U381" s="61">
        <v>38550</v>
      </c>
      <c r="V381" s="61">
        <v>4348443</v>
      </c>
      <c r="W381" s="61">
        <v>111355765</v>
      </c>
    </row>
    <row r="382" spans="14:23" ht="12" customHeight="1">
      <c r="N382" s="49" t="s">
        <v>5902</v>
      </c>
      <c r="O382" s="61">
        <v>39100</v>
      </c>
      <c r="P382" s="844">
        <v>-450</v>
      </c>
      <c r="Q382" s="61">
        <v>382306</v>
      </c>
      <c r="R382" s="61">
        <v>15048654600</v>
      </c>
      <c r="S382" s="61">
        <v>39650</v>
      </c>
      <c r="T382" s="61">
        <v>39850</v>
      </c>
      <c r="U382" s="61">
        <v>39050</v>
      </c>
      <c r="V382" s="61">
        <v>4354010</v>
      </c>
      <c r="W382" s="61">
        <v>111355765</v>
      </c>
    </row>
    <row r="383" spans="14:23" ht="12" customHeight="1">
      <c r="N383" s="49" t="s">
        <v>5903</v>
      </c>
      <c r="O383" s="61">
        <v>39550</v>
      </c>
      <c r="P383" s="844">
        <v>500</v>
      </c>
      <c r="Q383" s="61">
        <v>325083</v>
      </c>
      <c r="R383" s="61">
        <v>12771378150</v>
      </c>
      <c r="S383" s="61">
        <v>39200</v>
      </c>
      <c r="T383" s="61">
        <v>39700</v>
      </c>
      <c r="U383" s="61">
        <v>38600</v>
      </c>
      <c r="V383" s="61">
        <v>4404121</v>
      </c>
      <c r="W383" s="61">
        <v>111355765</v>
      </c>
    </row>
    <row r="384" spans="14:23" ht="12" customHeight="1">
      <c r="N384" s="49" t="s">
        <v>5904</v>
      </c>
      <c r="O384" s="61">
        <v>39050</v>
      </c>
      <c r="P384" s="844">
        <v>-850</v>
      </c>
      <c r="Q384" s="61">
        <v>548941</v>
      </c>
      <c r="R384" s="61">
        <v>21539454600</v>
      </c>
      <c r="S384" s="61">
        <v>39900</v>
      </c>
      <c r="T384" s="61">
        <v>40250</v>
      </c>
      <c r="U384" s="61">
        <v>38900</v>
      </c>
      <c r="V384" s="61">
        <v>4348443</v>
      </c>
      <c r="W384" s="61">
        <v>111355765</v>
      </c>
    </row>
    <row r="385" spans="14:23" ht="12" customHeight="1">
      <c r="N385" s="49" t="s">
        <v>5905</v>
      </c>
      <c r="O385" s="61">
        <v>39900</v>
      </c>
      <c r="P385" s="61">
        <v>2450</v>
      </c>
      <c r="Q385" s="61">
        <v>1101121</v>
      </c>
      <c r="R385" s="61">
        <v>43459440650</v>
      </c>
      <c r="S385" s="61">
        <v>37650</v>
      </c>
      <c r="T385" s="61">
        <v>40150</v>
      </c>
      <c r="U385" s="61">
        <v>37650</v>
      </c>
      <c r="V385" s="61">
        <v>4443095</v>
      </c>
      <c r="W385" s="61">
        <v>111355765</v>
      </c>
    </row>
    <row r="386" spans="14:23" ht="12" customHeight="1">
      <c r="N386" s="49" t="s">
        <v>5906</v>
      </c>
      <c r="O386" s="61">
        <v>37450</v>
      </c>
      <c r="P386" s="844">
        <v>-200</v>
      </c>
      <c r="Q386" s="61">
        <v>396581</v>
      </c>
      <c r="R386" s="61">
        <v>14876812100</v>
      </c>
      <c r="S386" s="61">
        <v>37550</v>
      </c>
      <c r="T386" s="61">
        <v>37800</v>
      </c>
      <c r="U386" s="61">
        <v>37350</v>
      </c>
      <c r="V386" s="61">
        <v>4170273</v>
      </c>
      <c r="W386" s="61">
        <v>111355765</v>
      </c>
    </row>
    <row r="387" spans="14:23" ht="12" customHeight="1">
      <c r="N387" s="49" t="s">
        <v>5907</v>
      </c>
      <c r="O387" s="61">
        <v>37650</v>
      </c>
      <c r="P387" s="844">
        <v>-700</v>
      </c>
      <c r="Q387" s="61">
        <v>436016</v>
      </c>
      <c r="R387" s="61">
        <v>16448616650</v>
      </c>
      <c r="S387" s="61">
        <v>38350</v>
      </c>
      <c r="T387" s="61">
        <v>38700</v>
      </c>
      <c r="U387" s="61">
        <v>37350</v>
      </c>
      <c r="V387" s="61">
        <v>4192545</v>
      </c>
      <c r="W387" s="61">
        <v>111355765</v>
      </c>
    </row>
    <row r="388" spans="14:23" ht="12" customHeight="1">
      <c r="N388" s="49" t="s">
        <v>5908</v>
      </c>
      <c r="O388" s="61">
        <v>38350</v>
      </c>
      <c r="P388" s="844">
        <v>450</v>
      </c>
      <c r="Q388" s="61">
        <v>290310</v>
      </c>
      <c r="R388" s="61">
        <v>11118570950</v>
      </c>
      <c r="S388" s="61">
        <v>38050</v>
      </c>
      <c r="T388" s="61">
        <v>38600</v>
      </c>
      <c r="U388" s="61">
        <v>38050</v>
      </c>
      <c r="V388" s="61">
        <v>4270494</v>
      </c>
      <c r="W388" s="61">
        <v>111355765</v>
      </c>
    </row>
    <row r="389" spans="14:23" ht="12" customHeight="1">
      <c r="N389" s="49" t="s">
        <v>5909</v>
      </c>
      <c r="O389" s="61">
        <v>37900</v>
      </c>
      <c r="P389" s="844">
        <v>-300</v>
      </c>
      <c r="Q389" s="61">
        <v>990766</v>
      </c>
      <c r="R389" s="61">
        <v>38198597300</v>
      </c>
      <c r="S389" s="61">
        <v>39950</v>
      </c>
      <c r="T389" s="61">
        <v>39950</v>
      </c>
      <c r="U389" s="61">
        <v>37650</v>
      </c>
      <c r="V389" s="61">
        <v>4220383</v>
      </c>
      <c r="W389" s="61">
        <v>111355765</v>
      </c>
    </row>
    <row r="390" spans="14:23" ht="12" customHeight="1">
      <c r="N390" s="49" t="s">
        <v>5910</v>
      </c>
      <c r="O390" s="61">
        <v>38200</v>
      </c>
      <c r="P390" s="844">
        <v>450</v>
      </c>
      <c r="Q390" s="61">
        <v>401904</v>
      </c>
      <c r="R390" s="61">
        <v>15391547250</v>
      </c>
      <c r="S390" s="61">
        <v>37550</v>
      </c>
      <c r="T390" s="61">
        <v>38600</v>
      </c>
      <c r="U390" s="61">
        <v>36900</v>
      </c>
      <c r="V390" s="61">
        <v>4253790</v>
      </c>
      <c r="W390" s="61">
        <v>111355765</v>
      </c>
    </row>
    <row r="391" spans="14:23" ht="12" customHeight="1">
      <c r="N391" s="49" t="s">
        <v>5911</v>
      </c>
      <c r="O391" s="61">
        <v>37750</v>
      </c>
      <c r="P391" s="61">
        <v>1400</v>
      </c>
      <c r="Q391" s="61">
        <v>424963</v>
      </c>
      <c r="R391" s="61">
        <v>15957408700</v>
      </c>
      <c r="S391" s="61">
        <v>36400</v>
      </c>
      <c r="T391" s="61">
        <v>37900</v>
      </c>
      <c r="U391" s="61">
        <v>36400</v>
      </c>
      <c r="V391" s="61">
        <v>4203680</v>
      </c>
      <c r="W391" s="61">
        <v>111355765</v>
      </c>
    </row>
    <row r="392" spans="14:23" ht="12" customHeight="1">
      <c r="N392" s="49" t="s">
        <v>5912</v>
      </c>
      <c r="O392" s="61">
        <v>36350</v>
      </c>
      <c r="P392" s="61">
        <v>-1050</v>
      </c>
      <c r="Q392" s="61">
        <v>387649</v>
      </c>
      <c r="R392" s="61">
        <v>14101294000</v>
      </c>
      <c r="S392" s="61">
        <v>37050</v>
      </c>
      <c r="T392" s="61">
        <v>37400</v>
      </c>
      <c r="U392" s="61">
        <v>36100</v>
      </c>
      <c r="V392" s="61">
        <v>4047782</v>
      </c>
      <c r="W392" s="61">
        <v>111355765</v>
      </c>
    </row>
    <row r="393" spans="14:23" ht="12" customHeight="1">
      <c r="N393" s="49" t="s">
        <v>5913</v>
      </c>
      <c r="O393" s="61">
        <v>37400</v>
      </c>
      <c r="P393" s="844">
        <v>-650</v>
      </c>
      <c r="Q393" s="61">
        <v>333968</v>
      </c>
      <c r="R393" s="61">
        <v>12519778500</v>
      </c>
      <c r="S393" s="61">
        <v>38100</v>
      </c>
      <c r="T393" s="61">
        <v>38300</v>
      </c>
      <c r="U393" s="61">
        <v>37100</v>
      </c>
      <c r="V393" s="61">
        <v>4164706</v>
      </c>
      <c r="W393" s="61">
        <v>111355765</v>
      </c>
    </row>
    <row r="394" spans="14:23" ht="12" customHeight="1">
      <c r="N394" s="49" t="s">
        <v>5914</v>
      </c>
      <c r="O394" s="61">
        <v>38050</v>
      </c>
      <c r="P394" s="844">
        <v>-850</v>
      </c>
      <c r="Q394" s="61">
        <v>362771</v>
      </c>
      <c r="R394" s="61">
        <v>13865118850</v>
      </c>
      <c r="S394" s="61">
        <v>38600</v>
      </c>
      <c r="T394" s="61">
        <v>38800</v>
      </c>
      <c r="U394" s="61">
        <v>38000</v>
      </c>
      <c r="V394" s="61">
        <v>4237087</v>
      </c>
      <c r="W394" s="61">
        <v>111355765</v>
      </c>
    </row>
    <row r="395" spans="14:23" ht="12" customHeight="1">
      <c r="N395" s="49" t="s">
        <v>5915</v>
      </c>
      <c r="O395" s="61">
        <v>38900</v>
      </c>
      <c r="P395" s="844">
        <v>-850</v>
      </c>
      <c r="Q395" s="61">
        <v>317108</v>
      </c>
      <c r="R395" s="61">
        <v>12379667050</v>
      </c>
      <c r="S395" s="61">
        <v>39750</v>
      </c>
      <c r="T395" s="61">
        <v>39850</v>
      </c>
      <c r="U395" s="61">
        <v>38700</v>
      </c>
      <c r="V395" s="61">
        <v>4331739</v>
      </c>
      <c r="W395" s="61">
        <v>111355765</v>
      </c>
    </row>
    <row r="396" spans="14:23" ht="12" customHeight="1">
      <c r="N396" s="49" t="s">
        <v>5916</v>
      </c>
      <c r="O396" s="61">
        <v>39750</v>
      </c>
      <c r="P396" s="61">
        <v>1400</v>
      </c>
      <c r="Q396" s="61">
        <v>697246</v>
      </c>
      <c r="R396" s="61">
        <v>27522442400</v>
      </c>
      <c r="S396" s="61">
        <v>38200</v>
      </c>
      <c r="T396" s="61">
        <v>39850</v>
      </c>
      <c r="U396" s="61">
        <v>38200</v>
      </c>
      <c r="V396" s="61">
        <v>4426392</v>
      </c>
      <c r="W396" s="61">
        <v>111355765</v>
      </c>
    </row>
    <row r="397" spans="14:23" ht="12" customHeight="1">
      <c r="N397" s="49" t="s">
        <v>5917</v>
      </c>
      <c r="O397" s="61">
        <v>38350</v>
      </c>
      <c r="P397" s="844">
        <v>-450</v>
      </c>
      <c r="Q397" s="61">
        <v>423350</v>
      </c>
      <c r="R397" s="61">
        <v>16219429150</v>
      </c>
      <c r="S397" s="61">
        <v>38550</v>
      </c>
      <c r="T397" s="61">
        <v>38750</v>
      </c>
      <c r="U397" s="61">
        <v>38150</v>
      </c>
      <c r="V397" s="61">
        <v>4270494</v>
      </c>
      <c r="W397" s="61">
        <v>111355765</v>
      </c>
    </row>
    <row r="398" spans="14:23" ht="12" customHeight="1">
      <c r="N398" s="49" t="s">
        <v>5918</v>
      </c>
      <c r="O398" s="61">
        <v>38800</v>
      </c>
      <c r="P398" s="844">
        <v>100</v>
      </c>
      <c r="Q398" s="61">
        <v>258268</v>
      </c>
      <c r="R398" s="61">
        <v>9966321150</v>
      </c>
      <c r="S398" s="61">
        <v>38600</v>
      </c>
      <c r="T398" s="61">
        <v>38900</v>
      </c>
      <c r="U398" s="61">
        <v>38100</v>
      </c>
      <c r="V398" s="61">
        <v>4320604</v>
      </c>
      <c r="W398" s="61">
        <v>111355765</v>
      </c>
    </row>
    <row r="399" spans="14:23" ht="12" customHeight="1">
      <c r="N399" s="49" t="s">
        <v>5919</v>
      </c>
      <c r="O399" s="61">
        <v>38700</v>
      </c>
      <c r="P399" s="844">
        <v>-100</v>
      </c>
      <c r="Q399" s="61">
        <v>433651</v>
      </c>
      <c r="R399" s="61">
        <v>16738615550</v>
      </c>
      <c r="S399" s="61">
        <v>38950</v>
      </c>
      <c r="T399" s="61">
        <v>39000</v>
      </c>
      <c r="U399" s="61">
        <v>38150</v>
      </c>
      <c r="V399" s="61">
        <v>4309468</v>
      </c>
      <c r="W399" s="61">
        <v>111355765</v>
      </c>
    </row>
    <row r="400" spans="14:23" ht="12" customHeight="1">
      <c r="N400" s="49" t="s">
        <v>5920</v>
      </c>
      <c r="O400" s="61">
        <v>38800</v>
      </c>
      <c r="P400" s="844">
        <v>150</v>
      </c>
      <c r="Q400" s="61">
        <v>614038</v>
      </c>
      <c r="R400" s="61">
        <v>23361910050</v>
      </c>
      <c r="S400" s="61">
        <v>38650</v>
      </c>
      <c r="T400" s="61">
        <v>38800</v>
      </c>
      <c r="U400" s="61">
        <v>37400</v>
      </c>
      <c r="V400" s="61">
        <v>4320604</v>
      </c>
      <c r="W400" s="61">
        <v>111355765</v>
      </c>
    </row>
    <row r="401" spans="14:23" ht="12" customHeight="1">
      <c r="N401" s="49" t="s">
        <v>5921</v>
      </c>
      <c r="O401" s="61">
        <v>38650</v>
      </c>
      <c r="P401" s="844">
        <v>-100</v>
      </c>
      <c r="Q401" s="61">
        <v>346679</v>
      </c>
      <c r="R401" s="61">
        <v>13363579550</v>
      </c>
      <c r="S401" s="61">
        <v>38800</v>
      </c>
      <c r="T401" s="61">
        <v>38800</v>
      </c>
      <c r="U401" s="61">
        <v>38300</v>
      </c>
      <c r="V401" s="61">
        <v>4303900</v>
      </c>
      <c r="W401" s="61">
        <v>111355765</v>
      </c>
    </row>
    <row r="402" spans="14:23" ht="12" customHeight="1">
      <c r="N402" s="49" t="s">
        <v>5922</v>
      </c>
      <c r="O402" s="61">
        <v>38750</v>
      </c>
      <c r="P402" s="61">
        <v>-1000</v>
      </c>
      <c r="Q402" s="61">
        <v>527934</v>
      </c>
      <c r="R402" s="61">
        <v>20573247300</v>
      </c>
      <c r="S402" s="61">
        <v>39450</v>
      </c>
      <c r="T402" s="61">
        <v>39900</v>
      </c>
      <c r="U402" s="61">
        <v>38250</v>
      </c>
      <c r="V402" s="61">
        <v>4315036</v>
      </c>
      <c r="W402" s="61">
        <v>111355765</v>
      </c>
    </row>
    <row r="403" spans="14:23" ht="12" customHeight="1">
      <c r="N403" s="49" t="s">
        <v>5923</v>
      </c>
      <c r="O403" s="61">
        <v>39750</v>
      </c>
      <c r="P403" s="844">
        <v>250</v>
      </c>
      <c r="Q403" s="61">
        <v>215658</v>
      </c>
      <c r="R403" s="61">
        <v>8561347050</v>
      </c>
      <c r="S403" s="61">
        <v>39600</v>
      </c>
      <c r="T403" s="61">
        <v>39900</v>
      </c>
      <c r="U403" s="61">
        <v>39400</v>
      </c>
      <c r="V403" s="61">
        <v>4426392</v>
      </c>
      <c r="W403" s="61">
        <v>111355765</v>
      </c>
    </row>
    <row r="404" spans="14:23" ht="12" customHeight="1">
      <c r="N404" s="49" t="s">
        <v>5924</v>
      </c>
      <c r="O404" s="61">
        <v>39500</v>
      </c>
      <c r="P404" s="844">
        <v>-100</v>
      </c>
      <c r="Q404" s="61">
        <v>322053</v>
      </c>
      <c r="R404" s="61">
        <v>12708071994</v>
      </c>
      <c r="S404" s="61">
        <v>39600</v>
      </c>
      <c r="T404" s="61">
        <v>39750</v>
      </c>
      <c r="U404" s="61">
        <v>39300</v>
      </c>
      <c r="V404" s="61">
        <v>4398553</v>
      </c>
      <c r="W404" s="61">
        <v>111355765</v>
      </c>
    </row>
    <row r="405" spans="14:23" ht="12" customHeight="1">
      <c r="N405" s="49" t="s">
        <v>5927</v>
      </c>
      <c r="O405" s="61">
        <v>39600</v>
      </c>
      <c r="P405" s="61">
        <v>-1200</v>
      </c>
      <c r="Q405" s="61">
        <v>421819</v>
      </c>
      <c r="R405" s="61">
        <v>16783330700</v>
      </c>
      <c r="S405" s="61">
        <v>40850</v>
      </c>
      <c r="T405" s="61">
        <v>40850</v>
      </c>
      <c r="U405" s="61">
        <v>39450</v>
      </c>
      <c r="V405" s="61">
        <v>4409688</v>
      </c>
      <c r="W405" s="61">
        <v>111355765</v>
      </c>
    </row>
    <row r="406" spans="14:23" ht="12" customHeight="1">
      <c r="N406" s="49" t="s">
        <v>5928</v>
      </c>
      <c r="O406" s="61">
        <v>40800</v>
      </c>
      <c r="P406" s="844">
        <v>400</v>
      </c>
      <c r="Q406" s="61">
        <v>205244</v>
      </c>
      <c r="R406" s="61">
        <v>8345376000</v>
      </c>
      <c r="S406" s="61">
        <v>40800</v>
      </c>
      <c r="T406" s="61">
        <v>40900</v>
      </c>
      <c r="U406" s="61">
        <v>40450</v>
      </c>
      <c r="V406" s="61">
        <v>4543315</v>
      </c>
      <c r="W406" s="61">
        <v>111355765</v>
      </c>
    </row>
    <row r="407" spans="14:23" ht="12" customHeight="1">
      <c r="N407" s="49" t="s">
        <v>5929</v>
      </c>
      <c r="O407" s="61">
        <v>40400</v>
      </c>
      <c r="P407" s="844">
        <v>-350</v>
      </c>
      <c r="Q407" s="61">
        <v>214496</v>
      </c>
      <c r="R407" s="61">
        <v>8657543050</v>
      </c>
      <c r="S407" s="61">
        <v>39800</v>
      </c>
      <c r="T407" s="61">
        <v>40650</v>
      </c>
      <c r="U407" s="61">
        <v>39800</v>
      </c>
      <c r="V407" s="61">
        <v>4498773</v>
      </c>
      <c r="W407" s="61">
        <v>111355765</v>
      </c>
    </row>
    <row r="408" spans="14:23" ht="12" customHeight="1">
      <c r="N408" s="49" t="s">
        <v>5931</v>
      </c>
      <c r="O408" s="61">
        <v>40750</v>
      </c>
      <c r="P408" s="844">
        <v>100</v>
      </c>
      <c r="Q408" s="61">
        <v>437890</v>
      </c>
      <c r="R408" s="61">
        <v>17892085900</v>
      </c>
      <c r="S408" s="61">
        <v>41000</v>
      </c>
      <c r="T408" s="61">
        <v>41300</v>
      </c>
      <c r="U408" s="61">
        <v>40450</v>
      </c>
      <c r="V408" s="61">
        <v>4537747</v>
      </c>
      <c r="W408" s="61">
        <v>111355765</v>
      </c>
    </row>
    <row r="409" spans="14:23" ht="12" customHeight="1">
      <c r="N409" s="49" t="s">
        <v>5933</v>
      </c>
      <c r="O409" s="61">
        <v>40650</v>
      </c>
      <c r="P409" s="61">
        <v>-1050</v>
      </c>
      <c r="Q409" s="61">
        <v>607451</v>
      </c>
      <c r="R409" s="61">
        <v>24809556350</v>
      </c>
      <c r="S409" s="61">
        <v>41700</v>
      </c>
      <c r="T409" s="61">
        <v>41700</v>
      </c>
      <c r="U409" s="61">
        <v>40250</v>
      </c>
      <c r="V409" s="61">
        <v>4526612</v>
      </c>
      <c r="W409" s="61">
        <v>111355765</v>
      </c>
    </row>
    <row r="410" spans="14:23" ht="12" customHeight="1">
      <c r="N410" s="49" t="s">
        <v>5934</v>
      </c>
      <c r="O410" s="61">
        <v>41700</v>
      </c>
      <c r="P410" s="61">
        <v>-1000</v>
      </c>
      <c r="Q410" s="61">
        <v>550109</v>
      </c>
      <c r="R410" s="61">
        <v>22961897250</v>
      </c>
      <c r="S410" s="61">
        <v>42550</v>
      </c>
      <c r="T410" s="61">
        <v>42700</v>
      </c>
      <c r="U410" s="61">
        <v>41450</v>
      </c>
      <c r="V410" s="61">
        <v>4643535</v>
      </c>
      <c r="W410" s="61">
        <v>111355765</v>
      </c>
    </row>
    <row r="411" spans="14:23" ht="12" customHeight="1">
      <c r="N411" s="49" t="s">
        <v>5935</v>
      </c>
      <c r="O411" s="61">
        <v>42700</v>
      </c>
      <c r="P411" s="844">
        <v>150</v>
      </c>
      <c r="Q411" s="61">
        <v>265115</v>
      </c>
      <c r="R411" s="61">
        <v>11233701150</v>
      </c>
      <c r="S411" s="61">
        <v>42400</v>
      </c>
      <c r="T411" s="61">
        <v>42800</v>
      </c>
      <c r="U411" s="61">
        <v>41650</v>
      </c>
      <c r="V411" s="61">
        <v>4754891</v>
      </c>
      <c r="W411" s="61">
        <v>111355765</v>
      </c>
    </row>
    <row r="412" spans="14:23" ht="12" customHeight="1">
      <c r="N412" s="49" t="s">
        <v>5936</v>
      </c>
      <c r="O412" s="61">
        <v>42550</v>
      </c>
      <c r="P412" s="844">
        <v>100</v>
      </c>
      <c r="Q412" s="61">
        <v>220263</v>
      </c>
      <c r="R412" s="61">
        <v>9370212450</v>
      </c>
      <c r="S412" s="61">
        <v>42550</v>
      </c>
      <c r="T412" s="61">
        <v>42850</v>
      </c>
      <c r="U412" s="61">
        <v>42300</v>
      </c>
      <c r="V412" s="61">
        <v>4738188</v>
      </c>
      <c r="W412" s="61">
        <v>111355765</v>
      </c>
    </row>
    <row r="413" spans="14:23" ht="12" customHeight="1">
      <c r="N413" s="49" t="s">
        <v>5937</v>
      </c>
      <c r="O413" s="61">
        <v>42450</v>
      </c>
      <c r="P413" s="844">
        <v>500</v>
      </c>
      <c r="Q413" s="61">
        <v>235792</v>
      </c>
      <c r="R413" s="61">
        <v>9964428600</v>
      </c>
      <c r="S413" s="61">
        <v>42050</v>
      </c>
      <c r="T413" s="61">
        <v>42500</v>
      </c>
      <c r="U413" s="61">
        <v>41850</v>
      </c>
      <c r="V413" s="61">
        <v>4727052</v>
      </c>
      <c r="W413" s="61">
        <v>111355765</v>
      </c>
    </row>
    <row r="414" spans="14:23" ht="12" customHeight="1">
      <c r="N414" s="49" t="s">
        <v>5938</v>
      </c>
      <c r="O414" s="61">
        <v>41950</v>
      </c>
      <c r="P414" s="844">
        <v>-200</v>
      </c>
      <c r="Q414" s="61">
        <v>151168</v>
      </c>
      <c r="R414" s="61">
        <v>6343370000</v>
      </c>
      <c r="S414" s="61">
        <v>42050</v>
      </c>
      <c r="T414" s="61">
        <v>42100</v>
      </c>
      <c r="U414" s="61">
        <v>41750</v>
      </c>
      <c r="V414" s="61">
        <v>4671374</v>
      </c>
      <c r="W414" s="61">
        <v>111355765</v>
      </c>
    </row>
    <row r="415" spans="14:23" ht="12" customHeight="1">
      <c r="N415" s="49" t="s">
        <v>5939</v>
      </c>
      <c r="O415" s="61">
        <v>42150</v>
      </c>
      <c r="P415" s="844">
        <v>500</v>
      </c>
      <c r="Q415" s="61">
        <v>215143</v>
      </c>
      <c r="R415" s="61">
        <v>9027559800</v>
      </c>
      <c r="S415" s="61">
        <v>41850</v>
      </c>
      <c r="T415" s="61">
        <v>42200</v>
      </c>
      <c r="U415" s="61">
        <v>41600</v>
      </c>
      <c r="V415" s="61">
        <v>4693645</v>
      </c>
      <c r="W415" s="61">
        <v>111355765</v>
      </c>
    </row>
    <row r="416" spans="14:23" ht="12" customHeight="1">
      <c r="N416" s="49" t="s">
        <v>5940</v>
      </c>
      <c r="O416" s="61">
        <v>41650</v>
      </c>
      <c r="P416" s="844">
        <v>400</v>
      </c>
      <c r="Q416" s="61">
        <v>224431</v>
      </c>
      <c r="R416" s="61">
        <v>9363607200</v>
      </c>
      <c r="S416" s="61">
        <v>41350</v>
      </c>
      <c r="T416" s="61">
        <v>42100</v>
      </c>
      <c r="U416" s="61">
        <v>41300</v>
      </c>
      <c r="V416" s="61">
        <v>4637968</v>
      </c>
      <c r="W416" s="61">
        <v>111355765</v>
      </c>
    </row>
    <row r="417" spans="14:23" ht="12" customHeight="1">
      <c r="N417" s="49" t="s">
        <v>5941</v>
      </c>
      <c r="O417" s="61">
        <v>41250</v>
      </c>
      <c r="P417" s="844">
        <v>-550</v>
      </c>
      <c r="Q417" s="61">
        <v>286509</v>
      </c>
      <c r="R417" s="61">
        <v>11796844100</v>
      </c>
      <c r="S417" s="61">
        <v>41800</v>
      </c>
      <c r="T417" s="61">
        <v>41800</v>
      </c>
      <c r="U417" s="61">
        <v>41000</v>
      </c>
      <c r="V417" s="61">
        <v>4593425</v>
      </c>
      <c r="W417" s="61">
        <v>111355765</v>
      </c>
    </row>
    <row r="418" spans="14:23" ht="12" customHeight="1">
      <c r="N418" s="49" t="s">
        <v>5942</v>
      </c>
      <c r="O418" s="61">
        <v>41800</v>
      </c>
      <c r="P418" s="844">
        <v>-450</v>
      </c>
      <c r="Q418" s="61">
        <v>170954</v>
      </c>
      <c r="R418" s="61">
        <v>7142881500</v>
      </c>
      <c r="S418" s="61">
        <v>41700</v>
      </c>
      <c r="T418" s="61">
        <v>42100</v>
      </c>
      <c r="U418" s="61">
        <v>41550</v>
      </c>
      <c r="V418" s="61">
        <v>4654671</v>
      </c>
      <c r="W418" s="61">
        <v>111355765</v>
      </c>
    </row>
    <row r="419" spans="14:23" ht="12" customHeight="1">
      <c r="N419" s="49" t="s">
        <v>5943</v>
      </c>
      <c r="O419" s="61">
        <v>42250</v>
      </c>
      <c r="P419" s="844">
        <v>300</v>
      </c>
      <c r="Q419" s="61">
        <v>238915</v>
      </c>
      <c r="R419" s="61">
        <v>10030032300</v>
      </c>
      <c r="S419" s="61">
        <v>41800</v>
      </c>
      <c r="T419" s="61">
        <v>42350</v>
      </c>
      <c r="U419" s="61">
        <v>41500</v>
      </c>
      <c r="V419" s="61">
        <v>4704781</v>
      </c>
      <c r="W419" s="61">
        <v>111355765</v>
      </c>
    </row>
    <row r="420" spans="14:23" ht="12" customHeight="1">
      <c r="N420" s="49" t="s">
        <v>5944</v>
      </c>
      <c r="O420" s="61">
        <v>41950</v>
      </c>
      <c r="P420" s="844">
        <v>0</v>
      </c>
      <c r="Q420" s="61">
        <v>307542</v>
      </c>
      <c r="R420" s="61">
        <v>12907091650</v>
      </c>
      <c r="S420" s="61">
        <v>42150</v>
      </c>
      <c r="T420" s="61">
        <v>42400</v>
      </c>
      <c r="U420" s="61">
        <v>41600</v>
      </c>
      <c r="V420" s="61">
        <v>4671374</v>
      </c>
      <c r="W420" s="61">
        <v>111355765</v>
      </c>
    </row>
    <row r="421" spans="14:23" ht="12" customHeight="1">
      <c r="N421" s="49" t="s">
        <v>5945</v>
      </c>
      <c r="O421" s="61">
        <v>41950</v>
      </c>
      <c r="P421" s="844">
        <v>-400</v>
      </c>
      <c r="Q421" s="61">
        <v>463654</v>
      </c>
      <c r="R421" s="61">
        <v>19462175000</v>
      </c>
      <c r="S421" s="61">
        <v>42250</v>
      </c>
      <c r="T421" s="61">
        <v>42750</v>
      </c>
      <c r="U421" s="61">
        <v>41700</v>
      </c>
      <c r="V421" s="61">
        <v>4671374</v>
      </c>
      <c r="W421" s="61">
        <v>111355765</v>
      </c>
    </row>
    <row r="422" spans="14:23" ht="12" customHeight="1">
      <c r="N422" s="49" t="s">
        <v>5946</v>
      </c>
      <c r="O422" s="61">
        <v>42350</v>
      </c>
      <c r="P422" s="844">
        <v>-450</v>
      </c>
      <c r="Q422" s="61">
        <v>440956</v>
      </c>
      <c r="R422" s="61">
        <v>18653425350</v>
      </c>
      <c r="S422" s="61">
        <v>42050</v>
      </c>
      <c r="T422" s="61">
        <v>42700</v>
      </c>
      <c r="U422" s="61">
        <v>42000</v>
      </c>
      <c r="V422" s="61">
        <v>4715917</v>
      </c>
      <c r="W422" s="61">
        <v>111355765</v>
      </c>
    </row>
    <row r="423" spans="14:23" ht="12" customHeight="1">
      <c r="N423" s="49" t="s">
        <v>5947</v>
      </c>
      <c r="O423" s="61">
        <v>42800</v>
      </c>
      <c r="P423" s="844">
        <v>0</v>
      </c>
      <c r="Q423" s="61">
        <v>522563</v>
      </c>
      <c r="R423" s="61">
        <v>22278909050</v>
      </c>
      <c r="S423" s="61">
        <v>42500</v>
      </c>
      <c r="T423" s="61">
        <v>43200</v>
      </c>
      <c r="U423" s="61">
        <v>42000</v>
      </c>
      <c r="V423" s="61">
        <v>4766027</v>
      </c>
      <c r="W423" s="61">
        <v>111355765</v>
      </c>
    </row>
    <row r="424" spans="14:23" ht="12" customHeight="1">
      <c r="N424" s="49" t="s">
        <v>5948</v>
      </c>
      <c r="O424" s="61">
        <v>42800</v>
      </c>
      <c r="P424" s="844">
        <v>-700</v>
      </c>
      <c r="Q424" s="61">
        <v>308021</v>
      </c>
      <c r="R424" s="61">
        <v>13177435700</v>
      </c>
      <c r="S424" s="61">
        <v>42850</v>
      </c>
      <c r="T424" s="61">
        <v>43500</v>
      </c>
      <c r="U424" s="61">
        <v>42450</v>
      </c>
      <c r="V424" s="61">
        <v>4766027</v>
      </c>
      <c r="W424" s="61">
        <v>111355765</v>
      </c>
    </row>
    <row r="425" spans="14:23" ht="12" customHeight="1">
      <c r="N425" s="49" t="s">
        <v>5949</v>
      </c>
      <c r="O425" s="61">
        <v>43500</v>
      </c>
      <c r="P425" s="844">
        <v>150</v>
      </c>
      <c r="Q425" s="61">
        <v>256362</v>
      </c>
      <c r="R425" s="61">
        <v>11142404350</v>
      </c>
      <c r="S425" s="61">
        <v>43350</v>
      </c>
      <c r="T425" s="61">
        <v>43700</v>
      </c>
      <c r="U425" s="61">
        <v>42900</v>
      </c>
      <c r="V425" s="61">
        <v>4843976</v>
      </c>
      <c r="W425" s="61">
        <v>111355765</v>
      </c>
    </row>
    <row r="426" spans="14:23" ht="12" customHeight="1">
      <c r="N426" s="49" t="s">
        <v>5950</v>
      </c>
      <c r="O426" s="61">
        <v>43350</v>
      </c>
      <c r="P426" s="844">
        <v>950</v>
      </c>
      <c r="Q426" s="61">
        <v>387827</v>
      </c>
      <c r="R426" s="61">
        <v>16753805300</v>
      </c>
      <c r="S426" s="61">
        <v>42300</v>
      </c>
      <c r="T426" s="61">
        <v>43600</v>
      </c>
      <c r="U426" s="61">
        <v>42300</v>
      </c>
      <c r="V426" s="61">
        <v>4827272</v>
      </c>
      <c r="W426" s="61">
        <v>111355765</v>
      </c>
    </row>
    <row r="427" spans="14:23" ht="12" customHeight="1">
      <c r="N427" s="49" t="s">
        <v>5953</v>
      </c>
      <c r="O427" s="61">
        <v>42400</v>
      </c>
      <c r="P427" s="844">
        <v>550</v>
      </c>
      <c r="Q427" s="61">
        <v>430628</v>
      </c>
      <c r="R427" s="61">
        <v>18276772150</v>
      </c>
      <c r="S427" s="61">
        <v>41850</v>
      </c>
      <c r="T427" s="61">
        <v>42850</v>
      </c>
      <c r="U427" s="61">
        <v>41800</v>
      </c>
      <c r="V427" s="61">
        <v>4721484</v>
      </c>
      <c r="W427" s="61">
        <v>111355765</v>
      </c>
    </row>
    <row r="428" spans="14:23" ht="12" customHeight="1">
      <c r="N428" s="49" t="s">
        <v>5954</v>
      </c>
      <c r="O428" s="61">
        <v>41850</v>
      </c>
      <c r="P428" s="61">
        <v>-3000</v>
      </c>
      <c r="Q428" s="61">
        <v>1039225</v>
      </c>
      <c r="R428" s="61">
        <v>44218217850</v>
      </c>
      <c r="S428" s="61">
        <v>44250</v>
      </c>
      <c r="T428" s="61">
        <v>44800</v>
      </c>
      <c r="U428" s="61">
        <v>41600</v>
      </c>
      <c r="V428" s="61">
        <v>4660239</v>
      </c>
      <c r="W428" s="61">
        <v>111355765</v>
      </c>
    </row>
    <row r="429" spans="14:23" ht="12" customHeight="1">
      <c r="N429" s="49" t="s">
        <v>5955</v>
      </c>
      <c r="O429" s="61">
        <v>44850</v>
      </c>
      <c r="P429" s="844">
        <v>-550</v>
      </c>
      <c r="Q429" s="61">
        <v>387639</v>
      </c>
      <c r="R429" s="61">
        <v>17353505950</v>
      </c>
      <c r="S429" s="61">
        <v>45300</v>
      </c>
      <c r="T429" s="61">
        <v>45300</v>
      </c>
      <c r="U429" s="61">
        <v>44450</v>
      </c>
      <c r="V429" s="61">
        <v>4994306</v>
      </c>
      <c r="W429" s="61">
        <v>111355765</v>
      </c>
    </row>
    <row r="430" spans="14:23" ht="12" customHeight="1">
      <c r="N430" s="49" t="s">
        <v>5957</v>
      </c>
      <c r="O430" s="61">
        <v>45400</v>
      </c>
      <c r="P430" s="844">
        <v>100</v>
      </c>
      <c r="Q430" s="61">
        <v>634676</v>
      </c>
      <c r="R430" s="61">
        <v>28711284900</v>
      </c>
      <c r="S430" s="61">
        <v>45000</v>
      </c>
      <c r="T430" s="61">
        <v>45650</v>
      </c>
      <c r="U430" s="61">
        <v>44550</v>
      </c>
      <c r="V430" s="61">
        <v>5055552</v>
      </c>
      <c r="W430" s="61">
        <v>111355765</v>
      </c>
    </row>
    <row r="431" spans="14:23" ht="12" customHeight="1">
      <c r="N431" s="49" t="s">
        <v>5959</v>
      </c>
      <c r="O431" s="61">
        <v>45300</v>
      </c>
      <c r="P431" s="844">
        <v>-850</v>
      </c>
      <c r="Q431" s="61">
        <v>635083</v>
      </c>
      <c r="R431" s="61">
        <v>28697907250</v>
      </c>
      <c r="S431" s="61">
        <v>46100</v>
      </c>
      <c r="T431" s="61">
        <v>46300</v>
      </c>
      <c r="U431" s="61">
        <v>44850</v>
      </c>
      <c r="V431" s="61">
        <v>5044416</v>
      </c>
      <c r="W431" s="61">
        <v>111355765</v>
      </c>
    </row>
    <row r="432" spans="14:23" ht="12" customHeight="1">
      <c r="N432" s="49" t="s">
        <v>5960</v>
      </c>
      <c r="O432" s="61">
        <v>46150</v>
      </c>
      <c r="P432" s="61">
        <v>-2450</v>
      </c>
      <c r="Q432" s="61">
        <v>802449</v>
      </c>
      <c r="R432" s="61">
        <v>37447958350</v>
      </c>
      <c r="S432" s="61">
        <v>48000</v>
      </c>
      <c r="T432" s="61">
        <v>48150</v>
      </c>
      <c r="U432" s="61">
        <v>45750</v>
      </c>
      <c r="V432" s="61">
        <v>5139069</v>
      </c>
      <c r="W432" s="61">
        <v>111355765</v>
      </c>
    </row>
    <row r="433" spans="14:23" ht="12" customHeight="1">
      <c r="N433" s="49" t="s">
        <v>5962</v>
      </c>
      <c r="O433" s="61">
        <v>48600</v>
      </c>
      <c r="P433" s="844">
        <v>250</v>
      </c>
      <c r="Q433" s="61">
        <v>295280</v>
      </c>
      <c r="R433" s="61">
        <v>14297367750</v>
      </c>
      <c r="S433" s="61">
        <v>48350</v>
      </c>
      <c r="T433" s="61">
        <v>48750</v>
      </c>
      <c r="U433" s="61">
        <v>47800</v>
      </c>
      <c r="V433" s="61">
        <v>5411890</v>
      </c>
      <c r="W433" s="61">
        <v>111355765</v>
      </c>
    </row>
    <row r="434" spans="14:23" ht="12" customHeight="1">
      <c r="N434" s="49" t="s">
        <v>5965</v>
      </c>
      <c r="O434" s="61">
        <v>48350</v>
      </c>
      <c r="P434" s="844">
        <v>400</v>
      </c>
      <c r="Q434" s="61">
        <v>260146</v>
      </c>
      <c r="R434" s="61">
        <v>12555378050</v>
      </c>
      <c r="S434" s="61">
        <v>48400</v>
      </c>
      <c r="T434" s="61">
        <v>48650</v>
      </c>
      <c r="U434" s="61">
        <v>47900</v>
      </c>
      <c r="V434" s="61">
        <v>5384051</v>
      </c>
      <c r="W434" s="61">
        <v>111355765</v>
      </c>
    </row>
    <row r="435" spans="14:23" ht="12" customHeight="1">
      <c r="N435" s="49" t="s">
        <v>5966</v>
      </c>
      <c r="O435" s="61">
        <v>47950</v>
      </c>
      <c r="P435" s="844">
        <v>-400</v>
      </c>
      <c r="Q435" s="61">
        <v>254806</v>
      </c>
      <c r="R435" s="61">
        <v>12204522000</v>
      </c>
      <c r="S435" s="61">
        <v>48300</v>
      </c>
      <c r="T435" s="61">
        <v>48450</v>
      </c>
      <c r="U435" s="61">
        <v>47600</v>
      </c>
      <c r="V435" s="61">
        <v>5339509</v>
      </c>
      <c r="W435" s="61">
        <v>111355765</v>
      </c>
    </row>
    <row r="436" spans="14:23" ht="12" customHeight="1">
      <c r="N436" s="49" t="s">
        <v>5968</v>
      </c>
      <c r="O436" s="61">
        <v>48350</v>
      </c>
      <c r="P436" s="844">
        <v>-350</v>
      </c>
      <c r="Q436" s="61">
        <v>269363</v>
      </c>
      <c r="R436" s="61">
        <v>12983403950</v>
      </c>
      <c r="S436" s="61">
        <v>48700</v>
      </c>
      <c r="T436" s="61">
        <v>48700</v>
      </c>
      <c r="U436" s="61">
        <v>47950</v>
      </c>
      <c r="V436" s="61">
        <v>5384051</v>
      </c>
      <c r="W436" s="61">
        <v>111355765</v>
      </c>
    </row>
    <row r="437" spans="14:23" ht="12" customHeight="1">
      <c r="N437" s="49" t="s">
        <v>5970</v>
      </c>
      <c r="O437" s="61">
        <v>48700</v>
      </c>
      <c r="P437" s="844">
        <v>400</v>
      </c>
      <c r="Q437" s="61">
        <v>357148</v>
      </c>
      <c r="R437" s="61">
        <v>17233289500</v>
      </c>
      <c r="S437" s="61">
        <v>48350</v>
      </c>
      <c r="T437" s="61">
        <v>48700</v>
      </c>
      <c r="U437" s="61">
        <v>47650</v>
      </c>
      <c r="V437" s="61">
        <v>5423026</v>
      </c>
      <c r="W437" s="61">
        <v>111355765</v>
      </c>
    </row>
    <row r="438" spans="14:23" ht="12" customHeight="1">
      <c r="N438" s="49" t="s">
        <v>5971</v>
      </c>
      <c r="O438" s="61">
        <v>48300</v>
      </c>
      <c r="P438" s="61">
        <v>1100</v>
      </c>
      <c r="Q438" s="61">
        <v>465952</v>
      </c>
      <c r="R438" s="61">
        <v>22322667300</v>
      </c>
      <c r="S438" s="61">
        <v>47450</v>
      </c>
      <c r="T438" s="61">
        <v>48300</v>
      </c>
      <c r="U438" s="61">
        <v>47100</v>
      </c>
      <c r="V438" s="61">
        <v>5378483</v>
      </c>
      <c r="W438" s="61">
        <v>111355765</v>
      </c>
    </row>
    <row r="439" spans="14:23" ht="12" customHeight="1">
      <c r="N439" s="49" t="s">
        <v>5972</v>
      </c>
      <c r="O439" s="61">
        <v>47200</v>
      </c>
      <c r="P439" s="844">
        <v>650</v>
      </c>
      <c r="Q439" s="61">
        <v>460817</v>
      </c>
      <c r="R439" s="61">
        <v>21623862850</v>
      </c>
      <c r="S439" s="61">
        <v>46800</v>
      </c>
      <c r="T439" s="61">
        <v>47400</v>
      </c>
      <c r="U439" s="61">
        <v>46400</v>
      </c>
      <c r="V439" s="61">
        <v>5255992</v>
      </c>
      <c r="W439" s="61">
        <v>111355765</v>
      </c>
    </row>
    <row r="440" spans="14:23" ht="12" customHeight="1">
      <c r="N440" s="49" t="s">
        <v>5973</v>
      </c>
      <c r="O440" s="61">
        <v>46550</v>
      </c>
      <c r="P440" s="844">
        <v>-400</v>
      </c>
      <c r="Q440" s="61">
        <v>240835</v>
      </c>
      <c r="R440" s="61">
        <v>11258663450</v>
      </c>
      <c r="S440" s="61">
        <v>46850</v>
      </c>
      <c r="T440" s="61">
        <v>47000</v>
      </c>
      <c r="U440" s="61">
        <v>46450</v>
      </c>
      <c r="V440" s="61">
        <v>5183611</v>
      </c>
      <c r="W440" s="61">
        <v>111355765</v>
      </c>
    </row>
    <row r="441" spans="14:23" ht="12" customHeight="1">
      <c r="N441" s="49" t="s">
        <v>5974</v>
      </c>
      <c r="O441" s="61">
        <v>46950</v>
      </c>
      <c r="P441" s="844">
        <v>300</v>
      </c>
      <c r="Q441" s="61">
        <v>312489</v>
      </c>
      <c r="R441" s="61">
        <v>14652653650</v>
      </c>
      <c r="S441" s="61">
        <v>47050</v>
      </c>
      <c r="T441" s="61">
        <v>47150</v>
      </c>
      <c r="U441" s="61">
        <v>46550</v>
      </c>
      <c r="V441" s="61">
        <v>5228153</v>
      </c>
      <c r="W441" s="61">
        <v>111355765</v>
      </c>
    </row>
    <row r="442" spans="14:23" ht="12" customHeight="1">
      <c r="N442" s="49" t="s">
        <v>5975</v>
      </c>
      <c r="O442" s="61">
        <v>46650</v>
      </c>
      <c r="P442" s="844">
        <v>-50</v>
      </c>
      <c r="Q442" s="61">
        <v>260093</v>
      </c>
      <c r="R442" s="61">
        <v>12135026550</v>
      </c>
      <c r="S442" s="61">
        <v>46650</v>
      </c>
      <c r="T442" s="61">
        <v>47050</v>
      </c>
      <c r="U442" s="61">
        <v>46200</v>
      </c>
      <c r="V442" s="61">
        <v>5194746</v>
      </c>
      <c r="W442" s="61">
        <v>111355765</v>
      </c>
    </row>
    <row r="443" spans="14:23" ht="12" customHeight="1">
      <c r="N443" s="49" t="s">
        <v>5976</v>
      </c>
      <c r="O443" s="61">
        <v>46700</v>
      </c>
      <c r="P443" s="844">
        <v>-300</v>
      </c>
      <c r="Q443" s="61">
        <v>279902</v>
      </c>
      <c r="R443" s="61">
        <v>13137405950</v>
      </c>
      <c r="S443" s="61">
        <v>47150</v>
      </c>
      <c r="T443" s="61">
        <v>47400</v>
      </c>
      <c r="U443" s="61">
        <v>46700</v>
      </c>
      <c r="V443" s="61">
        <v>5200314</v>
      </c>
      <c r="W443" s="61">
        <v>111355765</v>
      </c>
    </row>
    <row r="444" spans="14:23" ht="12" customHeight="1">
      <c r="N444" s="49" t="s">
        <v>5977</v>
      </c>
      <c r="O444" s="61">
        <v>47000</v>
      </c>
      <c r="P444" s="844">
        <v>50</v>
      </c>
      <c r="Q444" s="61">
        <v>286222</v>
      </c>
      <c r="R444" s="61">
        <v>13493750600</v>
      </c>
      <c r="S444" s="61">
        <v>47100</v>
      </c>
      <c r="T444" s="61">
        <v>47700</v>
      </c>
      <c r="U444" s="61">
        <v>46650</v>
      </c>
      <c r="V444" s="61">
        <v>5233721</v>
      </c>
      <c r="W444" s="61">
        <v>111355765</v>
      </c>
    </row>
    <row r="445" spans="14:23" ht="12" customHeight="1">
      <c r="N445" s="49" t="s">
        <v>5978</v>
      </c>
      <c r="O445" s="61">
        <v>46950</v>
      </c>
      <c r="P445" s="844">
        <v>-200</v>
      </c>
      <c r="Q445" s="61">
        <v>251780</v>
      </c>
      <c r="R445" s="61">
        <v>11869586800</v>
      </c>
      <c r="S445" s="61">
        <v>47200</v>
      </c>
      <c r="T445" s="61">
        <v>47600</v>
      </c>
      <c r="U445" s="61">
        <v>46850</v>
      </c>
      <c r="V445" s="61">
        <v>5228153</v>
      </c>
      <c r="W445" s="61">
        <v>111355765</v>
      </c>
    </row>
    <row r="446" spans="14:23" ht="12" customHeight="1">
      <c r="N446" s="49" t="s">
        <v>5979</v>
      </c>
      <c r="O446" s="61">
        <v>47150</v>
      </c>
      <c r="P446" s="844">
        <v>550</v>
      </c>
      <c r="Q446" s="61">
        <v>262262</v>
      </c>
      <c r="R446" s="61">
        <v>12374854550</v>
      </c>
      <c r="S446" s="61">
        <v>46700</v>
      </c>
      <c r="T446" s="61">
        <v>47400</v>
      </c>
      <c r="U446" s="61">
        <v>46650</v>
      </c>
      <c r="V446" s="61">
        <v>5250424</v>
      </c>
      <c r="W446" s="61">
        <v>111355765</v>
      </c>
    </row>
    <row r="447" spans="14:23" ht="12" customHeight="1">
      <c r="N447" s="49" t="s">
        <v>5980</v>
      </c>
      <c r="O447" s="61">
        <v>46600</v>
      </c>
      <c r="P447" s="844">
        <v>100</v>
      </c>
      <c r="Q447" s="61">
        <v>308290</v>
      </c>
      <c r="R447" s="61">
        <v>14436515750</v>
      </c>
      <c r="S447" s="61">
        <v>46300</v>
      </c>
      <c r="T447" s="61">
        <v>47300</v>
      </c>
      <c r="U447" s="61">
        <v>46200</v>
      </c>
      <c r="V447" s="61">
        <v>5189179</v>
      </c>
      <c r="W447" s="61">
        <v>111355765</v>
      </c>
    </row>
    <row r="448" spans="14:23" ht="12" customHeight="1">
      <c r="N448" s="49" t="s">
        <v>5981</v>
      </c>
      <c r="O448" s="61">
        <v>46500</v>
      </c>
      <c r="P448" s="844">
        <v>-350</v>
      </c>
      <c r="Q448" s="61">
        <v>261837</v>
      </c>
      <c r="R448" s="61">
        <v>12123238800</v>
      </c>
      <c r="S448" s="61">
        <v>46600</v>
      </c>
      <c r="T448" s="61">
        <v>46650</v>
      </c>
      <c r="U448" s="61">
        <v>46000</v>
      </c>
      <c r="V448" s="61">
        <v>5178043</v>
      </c>
      <c r="W448" s="61">
        <v>111355765</v>
      </c>
    </row>
    <row r="449" spans="14:23" ht="12" customHeight="1">
      <c r="N449" s="49" t="s">
        <v>5982</v>
      </c>
      <c r="O449" s="61">
        <v>46850</v>
      </c>
      <c r="P449" s="844">
        <v>-50</v>
      </c>
      <c r="Q449" s="61">
        <v>252081</v>
      </c>
      <c r="R449" s="61">
        <v>11801436650</v>
      </c>
      <c r="S449" s="61">
        <v>47050</v>
      </c>
      <c r="T449" s="61">
        <v>47200</v>
      </c>
      <c r="U449" s="61">
        <v>46450</v>
      </c>
      <c r="V449" s="61">
        <v>5217018</v>
      </c>
      <c r="W449" s="61">
        <v>111355765</v>
      </c>
    </row>
    <row r="450" spans="14:23" ht="12" customHeight="1">
      <c r="N450" s="49" t="s">
        <v>5983</v>
      </c>
      <c r="O450" s="61">
        <v>46900</v>
      </c>
      <c r="P450" s="844">
        <v>950</v>
      </c>
      <c r="Q450" s="61">
        <v>688787</v>
      </c>
      <c r="R450" s="61">
        <v>32360664550</v>
      </c>
      <c r="S450" s="61">
        <v>46100</v>
      </c>
      <c r="T450" s="61">
        <v>47500</v>
      </c>
      <c r="U450" s="61">
        <v>45900</v>
      </c>
      <c r="V450" s="61">
        <v>5222585</v>
      </c>
      <c r="W450" s="61">
        <v>111355765</v>
      </c>
    </row>
    <row r="451" spans="14:23" ht="12" customHeight="1">
      <c r="N451" s="49" t="s">
        <v>5984</v>
      </c>
      <c r="O451" s="61">
        <v>45950</v>
      </c>
      <c r="P451" s="844">
        <v>-100</v>
      </c>
      <c r="Q451" s="61">
        <v>268316</v>
      </c>
      <c r="R451" s="61">
        <v>12301714500</v>
      </c>
      <c r="S451" s="61">
        <v>46150</v>
      </c>
      <c r="T451" s="61">
        <v>46450</v>
      </c>
      <c r="U451" s="61">
        <v>45500</v>
      </c>
      <c r="V451" s="61">
        <v>5116797</v>
      </c>
      <c r="W451" s="61">
        <v>111355765</v>
      </c>
    </row>
    <row r="452" spans="14:23" ht="12" customHeight="1">
      <c r="N452" s="49" t="s">
        <v>5985</v>
      </c>
      <c r="O452" s="61">
        <v>46050</v>
      </c>
      <c r="P452" s="844">
        <v>150</v>
      </c>
      <c r="Q452" s="61">
        <v>338899</v>
      </c>
      <c r="R452" s="61">
        <v>15541616200</v>
      </c>
      <c r="S452" s="61">
        <v>45850</v>
      </c>
      <c r="T452" s="61">
        <v>46150</v>
      </c>
      <c r="U452" s="61">
        <v>45200</v>
      </c>
      <c r="V452" s="61">
        <v>5127933</v>
      </c>
      <c r="W452" s="61">
        <v>111355765</v>
      </c>
    </row>
    <row r="453" spans="14:23" ht="12" customHeight="1">
      <c r="N453" s="49" t="s">
        <v>5986</v>
      </c>
      <c r="O453" s="61">
        <v>45900</v>
      </c>
      <c r="P453" s="61">
        <v>1000</v>
      </c>
      <c r="Q453" s="61">
        <v>407926</v>
      </c>
      <c r="R453" s="61">
        <v>18677276000</v>
      </c>
      <c r="S453" s="61">
        <v>45200</v>
      </c>
      <c r="T453" s="61">
        <v>46100</v>
      </c>
      <c r="U453" s="61">
        <v>44800</v>
      </c>
      <c r="V453" s="61">
        <v>5111230</v>
      </c>
      <c r="W453" s="61">
        <v>111355765</v>
      </c>
    </row>
    <row r="454" spans="14:23" ht="12" customHeight="1">
      <c r="N454" s="49" t="s">
        <v>5987</v>
      </c>
      <c r="O454" s="61">
        <v>44900</v>
      </c>
      <c r="P454" s="844">
        <v>250</v>
      </c>
      <c r="Q454" s="61">
        <v>211394</v>
      </c>
      <c r="R454" s="61">
        <v>9523353700</v>
      </c>
      <c r="S454" s="61">
        <v>44900</v>
      </c>
      <c r="T454" s="61">
        <v>45400</v>
      </c>
      <c r="U454" s="61">
        <v>44650</v>
      </c>
      <c r="V454" s="61">
        <v>4999874</v>
      </c>
      <c r="W454" s="61">
        <v>111355765</v>
      </c>
    </row>
    <row r="455" spans="14:23" ht="12" customHeight="1">
      <c r="N455" s="49" t="s">
        <v>5988</v>
      </c>
      <c r="O455" s="61">
        <v>44650</v>
      </c>
      <c r="P455" s="844">
        <v>-900</v>
      </c>
      <c r="Q455" s="61">
        <v>319411</v>
      </c>
      <c r="R455" s="61">
        <v>14310514450</v>
      </c>
      <c r="S455" s="61">
        <v>45550</v>
      </c>
      <c r="T455" s="61">
        <v>45550</v>
      </c>
      <c r="U455" s="61">
        <v>44550</v>
      </c>
      <c r="V455" s="61">
        <v>4972035</v>
      </c>
      <c r="W455" s="61">
        <v>111355765</v>
      </c>
    </row>
    <row r="456" spans="14:23" ht="12" customHeight="1">
      <c r="N456" s="49" t="s">
        <v>5989</v>
      </c>
      <c r="O456" s="61">
        <v>45550</v>
      </c>
      <c r="P456" s="844">
        <v>150</v>
      </c>
      <c r="Q456" s="61">
        <v>249616</v>
      </c>
      <c r="R456" s="61">
        <v>11357697200</v>
      </c>
      <c r="S456" s="61">
        <v>45100</v>
      </c>
      <c r="T456" s="61">
        <v>45700</v>
      </c>
      <c r="U456" s="61">
        <v>45050</v>
      </c>
      <c r="V456" s="61">
        <v>5072255</v>
      </c>
      <c r="W456" s="61">
        <v>111355765</v>
      </c>
    </row>
    <row r="457" spans="14:23" ht="12" customHeight="1">
      <c r="N457" s="49" t="s">
        <v>5990</v>
      </c>
      <c r="O457" s="61">
        <v>45400</v>
      </c>
      <c r="P457" s="61">
        <v>1200</v>
      </c>
      <c r="Q457" s="61">
        <v>435131</v>
      </c>
      <c r="R457" s="61">
        <v>19682172900</v>
      </c>
      <c r="S457" s="61">
        <v>44550</v>
      </c>
      <c r="T457" s="61">
        <v>45600</v>
      </c>
      <c r="U457" s="61">
        <v>44550</v>
      </c>
      <c r="V457" s="61">
        <v>5055552</v>
      </c>
      <c r="W457" s="61">
        <v>111355765</v>
      </c>
    </row>
    <row r="458" spans="14:23" ht="12" customHeight="1">
      <c r="N458" s="49" t="s">
        <v>5991</v>
      </c>
      <c r="O458" s="61">
        <v>44200</v>
      </c>
      <c r="P458" s="61">
        <v>-1500</v>
      </c>
      <c r="Q458" s="61">
        <v>740798</v>
      </c>
      <c r="R458" s="61">
        <v>32875599500</v>
      </c>
      <c r="S458" s="61">
        <v>45750</v>
      </c>
      <c r="T458" s="61">
        <v>45850</v>
      </c>
      <c r="U458" s="61">
        <v>44000</v>
      </c>
      <c r="V458" s="61">
        <v>4921925</v>
      </c>
      <c r="W458" s="61">
        <v>111355765</v>
      </c>
    </row>
    <row r="459" spans="14:23" ht="12" customHeight="1">
      <c r="N459" s="49" t="s">
        <v>5992</v>
      </c>
      <c r="O459" s="61">
        <v>45700</v>
      </c>
      <c r="P459" s="844">
        <v>900</v>
      </c>
      <c r="Q459" s="61">
        <v>445203</v>
      </c>
      <c r="R459" s="61">
        <v>20201374150</v>
      </c>
      <c r="S459" s="61">
        <v>44550</v>
      </c>
      <c r="T459" s="61">
        <v>45700</v>
      </c>
      <c r="U459" s="61">
        <v>44400</v>
      </c>
      <c r="V459" s="61">
        <v>5088958</v>
      </c>
      <c r="W459" s="61">
        <v>111355765</v>
      </c>
    </row>
    <row r="460" spans="14:23" ht="12" customHeight="1">
      <c r="N460" s="49" t="s">
        <v>5993</v>
      </c>
      <c r="O460" s="61">
        <v>44800</v>
      </c>
      <c r="P460" s="844">
        <v>-800</v>
      </c>
      <c r="Q460" s="61">
        <v>404351</v>
      </c>
      <c r="R460" s="61">
        <v>18186965150</v>
      </c>
      <c r="S460" s="61">
        <v>45500</v>
      </c>
      <c r="T460" s="61">
        <v>45600</v>
      </c>
      <c r="U460" s="61">
        <v>44700</v>
      </c>
      <c r="V460" s="61">
        <v>4988738</v>
      </c>
      <c r="W460" s="61">
        <v>111355765</v>
      </c>
    </row>
    <row r="461" spans="14:23" ht="12" customHeight="1">
      <c r="N461" s="49" t="s">
        <v>5994</v>
      </c>
      <c r="O461" s="61">
        <v>45600</v>
      </c>
      <c r="P461" s="844">
        <v>-100</v>
      </c>
      <c r="Q461" s="61">
        <v>275254</v>
      </c>
      <c r="R461" s="61">
        <v>12574156150</v>
      </c>
      <c r="S461" s="61">
        <v>46250</v>
      </c>
      <c r="T461" s="61">
        <v>46250</v>
      </c>
      <c r="U461" s="61">
        <v>45300</v>
      </c>
      <c r="V461" s="61">
        <v>5077823</v>
      </c>
      <c r="W461" s="61">
        <v>111355765</v>
      </c>
    </row>
    <row r="462" spans="14:23" ht="12" customHeight="1">
      <c r="N462" s="49" t="s">
        <v>5995</v>
      </c>
      <c r="O462" s="61">
        <v>45700</v>
      </c>
      <c r="P462" s="844">
        <v>350</v>
      </c>
      <c r="Q462" s="61">
        <v>394092</v>
      </c>
      <c r="R462" s="61">
        <v>17949965450</v>
      </c>
      <c r="S462" s="61">
        <v>45300</v>
      </c>
      <c r="T462" s="61">
        <v>45900</v>
      </c>
      <c r="U462" s="61">
        <v>45250</v>
      </c>
      <c r="V462" s="61">
        <v>5088958</v>
      </c>
      <c r="W462" s="61">
        <v>111355765</v>
      </c>
    </row>
    <row r="463" spans="14:23" ht="12" customHeight="1">
      <c r="N463" s="49" t="s">
        <v>5996</v>
      </c>
      <c r="O463" s="61">
        <v>45350</v>
      </c>
      <c r="P463" s="844">
        <v>-900</v>
      </c>
      <c r="Q463" s="61">
        <v>500281</v>
      </c>
      <c r="R463" s="61">
        <v>22659006600</v>
      </c>
      <c r="S463" s="61">
        <v>46050</v>
      </c>
      <c r="T463" s="61">
        <v>46150</v>
      </c>
      <c r="U463" s="61">
        <v>45000</v>
      </c>
      <c r="V463" s="61">
        <v>5049984</v>
      </c>
      <c r="W463" s="61">
        <v>111355765</v>
      </c>
    </row>
    <row r="464" spans="14:23" ht="12" customHeight="1">
      <c r="N464" s="49" t="s">
        <v>5997</v>
      </c>
      <c r="O464" s="61">
        <v>46250</v>
      </c>
      <c r="P464" s="844">
        <v>-300</v>
      </c>
      <c r="Q464" s="61">
        <v>380690</v>
      </c>
      <c r="R464" s="61">
        <v>17557922950</v>
      </c>
      <c r="S464" s="61">
        <v>46750</v>
      </c>
      <c r="T464" s="61">
        <v>46800</v>
      </c>
      <c r="U464" s="61">
        <v>45800</v>
      </c>
      <c r="V464" s="61">
        <v>5150204</v>
      </c>
      <c r="W464" s="61">
        <v>111355765</v>
      </c>
    </row>
    <row r="465" spans="14:23" ht="12" customHeight="1">
      <c r="N465" s="49" t="s">
        <v>5998</v>
      </c>
      <c r="O465" s="61">
        <v>46550</v>
      </c>
      <c r="P465" s="844">
        <v>550</v>
      </c>
      <c r="Q465" s="61">
        <v>370924</v>
      </c>
      <c r="R465" s="61">
        <v>17219028850</v>
      </c>
      <c r="S465" s="61">
        <v>46150</v>
      </c>
      <c r="T465" s="61">
        <v>46650</v>
      </c>
      <c r="U465" s="61">
        <v>46150</v>
      </c>
      <c r="V465" s="61">
        <v>5183611</v>
      </c>
      <c r="W465" s="61">
        <v>111355765</v>
      </c>
    </row>
    <row r="466" spans="14:23" ht="12" customHeight="1">
      <c r="N466" s="49" t="s">
        <v>5999</v>
      </c>
      <c r="O466" s="61">
        <v>46000</v>
      </c>
      <c r="P466" s="844">
        <v>250</v>
      </c>
      <c r="Q466" s="61">
        <v>414207</v>
      </c>
      <c r="R466" s="61">
        <v>19120004350</v>
      </c>
      <c r="S466" s="61">
        <v>46000</v>
      </c>
      <c r="T466" s="61">
        <v>46650</v>
      </c>
      <c r="U466" s="61">
        <v>45750</v>
      </c>
      <c r="V466" s="61">
        <v>5122365</v>
      </c>
      <c r="W466" s="61">
        <v>111355765</v>
      </c>
    </row>
    <row r="467" spans="14:23" ht="12" customHeight="1">
      <c r="N467" s="49" t="s">
        <v>6000</v>
      </c>
      <c r="O467" s="61">
        <v>45750</v>
      </c>
      <c r="P467" s="844">
        <v>-500</v>
      </c>
      <c r="Q467" s="61">
        <v>551725</v>
      </c>
      <c r="R467" s="61">
        <v>25264312800</v>
      </c>
      <c r="S467" s="61">
        <v>46250</v>
      </c>
      <c r="T467" s="61">
        <v>46250</v>
      </c>
      <c r="U467" s="61">
        <v>45500</v>
      </c>
      <c r="V467" s="61">
        <v>5094526</v>
      </c>
      <c r="W467" s="61">
        <v>111355765</v>
      </c>
    </row>
    <row r="468" spans="14:23" ht="12" customHeight="1">
      <c r="N468" s="49" t="s">
        <v>6001</v>
      </c>
      <c r="O468" s="61">
        <v>46250</v>
      </c>
      <c r="P468" s="844">
        <v>-200</v>
      </c>
      <c r="Q468" s="61">
        <v>700601</v>
      </c>
      <c r="R468" s="61">
        <v>32139654000</v>
      </c>
      <c r="S468" s="61">
        <v>46100</v>
      </c>
      <c r="T468" s="61">
        <v>46350</v>
      </c>
      <c r="U468" s="61">
        <v>45600</v>
      </c>
      <c r="V468" s="61">
        <v>5150204</v>
      </c>
      <c r="W468" s="61">
        <v>111355765</v>
      </c>
    </row>
    <row r="469" spans="14:23" ht="12" customHeight="1">
      <c r="N469" s="49" t="s">
        <v>6002</v>
      </c>
      <c r="O469" s="61">
        <v>46450</v>
      </c>
      <c r="P469" s="844">
        <v>-400</v>
      </c>
      <c r="Q469" s="61">
        <v>571513</v>
      </c>
      <c r="R469" s="61">
        <v>26506988800</v>
      </c>
      <c r="S469" s="61">
        <v>47150</v>
      </c>
      <c r="T469" s="61">
        <v>47150</v>
      </c>
      <c r="U469" s="61">
        <v>46100</v>
      </c>
      <c r="V469" s="61">
        <v>5172475</v>
      </c>
      <c r="W469" s="61">
        <v>111355765</v>
      </c>
    </row>
    <row r="470" spans="14:23" ht="12" customHeight="1">
      <c r="N470" s="49" t="s">
        <v>6003</v>
      </c>
      <c r="O470" s="61">
        <v>46850</v>
      </c>
      <c r="P470" s="844">
        <v>-950</v>
      </c>
      <c r="Q470" s="61">
        <v>668519</v>
      </c>
      <c r="R470" s="61">
        <v>31389676250</v>
      </c>
      <c r="S470" s="61">
        <v>48050</v>
      </c>
      <c r="T470" s="61">
        <v>48100</v>
      </c>
      <c r="U470" s="61">
        <v>46700</v>
      </c>
      <c r="V470" s="61">
        <v>5217018</v>
      </c>
      <c r="W470" s="61">
        <v>111355765</v>
      </c>
    </row>
    <row r="471" spans="14:23" ht="12" customHeight="1">
      <c r="N471" s="49" t="s">
        <v>6004</v>
      </c>
      <c r="O471" s="61">
        <v>47800</v>
      </c>
      <c r="P471" s="844">
        <v>-300</v>
      </c>
      <c r="Q471" s="61">
        <v>396685</v>
      </c>
      <c r="R471" s="61">
        <v>19021813200</v>
      </c>
      <c r="S471" s="61">
        <v>48200</v>
      </c>
      <c r="T471" s="61">
        <v>48300</v>
      </c>
      <c r="U471" s="61">
        <v>47700</v>
      </c>
      <c r="V471" s="61">
        <v>5322806</v>
      </c>
      <c r="W471" s="61">
        <v>111355765</v>
      </c>
    </row>
    <row r="472" spans="14:23" ht="12" customHeight="1">
      <c r="N472" s="49" t="s">
        <v>6005</v>
      </c>
      <c r="O472" s="61">
        <v>48100</v>
      </c>
      <c r="P472" s="844">
        <v>-600</v>
      </c>
      <c r="Q472" s="61">
        <v>410066</v>
      </c>
      <c r="R472" s="61">
        <v>19780885500</v>
      </c>
      <c r="S472" s="61">
        <v>48700</v>
      </c>
      <c r="T472" s="61">
        <v>49000</v>
      </c>
      <c r="U472" s="61">
        <v>48050</v>
      </c>
      <c r="V472" s="61">
        <v>5356212</v>
      </c>
      <c r="W472" s="61">
        <v>111355765</v>
      </c>
    </row>
    <row r="473" spans="14:23" ht="12" customHeight="1">
      <c r="N473" s="49" t="s">
        <v>6006</v>
      </c>
      <c r="O473" s="61">
        <v>48700</v>
      </c>
      <c r="P473" s="844">
        <v>200</v>
      </c>
      <c r="Q473" s="61">
        <v>868813</v>
      </c>
      <c r="R473" s="61">
        <v>42167474050</v>
      </c>
      <c r="S473" s="61">
        <v>48250</v>
      </c>
      <c r="T473" s="61">
        <v>48900</v>
      </c>
      <c r="U473" s="61">
        <v>47750</v>
      </c>
      <c r="V473" s="61">
        <v>5423026</v>
      </c>
      <c r="W473" s="61">
        <v>111355765</v>
      </c>
    </row>
    <row r="474" spans="14:23" ht="12" customHeight="1">
      <c r="N474" s="49" t="s">
        <v>6007</v>
      </c>
      <c r="O474" s="61">
        <v>48500</v>
      </c>
      <c r="P474" s="844">
        <v>-550</v>
      </c>
      <c r="Q474" s="61">
        <v>354998</v>
      </c>
      <c r="R474" s="61">
        <v>17234235450</v>
      </c>
      <c r="S474" s="61">
        <v>49200</v>
      </c>
      <c r="T474" s="61">
        <v>49200</v>
      </c>
      <c r="U474" s="61">
        <v>48250</v>
      </c>
      <c r="V474" s="61">
        <v>5400755</v>
      </c>
      <c r="W474" s="61">
        <v>111355765</v>
      </c>
    </row>
    <row r="475" spans="14:23" ht="12" customHeight="1">
      <c r="N475" s="49" t="s">
        <v>6008</v>
      </c>
      <c r="O475" s="61">
        <v>49050</v>
      </c>
      <c r="P475" s="844">
        <v>0</v>
      </c>
      <c r="Q475" s="61">
        <v>459065</v>
      </c>
      <c r="R475" s="61">
        <v>22657073450</v>
      </c>
      <c r="S475" s="61">
        <v>48900</v>
      </c>
      <c r="T475" s="61">
        <v>49900</v>
      </c>
      <c r="U475" s="61">
        <v>48600</v>
      </c>
      <c r="V475" s="61">
        <v>5462000</v>
      </c>
      <c r="W475" s="61">
        <v>111355765</v>
      </c>
    </row>
    <row r="476" spans="14:23" ht="12" customHeight="1">
      <c r="N476" s="49" t="s">
        <v>6009</v>
      </c>
      <c r="O476" s="61">
        <v>49050</v>
      </c>
      <c r="P476" s="844">
        <v>-300</v>
      </c>
      <c r="Q476" s="61">
        <v>473099</v>
      </c>
      <c r="R476" s="61">
        <v>23206244450</v>
      </c>
      <c r="S476" s="61">
        <v>49500</v>
      </c>
      <c r="T476" s="61">
        <v>49600</v>
      </c>
      <c r="U476" s="61">
        <v>48750</v>
      </c>
      <c r="V476" s="61">
        <v>5462000</v>
      </c>
      <c r="W476" s="61">
        <v>111355765</v>
      </c>
    </row>
    <row r="477" spans="14:23" ht="12" customHeight="1">
      <c r="N477" s="49" t="s">
        <v>6010</v>
      </c>
      <c r="O477" s="61">
        <v>49350</v>
      </c>
      <c r="P477" s="61">
        <v>1300</v>
      </c>
      <c r="Q477" s="61">
        <v>896358</v>
      </c>
      <c r="R477" s="61">
        <v>44069877450</v>
      </c>
      <c r="S477" s="61">
        <v>48500</v>
      </c>
      <c r="T477" s="61">
        <v>49650</v>
      </c>
      <c r="U477" s="61">
        <v>48050</v>
      </c>
      <c r="V477" s="61">
        <v>5495407</v>
      </c>
      <c r="W477" s="61">
        <v>111355765</v>
      </c>
    </row>
    <row r="478" spans="14:23" ht="12" customHeight="1">
      <c r="N478" s="49" t="s">
        <v>6011</v>
      </c>
      <c r="O478" s="61">
        <v>48050</v>
      </c>
      <c r="P478" s="844">
        <v>-150</v>
      </c>
      <c r="Q478" s="61">
        <v>289434</v>
      </c>
      <c r="R478" s="61">
        <v>13942954000</v>
      </c>
      <c r="S478" s="61">
        <v>48500</v>
      </c>
      <c r="T478" s="61">
        <v>48700</v>
      </c>
      <c r="U478" s="61">
        <v>47900</v>
      </c>
      <c r="V478" s="61">
        <v>5350645</v>
      </c>
      <c r="W478" s="61">
        <v>111355765</v>
      </c>
    </row>
    <row r="479" spans="14:23" ht="12" customHeight="1">
      <c r="N479" s="49" t="s">
        <v>6012</v>
      </c>
      <c r="O479" s="61">
        <v>48200</v>
      </c>
      <c r="P479" s="844">
        <v>-200</v>
      </c>
      <c r="Q479" s="61">
        <v>348728</v>
      </c>
      <c r="R479" s="61">
        <v>16858840450</v>
      </c>
      <c r="S479" s="61">
        <v>48650</v>
      </c>
      <c r="T479" s="61">
        <v>48750</v>
      </c>
      <c r="U479" s="61">
        <v>47950</v>
      </c>
      <c r="V479" s="61">
        <v>5367348</v>
      </c>
      <c r="W479" s="61">
        <v>111355765</v>
      </c>
    </row>
    <row r="480" spans="14:23" ht="12" customHeight="1">
      <c r="N480" s="49" t="s">
        <v>6013</v>
      </c>
      <c r="O480" s="61">
        <v>48400</v>
      </c>
      <c r="P480" s="844">
        <v>600</v>
      </c>
      <c r="Q480" s="61">
        <v>285148</v>
      </c>
      <c r="R480" s="61">
        <v>13766502650</v>
      </c>
      <c r="S480" s="61">
        <v>48050</v>
      </c>
      <c r="T480" s="61">
        <v>48600</v>
      </c>
      <c r="U480" s="61">
        <v>47900</v>
      </c>
      <c r="V480" s="61">
        <v>5389619</v>
      </c>
      <c r="W480" s="61">
        <v>111355765</v>
      </c>
    </row>
    <row r="481" spans="14:23" ht="12" customHeight="1">
      <c r="N481" s="49" t="s">
        <v>6014</v>
      </c>
      <c r="O481" s="61">
        <v>47800</v>
      </c>
      <c r="P481" s="844">
        <v>-250</v>
      </c>
      <c r="Q481" s="61">
        <v>351089</v>
      </c>
      <c r="R481" s="61">
        <v>16849909500</v>
      </c>
      <c r="S481" s="61">
        <v>48350</v>
      </c>
      <c r="T481" s="61">
        <v>48500</v>
      </c>
      <c r="U481" s="61">
        <v>47750</v>
      </c>
      <c r="V481" s="61">
        <v>5322806</v>
      </c>
      <c r="W481" s="61">
        <v>111355765</v>
      </c>
    </row>
    <row r="482" spans="14:23" ht="12" customHeight="1">
      <c r="N482" s="49" t="s">
        <v>6015</v>
      </c>
      <c r="O482" s="61">
        <v>48050</v>
      </c>
      <c r="P482" s="844">
        <v>-450</v>
      </c>
      <c r="Q482" s="61">
        <v>238921</v>
      </c>
      <c r="R482" s="61">
        <v>11524482300</v>
      </c>
      <c r="S482" s="61">
        <v>48050</v>
      </c>
      <c r="T482" s="61">
        <v>48800</v>
      </c>
      <c r="U482" s="61">
        <v>47950</v>
      </c>
      <c r="V482" s="61">
        <v>5350645</v>
      </c>
      <c r="W482" s="61">
        <v>111355765</v>
      </c>
    </row>
    <row r="483" spans="14:23" ht="12" customHeight="1">
      <c r="N483" s="49" t="s">
        <v>6016</v>
      </c>
      <c r="O483" s="61">
        <v>48500</v>
      </c>
      <c r="P483" s="844">
        <v>-600</v>
      </c>
      <c r="Q483" s="61">
        <v>268211</v>
      </c>
      <c r="R483" s="61">
        <v>12985154500</v>
      </c>
      <c r="S483" s="61">
        <v>48950</v>
      </c>
      <c r="T483" s="61">
        <v>48950</v>
      </c>
      <c r="U483" s="61">
        <v>48100</v>
      </c>
      <c r="V483" s="61">
        <v>5400755</v>
      </c>
      <c r="W483" s="61">
        <v>111355765</v>
      </c>
    </row>
    <row r="484" spans="14:23" ht="12" customHeight="1">
      <c r="N484" s="49" t="s">
        <v>6017</v>
      </c>
      <c r="O484" s="61">
        <v>49100</v>
      </c>
      <c r="P484" s="61">
        <v>1000</v>
      </c>
      <c r="Q484" s="61">
        <v>441368</v>
      </c>
      <c r="R484" s="61">
        <v>21698157200</v>
      </c>
      <c r="S484" s="61">
        <v>48600</v>
      </c>
      <c r="T484" s="61">
        <v>49400</v>
      </c>
      <c r="U484" s="61">
        <v>48550</v>
      </c>
      <c r="V484" s="61">
        <v>5467568</v>
      </c>
      <c r="W484" s="61">
        <v>111355765</v>
      </c>
    </row>
    <row r="485" spans="14:23" ht="12" customHeight="1">
      <c r="N485" s="49" t="s">
        <v>6018</v>
      </c>
      <c r="O485" s="61">
        <v>48100</v>
      </c>
      <c r="P485" s="844">
        <v>-700</v>
      </c>
      <c r="Q485" s="61">
        <v>261710</v>
      </c>
      <c r="R485" s="61">
        <v>12628260750</v>
      </c>
      <c r="S485" s="61">
        <v>48900</v>
      </c>
      <c r="T485" s="61">
        <v>48900</v>
      </c>
      <c r="U485" s="61">
        <v>47950</v>
      </c>
      <c r="V485" s="61">
        <v>5356212</v>
      </c>
      <c r="W485" s="61">
        <v>111355765</v>
      </c>
    </row>
    <row r="486" spans="14:23" ht="12" customHeight="1">
      <c r="N486" s="49" t="s">
        <v>6019</v>
      </c>
      <c r="O486" s="61">
        <v>48800</v>
      </c>
      <c r="P486" s="844">
        <v>-300</v>
      </c>
      <c r="Q486" s="61">
        <v>241584</v>
      </c>
      <c r="R486" s="61">
        <v>11778769850</v>
      </c>
      <c r="S486" s="61">
        <v>49200</v>
      </c>
      <c r="T486" s="61">
        <v>49200</v>
      </c>
      <c r="U486" s="61">
        <v>48450</v>
      </c>
      <c r="V486" s="61">
        <v>5434161</v>
      </c>
      <c r="W486" s="61">
        <v>111355765</v>
      </c>
    </row>
    <row r="487" spans="14:23" ht="12" customHeight="1">
      <c r="N487" s="49" t="s">
        <v>6020</v>
      </c>
      <c r="O487" s="61">
        <v>49100</v>
      </c>
      <c r="P487" s="61">
        <v>1600</v>
      </c>
      <c r="Q487" s="61">
        <v>588190</v>
      </c>
      <c r="R487" s="61">
        <v>28601047050</v>
      </c>
      <c r="S487" s="61">
        <v>47850</v>
      </c>
      <c r="T487" s="61">
        <v>49100</v>
      </c>
      <c r="U487" s="61">
        <v>47750</v>
      </c>
      <c r="V487" s="61">
        <v>5467568</v>
      </c>
      <c r="W487" s="61">
        <v>111355765</v>
      </c>
    </row>
    <row r="488" spans="14:23" ht="12" customHeight="1">
      <c r="N488" s="49" t="s">
        <v>6021</v>
      </c>
      <c r="O488" s="61">
        <v>47500</v>
      </c>
      <c r="P488" s="844">
        <v>0</v>
      </c>
      <c r="Q488" s="61">
        <v>666791</v>
      </c>
      <c r="R488" s="61">
        <v>31779453900</v>
      </c>
      <c r="S488" s="61">
        <v>47900</v>
      </c>
      <c r="T488" s="61">
        <v>48500</v>
      </c>
      <c r="U488" s="61">
        <v>46900</v>
      </c>
      <c r="V488" s="61">
        <v>5289399</v>
      </c>
      <c r="W488" s="61">
        <v>111355765</v>
      </c>
    </row>
    <row r="489" spans="14:23" ht="12" customHeight="1">
      <c r="N489" s="49" t="s">
        <v>6022</v>
      </c>
      <c r="O489" s="61">
        <v>47500</v>
      </c>
      <c r="P489" s="844">
        <v>-100</v>
      </c>
      <c r="Q489" s="61">
        <v>547885</v>
      </c>
      <c r="R489" s="61">
        <v>25906399800</v>
      </c>
      <c r="S489" s="61">
        <v>48000</v>
      </c>
      <c r="T489" s="61">
        <v>48100</v>
      </c>
      <c r="U489" s="61">
        <v>46900</v>
      </c>
      <c r="V489" s="61">
        <v>5289399</v>
      </c>
      <c r="W489" s="61">
        <v>111355765</v>
      </c>
    </row>
    <row r="490" spans="14:23" ht="12" customHeight="1">
      <c r="N490" s="49" t="s">
        <v>6023</v>
      </c>
      <c r="O490" s="61">
        <v>47600</v>
      </c>
      <c r="P490" s="844">
        <v>-700</v>
      </c>
      <c r="Q490" s="61">
        <v>588796</v>
      </c>
      <c r="R490" s="61">
        <v>28137455950</v>
      </c>
      <c r="S490" s="61">
        <v>48300</v>
      </c>
      <c r="T490" s="61">
        <v>48650</v>
      </c>
      <c r="U490" s="61">
        <v>47350</v>
      </c>
      <c r="V490" s="61">
        <v>5300534</v>
      </c>
      <c r="W490" s="61">
        <v>111355765</v>
      </c>
    </row>
    <row r="491" spans="14:23" ht="12" customHeight="1">
      <c r="N491" s="49" t="s">
        <v>6024</v>
      </c>
      <c r="O491" s="61">
        <v>48300</v>
      </c>
      <c r="P491" s="844">
        <v>-250</v>
      </c>
      <c r="Q491" s="61">
        <v>365273</v>
      </c>
      <c r="R491" s="61">
        <v>17655105100</v>
      </c>
      <c r="S491" s="61">
        <v>48750</v>
      </c>
      <c r="T491" s="61">
        <v>48800</v>
      </c>
      <c r="U491" s="61">
        <v>47950</v>
      </c>
      <c r="V491" s="61">
        <v>5378483</v>
      </c>
      <c r="W491" s="61">
        <v>111355765</v>
      </c>
    </row>
    <row r="492" spans="14:23" ht="12" customHeight="1">
      <c r="N492" s="49" t="s">
        <v>6025</v>
      </c>
      <c r="O492" s="61">
        <v>48550</v>
      </c>
      <c r="P492" s="61">
        <v>-1850</v>
      </c>
      <c r="Q492" s="61">
        <v>775784</v>
      </c>
      <c r="R492" s="61">
        <v>37777455850</v>
      </c>
      <c r="S492" s="61">
        <v>49250</v>
      </c>
      <c r="T492" s="61">
        <v>50600</v>
      </c>
      <c r="U492" s="61">
        <v>48500</v>
      </c>
      <c r="V492" s="61">
        <v>5406322</v>
      </c>
      <c r="W492" s="61">
        <v>111355765</v>
      </c>
    </row>
    <row r="493" spans="14:23" ht="12" customHeight="1">
      <c r="N493" s="49" t="s">
        <v>6026</v>
      </c>
      <c r="O493" s="61">
        <v>50400</v>
      </c>
      <c r="P493" s="844">
        <v>-600</v>
      </c>
      <c r="Q493" s="61">
        <v>362434</v>
      </c>
      <c r="R493" s="61">
        <v>18220675250</v>
      </c>
      <c r="S493" s="61">
        <v>51200</v>
      </c>
      <c r="T493" s="61">
        <v>51200</v>
      </c>
      <c r="U493" s="61">
        <v>49600</v>
      </c>
      <c r="V493" s="61">
        <v>5612331</v>
      </c>
      <c r="W493" s="61">
        <v>111355765</v>
      </c>
    </row>
    <row r="494" spans="14:23" ht="12" customHeight="1">
      <c r="N494" s="49" t="s">
        <v>6027</v>
      </c>
      <c r="O494" s="61">
        <v>51000</v>
      </c>
      <c r="P494" s="844">
        <v>600</v>
      </c>
      <c r="Q494" s="61">
        <v>319114</v>
      </c>
      <c r="R494" s="61">
        <v>16264380800</v>
      </c>
      <c r="S494" s="61">
        <v>50800</v>
      </c>
      <c r="T494" s="61">
        <v>51400</v>
      </c>
      <c r="U494" s="61">
        <v>50700</v>
      </c>
      <c r="V494" s="61">
        <v>5679144</v>
      </c>
      <c r="W494" s="61">
        <v>111355765</v>
      </c>
    </row>
    <row r="495" spans="14:23" ht="12" customHeight="1">
      <c r="N495" s="49" t="s">
        <v>6028</v>
      </c>
      <c r="O495" s="61">
        <v>50400</v>
      </c>
      <c r="P495" s="844">
        <v>800</v>
      </c>
      <c r="Q495" s="61">
        <v>311901</v>
      </c>
      <c r="R495" s="61">
        <v>15676055850</v>
      </c>
      <c r="S495" s="61">
        <v>49800</v>
      </c>
      <c r="T495" s="61">
        <v>50600</v>
      </c>
      <c r="U495" s="61">
        <v>49700</v>
      </c>
      <c r="V495" s="61">
        <v>5612331</v>
      </c>
      <c r="W495" s="61">
        <v>111355765</v>
      </c>
    </row>
    <row r="496" spans="14:23" ht="12" customHeight="1">
      <c r="N496" s="49" t="s">
        <v>6029</v>
      </c>
      <c r="O496" s="61">
        <v>49600</v>
      </c>
      <c r="P496" s="844">
        <v>-400</v>
      </c>
      <c r="Q496" s="61">
        <v>216243</v>
      </c>
      <c r="R496" s="61">
        <v>10757370250</v>
      </c>
      <c r="S496" s="61">
        <v>50300</v>
      </c>
      <c r="T496" s="61">
        <v>50700</v>
      </c>
      <c r="U496" s="61">
        <v>49300</v>
      </c>
      <c r="V496" s="61">
        <v>5523246</v>
      </c>
      <c r="W496" s="61">
        <v>111355765</v>
      </c>
    </row>
    <row r="497" spans="14:23" ht="12" customHeight="1">
      <c r="N497" s="49" t="s">
        <v>6030</v>
      </c>
      <c r="O497" s="61">
        <v>50000</v>
      </c>
      <c r="P497" s="844">
        <v>650</v>
      </c>
      <c r="Q497" s="61">
        <v>267667</v>
      </c>
      <c r="R497" s="61">
        <v>13331582350</v>
      </c>
      <c r="S497" s="61">
        <v>49250</v>
      </c>
      <c r="T497" s="61">
        <v>50000</v>
      </c>
      <c r="U497" s="61">
        <v>49200</v>
      </c>
      <c r="V497" s="61">
        <v>5567788</v>
      </c>
      <c r="W497" s="61">
        <v>111355765</v>
      </c>
    </row>
    <row r="498" spans="14:23" ht="12" customHeight="1">
      <c r="N498" s="49" t="s">
        <v>6031</v>
      </c>
      <c r="O498" s="61">
        <v>49350</v>
      </c>
      <c r="P498" s="844">
        <v>650</v>
      </c>
      <c r="Q498" s="61">
        <v>232426</v>
      </c>
      <c r="R498" s="61">
        <v>11409727900</v>
      </c>
      <c r="S498" s="61">
        <v>48550</v>
      </c>
      <c r="T498" s="61">
        <v>49450</v>
      </c>
      <c r="U498" s="61">
        <v>48500</v>
      </c>
      <c r="V498" s="61">
        <v>5495407</v>
      </c>
      <c r="W498" s="61">
        <v>111355765</v>
      </c>
    </row>
    <row r="499" spans="14:23" ht="12" customHeight="1">
      <c r="N499" s="49" t="s">
        <v>6032</v>
      </c>
      <c r="O499" s="61">
        <v>48700</v>
      </c>
      <c r="P499" s="844">
        <v>100</v>
      </c>
      <c r="Q499" s="61">
        <v>233723</v>
      </c>
      <c r="R499" s="61">
        <v>11400430664</v>
      </c>
      <c r="S499" s="61">
        <v>48850</v>
      </c>
      <c r="T499" s="61">
        <v>49150</v>
      </c>
      <c r="U499" s="61">
        <v>48450</v>
      </c>
      <c r="V499" s="61">
        <v>5423026</v>
      </c>
      <c r="W499" s="61">
        <v>111355765</v>
      </c>
    </row>
    <row r="500" spans="14:23" ht="12" customHeight="1">
      <c r="N500" s="49" t="s">
        <v>6033</v>
      </c>
      <c r="O500" s="61">
        <v>48600</v>
      </c>
      <c r="P500" s="844">
        <v>200</v>
      </c>
      <c r="Q500" s="61">
        <v>174307</v>
      </c>
      <c r="R500" s="61">
        <v>8466747600</v>
      </c>
      <c r="S500" s="61">
        <v>48750</v>
      </c>
      <c r="T500" s="61">
        <v>49200</v>
      </c>
      <c r="U500" s="61">
        <v>48250</v>
      </c>
      <c r="V500" s="61">
        <v>5411890</v>
      </c>
      <c r="W500" s="61">
        <v>111355765</v>
      </c>
    </row>
    <row r="501" spans="14:23" ht="12" customHeight="1">
      <c r="N501" s="49" t="s">
        <v>6034</v>
      </c>
      <c r="O501" s="61">
        <v>48400</v>
      </c>
      <c r="P501" s="844">
        <v>-350</v>
      </c>
      <c r="Q501" s="61">
        <v>194914</v>
      </c>
      <c r="R501" s="61">
        <v>9446518200</v>
      </c>
      <c r="S501" s="61">
        <v>48750</v>
      </c>
      <c r="T501" s="61">
        <v>49450</v>
      </c>
      <c r="U501" s="61">
        <v>48200</v>
      </c>
      <c r="V501" s="61">
        <v>5389619</v>
      </c>
      <c r="W501" s="61">
        <v>111355765</v>
      </c>
    </row>
    <row r="502" spans="14:23" ht="12" customHeight="1">
      <c r="N502" s="49" t="s">
        <v>6035</v>
      </c>
      <c r="O502" s="61">
        <v>48750</v>
      </c>
      <c r="P502" s="61">
        <v>-1000</v>
      </c>
      <c r="Q502" s="61">
        <v>161549</v>
      </c>
      <c r="R502" s="61">
        <v>7910128750</v>
      </c>
      <c r="S502" s="61">
        <v>49350</v>
      </c>
      <c r="T502" s="61">
        <v>49500</v>
      </c>
      <c r="U502" s="61">
        <v>48550</v>
      </c>
      <c r="V502" s="61">
        <v>5428594</v>
      </c>
      <c r="W502" s="61">
        <v>111355765</v>
      </c>
    </row>
    <row r="503" spans="14:23" ht="12" customHeight="1">
      <c r="N503" s="49" t="s">
        <v>6036</v>
      </c>
      <c r="O503" s="61">
        <v>49750</v>
      </c>
      <c r="P503" s="844">
        <v>0</v>
      </c>
      <c r="Q503" s="61">
        <v>316928</v>
      </c>
      <c r="R503" s="61">
        <v>15620374900</v>
      </c>
      <c r="S503" s="61">
        <v>49900</v>
      </c>
      <c r="T503" s="61">
        <v>49950</v>
      </c>
      <c r="U503" s="61">
        <v>48400</v>
      </c>
      <c r="V503" s="61">
        <v>5539949</v>
      </c>
      <c r="W503" s="61">
        <v>111355765</v>
      </c>
    </row>
    <row r="504" spans="14:23" ht="12" customHeight="1">
      <c r="N504" s="49" t="s">
        <v>6037</v>
      </c>
      <c r="O504" s="61">
        <v>49750</v>
      </c>
      <c r="P504" s="844">
        <v>750</v>
      </c>
      <c r="Q504" s="61">
        <v>341180</v>
      </c>
      <c r="R504" s="61">
        <v>16999859300</v>
      </c>
      <c r="S504" s="61">
        <v>49450</v>
      </c>
      <c r="T504" s="61">
        <v>50400</v>
      </c>
      <c r="U504" s="61">
        <v>49200</v>
      </c>
      <c r="V504" s="61">
        <v>5539949</v>
      </c>
      <c r="W504" s="61">
        <v>111355765</v>
      </c>
    </row>
    <row r="505" spans="14:23" ht="12" customHeight="1">
      <c r="N505" s="49" t="s">
        <v>6038</v>
      </c>
      <c r="O505" s="61">
        <v>49000</v>
      </c>
      <c r="P505" s="844">
        <v>-450</v>
      </c>
      <c r="Q505" s="61">
        <v>229482</v>
      </c>
      <c r="R505" s="61">
        <v>11277553700</v>
      </c>
      <c r="S505" s="61">
        <v>49100</v>
      </c>
      <c r="T505" s="61">
        <v>49550</v>
      </c>
      <c r="U505" s="61">
        <v>48900</v>
      </c>
      <c r="V505" s="61">
        <v>5456432</v>
      </c>
      <c r="W505" s="61">
        <v>111355765</v>
      </c>
    </row>
    <row r="506" spans="14:23" ht="12" customHeight="1">
      <c r="N506" s="49" t="s">
        <v>6039</v>
      </c>
      <c r="O506" s="61">
        <v>49450</v>
      </c>
      <c r="P506" s="844">
        <v>50</v>
      </c>
      <c r="Q506" s="61">
        <v>329532</v>
      </c>
      <c r="R506" s="61">
        <v>16335283300</v>
      </c>
      <c r="S506" s="61">
        <v>49250</v>
      </c>
      <c r="T506" s="61">
        <v>50100</v>
      </c>
      <c r="U506" s="61">
        <v>49000</v>
      </c>
      <c r="V506" s="61">
        <v>5506543</v>
      </c>
      <c r="W506" s="61">
        <v>111355765</v>
      </c>
    </row>
    <row r="507" spans="14:23" ht="12" customHeight="1">
      <c r="N507" s="49" t="s">
        <v>6040</v>
      </c>
      <c r="O507" s="61">
        <v>49400</v>
      </c>
      <c r="P507" s="844">
        <v>-250</v>
      </c>
      <c r="Q507" s="61">
        <v>165795</v>
      </c>
      <c r="R507" s="61">
        <v>8177407950</v>
      </c>
      <c r="S507" s="61">
        <v>49700</v>
      </c>
      <c r="T507" s="61">
        <v>49700</v>
      </c>
      <c r="U507" s="61">
        <v>49050</v>
      </c>
      <c r="V507" s="61">
        <v>5500975</v>
      </c>
      <c r="W507" s="61">
        <v>111355765</v>
      </c>
    </row>
    <row r="508" spans="14:23" ht="12" customHeight="1">
      <c r="N508" s="49" t="s">
        <v>6041</v>
      </c>
      <c r="O508" s="61">
        <v>49650</v>
      </c>
      <c r="P508" s="844">
        <v>700</v>
      </c>
      <c r="Q508" s="61">
        <v>362006</v>
      </c>
      <c r="R508" s="61">
        <v>17928036500</v>
      </c>
      <c r="S508" s="61">
        <v>48750</v>
      </c>
      <c r="T508" s="61">
        <v>49900</v>
      </c>
      <c r="U508" s="61">
        <v>48400</v>
      </c>
      <c r="V508" s="61">
        <v>5528814</v>
      </c>
      <c r="W508" s="61">
        <v>111355765</v>
      </c>
    </row>
    <row r="509" spans="14:23" ht="12" customHeight="1">
      <c r="N509" s="49" t="s">
        <v>6042</v>
      </c>
      <c r="O509" s="61">
        <v>48950</v>
      </c>
      <c r="P509" s="844">
        <v>600</v>
      </c>
      <c r="Q509" s="61">
        <v>400233</v>
      </c>
      <c r="R509" s="61">
        <v>19595186250</v>
      </c>
      <c r="S509" s="61">
        <v>48450</v>
      </c>
      <c r="T509" s="61">
        <v>49350</v>
      </c>
      <c r="U509" s="61">
        <v>48150</v>
      </c>
      <c r="V509" s="61">
        <v>5450865</v>
      </c>
      <c r="W509" s="61">
        <v>111355765</v>
      </c>
    </row>
    <row r="510" spans="14:23" ht="12" customHeight="1">
      <c r="N510" s="49" t="s">
        <v>6043</v>
      </c>
      <c r="O510" s="61">
        <v>48350</v>
      </c>
      <c r="P510" s="844">
        <v>600</v>
      </c>
      <c r="Q510" s="61">
        <v>339844</v>
      </c>
      <c r="R510" s="61">
        <v>16295439200</v>
      </c>
      <c r="S510" s="61">
        <v>47300</v>
      </c>
      <c r="T510" s="61">
        <v>48400</v>
      </c>
      <c r="U510" s="61">
        <v>47200</v>
      </c>
      <c r="V510" s="61">
        <v>5384051</v>
      </c>
      <c r="W510" s="61">
        <v>111355765</v>
      </c>
    </row>
    <row r="511" spans="14:23" ht="12" customHeight="1">
      <c r="N511" s="49" t="s">
        <v>6044</v>
      </c>
      <c r="O511" s="61">
        <v>47750</v>
      </c>
      <c r="P511" s="61">
        <v>-1750</v>
      </c>
      <c r="Q511" s="61">
        <v>799507</v>
      </c>
      <c r="R511" s="61">
        <v>38206959700</v>
      </c>
      <c r="S511" s="61">
        <v>49500</v>
      </c>
      <c r="T511" s="61">
        <v>49550</v>
      </c>
      <c r="U511" s="61">
        <v>47400</v>
      </c>
      <c r="V511" s="61">
        <v>5317238</v>
      </c>
      <c r="W511" s="61">
        <v>111355765</v>
      </c>
    </row>
    <row r="512" spans="14:23" ht="12" customHeight="1">
      <c r="N512" s="49" t="s">
        <v>6045</v>
      </c>
      <c r="O512" s="61">
        <v>49500</v>
      </c>
      <c r="P512" s="844">
        <v>-150</v>
      </c>
      <c r="Q512" s="61">
        <v>320555</v>
      </c>
      <c r="R512" s="61">
        <v>15876070250</v>
      </c>
      <c r="S512" s="61">
        <v>49800</v>
      </c>
      <c r="T512" s="61">
        <v>50300</v>
      </c>
      <c r="U512" s="61">
        <v>49300</v>
      </c>
      <c r="V512" s="61">
        <v>5512110</v>
      </c>
      <c r="W512" s="61">
        <v>111355765</v>
      </c>
    </row>
    <row r="513" spans="14:23" ht="12" customHeight="1">
      <c r="N513" s="49" t="s">
        <v>6046</v>
      </c>
      <c r="O513" s="61">
        <v>49650</v>
      </c>
      <c r="P513" s="61">
        <v>-1150</v>
      </c>
      <c r="Q513" s="61">
        <v>301604</v>
      </c>
      <c r="R513" s="61">
        <v>14995128050</v>
      </c>
      <c r="S513" s="61">
        <v>50900</v>
      </c>
      <c r="T513" s="61">
        <v>50900</v>
      </c>
      <c r="U513" s="61">
        <v>49350</v>
      </c>
      <c r="V513" s="61">
        <v>5528814</v>
      </c>
      <c r="W513" s="61">
        <v>111355765</v>
      </c>
    </row>
    <row r="514" spans="14:23" ht="12" customHeight="1">
      <c r="N514" s="49" t="s">
        <v>6047</v>
      </c>
      <c r="O514" s="61">
        <v>50800</v>
      </c>
      <c r="P514" s="844">
        <v>-300</v>
      </c>
      <c r="Q514" s="61">
        <v>356653</v>
      </c>
      <c r="R514" s="61">
        <v>18009804300</v>
      </c>
      <c r="S514" s="61">
        <v>51200</v>
      </c>
      <c r="T514" s="61">
        <v>51200</v>
      </c>
      <c r="U514" s="61">
        <v>50100</v>
      </c>
      <c r="V514" s="61">
        <v>5656873</v>
      </c>
      <c r="W514" s="61">
        <v>111355765</v>
      </c>
    </row>
    <row r="515" spans="14:23" ht="12" customHeight="1">
      <c r="N515" s="49" t="s">
        <v>6048</v>
      </c>
      <c r="O515" s="61">
        <v>51100</v>
      </c>
      <c r="P515" s="61">
        <v>1250</v>
      </c>
      <c r="Q515" s="61">
        <v>341936</v>
      </c>
      <c r="R515" s="61">
        <v>17268138500</v>
      </c>
      <c r="S515" s="61">
        <v>50200</v>
      </c>
      <c r="T515" s="61">
        <v>51100</v>
      </c>
      <c r="U515" s="61">
        <v>49500</v>
      </c>
      <c r="V515" s="61">
        <v>5690280</v>
      </c>
      <c r="W515" s="61">
        <v>111355765</v>
      </c>
    </row>
    <row r="516" spans="14:23" ht="12" customHeight="1">
      <c r="N516" s="49" t="s">
        <v>6049</v>
      </c>
      <c r="O516" s="61">
        <v>49850</v>
      </c>
      <c r="P516" s="61">
        <v>-1250</v>
      </c>
      <c r="Q516" s="61">
        <v>330783</v>
      </c>
      <c r="R516" s="61">
        <v>16479900700</v>
      </c>
      <c r="S516" s="61">
        <v>50800</v>
      </c>
      <c r="T516" s="61">
        <v>51300</v>
      </c>
      <c r="U516" s="61">
        <v>49450</v>
      </c>
      <c r="V516" s="61">
        <v>5551085</v>
      </c>
      <c r="W516" s="61">
        <v>111355765</v>
      </c>
    </row>
    <row r="517" spans="14:23" ht="12" customHeight="1">
      <c r="N517" s="49" t="s">
        <v>6050</v>
      </c>
      <c r="O517" s="61">
        <v>51100</v>
      </c>
      <c r="P517" s="844">
        <v>-200</v>
      </c>
      <c r="Q517" s="61">
        <v>202685</v>
      </c>
      <c r="R517" s="61">
        <v>10337107600</v>
      </c>
      <c r="S517" s="61">
        <v>51400</v>
      </c>
      <c r="T517" s="61">
        <v>51600</v>
      </c>
      <c r="U517" s="61">
        <v>50500</v>
      </c>
      <c r="V517" s="61">
        <v>5690280</v>
      </c>
      <c r="W517" s="61">
        <v>111355765</v>
      </c>
    </row>
    <row r="518" spans="14:23" ht="12" customHeight="1">
      <c r="N518" s="49" t="s">
        <v>6051</v>
      </c>
      <c r="O518" s="61">
        <v>51300</v>
      </c>
      <c r="P518" s="61">
        <v>2500</v>
      </c>
      <c r="Q518" s="61">
        <v>623680</v>
      </c>
      <c r="R518" s="61">
        <v>31816929850</v>
      </c>
      <c r="S518" s="61">
        <v>49000</v>
      </c>
      <c r="T518" s="61">
        <v>51500</v>
      </c>
      <c r="U518" s="61">
        <v>49000</v>
      </c>
      <c r="V518" s="61">
        <v>5712551</v>
      </c>
      <c r="W518" s="61">
        <v>111355765</v>
      </c>
    </row>
    <row r="519" spans="14:23" ht="12" customHeight="1">
      <c r="N519" s="49" t="s">
        <v>6052</v>
      </c>
      <c r="O519" s="61">
        <v>48800</v>
      </c>
      <c r="P519" s="61">
        <v>-1800</v>
      </c>
      <c r="Q519" s="61">
        <v>551690</v>
      </c>
      <c r="R519" s="61">
        <v>27181716250</v>
      </c>
      <c r="S519" s="61">
        <v>50300</v>
      </c>
      <c r="T519" s="61">
        <v>50900</v>
      </c>
      <c r="U519" s="61">
        <v>48550</v>
      </c>
      <c r="V519" s="61">
        <v>5434161</v>
      </c>
      <c r="W519" s="61">
        <v>111355765</v>
      </c>
    </row>
    <row r="520" spans="14:23" ht="12" customHeight="1">
      <c r="N520" s="49" t="s">
        <v>6053</v>
      </c>
      <c r="O520" s="61">
        <v>50600</v>
      </c>
      <c r="P520" s="844">
        <v>600</v>
      </c>
      <c r="Q520" s="61">
        <v>453732</v>
      </c>
      <c r="R520" s="61">
        <v>22826431782</v>
      </c>
      <c r="S520" s="61">
        <v>50500</v>
      </c>
      <c r="T520" s="61">
        <v>50700</v>
      </c>
      <c r="U520" s="61">
        <v>49300</v>
      </c>
      <c r="V520" s="61">
        <v>5634602</v>
      </c>
      <c r="W520" s="61">
        <v>111355765</v>
      </c>
    </row>
    <row r="521" spans="14:23" ht="12" customHeight="1">
      <c r="N521" s="49" t="s">
        <v>6054</v>
      </c>
      <c r="O521" s="61">
        <v>50000</v>
      </c>
      <c r="P521" s="844">
        <v>100</v>
      </c>
      <c r="Q521" s="61">
        <v>302764</v>
      </c>
      <c r="R521" s="61">
        <v>15162203000</v>
      </c>
      <c r="S521" s="61">
        <v>49900</v>
      </c>
      <c r="T521" s="61">
        <v>50600</v>
      </c>
      <c r="U521" s="61">
        <v>49750</v>
      </c>
      <c r="V521" s="61">
        <v>5567788</v>
      </c>
      <c r="W521" s="61">
        <v>111355765</v>
      </c>
    </row>
    <row r="522" spans="14:23" ht="12" customHeight="1">
      <c r="N522" s="49" t="s">
        <v>6055</v>
      </c>
      <c r="O522" s="61">
        <v>49900</v>
      </c>
      <c r="P522" s="844">
        <v>50</v>
      </c>
      <c r="Q522" s="61">
        <v>298312</v>
      </c>
      <c r="R522" s="61">
        <v>14825070650</v>
      </c>
      <c r="S522" s="61">
        <v>49900</v>
      </c>
      <c r="T522" s="61">
        <v>49900</v>
      </c>
      <c r="U522" s="61">
        <v>49250</v>
      </c>
      <c r="V522" s="61">
        <v>5556653</v>
      </c>
      <c r="W522" s="61">
        <v>111355765</v>
      </c>
    </row>
    <row r="523" spans="14:23" ht="12" customHeight="1">
      <c r="N523" s="49" t="s">
        <v>6056</v>
      </c>
      <c r="O523" s="61">
        <v>49850</v>
      </c>
      <c r="P523" s="61">
        <v>1300</v>
      </c>
      <c r="Q523" s="61">
        <v>417604</v>
      </c>
      <c r="R523" s="61">
        <v>20632116650</v>
      </c>
      <c r="S523" s="61">
        <v>49000</v>
      </c>
      <c r="T523" s="61">
        <v>49900</v>
      </c>
      <c r="U523" s="61">
        <v>48350</v>
      </c>
      <c r="V523" s="61">
        <v>5551085</v>
      </c>
      <c r="W523" s="61">
        <v>111355765</v>
      </c>
    </row>
    <row r="524" spans="14:23" ht="12" customHeight="1">
      <c r="N524" s="49" t="s">
        <v>6057</v>
      </c>
      <c r="O524" s="61">
        <v>48550</v>
      </c>
      <c r="P524" s="844">
        <v>400</v>
      </c>
      <c r="Q524" s="61">
        <v>320367</v>
      </c>
      <c r="R524" s="61">
        <v>15504418750</v>
      </c>
      <c r="S524" s="61">
        <v>48450</v>
      </c>
      <c r="T524" s="61">
        <v>48900</v>
      </c>
      <c r="U524" s="61">
        <v>48000</v>
      </c>
      <c r="V524" s="61">
        <v>5406322</v>
      </c>
      <c r="W524" s="61">
        <v>111355765</v>
      </c>
    </row>
    <row r="525" spans="14:23" ht="12" customHeight="1">
      <c r="N525" s="49" t="s">
        <v>6058</v>
      </c>
      <c r="O525" s="61">
        <v>48150</v>
      </c>
      <c r="P525" s="844">
        <v>-200</v>
      </c>
      <c r="Q525" s="61">
        <v>323510</v>
      </c>
      <c r="R525" s="61">
        <v>15733700850</v>
      </c>
      <c r="S525" s="61">
        <v>48900</v>
      </c>
      <c r="T525" s="61">
        <v>49400</v>
      </c>
      <c r="U525" s="61">
        <v>48150</v>
      </c>
      <c r="V525" s="61">
        <v>5361780</v>
      </c>
      <c r="W525" s="61">
        <v>111355765</v>
      </c>
    </row>
    <row r="526" spans="14:23" ht="12" customHeight="1">
      <c r="N526" s="49" t="s">
        <v>6059</v>
      </c>
      <c r="O526" s="61">
        <v>48350</v>
      </c>
      <c r="P526" s="844">
        <v>700</v>
      </c>
      <c r="Q526" s="61">
        <v>425032</v>
      </c>
      <c r="R526" s="61">
        <v>20488914950</v>
      </c>
      <c r="S526" s="61">
        <v>47900</v>
      </c>
      <c r="T526" s="61">
        <v>48650</v>
      </c>
      <c r="U526" s="61">
        <v>47550</v>
      </c>
      <c r="V526" s="61">
        <v>5384051</v>
      </c>
      <c r="W526" s="61">
        <v>111355765</v>
      </c>
    </row>
    <row r="527" spans="14:23" ht="12" customHeight="1">
      <c r="N527" s="49" t="s">
        <v>6060</v>
      </c>
      <c r="O527" s="61">
        <v>47650</v>
      </c>
      <c r="P527" s="844">
        <v>150</v>
      </c>
      <c r="Q527" s="61">
        <v>286778</v>
      </c>
      <c r="R527" s="61">
        <v>13598182800</v>
      </c>
      <c r="S527" s="61">
        <v>47100</v>
      </c>
      <c r="T527" s="61">
        <v>47850</v>
      </c>
      <c r="U527" s="61">
        <v>47050</v>
      </c>
      <c r="V527" s="61">
        <v>5306102</v>
      </c>
      <c r="W527" s="61">
        <v>111355765</v>
      </c>
    </row>
    <row r="528" spans="14:23" ht="12" customHeight="1">
      <c r="N528" s="49" t="s">
        <v>6061</v>
      </c>
      <c r="O528" s="61">
        <v>47500</v>
      </c>
      <c r="P528" s="61">
        <v>-1250</v>
      </c>
      <c r="Q528" s="61">
        <v>554358</v>
      </c>
      <c r="R528" s="61">
        <v>26353411100</v>
      </c>
      <c r="S528" s="61">
        <v>48500</v>
      </c>
      <c r="T528" s="61">
        <v>48500</v>
      </c>
      <c r="U528" s="61">
        <v>47200</v>
      </c>
      <c r="V528" s="61">
        <v>5289399</v>
      </c>
      <c r="W528" s="61">
        <v>111355765</v>
      </c>
    </row>
    <row r="529" spans="14:23" ht="12" customHeight="1">
      <c r="N529" s="49" t="s">
        <v>6062</v>
      </c>
      <c r="O529" s="61">
        <v>48750</v>
      </c>
      <c r="P529" s="844">
        <v>-50</v>
      </c>
      <c r="Q529" s="61">
        <v>340142</v>
      </c>
      <c r="R529" s="61">
        <v>16621085100</v>
      </c>
      <c r="S529" s="61">
        <v>48850</v>
      </c>
      <c r="T529" s="61">
        <v>49300</v>
      </c>
      <c r="U529" s="61">
        <v>48550</v>
      </c>
      <c r="V529" s="61">
        <v>5428594</v>
      </c>
      <c r="W529" s="61">
        <v>111355765</v>
      </c>
    </row>
    <row r="530" spans="14:23" ht="12" customHeight="1">
      <c r="N530" s="49" t="s">
        <v>6063</v>
      </c>
      <c r="O530" s="61">
        <v>48800</v>
      </c>
      <c r="P530" s="844">
        <v>200</v>
      </c>
      <c r="Q530" s="61">
        <v>385964</v>
      </c>
      <c r="R530" s="61">
        <v>18925963650</v>
      </c>
      <c r="S530" s="61">
        <v>48750</v>
      </c>
      <c r="T530" s="61">
        <v>49400</v>
      </c>
      <c r="U530" s="61">
        <v>48650</v>
      </c>
      <c r="V530" s="61">
        <v>5434161</v>
      </c>
      <c r="W530" s="61">
        <v>111355765</v>
      </c>
    </row>
    <row r="531" spans="14:23" ht="12" customHeight="1">
      <c r="N531" s="49" t="s">
        <v>6064</v>
      </c>
      <c r="O531" s="61">
        <v>48600</v>
      </c>
      <c r="P531" s="844">
        <v>850</v>
      </c>
      <c r="Q531" s="61">
        <v>422618</v>
      </c>
      <c r="R531" s="61">
        <v>20366292472</v>
      </c>
      <c r="S531" s="61">
        <v>47800</v>
      </c>
      <c r="T531" s="61">
        <v>48650</v>
      </c>
      <c r="U531" s="61">
        <v>47150</v>
      </c>
      <c r="V531" s="61">
        <v>5411890</v>
      </c>
      <c r="W531" s="61">
        <v>111355765</v>
      </c>
    </row>
    <row r="532" spans="14:23" ht="12" customHeight="1">
      <c r="N532" s="49" t="s">
        <v>6065</v>
      </c>
      <c r="O532" s="61">
        <v>47750</v>
      </c>
      <c r="P532" s="844">
        <v>-250</v>
      </c>
      <c r="Q532" s="61">
        <v>331641</v>
      </c>
      <c r="R532" s="61">
        <v>15850805675</v>
      </c>
      <c r="S532" s="61">
        <v>47800</v>
      </c>
      <c r="T532" s="61">
        <v>48300</v>
      </c>
      <c r="U532" s="61">
        <v>47300</v>
      </c>
      <c r="V532" s="61">
        <v>5317238</v>
      </c>
      <c r="W532" s="61">
        <v>111355765</v>
      </c>
    </row>
    <row r="533" spans="14:23" ht="12" customHeight="1">
      <c r="N533" s="49" t="s">
        <v>6066</v>
      </c>
      <c r="O533" s="61">
        <v>48000</v>
      </c>
      <c r="P533" s="844">
        <v>200</v>
      </c>
      <c r="Q533" s="61">
        <v>542563</v>
      </c>
      <c r="R533" s="61">
        <v>26075691460</v>
      </c>
      <c r="S533" s="61">
        <v>48050</v>
      </c>
      <c r="T533" s="61">
        <v>48500</v>
      </c>
      <c r="U533" s="61">
        <v>47800</v>
      </c>
      <c r="V533" s="61">
        <v>5345077</v>
      </c>
      <c r="W533" s="61">
        <v>111355765</v>
      </c>
    </row>
    <row r="534" spans="14:23" ht="12" customHeight="1">
      <c r="N534" s="49" t="s">
        <v>6067</v>
      </c>
      <c r="O534" s="61">
        <v>47800</v>
      </c>
      <c r="P534" s="61">
        <v>1350</v>
      </c>
      <c r="Q534" s="61">
        <v>635028</v>
      </c>
      <c r="R534" s="61">
        <v>30306759800</v>
      </c>
      <c r="S534" s="61">
        <v>46750</v>
      </c>
      <c r="T534" s="61">
        <v>48000</v>
      </c>
      <c r="U534" s="61">
        <v>46500</v>
      </c>
      <c r="V534" s="61">
        <v>5322806</v>
      </c>
      <c r="W534" s="61">
        <v>111355765</v>
      </c>
    </row>
    <row r="535" spans="14:23" ht="12" customHeight="1">
      <c r="N535" s="49" t="s">
        <v>6068</v>
      </c>
      <c r="O535" s="61">
        <v>46450</v>
      </c>
      <c r="P535" s="844">
        <v>50</v>
      </c>
      <c r="Q535" s="61">
        <v>272739</v>
      </c>
      <c r="R535" s="61">
        <v>12684790500</v>
      </c>
      <c r="S535" s="61">
        <v>46600</v>
      </c>
      <c r="T535" s="61">
        <v>46900</v>
      </c>
      <c r="U535" s="61">
        <v>46150</v>
      </c>
      <c r="V535" s="61">
        <v>5172475</v>
      </c>
      <c r="W535" s="61">
        <v>111355765</v>
      </c>
    </row>
    <row r="536" spans="14:23" ht="12" customHeight="1">
      <c r="N536" s="49" t="s">
        <v>6069</v>
      </c>
      <c r="O536" s="61">
        <v>46400</v>
      </c>
      <c r="P536" s="844">
        <v>-800</v>
      </c>
      <c r="Q536" s="61">
        <v>256580</v>
      </c>
      <c r="R536" s="61">
        <v>11940112000</v>
      </c>
      <c r="S536" s="61">
        <v>47200</v>
      </c>
      <c r="T536" s="61">
        <v>47200</v>
      </c>
      <c r="U536" s="61">
        <v>46350</v>
      </c>
      <c r="V536" s="61">
        <v>5166907</v>
      </c>
      <c r="W536" s="61">
        <v>111355765</v>
      </c>
    </row>
    <row r="537" spans="14:23" ht="12" customHeight="1">
      <c r="N537" s="49" t="s">
        <v>6070</v>
      </c>
      <c r="O537" s="61">
        <v>47200</v>
      </c>
      <c r="P537" s="844">
        <v>-100</v>
      </c>
      <c r="Q537" s="61">
        <v>270496</v>
      </c>
      <c r="R537" s="61">
        <v>12749005085</v>
      </c>
      <c r="S537" s="61">
        <v>47500</v>
      </c>
      <c r="T537" s="61">
        <v>47550</v>
      </c>
      <c r="U537" s="61">
        <v>46550</v>
      </c>
      <c r="V537" s="61">
        <v>5255992</v>
      </c>
      <c r="W537" s="61">
        <v>111355765</v>
      </c>
    </row>
    <row r="538" spans="14:23" ht="12" customHeight="1">
      <c r="N538" s="49" t="s">
        <v>6071</v>
      </c>
      <c r="O538" s="61">
        <v>47300</v>
      </c>
      <c r="P538" s="844">
        <v>500</v>
      </c>
      <c r="Q538" s="61">
        <v>362877</v>
      </c>
      <c r="R538" s="61">
        <v>17138089250</v>
      </c>
      <c r="S538" s="61">
        <v>46800</v>
      </c>
      <c r="T538" s="61">
        <v>47500</v>
      </c>
      <c r="U538" s="61">
        <v>46450</v>
      </c>
      <c r="V538" s="61">
        <v>5267128</v>
      </c>
      <c r="W538" s="61">
        <v>111355765</v>
      </c>
    </row>
    <row r="539" spans="14:23" ht="12" customHeight="1">
      <c r="N539" s="49" t="s">
        <v>6072</v>
      </c>
      <c r="O539" s="61">
        <v>46800</v>
      </c>
      <c r="P539" s="61">
        <v>1400</v>
      </c>
      <c r="Q539" s="61">
        <v>349027</v>
      </c>
      <c r="R539" s="61">
        <v>16262236700</v>
      </c>
      <c r="S539" s="61">
        <v>45250</v>
      </c>
      <c r="T539" s="61">
        <v>46950</v>
      </c>
      <c r="U539" s="61">
        <v>45250</v>
      </c>
      <c r="V539" s="61">
        <v>5211450</v>
      </c>
      <c r="W539" s="61">
        <v>111355765</v>
      </c>
    </row>
    <row r="540" spans="14:23" ht="12" customHeight="1">
      <c r="N540" s="49" t="s">
        <v>6073</v>
      </c>
      <c r="O540" s="61">
        <v>45400</v>
      </c>
      <c r="P540" s="61">
        <v>-1050</v>
      </c>
      <c r="Q540" s="61">
        <v>281137</v>
      </c>
      <c r="R540" s="61">
        <v>12784609600</v>
      </c>
      <c r="S540" s="61">
        <v>46150</v>
      </c>
      <c r="T540" s="61">
        <v>46150</v>
      </c>
      <c r="U540" s="61">
        <v>45050</v>
      </c>
      <c r="V540" s="61">
        <v>5055552</v>
      </c>
      <c r="W540" s="61">
        <v>111355765</v>
      </c>
    </row>
    <row r="541" spans="14:23" ht="12" customHeight="1">
      <c r="N541" s="49" t="s">
        <v>6074</v>
      </c>
      <c r="O541" s="61">
        <v>46450</v>
      </c>
      <c r="P541" s="844">
        <v>250</v>
      </c>
      <c r="Q541" s="61">
        <v>295375</v>
      </c>
      <c r="R541" s="61">
        <v>13794441800</v>
      </c>
      <c r="S541" s="61">
        <v>45950</v>
      </c>
      <c r="T541" s="61">
        <v>47100</v>
      </c>
      <c r="U541" s="61">
        <v>45900</v>
      </c>
      <c r="V541" s="61">
        <v>5172475</v>
      </c>
      <c r="W541" s="61">
        <v>111355765</v>
      </c>
    </row>
    <row r="542" spans="14:23" ht="12" customHeight="1">
      <c r="N542" s="49" t="s">
        <v>6075</v>
      </c>
      <c r="O542" s="61">
        <v>46200</v>
      </c>
      <c r="P542" s="844">
        <v>500</v>
      </c>
      <c r="Q542" s="61">
        <v>191725</v>
      </c>
      <c r="R542" s="61">
        <v>8896400100</v>
      </c>
      <c r="S542" s="61">
        <v>45750</v>
      </c>
      <c r="T542" s="61">
        <v>46900</v>
      </c>
      <c r="U542" s="61">
        <v>45750</v>
      </c>
      <c r="V542" s="61">
        <v>5144636</v>
      </c>
      <c r="W542" s="61">
        <v>111355765</v>
      </c>
    </row>
    <row r="543" spans="14:23" ht="12" customHeight="1">
      <c r="N543" s="49" t="s">
        <v>6076</v>
      </c>
      <c r="O543" s="61">
        <v>45700</v>
      </c>
      <c r="P543" s="61">
        <v>-1150</v>
      </c>
      <c r="Q543" s="61">
        <v>268222</v>
      </c>
      <c r="R543" s="61">
        <v>12346557900</v>
      </c>
      <c r="S543" s="61">
        <v>46950</v>
      </c>
      <c r="T543" s="61">
        <v>47000</v>
      </c>
      <c r="U543" s="61">
        <v>45700</v>
      </c>
      <c r="V543" s="61">
        <v>5088958</v>
      </c>
      <c r="W543" s="61">
        <v>111355765</v>
      </c>
    </row>
    <row r="544" spans="14:23" ht="12" customHeight="1">
      <c r="N544" s="49" t="s">
        <v>6077</v>
      </c>
      <c r="O544" s="61">
        <v>46850</v>
      </c>
      <c r="P544" s="844">
        <v>150</v>
      </c>
      <c r="Q544" s="61">
        <v>214287</v>
      </c>
      <c r="R544" s="61">
        <v>10011446200</v>
      </c>
      <c r="S544" s="61">
        <v>46700</v>
      </c>
      <c r="T544" s="61">
        <v>46950</v>
      </c>
      <c r="U544" s="61">
        <v>46150</v>
      </c>
      <c r="V544" s="61">
        <v>5217018</v>
      </c>
      <c r="W544" s="61">
        <v>111355765</v>
      </c>
    </row>
    <row r="545" spans="14:23" ht="12" customHeight="1">
      <c r="N545" s="49" t="s">
        <v>6078</v>
      </c>
      <c r="O545" s="61">
        <v>46700</v>
      </c>
      <c r="P545" s="844">
        <v>50</v>
      </c>
      <c r="Q545" s="61">
        <v>228876</v>
      </c>
      <c r="R545" s="61">
        <v>10633967000</v>
      </c>
      <c r="S545" s="61">
        <v>46750</v>
      </c>
      <c r="T545" s="61">
        <v>46900</v>
      </c>
      <c r="U545" s="61">
        <v>45950</v>
      </c>
      <c r="V545" s="61">
        <v>5200314</v>
      </c>
      <c r="W545" s="61">
        <v>111355765</v>
      </c>
    </row>
    <row r="546" spans="14:23" ht="12" customHeight="1">
      <c r="N546" s="49" t="s">
        <v>6079</v>
      </c>
      <c r="O546" s="61">
        <v>46650</v>
      </c>
      <c r="P546" s="844">
        <v>150</v>
      </c>
      <c r="Q546" s="61">
        <v>333035</v>
      </c>
      <c r="R546" s="61">
        <v>15520138200</v>
      </c>
      <c r="S546" s="61">
        <v>46700</v>
      </c>
      <c r="T546" s="61">
        <v>46900</v>
      </c>
      <c r="U546" s="61">
        <v>45800</v>
      </c>
      <c r="V546" s="61">
        <v>5194746</v>
      </c>
      <c r="W546" s="61">
        <v>111355765</v>
      </c>
    </row>
    <row r="547" spans="14:23" ht="12" customHeight="1">
      <c r="N547" s="49" t="s">
        <v>6080</v>
      </c>
      <c r="O547" s="61">
        <v>46500</v>
      </c>
      <c r="P547" s="61">
        <v>1650</v>
      </c>
      <c r="Q547" s="61">
        <v>670986</v>
      </c>
      <c r="R547" s="61">
        <v>30927766514</v>
      </c>
      <c r="S547" s="61">
        <v>44550</v>
      </c>
      <c r="T547" s="61">
        <v>46500</v>
      </c>
      <c r="U547" s="61">
        <v>44550</v>
      </c>
      <c r="V547" s="61">
        <v>5178043</v>
      </c>
      <c r="W547" s="61">
        <v>111355765</v>
      </c>
    </row>
    <row r="548" spans="14:23" ht="12" customHeight="1">
      <c r="N548" s="49" t="s">
        <v>6081</v>
      </c>
      <c r="O548" s="61">
        <v>44850</v>
      </c>
      <c r="P548" s="844">
        <v>-550</v>
      </c>
      <c r="Q548" s="61">
        <v>408419</v>
      </c>
      <c r="R548" s="61">
        <v>18163001500</v>
      </c>
      <c r="S548" s="61">
        <v>45150</v>
      </c>
      <c r="T548" s="61">
        <v>45450</v>
      </c>
      <c r="U548" s="61">
        <v>43850</v>
      </c>
      <c r="V548" s="61">
        <v>4994306</v>
      </c>
      <c r="W548" s="61">
        <v>111355765</v>
      </c>
    </row>
    <row r="549" spans="14:23" ht="12" customHeight="1">
      <c r="N549" s="49" t="s">
        <v>6082</v>
      </c>
      <c r="O549" s="61">
        <v>45400</v>
      </c>
      <c r="P549" s="844">
        <v>100</v>
      </c>
      <c r="Q549" s="61">
        <v>378517</v>
      </c>
      <c r="R549" s="61">
        <v>17126849700</v>
      </c>
      <c r="S549" s="61">
        <v>45200</v>
      </c>
      <c r="T549" s="61">
        <v>45650</v>
      </c>
      <c r="U549" s="61">
        <v>44700</v>
      </c>
      <c r="V549" s="61">
        <v>5055552</v>
      </c>
      <c r="W549" s="61">
        <v>111355765</v>
      </c>
    </row>
    <row r="550" spans="14:23" ht="12" customHeight="1">
      <c r="N550" s="49" t="s">
        <v>6083</v>
      </c>
      <c r="O550" s="61">
        <v>45300</v>
      </c>
      <c r="P550" s="844">
        <v>-300</v>
      </c>
      <c r="Q550" s="61">
        <v>367147</v>
      </c>
      <c r="R550" s="61">
        <v>16661580150</v>
      </c>
      <c r="S550" s="61">
        <v>45600</v>
      </c>
      <c r="T550" s="61">
        <v>45900</v>
      </c>
      <c r="U550" s="61">
        <v>45150</v>
      </c>
      <c r="V550" s="61">
        <v>5044416</v>
      </c>
      <c r="W550" s="61">
        <v>111355765</v>
      </c>
    </row>
    <row r="551" spans="14:23" ht="12" customHeight="1">
      <c r="N551" s="49" t="s">
        <v>6084</v>
      </c>
      <c r="O551" s="61">
        <v>45600</v>
      </c>
      <c r="P551" s="844">
        <v>650</v>
      </c>
      <c r="Q551" s="61">
        <v>659297</v>
      </c>
      <c r="R551" s="61">
        <v>29913414250</v>
      </c>
      <c r="S551" s="61">
        <v>44900</v>
      </c>
      <c r="T551" s="61">
        <v>45750</v>
      </c>
      <c r="U551" s="61">
        <v>44500</v>
      </c>
      <c r="V551" s="61">
        <v>5077823</v>
      </c>
      <c r="W551" s="61">
        <v>111355765</v>
      </c>
    </row>
    <row r="552" spans="14:23" ht="12" customHeight="1">
      <c r="N552" s="49" t="s">
        <v>6085</v>
      </c>
      <c r="O552" s="61">
        <v>44950</v>
      </c>
      <c r="P552" s="844">
        <v>750</v>
      </c>
      <c r="Q552" s="61">
        <v>923889</v>
      </c>
      <c r="R552" s="61">
        <v>41815547850</v>
      </c>
      <c r="S552" s="61">
        <v>44400</v>
      </c>
      <c r="T552" s="61">
        <v>45800</v>
      </c>
      <c r="U552" s="61">
        <v>44350</v>
      </c>
      <c r="V552" s="61">
        <v>5005442</v>
      </c>
      <c r="W552" s="61">
        <v>111355765</v>
      </c>
    </row>
    <row r="553" spans="14:23" ht="12" customHeight="1">
      <c r="N553" s="49" t="s">
        <v>6086</v>
      </c>
      <c r="O553" s="61">
        <v>44200</v>
      </c>
      <c r="P553" s="61">
        <v>2650</v>
      </c>
      <c r="Q553" s="61">
        <v>970881</v>
      </c>
      <c r="R553" s="61">
        <v>42389772600</v>
      </c>
      <c r="S553" s="61">
        <v>41900</v>
      </c>
      <c r="T553" s="61">
        <v>44400</v>
      </c>
      <c r="U553" s="61">
        <v>41650</v>
      </c>
      <c r="V553" s="61">
        <v>4921925</v>
      </c>
      <c r="W553" s="61">
        <v>111355765</v>
      </c>
    </row>
    <row r="554" spans="14:23" ht="12" customHeight="1">
      <c r="N554" s="49" t="s">
        <v>6087</v>
      </c>
      <c r="O554" s="61">
        <v>41550</v>
      </c>
      <c r="P554" s="61">
        <v>1050</v>
      </c>
      <c r="Q554" s="61">
        <v>370490</v>
      </c>
      <c r="R554" s="61">
        <v>15332562250</v>
      </c>
      <c r="S554" s="61">
        <v>41000</v>
      </c>
      <c r="T554" s="61">
        <v>41700</v>
      </c>
      <c r="U554" s="61">
        <v>40750</v>
      </c>
      <c r="V554" s="61">
        <v>4626832</v>
      </c>
      <c r="W554" s="61">
        <v>111355765</v>
      </c>
    </row>
    <row r="555" spans="14:23" ht="12" customHeight="1">
      <c r="N555" s="49" t="s">
        <v>6088</v>
      </c>
      <c r="O555" s="61">
        <v>40500</v>
      </c>
      <c r="P555" s="61">
        <v>1300</v>
      </c>
      <c r="Q555" s="61">
        <v>525000</v>
      </c>
      <c r="R555" s="61">
        <v>21356785250</v>
      </c>
      <c r="S555" s="61">
        <v>39100</v>
      </c>
      <c r="T555" s="61">
        <v>41200</v>
      </c>
      <c r="U555" s="61">
        <v>39100</v>
      </c>
      <c r="V555" s="61">
        <v>4509908</v>
      </c>
      <c r="W555" s="61">
        <v>111355765</v>
      </c>
    </row>
    <row r="556" spans="14:23" ht="12" customHeight="1">
      <c r="N556" s="49" t="s">
        <v>6089</v>
      </c>
      <c r="O556" s="61">
        <v>39200</v>
      </c>
      <c r="P556" s="844">
        <v>-650</v>
      </c>
      <c r="Q556" s="61">
        <v>303301</v>
      </c>
      <c r="R556" s="61">
        <v>11920260100</v>
      </c>
      <c r="S556" s="61">
        <v>40200</v>
      </c>
      <c r="T556" s="61">
        <v>40250</v>
      </c>
      <c r="U556" s="61">
        <v>38900</v>
      </c>
      <c r="V556" s="61">
        <v>4365146</v>
      </c>
      <c r="W556" s="61">
        <v>111355765</v>
      </c>
    </row>
    <row r="557" spans="14:23" ht="12" customHeight="1">
      <c r="N557" s="49" t="s">
        <v>6090</v>
      </c>
      <c r="O557" s="61">
        <v>39850</v>
      </c>
      <c r="P557" s="844">
        <v>300</v>
      </c>
      <c r="Q557" s="61">
        <v>236924</v>
      </c>
      <c r="R557" s="61">
        <v>9433461900</v>
      </c>
      <c r="S557" s="61">
        <v>39300</v>
      </c>
      <c r="T557" s="61">
        <v>40050</v>
      </c>
      <c r="U557" s="61">
        <v>39250</v>
      </c>
      <c r="V557" s="61">
        <v>4437527</v>
      </c>
      <c r="W557" s="61">
        <v>111355765</v>
      </c>
    </row>
    <row r="558" spans="14:23" ht="12" customHeight="1">
      <c r="N558" s="49" t="s">
        <v>6091</v>
      </c>
      <c r="O558" s="61">
        <v>39550</v>
      </c>
      <c r="P558" s="844">
        <v>150</v>
      </c>
      <c r="Q558" s="61">
        <v>276581</v>
      </c>
      <c r="R558" s="61">
        <v>10987552200</v>
      </c>
      <c r="S558" s="61">
        <v>39200</v>
      </c>
      <c r="T558" s="61">
        <v>40100</v>
      </c>
      <c r="U558" s="61">
        <v>39100</v>
      </c>
      <c r="V558" s="61">
        <v>4404121</v>
      </c>
      <c r="W558" s="61">
        <v>111355765</v>
      </c>
    </row>
    <row r="559" spans="14:23" ht="12" customHeight="1">
      <c r="N559" s="49" t="s">
        <v>6092</v>
      </c>
      <c r="O559" s="61">
        <v>39400</v>
      </c>
      <c r="P559" s="844">
        <v>-600</v>
      </c>
      <c r="Q559" s="61">
        <v>652685</v>
      </c>
      <c r="R559" s="61">
        <v>25550412500</v>
      </c>
      <c r="S559" s="61">
        <v>39750</v>
      </c>
      <c r="T559" s="61">
        <v>39800</v>
      </c>
      <c r="U559" s="61">
        <v>38600</v>
      </c>
      <c r="V559" s="61">
        <v>4387417</v>
      </c>
      <c r="W559" s="61">
        <v>111355765</v>
      </c>
    </row>
    <row r="560" spans="14:23" ht="12" customHeight="1">
      <c r="N560" s="49" t="s">
        <v>6093</v>
      </c>
      <c r="O560" s="61">
        <v>40000</v>
      </c>
      <c r="P560" s="61">
        <v>-1000</v>
      </c>
      <c r="Q560" s="61">
        <v>475239</v>
      </c>
      <c r="R560" s="61">
        <v>19107116700</v>
      </c>
      <c r="S560" s="61">
        <v>40950</v>
      </c>
      <c r="T560" s="61">
        <v>41400</v>
      </c>
      <c r="U560" s="61">
        <v>39900</v>
      </c>
      <c r="V560" s="61">
        <v>4454231</v>
      </c>
      <c r="W560" s="61">
        <v>111355765</v>
      </c>
    </row>
    <row r="561" spans="14:23" ht="12" customHeight="1">
      <c r="N561" s="49" t="s">
        <v>6094</v>
      </c>
      <c r="O561" s="61">
        <v>41000</v>
      </c>
      <c r="P561" s="844">
        <v>-250</v>
      </c>
      <c r="Q561" s="61">
        <v>244597</v>
      </c>
      <c r="R561" s="61">
        <v>10007082250</v>
      </c>
      <c r="S561" s="61">
        <v>41150</v>
      </c>
      <c r="T561" s="61">
        <v>41300</v>
      </c>
      <c r="U561" s="61">
        <v>40750</v>
      </c>
      <c r="V561" s="61">
        <v>4565586</v>
      </c>
      <c r="W561" s="61">
        <v>111355765</v>
      </c>
    </row>
    <row r="562" spans="14:23" ht="12" customHeight="1">
      <c r="N562" s="49" t="s">
        <v>6095</v>
      </c>
      <c r="O562" s="61">
        <v>41250</v>
      </c>
      <c r="P562" s="844">
        <v>-150</v>
      </c>
      <c r="Q562" s="61">
        <v>221881</v>
      </c>
      <c r="R562" s="61">
        <v>9143682150</v>
      </c>
      <c r="S562" s="61">
        <v>41800</v>
      </c>
      <c r="T562" s="61">
        <v>41800</v>
      </c>
      <c r="U562" s="61">
        <v>41050</v>
      </c>
      <c r="V562" s="61">
        <v>4593425</v>
      </c>
      <c r="W562" s="61">
        <v>111355765</v>
      </c>
    </row>
    <row r="563" spans="14:23" ht="12" customHeight="1">
      <c r="N563" s="49" t="s">
        <v>6096</v>
      </c>
      <c r="O563" s="61">
        <v>41400</v>
      </c>
      <c r="P563" s="844">
        <v>-350</v>
      </c>
      <c r="Q563" s="61">
        <v>223061</v>
      </c>
      <c r="R563" s="61">
        <v>9242492850</v>
      </c>
      <c r="S563" s="61">
        <v>41800</v>
      </c>
      <c r="T563" s="61">
        <v>42200</v>
      </c>
      <c r="U563" s="61">
        <v>41200</v>
      </c>
      <c r="V563" s="61">
        <v>4610129</v>
      </c>
      <c r="W563" s="61">
        <v>111355765</v>
      </c>
    </row>
    <row r="564" spans="14:23" ht="12" customHeight="1">
      <c r="N564" s="49" t="s">
        <v>6097</v>
      </c>
      <c r="O564" s="61">
        <v>41750</v>
      </c>
      <c r="P564" s="844">
        <v>50</v>
      </c>
      <c r="Q564" s="61">
        <v>266243</v>
      </c>
      <c r="R564" s="61">
        <v>11142128800</v>
      </c>
      <c r="S564" s="61">
        <v>41900</v>
      </c>
      <c r="T564" s="61">
        <v>42050</v>
      </c>
      <c r="U564" s="61">
        <v>41150</v>
      </c>
      <c r="V564" s="61">
        <v>4649103</v>
      </c>
      <c r="W564" s="61">
        <v>111355765</v>
      </c>
    </row>
    <row r="565" spans="14:23" ht="12" customHeight="1">
      <c r="N565" s="49" t="s">
        <v>6098</v>
      </c>
      <c r="O565" s="61">
        <v>41700</v>
      </c>
      <c r="P565" s="844">
        <v>-350</v>
      </c>
      <c r="Q565" s="61">
        <v>272189</v>
      </c>
      <c r="R565" s="61">
        <v>11368622450</v>
      </c>
      <c r="S565" s="61">
        <v>42150</v>
      </c>
      <c r="T565" s="61">
        <v>42350</v>
      </c>
      <c r="U565" s="61">
        <v>41100</v>
      </c>
      <c r="V565" s="61">
        <v>4643535</v>
      </c>
      <c r="W565" s="61">
        <v>111355765</v>
      </c>
    </row>
    <row r="566" spans="14:23" ht="12" customHeight="1">
      <c r="N566" s="49" t="s">
        <v>6099</v>
      </c>
      <c r="O566" s="61">
        <v>42050</v>
      </c>
      <c r="P566" s="844">
        <v>850</v>
      </c>
      <c r="Q566" s="61">
        <v>374008</v>
      </c>
      <c r="R566" s="61">
        <v>15678937250</v>
      </c>
      <c r="S566" s="61">
        <v>41050</v>
      </c>
      <c r="T566" s="61">
        <v>42250</v>
      </c>
      <c r="U566" s="61">
        <v>40950</v>
      </c>
      <c r="V566" s="61">
        <v>4682510</v>
      </c>
      <c r="W566" s="61">
        <v>111355765</v>
      </c>
    </row>
    <row r="567" spans="14:23" ht="12" customHeight="1">
      <c r="N567" s="49" t="s">
        <v>6100</v>
      </c>
      <c r="O567" s="61">
        <v>41200</v>
      </c>
      <c r="P567" s="844">
        <v>450</v>
      </c>
      <c r="Q567" s="61">
        <v>321846</v>
      </c>
      <c r="R567" s="61">
        <v>13238984200</v>
      </c>
      <c r="S567" s="61">
        <v>41000</v>
      </c>
      <c r="T567" s="61">
        <v>41400</v>
      </c>
      <c r="U567" s="61">
        <v>40750</v>
      </c>
      <c r="V567" s="61">
        <v>4587858</v>
      </c>
      <c r="W567" s="61">
        <v>111355765</v>
      </c>
    </row>
    <row r="568" spans="14:23" ht="12" customHeight="1">
      <c r="N568" s="49" t="s">
        <v>6101</v>
      </c>
      <c r="O568" s="61">
        <v>40750</v>
      </c>
      <c r="P568" s="61">
        <v>-1900</v>
      </c>
      <c r="Q568" s="61">
        <v>853928</v>
      </c>
      <c r="R568" s="61">
        <v>34985225050</v>
      </c>
      <c r="S568" s="61">
        <v>42500</v>
      </c>
      <c r="T568" s="61">
        <v>42650</v>
      </c>
      <c r="U568" s="61">
        <v>40700</v>
      </c>
      <c r="V568" s="61">
        <v>4537747</v>
      </c>
      <c r="W568" s="61">
        <v>111355765</v>
      </c>
    </row>
    <row r="569" spans="14:23" ht="12" customHeight="1">
      <c r="N569" s="49" t="s">
        <v>6102</v>
      </c>
      <c r="O569" s="61">
        <v>42650</v>
      </c>
      <c r="P569" s="844">
        <v>-700</v>
      </c>
      <c r="Q569" s="61">
        <v>742957</v>
      </c>
      <c r="R569" s="61">
        <v>31658424500</v>
      </c>
      <c r="S569" s="61">
        <v>41700</v>
      </c>
      <c r="T569" s="61">
        <v>43650</v>
      </c>
      <c r="U569" s="61">
        <v>41050</v>
      </c>
      <c r="V569" s="61">
        <v>4749323</v>
      </c>
      <c r="W569" s="61">
        <v>111355765</v>
      </c>
    </row>
    <row r="570" spans="14:23" ht="12" customHeight="1">
      <c r="N570" s="49" t="s">
        <v>6103</v>
      </c>
      <c r="O570" s="61">
        <v>43350</v>
      </c>
      <c r="P570" s="844">
        <v>-500</v>
      </c>
      <c r="Q570" s="61">
        <v>227882</v>
      </c>
      <c r="R570" s="61">
        <v>9898124000</v>
      </c>
      <c r="S570" s="61">
        <v>43500</v>
      </c>
      <c r="T570" s="61">
        <v>44150</v>
      </c>
      <c r="U570" s="61">
        <v>43150</v>
      </c>
      <c r="V570" s="61">
        <v>4827272</v>
      </c>
      <c r="W570" s="61">
        <v>111355765</v>
      </c>
    </row>
    <row r="571" spans="14:23" ht="12" customHeight="1">
      <c r="N571" s="49" t="s">
        <v>6104</v>
      </c>
      <c r="O571" s="61">
        <v>43850</v>
      </c>
      <c r="P571" s="61">
        <v>1300</v>
      </c>
      <c r="Q571" s="61">
        <v>543279</v>
      </c>
      <c r="R571" s="61">
        <v>23660176300</v>
      </c>
      <c r="S571" s="61">
        <v>42650</v>
      </c>
      <c r="T571" s="61">
        <v>43900</v>
      </c>
      <c r="U571" s="61">
        <v>42550</v>
      </c>
      <c r="V571" s="61">
        <v>4882950</v>
      </c>
      <c r="W571" s="61">
        <v>111355765</v>
      </c>
    </row>
    <row r="572" spans="14:23" ht="12" customHeight="1">
      <c r="N572" s="49" t="s">
        <v>6105</v>
      </c>
      <c r="O572" s="61">
        <v>42550</v>
      </c>
      <c r="P572" s="844">
        <v>-250</v>
      </c>
      <c r="Q572" s="61">
        <v>329794</v>
      </c>
      <c r="R572" s="61">
        <v>14026144400</v>
      </c>
      <c r="S572" s="61">
        <v>42800</v>
      </c>
      <c r="T572" s="61">
        <v>43050</v>
      </c>
      <c r="U572" s="61">
        <v>42350</v>
      </c>
      <c r="V572" s="61">
        <v>4738188</v>
      </c>
      <c r="W572" s="61">
        <v>111355765</v>
      </c>
    </row>
    <row r="573" spans="14:23" ht="12" customHeight="1">
      <c r="N573" s="49" t="s">
        <v>6106</v>
      </c>
      <c r="O573" s="61">
        <v>42800</v>
      </c>
      <c r="P573" s="844">
        <v>0</v>
      </c>
      <c r="Q573" s="61">
        <v>217910</v>
      </c>
      <c r="R573" s="61">
        <v>9324084000</v>
      </c>
      <c r="S573" s="61">
        <v>42900</v>
      </c>
      <c r="T573" s="61">
        <v>43200</v>
      </c>
      <c r="U573" s="61">
        <v>42250</v>
      </c>
      <c r="V573" s="61">
        <v>4766027</v>
      </c>
      <c r="W573" s="61">
        <v>111355765</v>
      </c>
    </row>
    <row r="574" spans="14:23" ht="12" customHeight="1">
      <c r="N574" s="49" t="s">
        <v>6107</v>
      </c>
      <c r="O574" s="61">
        <v>42800</v>
      </c>
      <c r="P574" s="844">
        <v>-250</v>
      </c>
      <c r="Q574" s="61">
        <v>237272</v>
      </c>
      <c r="R574" s="61">
        <v>10129319950</v>
      </c>
      <c r="S574" s="61">
        <v>42500</v>
      </c>
      <c r="T574" s="61">
        <v>43300</v>
      </c>
      <c r="U574" s="61">
        <v>42150</v>
      </c>
      <c r="V574" s="61">
        <v>4766027</v>
      </c>
      <c r="W574" s="61">
        <v>111355765</v>
      </c>
    </row>
    <row r="575" spans="14:23" ht="12" customHeight="1">
      <c r="N575" s="49" t="s">
        <v>6108</v>
      </c>
      <c r="O575" s="61">
        <v>43050</v>
      </c>
      <c r="P575" s="844">
        <v>-300</v>
      </c>
      <c r="Q575" s="61">
        <v>184441</v>
      </c>
      <c r="R575" s="61">
        <v>7933294050</v>
      </c>
      <c r="S575" s="61">
        <v>42800</v>
      </c>
      <c r="T575" s="61">
        <v>43300</v>
      </c>
      <c r="U575" s="61">
        <v>42600</v>
      </c>
      <c r="V575" s="61">
        <v>4793866</v>
      </c>
      <c r="W575" s="61">
        <v>111355765</v>
      </c>
    </row>
    <row r="576" spans="14:23" ht="12" customHeight="1">
      <c r="N576" s="49" t="s">
        <v>6109</v>
      </c>
      <c r="O576" s="61">
        <v>43350</v>
      </c>
      <c r="P576" s="844">
        <v>200</v>
      </c>
      <c r="Q576" s="61">
        <v>329547</v>
      </c>
      <c r="R576" s="61">
        <v>14136900400</v>
      </c>
      <c r="S576" s="61">
        <v>43000</v>
      </c>
      <c r="T576" s="61">
        <v>43500</v>
      </c>
      <c r="U576" s="61">
        <v>42500</v>
      </c>
      <c r="V576" s="61">
        <v>4827272</v>
      </c>
      <c r="W576" s="61">
        <v>111355765</v>
      </c>
    </row>
    <row r="577" spans="14:23" ht="12" customHeight="1">
      <c r="N577" s="49" t="s">
        <v>6110</v>
      </c>
      <c r="O577" s="61">
        <v>43150</v>
      </c>
      <c r="P577" s="844">
        <v>150</v>
      </c>
      <c r="Q577" s="61">
        <v>264392</v>
      </c>
      <c r="R577" s="61">
        <v>11390529100</v>
      </c>
      <c r="S577" s="61">
        <v>43300</v>
      </c>
      <c r="T577" s="61">
        <v>43450</v>
      </c>
      <c r="U577" s="61">
        <v>42700</v>
      </c>
      <c r="V577" s="61">
        <v>4805001</v>
      </c>
      <c r="W577" s="61">
        <v>111355765</v>
      </c>
    </row>
    <row r="578" spans="14:23" ht="12" customHeight="1">
      <c r="N578" s="49" t="s">
        <v>6111</v>
      </c>
      <c r="O578" s="61">
        <v>43000</v>
      </c>
      <c r="P578" s="844">
        <v>-200</v>
      </c>
      <c r="Q578" s="61">
        <v>240155</v>
      </c>
      <c r="R578" s="61">
        <v>10315735100</v>
      </c>
      <c r="S578" s="61">
        <v>43700</v>
      </c>
      <c r="T578" s="61">
        <v>43700</v>
      </c>
      <c r="U578" s="61">
        <v>42400</v>
      </c>
      <c r="V578" s="61">
        <v>4788298</v>
      </c>
      <c r="W578" s="61">
        <v>111355765</v>
      </c>
    </row>
    <row r="579" spans="14:23" ht="12" customHeight="1">
      <c r="N579" s="49" t="s">
        <v>6112</v>
      </c>
      <c r="O579" s="61">
        <v>43200</v>
      </c>
      <c r="P579" s="844">
        <v>100</v>
      </c>
      <c r="Q579" s="61">
        <v>272901</v>
      </c>
      <c r="R579" s="61">
        <v>11838086950</v>
      </c>
      <c r="S579" s="61">
        <v>43000</v>
      </c>
      <c r="T579" s="61">
        <v>43750</v>
      </c>
      <c r="U579" s="61">
        <v>42650</v>
      </c>
      <c r="V579" s="61">
        <v>4810569</v>
      </c>
      <c r="W579" s="61">
        <v>111355765</v>
      </c>
    </row>
    <row r="580" spans="14:23" ht="12" customHeight="1">
      <c r="N580" s="49" t="s">
        <v>6113</v>
      </c>
      <c r="O580" s="61">
        <v>43100</v>
      </c>
      <c r="P580" s="844">
        <v>300</v>
      </c>
      <c r="Q580" s="61">
        <v>315672</v>
      </c>
      <c r="R580" s="61">
        <v>13594703000</v>
      </c>
      <c r="S580" s="61">
        <v>42900</v>
      </c>
      <c r="T580" s="61">
        <v>43400</v>
      </c>
      <c r="U580" s="61">
        <v>42450</v>
      </c>
      <c r="V580" s="61">
        <v>4799433</v>
      </c>
      <c r="W580" s="61">
        <v>111355765</v>
      </c>
    </row>
    <row r="581" spans="14:23" ht="12" customHeight="1">
      <c r="N581" s="49" t="s">
        <v>6114</v>
      </c>
      <c r="O581" s="61">
        <v>42800</v>
      </c>
      <c r="P581" s="844">
        <v>700</v>
      </c>
      <c r="Q581" s="61">
        <v>270646</v>
      </c>
      <c r="R581" s="61">
        <v>11472969500</v>
      </c>
      <c r="S581" s="61">
        <v>42100</v>
      </c>
      <c r="T581" s="61">
        <v>42900</v>
      </c>
      <c r="U581" s="61">
        <v>41900</v>
      </c>
      <c r="V581" s="61">
        <v>4766027</v>
      </c>
      <c r="W581" s="61">
        <v>111355765</v>
      </c>
    </row>
    <row r="582" spans="14:23" ht="12" customHeight="1">
      <c r="N582" s="49" t="s">
        <v>6115</v>
      </c>
      <c r="O582" s="61">
        <v>42100</v>
      </c>
      <c r="P582" s="844">
        <v>-950</v>
      </c>
      <c r="Q582" s="61">
        <v>213135</v>
      </c>
      <c r="R582" s="61">
        <v>8957185950</v>
      </c>
      <c r="S582" s="61">
        <v>42950</v>
      </c>
      <c r="T582" s="61">
        <v>42950</v>
      </c>
      <c r="U582" s="61">
        <v>41700</v>
      </c>
      <c r="V582" s="61">
        <v>4688078</v>
      </c>
      <c r="W582" s="61">
        <v>111355765</v>
      </c>
    </row>
    <row r="583" spans="14:23" ht="12" customHeight="1">
      <c r="N583" s="49" t="s">
        <v>6116</v>
      </c>
      <c r="O583" s="61">
        <v>43050</v>
      </c>
      <c r="P583" s="844">
        <v>-450</v>
      </c>
      <c r="Q583" s="61">
        <v>265311</v>
      </c>
      <c r="R583" s="61">
        <v>11440148350</v>
      </c>
      <c r="S583" s="61">
        <v>43100</v>
      </c>
      <c r="T583" s="61">
        <v>43800</v>
      </c>
      <c r="U583" s="61">
        <v>42700</v>
      </c>
      <c r="V583" s="61">
        <v>4793866</v>
      </c>
      <c r="W583" s="61">
        <v>111355765</v>
      </c>
    </row>
    <row r="584" spans="14:23" ht="12" customHeight="1">
      <c r="N584" s="49" t="s">
        <v>6117</v>
      </c>
      <c r="O584" s="61">
        <v>43500</v>
      </c>
      <c r="P584" s="61">
        <v>1150</v>
      </c>
      <c r="Q584" s="61">
        <v>458481</v>
      </c>
      <c r="R584" s="61">
        <v>19743706000</v>
      </c>
      <c r="S584" s="61">
        <v>42000</v>
      </c>
      <c r="T584" s="61">
        <v>43900</v>
      </c>
      <c r="U584" s="61">
        <v>41850</v>
      </c>
      <c r="V584" s="61">
        <v>4843976</v>
      </c>
      <c r="W584" s="61">
        <v>111355765</v>
      </c>
    </row>
    <row r="585" spans="14:23" ht="12" customHeight="1">
      <c r="N585" s="49" t="s">
        <v>6118</v>
      </c>
      <c r="O585" s="61">
        <v>42350</v>
      </c>
      <c r="P585" s="61">
        <v>-1700</v>
      </c>
      <c r="Q585" s="61">
        <v>471084</v>
      </c>
      <c r="R585" s="61">
        <v>20174193250</v>
      </c>
      <c r="S585" s="61">
        <v>44000</v>
      </c>
      <c r="T585" s="61">
        <v>44150</v>
      </c>
      <c r="U585" s="61">
        <v>42350</v>
      </c>
      <c r="V585" s="61">
        <v>4715917</v>
      </c>
      <c r="W585" s="61">
        <v>111355765</v>
      </c>
    </row>
    <row r="586" spans="14:23" ht="12" customHeight="1">
      <c r="N586" s="49" t="s">
        <v>6119</v>
      </c>
      <c r="O586" s="61">
        <v>44050</v>
      </c>
      <c r="P586" s="844">
        <v>650</v>
      </c>
      <c r="Q586" s="61">
        <v>544366</v>
      </c>
      <c r="R586" s="61">
        <v>23933703200</v>
      </c>
      <c r="S586" s="61">
        <v>43450</v>
      </c>
      <c r="T586" s="61">
        <v>44300</v>
      </c>
      <c r="U586" s="61">
        <v>43400</v>
      </c>
      <c r="V586" s="61">
        <v>4905221</v>
      </c>
      <c r="W586" s="61">
        <v>111355765</v>
      </c>
    </row>
    <row r="587" spans="14:23" ht="12" customHeight="1">
      <c r="N587" s="49" t="s">
        <v>6120</v>
      </c>
      <c r="O587" s="61">
        <v>43400</v>
      </c>
      <c r="P587" s="61">
        <v>2650</v>
      </c>
      <c r="Q587" s="61">
        <v>605038</v>
      </c>
      <c r="R587" s="61">
        <v>26010286550</v>
      </c>
      <c r="S587" s="61">
        <v>41350</v>
      </c>
      <c r="T587" s="61">
        <v>43650</v>
      </c>
      <c r="U587" s="61">
        <v>40950</v>
      </c>
      <c r="V587" s="61">
        <v>4832840</v>
      </c>
      <c r="W587" s="61">
        <v>111355765</v>
      </c>
    </row>
    <row r="588" spans="14:23" ht="12" customHeight="1">
      <c r="N588" s="49" t="s">
        <v>6121</v>
      </c>
      <c r="O588" s="61">
        <v>40750</v>
      </c>
      <c r="P588" s="844">
        <v>-950</v>
      </c>
      <c r="Q588" s="61">
        <v>296614</v>
      </c>
      <c r="R588" s="61">
        <v>12203381400</v>
      </c>
      <c r="S588" s="61">
        <v>41650</v>
      </c>
      <c r="T588" s="61">
        <v>41900</v>
      </c>
      <c r="U588" s="61">
        <v>40750</v>
      </c>
      <c r="V588" s="61">
        <v>4537747</v>
      </c>
      <c r="W588" s="61">
        <v>111355765</v>
      </c>
    </row>
    <row r="589" spans="14:23" ht="12" customHeight="1">
      <c r="N589" s="49" t="s">
        <v>6122</v>
      </c>
      <c r="O589" s="61">
        <v>41700</v>
      </c>
      <c r="P589" s="844">
        <v>650</v>
      </c>
      <c r="Q589" s="61">
        <v>296627</v>
      </c>
      <c r="R589" s="61">
        <v>12296085750</v>
      </c>
      <c r="S589" s="61">
        <v>41600</v>
      </c>
      <c r="T589" s="61">
        <v>41700</v>
      </c>
      <c r="U589" s="61">
        <v>41000</v>
      </c>
      <c r="V589" s="61">
        <v>4643535</v>
      </c>
      <c r="W589" s="61">
        <v>111355765</v>
      </c>
    </row>
    <row r="590" spans="14:23" ht="12" customHeight="1">
      <c r="N590" s="49" t="s">
        <v>6123</v>
      </c>
      <c r="O590" s="61">
        <v>41050</v>
      </c>
      <c r="P590" s="844">
        <v>300</v>
      </c>
      <c r="Q590" s="61">
        <v>213325</v>
      </c>
      <c r="R590" s="61">
        <v>8761202000</v>
      </c>
      <c r="S590" s="61">
        <v>40950</v>
      </c>
      <c r="T590" s="61">
        <v>41450</v>
      </c>
      <c r="U590" s="61">
        <v>40600</v>
      </c>
      <c r="V590" s="61">
        <v>4571154</v>
      </c>
      <c r="W590" s="61">
        <v>111355765</v>
      </c>
    </row>
    <row r="591" spans="14:23" ht="12" customHeight="1">
      <c r="N591" s="49" t="s">
        <v>6124</v>
      </c>
      <c r="O591" s="61">
        <v>40750</v>
      </c>
      <c r="P591" s="844">
        <v>550</v>
      </c>
      <c r="Q591" s="61">
        <v>259172</v>
      </c>
      <c r="R591" s="61">
        <v>10608782000</v>
      </c>
      <c r="S591" s="61">
        <v>41100</v>
      </c>
      <c r="T591" s="61">
        <v>41100</v>
      </c>
      <c r="U591" s="61">
        <v>40700</v>
      </c>
      <c r="V591" s="61">
        <v>4537747</v>
      </c>
      <c r="W591" s="61">
        <v>111355765</v>
      </c>
    </row>
    <row r="592" spans="14:23" ht="12" customHeight="1">
      <c r="N592" s="49" t="s">
        <v>6125</v>
      </c>
      <c r="O592" s="61">
        <v>40200</v>
      </c>
      <c r="P592" s="61">
        <v>-1500</v>
      </c>
      <c r="Q592" s="61">
        <v>375147</v>
      </c>
      <c r="R592" s="61">
        <v>15299134650</v>
      </c>
      <c r="S592" s="61">
        <v>41700</v>
      </c>
      <c r="T592" s="61">
        <v>41750</v>
      </c>
      <c r="U592" s="61">
        <v>40200</v>
      </c>
      <c r="V592" s="61">
        <v>4476502</v>
      </c>
      <c r="W592" s="61">
        <v>111355765</v>
      </c>
    </row>
    <row r="593" spans="14:23" ht="12" customHeight="1">
      <c r="N593" s="49" t="s">
        <v>6126</v>
      </c>
      <c r="O593" s="61">
        <v>41700</v>
      </c>
      <c r="P593" s="844">
        <v>700</v>
      </c>
      <c r="Q593" s="61">
        <v>329387</v>
      </c>
      <c r="R593" s="61">
        <v>13700164300</v>
      </c>
      <c r="S593" s="61">
        <v>41000</v>
      </c>
      <c r="T593" s="61">
        <v>41900</v>
      </c>
      <c r="U593" s="61">
        <v>40500</v>
      </c>
      <c r="V593" s="61">
        <v>4643535</v>
      </c>
      <c r="W593" s="61">
        <v>111355765</v>
      </c>
    </row>
    <row r="594" spans="14:23" ht="12" customHeight="1">
      <c r="N594" s="49" t="s">
        <v>6127</v>
      </c>
      <c r="O594" s="61">
        <v>41000</v>
      </c>
      <c r="P594" s="61">
        <v>1650</v>
      </c>
      <c r="Q594" s="61">
        <v>885772</v>
      </c>
      <c r="R594" s="61">
        <v>36390775550</v>
      </c>
      <c r="S594" s="61">
        <v>40050</v>
      </c>
      <c r="T594" s="61">
        <v>41500</v>
      </c>
      <c r="U594" s="61">
        <v>39950</v>
      </c>
      <c r="V594" s="61">
        <v>4565586</v>
      </c>
      <c r="W594" s="61">
        <v>111355765</v>
      </c>
    </row>
    <row r="595" spans="14:23" ht="12" customHeight="1">
      <c r="N595" s="49" t="s">
        <v>6128</v>
      </c>
      <c r="O595" s="61">
        <v>39350</v>
      </c>
      <c r="P595" s="61">
        <v>-1700</v>
      </c>
      <c r="Q595" s="61">
        <v>752250</v>
      </c>
      <c r="R595" s="61">
        <v>29869162050</v>
      </c>
      <c r="S595" s="61">
        <v>40950</v>
      </c>
      <c r="T595" s="61">
        <v>40950</v>
      </c>
      <c r="U595" s="61">
        <v>39350</v>
      </c>
      <c r="V595" s="61">
        <v>4381849</v>
      </c>
      <c r="W595" s="61">
        <v>111355765</v>
      </c>
    </row>
    <row r="596" spans="14:23" ht="12" customHeight="1">
      <c r="N596" s="49" t="s">
        <v>6129</v>
      </c>
      <c r="O596" s="61">
        <v>41050</v>
      </c>
      <c r="P596" s="844">
        <v>-700</v>
      </c>
      <c r="Q596" s="61">
        <v>346002</v>
      </c>
      <c r="R596" s="61">
        <v>14256677650</v>
      </c>
      <c r="S596" s="61">
        <v>41350</v>
      </c>
      <c r="T596" s="61">
        <v>41550</v>
      </c>
      <c r="U596" s="61">
        <v>41050</v>
      </c>
      <c r="V596" s="61">
        <v>4571154</v>
      </c>
      <c r="W596" s="61">
        <v>111355765</v>
      </c>
    </row>
    <row r="597" spans="14:23" ht="12" customHeight="1">
      <c r="N597" s="49" t="s">
        <v>6130</v>
      </c>
      <c r="O597" s="61">
        <v>41750</v>
      </c>
      <c r="P597" s="844">
        <v>0</v>
      </c>
      <c r="Q597" s="61">
        <v>300194</v>
      </c>
      <c r="R597" s="61">
        <v>12530414300</v>
      </c>
      <c r="S597" s="61">
        <v>41800</v>
      </c>
      <c r="T597" s="61">
        <v>42150</v>
      </c>
      <c r="U597" s="61">
        <v>41050</v>
      </c>
      <c r="V597" s="61">
        <v>4649103</v>
      </c>
      <c r="W597" s="61">
        <v>111355765</v>
      </c>
    </row>
    <row r="598" spans="14:23" ht="12" customHeight="1">
      <c r="N598" s="49" t="s">
        <v>6131</v>
      </c>
      <c r="O598" s="61">
        <v>41750</v>
      </c>
      <c r="P598" s="61">
        <v>-1100</v>
      </c>
      <c r="Q598" s="61">
        <v>762452</v>
      </c>
      <c r="R598" s="61">
        <v>31464374850</v>
      </c>
      <c r="S598" s="61">
        <v>42500</v>
      </c>
      <c r="T598" s="61">
        <v>42750</v>
      </c>
      <c r="U598" s="61">
        <v>40650</v>
      </c>
      <c r="V598" s="61">
        <v>4649103</v>
      </c>
      <c r="W598" s="61">
        <v>111355765</v>
      </c>
    </row>
    <row r="599" spans="14:23" ht="12" customHeight="1">
      <c r="N599" s="49" t="s">
        <v>6132</v>
      </c>
      <c r="O599" s="61">
        <v>42850</v>
      </c>
      <c r="P599" s="61">
        <v>-1550</v>
      </c>
      <c r="Q599" s="61">
        <v>324946</v>
      </c>
      <c r="R599" s="61">
        <v>14089813450</v>
      </c>
      <c r="S599" s="61">
        <v>44300</v>
      </c>
      <c r="T599" s="61">
        <v>44300</v>
      </c>
      <c r="U599" s="61">
        <v>42850</v>
      </c>
      <c r="V599" s="61">
        <v>4771595</v>
      </c>
      <c r="W599" s="61">
        <v>111355765</v>
      </c>
    </row>
    <row r="600" spans="14:23" ht="12" customHeight="1">
      <c r="N600" s="49" t="s">
        <v>6133</v>
      </c>
      <c r="O600" s="61">
        <v>44400</v>
      </c>
      <c r="P600" s="61">
        <v>1400</v>
      </c>
      <c r="Q600" s="61">
        <v>511502</v>
      </c>
      <c r="R600" s="61">
        <v>22639937300</v>
      </c>
      <c r="S600" s="61">
        <v>43150</v>
      </c>
      <c r="T600" s="61">
        <v>44800</v>
      </c>
      <c r="U600" s="61">
        <v>42750</v>
      </c>
      <c r="V600" s="61">
        <v>4944196</v>
      </c>
      <c r="W600" s="61">
        <v>111355765</v>
      </c>
    </row>
    <row r="601" spans="14:23" ht="12" customHeight="1">
      <c r="N601" s="49" t="s">
        <v>6134</v>
      </c>
      <c r="O601" s="61">
        <v>43000</v>
      </c>
      <c r="P601" s="844">
        <v>-50</v>
      </c>
      <c r="Q601" s="61">
        <v>306617</v>
      </c>
      <c r="R601" s="61">
        <v>13087209050</v>
      </c>
      <c r="S601" s="61">
        <v>43400</v>
      </c>
      <c r="T601" s="61">
        <v>43400</v>
      </c>
      <c r="U601" s="61">
        <v>42050</v>
      </c>
      <c r="V601" s="61">
        <v>4788298</v>
      </c>
      <c r="W601" s="61">
        <v>111355765</v>
      </c>
    </row>
    <row r="602" spans="14:23" ht="12" customHeight="1">
      <c r="N602" s="49" t="s">
        <v>6135</v>
      </c>
      <c r="O602" s="61">
        <v>43050</v>
      </c>
      <c r="P602" s="844">
        <v>-500</v>
      </c>
      <c r="Q602" s="61">
        <v>427785</v>
      </c>
      <c r="R602" s="61">
        <v>18323186400</v>
      </c>
      <c r="S602" s="61">
        <v>43150</v>
      </c>
      <c r="T602" s="61">
        <v>43550</v>
      </c>
      <c r="U602" s="61">
        <v>42500</v>
      </c>
      <c r="V602" s="61">
        <v>4793866</v>
      </c>
      <c r="W602" s="61">
        <v>111355765</v>
      </c>
    </row>
    <row r="603" spans="14:23" ht="12" customHeight="1">
      <c r="N603" s="49" t="s">
        <v>6136</v>
      </c>
      <c r="O603" s="61">
        <v>43550</v>
      </c>
      <c r="P603" s="844">
        <v>-750</v>
      </c>
      <c r="Q603" s="61">
        <v>309953</v>
      </c>
      <c r="R603" s="61">
        <v>13530644400</v>
      </c>
      <c r="S603" s="61">
        <v>44550</v>
      </c>
      <c r="T603" s="61">
        <v>44600</v>
      </c>
      <c r="U603" s="61">
        <v>43300</v>
      </c>
      <c r="V603" s="61">
        <v>4849544</v>
      </c>
      <c r="W603" s="61">
        <v>111355765</v>
      </c>
    </row>
    <row r="604" spans="14:23" ht="12" customHeight="1">
      <c r="N604" s="49" t="s">
        <v>6137</v>
      </c>
      <c r="O604" s="61">
        <v>44300</v>
      </c>
      <c r="P604" s="844">
        <v>-300</v>
      </c>
      <c r="Q604" s="61">
        <v>255367</v>
      </c>
      <c r="R604" s="61">
        <v>11289236700</v>
      </c>
      <c r="S604" s="61">
        <v>44200</v>
      </c>
      <c r="T604" s="61">
        <v>44650</v>
      </c>
      <c r="U604" s="61">
        <v>43600</v>
      </c>
      <c r="V604" s="61">
        <v>4933060</v>
      </c>
      <c r="W604" s="61">
        <v>111355765</v>
      </c>
    </row>
    <row r="605" spans="14:23" ht="12" customHeight="1">
      <c r="N605" s="49" t="s">
        <v>6138</v>
      </c>
      <c r="O605" s="61">
        <v>44600</v>
      </c>
      <c r="P605" s="844">
        <v>-250</v>
      </c>
      <c r="Q605" s="61">
        <v>427166</v>
      </c>
      <c r="R605" s="61">
        <v>19018634200</v>
      </c>
      <c r="S605" s="61">
        <v>45300</v>
      </c>
      <c r="T605" s="61">
        <v>45300</v>
      </c>
      <c r="U605" s="61">
        <v>44050</v>
      </c>
      <c r="V605" s="61">
        <v>4966467</v>
      </c>
      <c r="W605" s="61">
        <v>111355765</v>
      </c>
    </row>
    <row r="606" spans="14:23" ht="12" customHeight="1">
      <c r="N606" s="49" t="s">
        <v>6139</v>
      </c>
      <c r="O606" s="61">
        <v>44850</v>
      </c>
      <c r="P606" s="844">
        <v>900</v>
      </c>
      <c r="Q606" s="61">
        <v>684055</v>
      </c>
      <c r="R606" s="61">
        <v>30685863400</v>
      </c>
      <c r="S606" s="61">
        <v>44300</v>
      </c>
      <c r="T606" s="61">
        <v>45100</v>
      </c>
      <c r="U606" s="61">
        <v>44000</v>
      </c>
      <c r="V606" s="61">
        <v>4994306</v>
      </c>
      <c r="W606" s="61">
        <v>111355765</v>
      </c>
    </row>
    <row r="607" spans="14:23" ht="12" customHeight="1">
      <c r="N607" s="49" t="s">
        <v>6140</v>
      </c>
      <c r="O607" s="61">
        <v>43950</v>
      </c>
      <c r="P607" s="844">
        <v>-250</v>
      </c>
      <c r="Q607" s="61">
        <v>472669</v>
      </c>
      <c r="R607" s="61">
        <v>20723306300</v>
      </c>
      <c r="S607" s="61">
        <v>43700</v>
      </c>
      <c r="T607" s="61">
        <v>44400</v>
      </c>
      <c r="U607" s="61">
        <v>43150</v>
      </c>
      <c r="V607" s="61">
        <v>4894086</v>
      </c>
      <c r="W607" s="61">
        <v>111355765</v>
      </c>
    </row>
    <row r="608" spans="14:23" ht="12" customHeight="1">
      <c r="N608" s="49" t="s">
        <v>6141</v>
      </c>
      <c r="O608" s="61">
        <v>44200</v>
      </c>
      <c r="P608" s="844">
        <v>500</v>
      </c>
      <c r="Q608" s="61">
        <v>694013</v>
      </c>
      <c r="R608" s="61">
        <v>30388322150</v>
      </c>
      <c r="S608" s="61">
        <v>43800</v>
      </c>
      <c r="T608" s="61">
        <v>44200</v>
      </c>
      <c r="U608" s="61">
        <v>42650</v>
      </c>
      <c r="V608" s="61">
        <v>4921925</v>
      </c>
      <c r="W608" s="61">
        <v>111355765</v>
      </c>
    </row>
    <row r="609" spans="14:23" ht="12" customHeight="1">
      <c r="N609" s="49" t="s">
        <v>6142</v>
      </c>
      <c r="O609" s="61">
        <v>43700</v>
      </c>
      <c r="P609" s="61">
        <v>2750</v>
      </c>
      <c r="Q609" s="61">
        <v>833803</v>
      </c>
      <c r="R609" s="61">
        <v>35937011350</v>
      </c>
      <c r="S609" s="61">
        <v>42000</v>
      </c>
      <c r="T609" s="61">
        <v>44000</v>
      </c>
      <c r="U609" s="61">
        <v>41900</v>
      </c>
      <c r="V609" s="61">
        <v>4866247</v>
      </c>
      <c r="W609" s="61">
        <v>111355765</v>
      </c>
    </row>
    <row r="610" spans="14:23" ht="12" customHeight="1">
      <c r="N610" s="49" t="s">
        <v>6143</v>
      </c>
      <c r="O610" s="61">
        <v>40950</v>
      </c>
      <c r="P610" s="61">
        <v>-1350</v>
      </c>
      <c r="Q610" s="61">
        <v>667666</v>
      </c>
      <c r="R610" s="61">
        <v>27419133550</v>
      </c>
      <c r="S610" s="61">
        <v>42450</v>
      </c>
      <c r="T610" s="61">
        <v>43050</v>
      </c>
      <c r="U610" s="61">
        <v>39950</v>
      </c>
      <c r="V610" s="61">
        <v>4560019</v>
      </c>
      <c r="W610" s="61">
        <v>111355765</v>
      </c>
    </row>
    <row r="611" spans="14:23" ht="12" customHeight="1">
      <c r="N611" s="49" t="s">
        <v>6144</v>
      </c>
      <c r="O611" s="61">
        <v>42300</v>
      </c>
      <c r="P611" s="61">
        <v>1150</v>
      </c>
      <c r="Q611" s="61">
        <v>429382</v>
      </c>
      <c r="R611" s="61">
        <v>18157025100</v>
      </c>
      <c r="S611" s="61">
        <v>41550</v>
      </c>
      <c r="T611" s="61">
        <v>42800</v>
      </c>
      <c r="U611" s="61">
        <v>41350</v>
      </c>
      <c r="V611" s="61">
        <v>4710349</v>
      </c>
      <c r="W611" s="61">
        <v>111355765</v>
      </c>
    </row>
    <row r="612" spans="14:23" ht="12" customHeight="1">
      <c r="N612" s="49" t="s">
        <v>6155</v>
      </c>
      <c r="O612" s="61">
        <v>41150</v>
      </c>
      <c r="P612" s="844">
        <v>250</v>
      </c>
      <c r="Q612" s="61">
        <v>221671</v>
      </c>
      <c r="R612" s="61">
        <v>9077514850</v>
      </c>
      <c r="S612" s="61">
        <v>41650</v>
      </c>
      <c r="T612" s="61">
        <v>41650</v>
      </c>
      <c r="U612" s="61">
        <v>40500</v>
      </c>
      <c r="V612" s="61">
        <v>4582290</v>
      </c>
      <c r="W612" s="61">
        <v>111355765</v>
      </c>
    </row>
    <row r="613" spans="14:23" ht="12" customHeight="1">
      <c r="N613" s="49" t="s">
        <v>6156</v>
      </c>
      <c r="O613" s="61">
        <v>40900</v>
      </c>
      <c r="P613" s="844">
        <v>-750</v>
      </c>
      <c r="Q613" s="61">
        <v>335401</v>
      </c>
      <c r="R613" s="61">
        <v>13720782250</v>
      </c>
      <c r="S613" s="61">
        <v>41600</v>
      </c>
      <c r="T613" s="61">
        <v>41600</v>
      </c>
      <c r="U613" s="61">
        <v>40500</v>
      </c>
      <c r="V613" s="61">
        <v>4554451</v>
      </c>
      <c r="W613" s="61">
        <v>111355765</v>
      </c>
    </row>
    <row r="614" spans="14:23" ht="12" customHeight="1">
      <c r="N614" s="49" t="s">
        <v>6157</v>
      </c>
      <c r="O614" s="61">
        <v>41650</v>
      </c>
      <c r="P614" s="61">
        <v>1600</v>
      </c>
      <c r="Q614" s="61">
        <v>530668</v>
      </c>
      <c r="R614" s="61">
        <v>21791198800</v>
      </c>
      <c r="S614" s="61">
        <v>40000</v>
      </c>
      <c r="T614" s="61">
        <v>41650</v>
      </c>
      <c r="U614" s="61">
        <v>39950</v>
      </c>
      <c r="V614" s="61">
        <v>4637968</v>
      </c>
      <c r="W614" s="61">
        <v>111355765</v>
      </c>
    </row>
    <row r="615" spans="14:23" ht="12" customHeight="1">
      <c r="N615" s="49" t="s">
        <v>6158</v>
      </c>
      <c r="O615" s="61">
        <v>40050</v>
      </c>
      <c r="P615" s="844">
        <v>-450</v>
      </c>
      <c r="Q615" s="61">
        <v>402792</v>
      </c>
      <c r="R615" s="61">
        <v>16231068850</v>
      </c>
      <c r="S615" s="61">
        <v>39700</v>
      </c>
      <c r="T615" s="61">
        <v>40950</v>
      </c>
      <c r="U615" s="61">
        <v>39700</v>
      </c>
      <c r="V615" s="61">
        <v>4459798</v>
      </c>
      <c r="W615" s="61">
        <v>111355765</v>
      </c>
    </row>
    <row r="616" spans="14:23" ht="12" customHeight="1">
      <c r="N616" s="49" t="s">
        <v>6159</v>
      </c>
      <c r="O616" s="61">
        <v>40500</v>
      </c>
      <c r="P616" s="844">
        <v>-950</v>
      </c>
      <c r="Q616" s="61">
        <v>498160</v>
      </c>
      <c r="R616" s="61">
        <v>20135846950</v>
      </c>
      <c r="S616" s="61">
        <v>41100</v>
      </c>
      <c r="T616" s="61">
        <v>41450</v>
      </c>
      <c r="U616" s="61">
        <v>39650</v>
      </c>
      <c r="V616" s="61">
        <v>4509908</v>
      </c>
      <c r="W616" s="61">
        <v>111355765</v>
      </c>
    </row>
    <row r="617" spans="14:23" ht="12" customHeight="1">
      <c r="N617" s="49" t="s">
        <v>6160</v>
      </c>
      <c r="O617" s="61">
        <v>41450</v>
      </c>
      <c r="P617" s="844">
        <v>400</v>
      </c>
      <c r="Q617" s="61">
        <v>340784</v>
      </c>
      <c r="R617" s="61">
        <v>13978721150</v>
      </c>
      <c r="S617" s="61">
        <v>40500</v>
      </c>
      <c r="T617" s="61">
        <v>41450</v>
      </c>
      <c r="U617" s="61">
        <v>40300</v>
      </c>
      <c r="V617" s="61">
        <v>4615696</v>
      </c>
      <c r="W617" s="61">
        <v>111355765</v>
      </c>
    </row>
    <row r="618" spans="14:23" ht="12" customHeight="1">
      <c r="N618" s="49" t="s">
        <v>6161</v>
      </c>
      <c r="O618" s="61">
        <v>41050</v>
      </c>
      <c r="P618" s="61">
        <v>-1200</v>
      </c>
      <c r="Q618" s="61">
        <v>565441</v>
      </c>
      <c r="R618" s="61">
        <v>23247721200</v>
      </c>
      <c r="S618" s="61">
        <v>42200</v>
      </c>
      <c r="T618" s="61">
        <v>42200</v>
      </c>
      <c r="U618" s="61">
        <v>40750</v>
      </c>
      <c r="V618" s="61">
        <v>4571154</v>
      </c>
      <c r="W618" s="61">
        <v>111355765</v>
      </c>
    </row>
    <row r="619" spans="14:23" ht="12" customHeight="1">
      <c r="N619" s="49" t="s">
        <v>6162</v>
      </c>
      <c r="O619" s="61">
        <v>42250</v>
      </c>
      <c r="P619" s="844">
        <v>0</v>
      </c>
      <c r="Q619" s="61">
        <v>598657</v>
      </c>
      <c r="R619" s="61">
        <v>24888964900</v>
      </c>
      <c r="S619" s="61">
        <v>42500</v>
      </c>
      <c r="T619" s="61">
        <v>42500</v>
      </c>
      <c r="U619" s="61">
        <v>40850</v>
      </c>
      <c r="V619" s="61">
        <v>4704781</v>
      </c>
      <c r="W619" s="61">
        <v>111355765</v>
      </c>
    </row>
    <row r="620" spans="14:23" ht="12" customHeight="1">
      <c r="N620" s="49" t="s">
        <v>6163</v>
      </c>
      <c r="O620" s="61">
        <v>42250</v>
      </c>
      <c r="P620" s="61">
        <v>-2150</v>
      </c>
      <c r="Q620" s="61">
        <v>756670</v>
      </c>
      <c r="R620" s="61">
        <v>32104129100</v>
      </c>
      <c r="S620" s="61">
        <v>44100</v>
      </c>
      <c r="T620" s="61">
        <v>44100</v>
      </c>
      <c r="U620" s="61">
        <v>41750</v>
      </c>
      <c r="V620" s="61">
        <v>4704781</v>
      </c>
      <c r="W620" s="61">
        <v>111355765</v>
      </c>
    </row>
    <row r="621" spans="14:23" ht="12" customHeight="1">
      <c r="N621" s="49" t="s">
        <v>6164</v>
      </c>
      <c r="O621" s="61">
        <v>44400</v>
      </c>
      <c r="P621" s="61">
        <v>1200</v>
      </c>
      <c r="Q621" s="61">
        <v>758327</v>
      </c>
      <c r="R621" s="61">
        <v>33360977300</v>
      </c>
      <c r="S621" s="61">
        <v>43300</v>
      </c>
      <c r="T621" s="61">
        <v>44500</v>
      </c>
      <c r="U621" s="61">
        <v>43050</v>
      </c>
      <c r="V621" s="61">
        <v>4944196</v>
      </c>
      <c r="W621" s="61">
        <v>111355765</v>
      </c>
    </row>
    <row r="622" spans="14:23" ht="12" customHeight="1">
      <c r="N622" s="49" t="s">
        <v>6165</v>
      </c>
      <c r="O622" s="61">
        <v>43200</v>
      </c>
      <c r="P622" s="844">
        <v>250</v>
      </c>
      <c r="Q622" s="61">
        <v>338185</v>
      </c>
      <c r="R622" s="61">
        <v>14520411750</v>
      </c>
      <c r="S622" s="61">
        <v>42950</v>
      </c>
      <c r="T622" s="61">
        <v>43200</v>
      </c>
      <c r="U622" s="61">
        <v>42550</v>
      </c>
      <c r="V622" s="61">
        <v>4810569</v>
      </c>
      <c r="W622" s="61">
        <v>111355765</v>
      </c>
    </row>
    <row r="623" spans="14:23" ht="12" customHeight="1">
      <c r="N623" s="49" t="s">
        <v>6166</v>
      </c>
      <c r="O623" s="61">
        <v>42950</v>
      </c>
      <c r="P623" s="844">
        <v>950</v>
      </c>
      <c r="Q623" s="61">
        <v>278233</v>
      </c>
      <c r="R623" s="61">
        <v>11839409300</v>
      </c>
      <c r="S623" s="61">
        <v>42000</v>
      </c>
      <c r="T623" s="61">
        <v>43000</v>
      </c>
      <c r="U623" s="61">
        <v>41550</v>
      </c>
      <c r="V623" s="61">
        <v>4782730</v>
      </c>
      <c r="W623" s="61">
        <v>111355765</v>
      </c>
    </row>
    <row r="624" spans="14:23" ht="12" customHeight="1">
      <c r="N624" s="49" t="s">
        <v>6167</v>
      </c>
      <c r="O624" s="61">
        <v>42000</v>
      </c>
      <c r="P624" s="844">
        <v>-700</v>
      </c>
      <c r="Q624" s="61">
        <v>291046</v>
      </c>
      <c r="R624" s="61">
        <v>12326274900</v>
      </c>
      <c r="S624" s="61">
        <v>42900</v>
      </c>
      <c r="T624" s="61">
        <v>43150</v>
      </c>
      <c r="U624" s="61">
        <v>41950</v>
      </c>
      <c r="V624" s="61">
        <v>4676942</v>
      </c>
      <c r="W624" s="61">
        <v>111355765</v>
      </c>
    </row>
    <row r="625" spans="14:23" ht="12" customHeight="1">
      <c r="N625" s="49" t="s">
        <v>6168</v>
      </c>
      <c r="O625" s="61">
        <v>42700</v>
      </c>
      <c r="P625" s="844">
        <v>50</v>
      </c>
      <c r="Q625" s="61">
        <v>338866</v>
      </c>
      <c r="R625" s="61">
        <v>14484993000</v>
      </c>
      <c r="S625" s="61">
        <v>42650</v>
      </c>
      <c r="T625" s="61">
        <v>43100</v>
      </c>
      <c r="U625" s="61">
        <v>42150</v>
      </c>
      <c r="V625" s="61">
        <v>4754891</v>
      </c>
      <c r="W625" s="61">
        <v>111355765</v>
      </c>
    </row>
    <row r="626" spans="14:23" ht="12" customHeight="1">
      <c r="N626" s="49" t="s">
        <v>6169</v>
      </c>
      <c r="O626" s="61">
        <v>42650</v>
      </c>
      <c r="P626" s="844">
        <v>950</v>
      </c>
      <c r="Q626" s="61">
        <v>366135</v>
      </c>
      <c r="R626" s="61">
        <v>15426012700</v>
      </c>
      <c r="S626" s="61">
        <v>41700</v>
      </c>
      <c r="T626" s="61">
        <v>42850</v>
      </c>
      <c r="U626" s="61">
        <v>41450</v>
      </c>
      <c r="V626" s="61">
        <v>4749323</v>
      </c>
      <c r="W626" s="61">
        <v>111355765</v>
      </c>
    </row>
    <row r="627" spans="14:23" ht="12" customHeight="1">
      <c r="N627" s="49" t="s">
        <v>6170</v>
      </c>
      <c r="O627" s="61">
        <v>41700</v>
      </c>
      <c r="P627" s="844">
        <v>-550</v>
      </c>
      <c r="Q627" s="61">
        <v>377417</v>
      </c>
      <c r="R627" s="61">
        <v>15693498750</v>
      </c>
      <c r="S627" s="61">
        <v>42600</v>
      </c>
      <c r="T627" s="61">
        <v>42600</v>
      </c>
      <c r="U627" s="61">
        <v>40950</v>
      </c>
      <c r="V627" s="61">
        <v>4643535</v>
      </c>
      <c r="W627" s="61">
        <v>111355765</v>
      </c>
    </row>
    <row r="628" spans="14:23" ht="12" customHeight="1">
      <c r="N628" s="49" t="s">
        <v>6171</v>
      </c>
      <c r="O628" s="61">
        <v>42250</v>
      </c>
      <c r="P628" s="844">
        <v>400</v>
      </c>
      <c r="Q628" s="61">
        <v>318835</v>
      </c>
      <c r="R628" s="61">
        <v>13452488650</v>
      </c>
      <c r="S628" s="61">
        <v>41850</v>
      </c>
      <c r="T628" s="61">
        <v>42450</v>
      </c>
      <c r="U628" s="61">
        <v>41750</v>
      </c>
      <c r="V628" s="61">
        <v>4704781</v>
      </c>
      <c r="W628" s="61">
        <v>111355765</v>
      </c>
    </row>
    <row r="629" spans="14:23" ht="12" customHeight="1">
      <c r="N629" s="49" t="s">
        <v>6172</v>
      </c>
      <c r="O629" s="61">
        <v>41850</v>
      </c>
      <c r="P629" s="844">
        <v>-400</v>
      </c>
      <c r="Q629" s="61">
        <v>366361</v>
      </c>
      <c r="R629" s="61">
        <v>15309856100</v>
      </c>
      <c r="S629" s="61">
        <v>42300</v>
      </c>
      <c r="T629" s="61">
        <v>42500</v>
      </c>
      <c r="U629" s="61">
        <v>41300</v>
      </c>
      <c r="V629" s="61">
        <v>4660239</v>
      </c>
      <c r="W629" s="61">
        <v>111355765</v>
      </c>
    </row>
    <row r="630" spans="14:23" ht="12" customHeight="1">
      <c r="N630" s="49" t="s">
        <v>6173</v>
      </c>
      <c r="O630" s="61">
        <v>42250</v>
      </c>
      <c r="P630" s="844">
        <v>-650</v>
      </c>
      <c r="Q630" s="61">
        <v>779161</v>
      </c>
      <c r="R630" s="61">
        <v>33046140800</v>
      </c>
      <c r="S630" s="61">
        <v>42850</v>
      </c>
      <c r="T630" s="61">
        <v>43400</v>
      </c>
      <c r="U630" s="61">
        <v>41800</v>
      </c>
      <c r="V630" s="61">
        <v>4704781</v>
      </c>
      <c r="W630" s="61">
        <v>111355765</v>
      </c>
    </row>
    <row r="631" spans="14:23" ht="12" customHeight="1">
      <c r="N631" s="49" t="s">
        <v>6174</v>
      </c>
      <c r="O631" s="61">
        <v>42900</v>
      </c>
      <c r="P631" s="61">
        <v>1750</v>
      </c>
      <c r="Q631" s="61">
        <v>1079128</v>
      </c>
      <c r="R631" s="61">
        <v>45748318350</v>
      </c>
      <c r="S631" s="61">
        <v>41500</v>
      </c>
      <c r="T631" s="61">
        <v>43100</v>
      </c>
      <c r="U631" s="61">
        <v>41450</v>
      </c>
      <c r="V631" s="61">
        <v>4777162</v>
      </c>
      <c r="W631" s="61">
        <v>111355765</v>
      </c>
    </row>
    <row r="632" spans="14:23" ht="12" customHeight="1">
      <c r="N632" s="49" t="s">
        <v>6175</v>
      </c>
      <c r="O632" s="61">
        <v>41150</v>
      </c>
      <c r="P632" s="844">
        <v>650</v>
      </c>
      <c r="Q632" s="61">
        <v>534156</v>
      </c>
      <c r="R632" s="61">
        <v>21983099100</v>
      </c>
      <c r="S632" s="61">
        <v>40850</v>
      </c>
      <c r="T632" s="61">
        <v>41300</v>
      </c>
      <c r="U632" s="61">
        <v>40750</v>
      </c>
      <c r="V632" s="61">
        <v>4582290</v>
      </c>
      <c r="W632" s="61">
        <v>111355765</v>
      </c>
    </row>
    <row r="633" spans="14:23" ht="12" customHeight="1">
      <c r="N633" s="49" t="s">
        <v>6176</v>
      </c>
      <c r="O633" s="61">
        <v>40500</v>
      </c>
      <c r="P633" s="844">
        <v>300</v>
      </c>
      <c r="Q633" s="61">
        <v>481531</v>
      </c>
      <c r="R633" s="61">
        <v>19582918000</v>
      </c>
      <c r="S633" s="61">
        <v>40350</v>
      </c>
      <c r="T633" s="61">
        <v>40950</v>
      </c>
      <c r="U633" s="61">
        <v>40000</v>
      </c>
      <c r="V633" s="61">
        <v>4509908</v>
      </c>
      <c r="W633" s="61">
        <v>111355765</v>
      </c>
    </row>
    <row r="634" spans="14:23" ht="12" customHeight="1">
      <c r="N634" s="49" t="s">
        <v>6178</v>
      </c>
      <c r="O634" s="61">
        <v>40200</v>
      </c>
      <c r="P634" s="844">
        <v>900</v>
      </c>
      <c r="Q634" s="61">
        <v>470534</v>
      </c>
      <c r="R634" s="61">
        <v>18811554350</v>
      </c>
      <c r="S634" s="61">
        <v>39450</v>
      </c>
      <c r="T634" s="61">
        <v>40350</v>
      </c>
      <c r="U634" s="61">
        <v>38850</v>
      </c>
      <c r="V634" s="61">
        <v>4476502</v>
      </c>
      <c r="W634" s="61">
        <v>111355765</v>
      </c>
    </row>
    <row r="635" spans="14:23" ht="12" customHeight="1">
      <c r="N635" s="49" t="s">
        <v>6179</v>
      </c>
      <c r="O635" s="61">
        <v>39300</v>
      </c>
      <c r="P635" s="844">
        <v>300</v>
      </c>
      <c r="Q635" s="61">
        <v>188354</v>
      </c>
      <c r="R635" s="61">
        <v>7358199900</v>
      </c>
      <c r="S635" s="61">
        <v>38500</v>
      </c>
      <c r="T635" s="61">
        <v>39300</v>
      </c>
      <c r="U635" s="61">
        <v>38500</v>
      </c>
      <c r="V635" s="61">
        <v>4376282</v>
      </c>
      <c r="W635" s="61">
        <v>111355765</v>
      </c>
    </row>
    <row r="636" spans="14:23" ht="12" customHeight="1">
      <c r="N636" s="49" t="s">
        <v>6180</v>
      </c>
      <c r="O636" s="61">
        <v>39000</v>
      </c>
      <c r="P636" s="844">
        <v>-250</v>
      </c>
      <c r="Q636" s="61">
        <v>395102</v>
      </c>
      <c r="R636" s="61">
        <v>15605532750</v>
      </c>
      <c r="S636" s="61">
        <v>39550</v>
      </c>
      <c r="T636" s="61">
        <v>40150</v>
      </c>
      <c r="U636" s="61">
        <v>39000</v>
      </c>
      <c r="V636" s="61">
        <v>4342875</v>
      </c>
      <c r="W636" s="61">
        <v>111355765</v>
      </c>
    </row>
  </sheetData>
  <mergeCells count="40">
    <mergeCell ref="C116:C117"/>
    <mergeCell ref="E116:E117"/>
    <mergeCell ref="F116:F117"/>
    <mergeCell ref="B128:B129"/>
    <mergeCell ref="C128:C129"/>
    <mergeCell ref="D128:D129"/>
    <mergeCell ref="F128:F129"/>
    <mergeCell ref="G104:G105"/>
    <mergeCell ref="B219:B220"/>
    <mergeCell ref="C219:C220"/>
    <mergeCell ref="E219:E220"/>
    <mergeCell ref="G116:G117"/>
    <mergeCell ref="B164:B175"/>
    <mergeCell ref="B176:B178"/>
    <mergeCell ref="B179:B183"/>
    <mergeCell ref="B184:B192"/>
    <mergeCell ref="G128:G129"/>
    <mergeCell ref="B145:D145"/>
    <mergeCell ref="B146:D146"/>
    <mergeCell ref="B147:D147"/>
    <mergeCell ref="B148:D148"/>
    <mergeCell ref="B158:B163"/>
    <mergeCell ref="B116:B117"/>
    <mergeCell ref="B232:B233"/>
    <mergeCell ref="C232:C233"/>
    <mergeCell ref="D232:D233"/>
    <mergeCell ref="F232:F233"/>
    <mergeCell ref="H127:H128"/>
    <mergeCell ref="B205:B206"/>
    <mergeCell ref="C205:C206"/>
    <mergeCell ref="E205:E206"/>
    <mergeCell ref="B266:B276"/>
    <mergeCell ref="B277:B279"/>
    <mergeCell ref="B280:B282"/>
    <mergeCell ref="B283:B292"/>
    <mergeCell ref="B250:D250"/>
    <mergeCell ref="B251:D251"/>
    <mergeCell ref="B252:D252"/>
    <mergeCell ref="B253:D253"/>
    <mergeCell ref="B260:B265"/>
  </mergeCells>
  <phoneticPr fontId="2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1"/>
    <pageSetUpPr autoPageBreaks="0"/>
  </sheetPr>
  <dimension ref="A2:Y636"/>
  <sheetViews>
    <sheetView topLeftCell="C2" workbookViewId="0">
      <selection activeCell="D8" sqref="D8"/>
    </sheetView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2" width="17.625" style="49" customWidth="1"/>
    <col min="13" max="13" width="16.375" style="49" bestFit="1" customWidth="1"/>
    <col min="14" max="14" width="9" style="49"/>
    <col min="15" max="15" width="9.125" style="49" bestFit="1" customWidth="1"/>
    <col min="16" max="16" width="11.375" style="49" customWidth="1"/>
    <col min="17" max="22" width="9" style="49"/>
    <col min="23" max="23" width="12.5" style="49" customWidth="1"/>
    <col min="24" max="16384" width="9" style="49"/>
  </cols>
  <sheetData>
    <row r="2" spans="2:18" ht="12" customHeight="1">
      <c r="B2" s="115" t="s">
        <v>2020</v>
      </c>
      <c r="C2" s="120">
        <v>2018</v>
      </c>
      <c r="D2" s="120">
        <v>2017</v>
      </c>
      <c r="E2" s="120">
        <v>2016</v>
      </c>
      <c r="F2" s="118" t="s">
        <v>2022</v>
      </c>
      <c r="G2" s="119" t="s">
        <v>2024</v>
      </c>
      <c r="H2" s="119" t="s">
        <v>6365</v>
      </c>
      <c r="I2" s="119" t="s">
        <v>6364</v>
      </c>
    </row>
    <row r="3" spans="2:18" ht="12" customHeight="1">
      <c r="B3" s="116"/>
      <c r="C3" s="117" t="s">
        <v>2026</v>
      </c>
      <c r="D3" s="117" t="s">
        <v>700</v>
      </c>
      <c r="E3" s="117" t="s">
        <v>700</v>
      </c>
      <c r="F3" s="101" t="s">
        <v>2028</v>
      </c>
      <c r="G3" s="230">
        <f>G4+G5</f>
        <v>539369.78946</v>
      </c>
      <c r="H3" s="230">
        <f>H4+H5</f>
        <v>561402.23066600005</v>
      </c>
      <c r="I3" s="230">
        <f>I4+H5</f>
        <v>524391.26174600003</v>
      </c>
    </row>
    <row r="4" spans="2:18" ht="12" customHeight="1">
      <c r="B4" s="100" t="s">
        <v>2030</v>
      </c>
      <c r="C4" s="231">
        <f>J31/10^6</f>
        <v>3850546.0303130001</v>
      </c>
      <c r="D4" s="231">
        <f t="shared" ref="D4:E4" si="0">K31/10^6</f>
        <v>3266415.7459439998</v>
      </c>
      <c r="E4" s="231">
        <f t="shared" si="0"/>
        <v>2059304.92423</v>
      </c>
      <c r="F4" s="106" t="s">
        <v>2032</v>
      </c>
      <c r="G4" s="231">
        <f>C33/10^6</f>
        <v>331208.94646000001</v>
      </c>
      <c r="H4" s="231">
        <f t="shared" ref="H4:I4" si="1">D33/10^6</f>
        <v>375827.65166600002</v>
      </c>
      <c r="I4" s="231">
        <f t="shared" si="1"/>
        <v>338816.68274600001</v>
      </c>
    </row>
    <row r="5" spans="2:18" ht="12" customHeight="1">
      <c r="B5" s="100" t="s">
        <v>2034</v>
      </c>
      <c r="C5" s="231">
        <f>J37/10^6</f>
        <v>463519.90617700003</v>
      </c>
      <c r="D5" s="231">
        <f t="shared" ref="D5:E5" si="2">K37/10^6</f>
        <v>311131.43855000002</v>
      </c>
      <c r="E5" s="231">
        <f t="shared" si="2"/>
        <v>97067.250828999997</v>
      </c>
      <c r="F5" s="106" t="s">
        <v>2036</v>
      </c>
      <c r="G5" s="231">
        <f>D95/10^3</f>
        <v>208160.84299999999</v>
      </c>
      <c r="H5" s="231">
        <f>F95/10^3</f>
        <v>185574.579</v>
      </c>
      <c r="I5" s="231">
        <f>H95/10^3</f>
        <v>144744.389</v>
      </c>
    </row>
    <row r="6" spans="2:18" ht="12" customHeight="1">
      <c r="B6" s="100" t="s">
        <v>2038</v>
      </c>
      <c r="C6" s="231">
        <f>SUM(C135:C136)/10^3</f>
        <v>67464.167000000001</v>
      </c>
      <c r="D6" s="231">
        <f t="shared" ref="D6:E6" si="3">SUM(D135:D136)/10^3</f>
        <v>66866.932000000001</v>
      </c>
      <c r="E6" s="231">
        <f t="shared" si="3"/>
        <v>68707.517999999996</v>
      </c>
      <c r="F6" s="103" t="s">
        <v>2040</v>
      </c>
      <c r="G6" s="232">
        <f>SUM(G7:G10)</f>
        <v>1728674.585</v>
      </c>
      <c r="H6" s="232">
        <f>SUM(H7:H10)</f>
        <v>1543821.5079999999</v>
      </c>
      <c r="I6" s="232">
        <f>SUM(I7:I10)</f>
        <v>1027276.078</v>
      </c>
    </row>
    <row r="7" spans="2:18" ht="12" customHeight="1">
      <c r="B7" s="100" t="s">
        <v>2042</v>
      </c>
      <c r="C7" s="231">
        <f>C5+C6</f>
        <v>530984.07317700004</v>
      </c>
      <c r="D7" s="231">
        <f t="shared" ref="D7:E7" si="4">D5+D6</f>
        <v>377998.37054999999</v>
      </c>
      <c r="E7" s="231">
        <f t="shared" si="4"/>
        <v>165774.76882900001</v>
      </c>
      <c r="F7" s="108" t="s">
        <v>2044</v>
      </c>
      <c r="G7" s="233">
        <f>F124/10^3</f>
        <v>376269.96899999998</v>
      </c>
      <c r="H7" s="233">
        <f>I124/10^3</f>
        <v>497364.11900000001</v>
      </c>
      <c r="I7" s="233">
        <f>L124/10^3</f>
        <v>238852.55100000001</v>
      </c>
      <c r="J7" s="233" t="e">
        <f>K124/10^3</f>
        <v>#VALUE!</v>
      </c>
    </row>
    <row r="8" spans="2:18" ht="12" customHeight="1" thickBot="1">
      <c r="B8" s="110" t="s">
        <v>2046</v>
      </c>
      <c r="C8" s="234">
        <f>J46/10^6</f>
        <v>244140.18351500001</v>
      </c>
      <c r="D8" s="234">
        <f t="shared" ref="D8:E8" si="5">K46/10^6</f>
        <v>123275.08341399999</v>
      </c>
      <c r="E8" s="234">
        <f t="shared" si="5"/>
        <v>1813.338972</v>
      </c>
      <c r="F8" s="108" t="s">
        <v>2048</v>
      </c>
      <c r="G8" s="233">
        <f>(D125+D128)/10^3</f>
        <v>169522.5</v>
      </c>
      <c r="H8" s="233">
        <f>(G125+G128)/10^3</f>
        <v>199180.54300000001</v>
      </c>
      <c r="I8" s="233">
        <f>(J125+J128)/10^3</f>
        <v>237207.924</v>
      </c>
    </row>
    <row r="9" spans="2:18" ht="12" customHeight="1" thickTop="1">
      <c r="C9" s="235"/>
      <c r="F9" s="108" t="s">
        <v>2050</v>
      </c>
      <c r="G9" s="233">
        <f>E125/10^3</f>
        <v>983317.179</v>
      </c>
      <c r="H9" s="233">
        <f>H125/10^3</f>
        <v>647712.76699999999</v>
      </c>
      <c r="I9" s="233">
        <f>K125/10^3</f>
        <v>511283.82299999997</v>
      </c>
      <c r="N9" s="63" t="s">
        <v>4743</v>
      </c>
      <c r="O9" s="79">
        <f>AVERAGE(O87:O148)</f>
        <v>10560</v>
      </c>
      <c r="P9" s="79">
        <f>AVERAGE(O331:O387)</f>
        <v>8282.9824561403511</v>
      </c>
      <c r="Q9" s="79">
        <f>AVERAGE(O574:O636)</f>
        <v>5142.7777777777774</v>
      </c>
      <c r="R9" s="63" t="s">
        <v>2002</v>
      </c>
    </row>
    <row r="10" spans="2:18" ht="12" customHeight="1">
      <c r="C10" s="235"/>
      <c r="F10" s="108" t="s">
        <v>2052</v>
      </c>
      <c r="G10" s="236">
        <f>E128/10^3</f>
        <v>199564.93700000001</v>
      </c>
      <c r="H10" s="236">
        <f>H128/10^3</f>
        <v>199564.079</v>
      </c>
      <c r="I10" s="236">
        <f>K128/10^3</f>
        <v>39931.78</v>
      </c>
      <c r="N10" s="63" t="s">
        <v>4661</v>
      </c>
      <c r="O10" s="79">
        <f>AVERAGE(O28:O86)</f>
        <v>12067.796610169491</v>
      </c>
      <c r="P10" s="79">
        <f>AVERAGE(O270:O330)</f>
        <v>11201.639344262296</v>
      </c>
      <c r="Q10" s="79">
        <f>AVERAGE(O512:O573)</f>
        <v>5477.4193548387093</v>
      </c>
      <c r="R10" s="63" t="s">
        <v>2002</v>
      </c>
    </row>
    <row r="11" spans="2:18" ht="12" customHeight="1">
      <c r="F11" s="103" t="s">
        <v>2054</v>
      </c>
      <c r="G11" s="232">
        <f>SUM(G12:G18)</f>
        <v>886059.95851100003</v>
      </c>
      <c r="H11" s="232">
        <f>SUM(H12:H18)</f>
        <v>746012.51227999991</v>
      </c>
      <c r="I11" s="232">
        <f>SUM(I12:I18)</f>
        <v>639810.66442100005</v>
      </c>
      <c r="N11" s="63" t="s">
        <v>2001</v>
      </c>
      <c r="O11" s="79">
        <f>AVERAGE(O28:O148)</f>
        <v>11295.206611570247</v>
      </c>
      <c r="P11" s="79">
        <f>AVERAGE(O270:O390)</f>
        <v>9755.8677685950406</v>
      </c>
      <c r="Q11" s="79">
        <f>AVERAGE(O512:O636)</f>
        <v>5308.76</v>
      </c>
      <c r="R11" s="63" t="s">
        <v>2002</v>
      </c>
    </row>
    <row r="12" spans="2:18" ht="12" customHeight="1">
      <c r="F12" s="106" t="s">
        <v>2056</v>
      </c>
      <c r="G12" s="233">
        <f>E112/10^3</f>
        <v>25865.964</v>
      </c>
      <c r="H12" s="233">
        <f>G112/10^3</f>
        <v>3640.2539999999999</v>
      </c>
      <c r="I12" s="233">
        <f>I112/10^3</f>
        <v>2492.7190000000001</v>
      </c>
      <c r="N12" s="63" t="s">
        <v>4741</v>
      </c>
      <c r="O12" s="219">
        <f>V87</f>
        <v>867140</v>
      </c>
      <c r="P12" s="219">
        <f>V331</f>
        <v>786920</v>
      </c>
      <c r="Q12" s="219">
        <f>V574</f>
        <v>414088</v>
      </c>
      <c r="R12" s="63" t="s">
        <v>2003</v>
      </c>
    </row>
    <row r="13" spans="2:18" ht="12" customHeight="1">
      <c r="F13" s="106" t="s">
        <v>2057</v>
      </c>
      <c r="G13" s="233">
        <f>C56/10^6</f>
        <v>271938.43322800001</v>
      </c>
      <c r="H13" s="233">
        <f t="shared" ref="H13:I13" si="6">D56/10^6</f>
        <v>91317.471984000003</v>
      </c>
      <c r="I13" s="233">
        <f t="shared" si="6"/>
        <v>94380.460500000001</v>
      </c>
      <c r="N13" s="63" t="s">
        <v>2004</v>
      </c>
      <c r="O13" s="219">
        <f>V28</f>
        <v>947360</v>
      </c>
      <c r="P13" s="219">
        <f>V270</f>
        <v>825120</v>
      </c>
      <c r="Q13" s="219">
        <f>V512</f>
        <v>448468</v>
      </c>
      <c r="R13" s="63" t="s">
        <v>2003</v>
      </c>
    </row>
    <row r="14" spans="2:18" ht="12" customHeight="1">
      <c r="F14" s="106" t="s">
        <v>2059</v>
      </c>
      <c r="G14" s="233">
        <f>C54/10^6</f>
        <v>258377.502771</v>
      </c>
      <c r="H14" s="233">
        <f t="shared" ref="H14:I14" si="7">D54/10^6</f>
        <v>251314.48308999999</v>
      </c>
      <c r="I14" s="233">
        <f t="shared" si="7"/>
        <v>251154.39851299999</v>
      </c>
      <c r="N14"/>
      <c r="O14" s="219">
        <f>W28</f>
        <v>76400000</v>
      </c>
      <c r="P14" s="219">
        <f>W270</f>
        <v>76400000</v>
      </c>
      <c r="Q14" s="219">
        <f>W512</f>
        <v>76400000</v>
      </c>
      <c r="R14" s="505" t="s">
        <v>6383</v>
      </c>
    </row>
    <row r="15" spans="2:18" ht="12" customHeight="1">
      <c r="F15" s="106" t="s">
        <v>2061</v>
      </c>
      <c r="G15" s="233">
        <f>(C37+C49)/10^6</f>
        <v>118509.37983000001</v>
      </c>
      <c r="H15" s="233">
        <f>(D36+D48)/10^6</f>
        <v>35145.463341000002</v>
      </c>
      <c r="I15" s="233">
        <f t="shared" ref="I15" si="8">(E36+E48)/10^6</f>
        <v>18112.949536</v>
      </c>
      <c r="J15" s="233"/>
    </row>
    <row r="16" spans="2:18" ht="12" customHeight="1">
      <c r="F16" s="106" t="s">
        <v>2062</v>
      </c>
      <c r="G16" s="235">
        <f>(C39+C51)/10^6</f>
        <v>131994.51728100001</v>
      </c>
      <c r="H16" s="235">
        <f>(D38+D50)/10^6</f>
        <v>315185.75786499999</v>
      </c>
      <c r="I16" s="235">
        <f t="shared" ref="I16" si="9">(E38+E50)/10^6</f>
        <v>240022.707872</v>
      </c>
      <c r="J16" s="235"/>
    </row>
    <row r="17" spans="2:25" ht="12" customHeight="1">
      <c r="F17" s="106" t="s">
        <v>2063</v>
      </c>
      <c r="G17" s="233">
        <f>(C41+C53)/10^6</f>
        <v>19366.112400999998</v>
      </c>
      <c r="H17" s="233">
        <f>(D40+D52)/10^6</f>
        <v>7223.58</v>
      </c>
      <c r="I17" s="233">
        <f t="shared" ref="I17" si="10">(E40+E52)/10^6</f>
        <v>6533.64</v>
      </c>
      <c r="J17" s="233"/>
    </row>
    <row r="18" spans="2:25" ht="12" customHeight="1">
      <c r="F18" s="106" t="s">
        <v>2065</v>
      </c>
      <c r="G18" s="233">
        <f>(D111+E111)/10^3</f>
        <v>60008.048999999999</v>
      </c>
      <c r="H18" s="233">
        <f>(F111+G111)/10^3</f>
        <v>42185.502</v>
      </c>
      <c r="I18" s="233">
        <f>(H111+I111)/10^3</f>
        <v>27113.789000000001</v>
      </c>
      <c r="O18" s="49" t="s">
        <v>2066</v>
      </c>
      <c r="P18" s="49" t="s">
        <v>2068</v>
      </c>
    </row>
    <row r="19" spans="2:25" ht="12" customHeight="1" thickBot="1">
      <c r="F19" s="113" t="s">
        <v>2070</v>
      </c>
      <c r="G19" s="237">
        <f>C86/10^6</f>
        <v>1482288.265598</v>
      </c>
      <c r="H19" s="237">
        <f t="shared" ref="H19:I19" si="11">D86/10^6</f>
        <v>1435399.027549</v>
      </c>
      <c r="I19" s="237">
        <f t="shared" si="11"/>
        <v>1261379.1254690001</v>
      </c>
      <c r="N19" s="49" t="s">
        <v>2071</v>
      </c>
      <c r="O19" s="238">
        <f>AVERAGE(O87:O148)</f>
        <v>10560</v>
      </c>
      <c r="P19" s="238">
        <f>AVERAGE(W87:W148)</f>
        <v>76400000</v>
      </c>
    </row>
    <row r="20" spans="2:25" ht="12" customHeight="1" thickTop="1">
      <c r="N20" s="49" t="s">
        <v>2072</v>
      </c>
      <c r="O20" s="238">
        <f>AVERAGE(O28:O86)</f>
        <v>12067.796610169491</v>
      </c>
      <c r="P20" s="238">
        <f>AVERAGE(W28:W86)</f>
        <v>76400000</v>
      </c>
    </row>
    <row r="21" spans="2:25" ht="12" customHeight="1">
      <c r="G21" s="235"/>
      <c r="N21" s="49" t="s">
        <v>2073</v>
      </c>
      <c r="O21" s="238">
        <f>AVERAGE(O28:O148)</f>
        <v>11295.206611570247</v>
      </c>
      <c r="P21" s="238">
        <f>AVERAGE(W28:W148)</f>
        <v>76400000</v>
      </c>
    </row>
    <row r="24" spans="2:25" ht="12" customHeight="1">
      <c r="G24" s="235"/>
    </row>
    <row r="25" spans="2:25" ht="12" customHeight="1">
      <c r="B25" s="239" t="s">
        <v>120</v>
      </c>
      <c r="C25" s="240"/>
      <c r="D25" s="240"/>
      <c r="E25" s="240"/>
      <c r="G25" s="235"/>
      <c r="I25" s="239" t="s">
        <v>669</v>
      </c>
      <c r="J25" s="241"/>
      <c r="K25" s="241"/>
      <c r="L25" s="241"/>
      <c r="N25" s="58" t="s">
        <v>2074</v>
      </c>
      <c r="W25" s="238"/>
      <c r="Y25" s="58" t="s">
        <v>2075</v>
      </c>
    </row>
    <row r="26" spans="2:25" ht="12" customHeight="1">
      <c r="B26" s="242" t="s">
        <v>2076</v>
      </c>
      <c r="C26" s="240"/>
      <c r="D26" s="240"/>
      <c r="E26" s="240"/>
      <c r="I26" s="242" t="s">
        <v>2077</v>
      </c>
      <c r="J26" s="241"/>
      <c r="K26" s="241"/>
      <c r="L26" s="241"/>
    </row>
    <row r="27" spans="2:25" ht="12" customHeight="1">
      <c r="B27" s="242" t="s">
        <v>2078</v>
      </c>
      <c r="C27" s="240"/>
      <c r="D27" s="240"/>
      <c r="E27" s="240"/>
      <c r="I27" s="242" t="s">
        <v>2079</v>
      </c>
      <c r="J27" s="241"/>
      <c r="K27" s="241"/>
      <c r="L27" s="241"/>
      <c r="N27" s="49" t="s">
        <v>127</v>
      </c>
      <c r="O27" s="59" t="s">
        <v>128</v>
      </c>
      <c r="P27" s="49" t="s">
        <v>129</v>
      </c>
      <c r="Q27" s="49" t="s">
        <v>130</v>
      </c>
      <c r="R27" s="49" t="s">
        <v>131</v>
      </c>
      <c r="S27" s="49" t="s">
        <v>132</v>
      </c>
      <c r="T27" s="49" t="s">
        <v>133</v>
      </c>
      <c r="U27" s="49" t="s">
        <v>134</v>
      </c>
      <c r="V27" s="49" t="s">
        <v>135</v>
      </c>
      <c r="W27" s="49" t="s">
        <v>136</v>
      </c>
    </row>
    <row r="28" spans="2:25" ht="12" customHeight="1">
      <c r="B28" s="242" t="s">
        <v>2080</v>
      </c>
      <c r="C28" s="240"/>
      <c r="D28" s="240"/>
      <c r="E28" s="240"/>
      <c r="I28" s="242" t="s">
        <v>2081</v>
      </c>
      <c r="J28" s="241"/>
      <c r="K28" s="241"/>
      <c r="L28" s="241"/>
      <c r="N28" s="49" t="s">
        <v>2082</v>
      </c>
      <c r="O28" s="243">
        <v>12400</v>
      </c>
      <c r="P28" s="843">
        <v>200</v>
      </c>
      <c r="Q28" s="245">
        <v>247459</v>
      </c>
      <c r="R28" s="245">
        <v>3064330000</v>
      </c>
      <c r="S28" s="245">
        <v>12300</v>
      </c>
      <c r="T28" s="245">
        <v>12500</v>
      </c>
      <c r="U28" s="245">
        <v>12150</v>
      </c>
      <c r="V28" s="245">
        <v>947360</v>
      </c>
      <c r="W28" s="245">
        <v>76400000</v>
      </c>
    </row>
    <row r="29" spans="2:25" ht="12" customHeight="1">
      <c r="B29" s="242" t="s">
        <v>121</v>
      </c>
      <c r="C29" s="240"/>
      <c r="D29" s="240"/>
      <c r="E29" s="240"/>
      <c r="F29" s="246"/>
      <c r="I29" s="242" t="s">
        <v>121</v>
      </c>
      <c r="J29" s="241"/>
      <c r="K29" s="241"/>
      <c r="L29" s="241"/>
      <c r="N29" s="49" t="s">
        <v>2083</v>
      </c>
      <c r="O29" s="243">
        <v>12200</v>
      </c>
      <c r="P29" s="843">
        <v>100</v>
      </c>
      <c r="Q29" s="245">
        <v>209773</v>
      </c>
      <c r="R29" s="245">
        <v>2567042950</v>
      </c>
      <c r="S29" s="245">
        <v>12050</v>
      </c>
      <c r="T29" s="245">
        <v>12450</v>
      </c>
      <c r="U29" s="245">
        <v>11950</v>
      </c>
      <c r="V29" s="245">
        <v>932080</v>
      </c>
      <c r="W29" s="245">
        <v>76400000</v>
      </c>
    </row>
    <row r="30" spans="2:25" ht="12" customHeight="1">
      <c r="B30" s="247"/>
      <c r="C30" s="248" t="s">
        <v>2084</v>
      </c>
      <c r="D30" s="248" t="s">
        <v>2085</v>
      </c>
      <c r="E30" s="249" t="s">
        <v>2086</v>
      </c>
      <c r="F30"/>
      <c r="I30" s="247"/>
      <c r="J30" s="248" t="s">
        <v>2084</v>
      </c>
      <c r="K30" s="248" t="s">
        <v>2085</v>
      </c>
      <c r="L30" s="249" t="s">
        <v>2086</v>
      </c>
      <c r="N30" s="49" t="s">
        <v>2087</v>
      </c>
      <c r="O30" s="243">
        <v>12100</v>
      </c>
      <c r="P30" s="843">
        <v>100</v>
      </c>
      <c r="Q30" s="245">
        <v>122266</v>
      </c>
      <c r="R30" s="245">
        <v>1475427100</v>
      </c>
      <c r="S30" s="245">
        <v>12000</v>
      </c>
      <c r="T30" s="245">
        <v>12150</v>
      </c>
      <c r="U30" s="245">
        <v>11900</v>
      </c>
      <c r="V30" s="245">
        <v>924440</v>
      </c>
      <c r="W30" s="245">
        <v>76400000</v>
      </c>
    </row>
    <row r="31" spans="2:25" ht="12" customHeight="1">
      <c r="B31" s="50" t="s">
        <v>14</v>
      </c>
      <c r="C31" s="250"/>
      <c r="D31" s="250"/>
      <c r="E31" s="251"/>
      <c r="F31"/>
      <c r="I31" s="50" t="s">
        <v>52</v>
      </c>
      <c r="J31" s="252">
        <v>3850546030313</v>
      </c>
      <c r="K31" s="252">
        <v>3266415745944</v>
      </c>
      <c r="L31" s="253">
        <v>2059304924230</v>
      </c>
      <c r="N31" s="49" t="s">
        <v>2088</v>
      </c>
      <c r="O31" s="243">
        <v>12000</v>
      </c>
      <c r="P31" s="843">
        <v>100</v>
      </c>
      <c r="Q31" s="245">
        <v>88764</v>
      </c>
      <c r="R31" s="245">
        <v>1059306100</v>
      </c>
      <c r="S31" s="245">
        <v>11900</v>
      </c>
      <c r="T31" s="245">
        <v>12050</v>
      </c>
      <c r="U31" s="245">
        <v>11850</v>
      </c>
      <c r="V31" s="245">
        <v>916800</v>
      </c>
      <c r="W31" s="245">
        <v>76400000</v>
      </c>
    </row>
    <row r="32" spans="2:25" ht="12" customHeight="1">
      <c r="B32" s="50" t="s">
        <v>15</v>
      </c>
      <c r="C32" s="252">
        <v>2790791907071</v>
      </c>
      <c r="D32" s="252">
        <v>2637587184765</v>
      </c>
      <c r="E32" s="253">
        <v>1692419629188</v>
      </c>
      <c r="F32"/>
      <c r="I32" s="50" t="s">
        <v>53</v>
      </c>
      <c r="J32" s="252">
        <v>3176304932770</v>
      </c>
      <c r="K32" s="252">
        <v>2733807581610</v>
      </c>
      <c r="L32" s="253">
        <v>1791440881725</v>
      </c>
      <c r="N32" s="49" t="s">
        <v>2089</v>
      </c>
      <c r="O32" s="243">
        <v>11900</v>
      </c>
      <c r="P32" s="843">
        <v>-150</v>
      </c>
      <c r="Q32" s="245">
        <v>135742</v>
      </c>
      <c r="R32" s="245">
        <v>1620687500</v>
      </c>
      <c r="S32" s="245">
        <v>11900</v>
      </c>
      <c r="T32" s="245">
        <v>12100</v>
      </c>
      <c r="U32" s="245">
        <v>11850</v>
      </c>
      <c r="V32" s="245">
        <v>909160</v>
      </c>
      <c r="W32" s="245">
        <v>76400000</v>
      </c>
    </row>
    <row r="33" spans="2:23" ht="12" customHeight="1">
      <c r="B33" s="50" t="s">
        <v>16</v>
      </c>
      <c r="C33" s="252">
        <v>331208946460</v>
      </c>
      <c r="D33" s="252">
        <v>375827651666</v>
      </c>
      <c r="E33" s="253">
        <v>338816682746</v>
      </c>
      <c r="F33"/>
      <c r="I33" s="50" t="s">
        <v>54</v>
      </c>
      <c r="J33" s="252">
        <v>674241097543</v>
      </c>
      <c r="K33" s="252">
        <v>532608164334</v>
      </c>
      <c r="L33" s="253">
        <v>267864042505</v>
      </c>
      <c r="N33" s="49" t="s">
        <v>2090</v>
      </c>
      <c r="O33" s="243">
        <v>12050</v>
      </c>
      <c r="P33" s="843">
        <v>100</v>
      </c>
      <c r="Q33" s="245">
        <v>252978</v>
      </c>
      <c r="R33" s="245">
        <v>3006408550</v>
      </c>
      <c r="S33" s="245">
        <v>11950</v>
      </c>
      <c r="T33" s="245">
        <v>12050</v>
      </c>
      <c r="U33" s="245">
        <v>11800</v>
      </c>
      <c r="V33" s="245">
        <v>920620</v>
      </c>
      <c r="W33" s="245">
        <v>76400000</v>
      </c>
    </row>
    <row r="34" spans="2:23" ht="12" customHeight="1">
      <c r="B34" s="50" t="s">
        <v>18</v>
      </c>
      <c r="C34" s="252">
        <v>702058991419</v>
      </c>
      <c r="D34" s="252">
        <v>674868676865</v>
      </c>
      <c r="E34" s="253">
        <v>555177038742</v>
      </c>
      <c r="F34"/>
      <c r="I34" s="50" t="s">
        <v>55</v>
      </c>
      <c r="J34" s="252">
        <v>210721191366</v>
      </c>
      <c r="K34" s="252">
        <v>221476725784</v>
      </c>
      <c r="L34" s="253">
        <v>170796791676</v>
      </c>
      <c r="N34" s="49" t="s">
        <v>2091</v>
      </c>
      <c r="O34" s="243">
        <v>11950</v>
      </c>
      <c r="P34" s="843">
        <v>-350</v>
      </c>
      <c r="Q34" s="245">
        <v>180934</v>
      </c>
      <c r="R34" s="245">
        <v>2181440750</v>
      </c>
      <c r="S34" s="245">
        <v>12150</v>
      </c>
      <c r="T34" s="245">
        <v>12350</v>
      </c>
      <c r="U34" s="245">
        <v>11850</v>
      </c>
      <c r="V34" s="245">
        <v>912980</v>
      </c>
      <c r="W34" s="245">
        <v>76400000</v>
      </c>
    </row>
    <row r="35" spans="2:23" ht="12" customHeight="1">
      <c r="B35" s="50" t="s">
        <v>1306</v>
      </c>
      <c r="C35" s="252">
        <v>464851196969</v>
      </c>
      <c r="D35" s="252">
        <v>177425054289</v>
      </c>
      <c r="E35" s="253">
        <v>127942376647</v>
      </c>
      <c r="F35"/>
      <c r="I35" s="50" t="s">
        <v>2092</v>
      </c>
      <c r="J35" s="252">
        <v>201703748697</v>
      </c>
      <c r="K35" s="252">
        <v>204795966762</v>
      </c>
      <c r="L35" s="253">
        <v>170796791676</v>
      </c>
      <c r="N35" s="49" t="s">
        <v>2093</v>
      </c>
      <c r="O35" s="243">
        <v>12300</v>
      </c>
      <c r="P35" s="843">
        <v>0</v>
      </c>
      <c r="Q35" s="245">
        <v>244632</v>
      </c>
      <c r="R35" s="245">
        <v>2987842900</v>
      </c>
      <c r="S35" s="245">
        <v>12400</v>
      </c>
      <c r="T35" s="245">
        <v>12400</v>
      </c>
      <c r="U35" s="245">
        <v>12050</v>
      </c>
      <c r="V35" s="245">
        <v>939720</v>
      </c>
      <c r="W35" s="245">
        <v>76400000</v>
      </c>
    </row>
    <row r="36" spans="2:23" ht="12" customHeight="1">
      <c r="B36" s="50" t="s">
        <v>2094</v>
      </c>
      <c r="C36" s="250"/>
      <c r="D36" s="252">
        <v>27002009222</v>
      </c>
      <c r="E36" s="253">
        <v>18112949536</v>
      </c>
      <c r="F36"/>
      <c r="I36" s="50" t="s">
        <v>2095</v>
      </c>
      <c r="J36" s="252">
        <v>9017442669</v>
      </c>
      <c r="K36" s="252">
        <v>16680759022</v>
      </c>
      <c r="L36" s="251"/>
      <c r="N36" s="49" t="s">
        <v>2096</v>
      </c>
      <c r="O36" s="243">
        <v>12300</v>
      </c>
      <c r="P36" s="843">
        <v>-100</v>
      </c>
      <c r="Q36" s="245">
        <v>153542</v>
      </c>
      <c r="R36" s="245">
        <v>1896211500</v>
      </c>
      <c r="S36" s="245">
        <v>12400</v>
      </c>
      <c r="T36" s="245">
        <v>12500</v>
      </c>
      <c r="U36" s="245">
        <v>12250</v>
      </c>
      <c r="V36" s="244">
        <v>939720</v>
      </c>
      <c r="W36" s="245">
        <v>76400000</v>
      </c>
    </row>
    <row r="37" spans="2:23" ht="12" customHeight="1">
      <c r="B37" s="50" t="s">
        <v>2097</v>
      </c>
      <c r="C37" s="252">
        <v>25001379351</v>
      </c>
      <c r="D37" s="250"/>
      <c r="E37" s="251"/>
      <c r="F37"/>
      <c r="I37" s="50" t="s">
        <v>56</v>
      </c>
      <c r="J37" s="252">
        <v>463519906177</v>
      </c>
      <c r="K37" s="252">
        <v>311131438550</v>
      </c>
      <c r="L37" s="253">
        <v>97067250829</v>
      </c>
      <c r="N37" s="49" t="s">
        <v>2098</v>
      </c>
      <c r="O37" s="243">
        <v>12400</v>
      </c>
      <c r="P37" s="843">
        <v>-150</v>
      </c>
      <c r="Q37" s="245">
        <v>154025</v>
      </c>
      <c r="R37" s="245">
        <v>1920695700</v>
      </c>
      <c r="S37" s="245">
        <v>12550</v>
      </c>
      <c r="T37" s="245">
        <v>12550</v>
      </c>
      <c r="U37" s="245">
        <v>12350</v>
      </c>
      <c r="V37" s="245">
        <v>947360</v>
      </c>
      <c r="W37" s="245">
        <v>76400000</v>
      </c>
    </row>
    <row r="38" spans="2:23" ht="12" customHeight="1">
      <c r="B38" s="50" t="s">
        <v>2099</v>
      </c>
      <c r="C38" s="250"/>
      <c r="D38" s="252">
        <v>1170678861</v>
      </c>
      <c r="E38" s="253">
        <v>7305466353</v>
      </c>
      <c r="F38"/>
      <c r="I38" s="50" t="s">
        <v>88</v>
      </c>
      <c r="J38" s="252">
        <v>24765491287</v>
      </c>
      <c r="K38" s="252">
        <v>20197281569</v>
      </c>
      <c r="L38" s="253">
        <v>35433873067</v>
      </c>
      <c r="N38" s="49" t="s">
        <v>2100</v>
      </c>
      <c r="O38" s="243">
        <v>12550</v>
      </c>
      <c r="P38" s="843">
        <v>0</v>
      </c>
      <c r="Q38" s="245">
        <v>347580</v>
      </c>
      <c r="R38" s="245">
        <v>4360833000</v>
      </c>
      <c r="S38" s="245">
        <v>12550</v>
      </c>
      <c r="T38" s="245">
        <v>12700</v>
      </c>
      <c r="U38" s="245">
        <v>12400</v>
      </c>
      <c r="V38" s="245">
        <v>958820</v>
      </c>
      <c r="W38" s="245">
        <v>76400000</v>
      </c>
    </row>
    <row r="39" spans="2:23" ht="12" customHeight="1">
      <c r="B39" s="50" t="s">
        <v>2101</v>
      </c>
      <c r="C39" s="252">
        <v>232485360</v>
      </c>
      <c r="D39" s="250"/>
      <c r="E39" s="251"/>
      <c r="F39"/>
      <c r="I39" s="50" t="s">
        <v>89</v>
      </c>
      <c r="J39" s="252">
        <v>99432886399</v>
      </c>
      <c r="K39" s="252">
        <v>118675841996</v>
      </c>
      <c r="L39" s="253">
        <v>69614047789</v>
      </c>
      <c r="N39" s="49" t="s">
        <v>2102</v>
      </c>
      <c r="O39" s="243">
        <v>12550</v>
      </c>
      <c r="P39" s="843">
        <v>250</v>
      </c>
      <c r="Q39" s="245">
        <v>286146</v>
      </c>
      <c r="R39" s="245">
        <v>3561894650</v>
      </c>
      <c r="S39" s="245">
        <v>12300</v>
      </c>
      <c r="T39" s="245">
        <v>12600</v>
      </c>
      <c r="U39" s="245">
        <v>12200</v>
      </c>
      <c r="V39" s="245">
        <v>958820</v>
      </c>
      <c r="W39" s="245">
        <v>76400000</v>
      </c>
    </row>
    <row r="40" spans="2:23" ht="12" customHeight="1">
      <c r="B40" s="50" t="s">
        <v>2103</v>
      </c>
      <c r="C40" s="250"/>
      <c r="D40" s="252">
        <v>1331905000</v>
      </c>
      <c r="E40" s="253">
        <v>920450000</v>
      </c>
      <c r="F40"/>
      <c r="I40" s="50" t="s">
        <v>2104</v>
      </c>
      <c r="J40" s="252">
        <v>9674388727</v>
      </c>
      <c r="K40" s="252">
        <v>8883236284</v>
      </c>
      <c r="L40" s="251"/>
      <c r="N40" s="49" t="s">
        <v>2105</v>
      </c>
      <c r="O40" s="243">
        <v>12300</v>
      </c>
      <c r="P40" s="843">
        <v>200</v>
      </c>
      <c r="Q40" s="245">
        <v>196791</v>
      </c>
      <c r="R40" s="245">
        <v>2393718550</v>
      </c>
      <c r="S40" s="245">
        <v>12050</v>
      </c>
      <c r="T40" s="245">
        <v>12300</v>
      </c>
      <c r="U40" s="245">
        <v>11900</v>
      </c>
      <c r="V40" s="245">
        <v>939720</v>
      </c>
      <c r="W40" s="245">
        <v>76400000</v>
      </c>
    </row>
    <row r="41" spans="2:23" ht="12" customHeight="1">
      <c r="B41" s="50" t="s">
        <v>2106</v>
      </c>
      <c r="C41" s="252">
        <v>13132462401</v>
      </c>
      <c r="D41" s="250"/>
      <c r="E41" s="251"/>
      <c r="F41"/>
      <c r="I41" s="50" t="s">
        <v>2107</v>
      </c>
      <c r="J41" s="252">
        <v>9002161523</v>
      </c>
      <c r="K41" s="252">
        <v>4405899814</v>
      </c>
      <c r="L41" s="253">
        <v>13359909466</v>
      </c>
      <c r="N41" s="49" t="s">
        <v>2108</v>
      </c>
      <c r="O41" s="243">
        <v>12100</v>
      </c>
      <c r="P41" s="843">
        <v>200</v>
      </c>
      <c r="Q41" s="245">
        <v>134712</v>
      </c>
      <c r="R41" s="245">
        <v>1613149000</v>
      </c>
      <c r="S41" s="245">
        <v>11900</v>
      </c>
      <c r="T41" s="245">
        <v>12100</v>
      </c>
      <c r="U41" s="245">
        <v>11800</v>
      </c>
      <c r="V41" s="245">
        <v>924440</v>
      </c>
      <c r="W41" s="245">
        <v>76400000</v>
      </c>
    </row>
    <row r="42" spans="2:23" ht="12" customHeight="1">
      <c r="B42" s="50" t="s">
        <v>19</v>
      </c>
      <c r="C42" s="252">
        <v>943870012023</v>
      </c>
      <c r="D42" s="252">
        <v>1151244603891</v>
      </c>
      <c r="E42" s="253">
        <v>515700564741</v>
      </c>
      <c r="F42"/>
      <c r="I42" s="50" t="s">
        <v>87</v>
      </c>
      <c r="J42" s="252">
        <v>38944191260</v>
      </c>
      <c r="K42" s="252">
        <v>36793806350</v>
      </c>
      <c r="L42" s="253">
        <v>33803448947</v>
      </c>
      <c r="N42" s="49" t="s">
        <v>2109</v>
      </c>
      <c r="O42" s="243">
        <v>11900</v>
      </c>
      <c r="P42" s="843">
        <v>0</v>
      </c>
      <c r="Q42" s="245">
        <v>184833</v>
      </c>
      <c r="R42" s="245">
        <v>2171671200</v>
      </c>
      <c r="S42" s="245">
        <v>11950</v>
      </c>
      <c r="T42" s="245">
        <v>12000</v>
      </c>
      <c r="U42" s="245">
        <v>11600</v>
      </c>
      <c r="V42" s="245">
        <v>909160</v>
      </c>
      <c r="W42" s="245">
        <v>76400000</v>
      </c>
    </row>
    <row r="43" spans="2:23" ht="12" customHeight="1">
      <c r="B43" s="50" t="s">
        <v>2110</v>
      </c>
      <c r="C43" s="252">
        <v>5162391</v>
      </c>
      <c r="D43" s="252">
        <v>5162391</v>
      </c>
      <c r="E43" s="253">
        <v>1347662391</v>
      </c>
      <c r="F43"/>
      <c r="I43" s="50" t="s">
        <v>2111</v>
      </c>
      <c r="J43" s="252">
        <v>8520467963</v>
      </c>
      <c r="K43" s="252">
        <v>28795018420</v>
      </c>
      <c r="L43" s="253">
        <v>-3454697001</v>
      </c>
      <c r="N43" s="49" t="s">
        <v>2112</v>
      </c>
      <c r="O43" s="243">
        <v>11900</v>
      </c>
      <c r="P43" s="843">
        <v>0</v>
      </c>
      <c r="Q43" s="245">
        <v>225949</v>
      </c>
      <c r="R43" s="245">
        <v>2666548900</v>
      </c>
      <c r="S43" s="245">
        <v>11800</v>
      </c>
      <c r="T43" s="245">
        <v>11900</v>
      </c>
      <c r="U43" s="245">
        <v>11650</v>
      </c>
      <c r="V43" s="245">
        <v>909160</v>
      </c>
      <c r="W43" s="245">
        <v>76400000</v>
      </c>
    </row>
    <row r="44" spans="2:23" ht="12" customHeight="1">
      <c r="B44" s="50" t="s">
        <v>22</v>
      </c>
      <c r="C44" s="252">
        <v>309981856416</v>
      </c>
      <c r="D44" s="252">
        <v>227934305907</v>
      </c>
      <c r="E44" s="253">
        <v>126820694380</v>
      </c>
      <c r="F44"/>
      <c r="I44" s="50" t="s">
        <v>61</v>
      </c>
      <c r="J44" s="252">
        <v>377105338018</v>
      </c>
      <c r="K44" s="252">
        <v>217943226291</v>
      </c>
      <c r="L44" s="253">
        <v>38988839625</v>
      </c>
      <c r="N44" s="49" t="s">
        <v>2113</v>
      </c>
      <c r="O44" s="243">
        <v>11900</v>
      </c>
      <c r="P44" s="843">
        <v>-200</v>
      </c>
      <c r="Q44" s="245">
        <v>458632</v>
      </c>
      <c r="R44" s="245">
        <v>5439574550</v>
      </c>
      <c r="S44" s="245">
        <v>12000</v>
      </c>
      <c r="T44" s="245">
        <v>12050</v>
      </c>
      <c r="U44" s="245">
        <v>11600</v>
      </c>
      <c r="V44" s="245">
        <v>909160</v>
      </c>
      <c r="W44" s="245">
        <v>76400000</v>
      </c>
    </row>
    <row r="45" spans="2:23" ht="12" customHeight="1">
      <c r="B45" s="50" t="s">
        <v>20</v>
      </c>
      <c r="C45" s="252">
        <v>449414281</v>
      </c>
      <c r="D45" s="252">
        <v>777136673</v>
      </c>
      <c r="E45" s="253">
        <v>275743652</v>
      </c>
      <c r="F45"/>
      <c r="I45" s="50" t="s">
        <v>62</v>
      </c>
      <c r="J45" s="252">
        <v>132965154503</v>
      </c>
      <c r="K45" s="252">
        <v>94668142877</v>
      </c>
      <c r="L45" s="253">
        <v>37175500653</v>
      </c>
      <c r="N45" s="49" t="s">
        <v>2114</v>
      </c>
      <c r="O45" s="243">
        <v>12100</v>
      </c>
      <c r="P45" s="843">
        <v>50</v>
      </c>
      <c r="Q45" s="245">
        <v>160907</v>
      </c>
      <c r="R45" s="245">
        <v>1939969450</v>
      </c>
      <c r="S45" s="245">
        <v>12100</v>
      </c>
      <c r="T45" s="245">
        <v>12200</v>
      </c>
      <c r="U45" s="245">
        <v>11950</v>
      </c>
      <c r="V45" s="245">
        <v>924440</v>
      </c>
      <c r="W45" s="245">
        <v>76400000</v>
      </c>
    </row>
    <row r="46" spans="2:23" ht="12" customHeight="1">
      <c r="B46" s="50" t="s">
        <v>23</v>
      </c>
      <c r="C46" s="252">
        <v>2167779910388</v>
      </c>
      <c r="D46" s="252">
        <v>2114462261116</v>
      </c>
      <c r="E46" s="253">
        <v>1796916644924</v>
      </c>
      <c r="F46"/>
      <c r="I46" s="50" t="s">
        <v>63</v>
      </c>
      <c r="J46" s="252">
        <v>244140183515</v>
      </c>
      <c r="K46" s="252">
        <v>123275083414</v>
      </c>
      <c r="L46" s="253">
        <v>1813338972</v>
      </c>
      <c r="N46" s="49" t="s">
        <v>2115</v>
      </c>
      <c r="O46" s="243">
        <v>12050</v>
      </c>
      <c r="P46" s="843">
        <v>0</v>
      </c>
      <c r="Q46" s="245">
        <v>275470</v>
      </c>
      <c r="R46" s="245">
        <v>3273324350</v>
      </c>
      <c r="S46" s="245">
        <v>11950</v>
      </c>
      <c r="T46" s="245">
        <v>12050</v>
      </c>
      <c r="U46" s="245">
        <v>11750</v>
      </c>
      <c r="V46" s="245">
        <v>920620</v>
      </c>
      <c r="W46" s="245">
        <v>76400000</v>
      </c>
    </row>
    <row r="47" spans="2:23" ht="12" customHeight="1">
      <c r="B47" s="50" t="s">
        <v>2116</v>
      </c>
      <c r="C47" s="252">
        <v>183548624915</v>
      </c>
      <c r="D47" s="252">
        <v>116874909024</v>
      </c>
      <c r="E47" s="253">
        <v>45451984425</v>
      </c>
      <c r="F47"/>
      <c r="I47" s="50" t="s">
        <v>68</v>
      </c>
      <c r="J47" s="250"/>
      <c r="K47" s="250"/>
      <c r="L47" s="251"/>
      <c r="N47" s="49" t="s">
        <v>2117</v>
      </c>
      <c r="O47" s="243">
        <v>12050</v>
      </c>
      <c r="P47" s="843">
        <v>150</v>
      </c>
      <c r="Q47" s="245">
        <v>322765</v>
      </c>
      <c r="R47" s="245">
        <v>3849559750</v>
      </c>
      <c r="S47" s="245">
        <v>11800</v>
      </c>
      <c r="T47" s="245">
        <v>12100</v>
      </c>
      <c r="U47" s="245">
        <v>11750</v>
      </c>
      <c r="V47" s="245">
        <v>920620</v>
      </c>
      <c r="W47" s="245">
        <v>76400000</v>
      </c>
    </row>
    <row r="48" spans="2:23" ht="12" customHeight="1">
      <c r="B48" s="50" t="s">
        <v>2118</v>
      </c>
      <c r="C48" s="250"/>
      <c r="D48" s="252">
        <v>8143454119</v>
      </c>
      <c r="E48" s="251"/>
      <c r="F48"/>
      <c r="I48" s="50" t="s">
        <v>1321</v>
      </c>
      <c r="J48" s="252">
        <v>189358510831</v>
      </c>
      <c r="K48" s="252">
        <v>90261292626</v>
      </c>
      <c r="L48" s="253">
        <v>151408508</v>
      </c>
      <c r="N48" s="49" t="s">
        <v>2119</v>
      </c>
      <c r="O48" s="243">
        <v>11900</v>
      </c>
      <c r="P48" s="843">
        <v>-250</v>
      </c>
      <c r="Q48" s="245">
        <v>417376</v>
      </c>
      <c r="R48" s="245">
        <v>5031035300</v>
      </c>
      <c r="S48" s="245">
        <v>12200</v>
      </c>
      <c r="T48" s="245">
        <v>12300</v>
      </c>
      <c r="U48" s="245">
        <v>11900</v>
      </c>
      <c r="V48" s="245">
        <v>909160</v>
      </c>
      <c r="W48" s="245">
        <v>76400000</v>
      </c>
    </row>
    <row r="49" spans="2:23" ht="12" customHeight="1">
      <c r="B49" s="50" t="s">
        <v>2120</v>
      </c>
      <c r="C49" s="252">
        <v>93508000479</v>
      </c>
      <c r="D49" s="250"/>
      <c r="E49" s="251"/>
      <c r="F49"/>
      <c r="I49" s="50" t="s">
        <v>49</v>
      </c>
      <c r="J49" s="252">
        <v>54781672684</v>
      </c>
      <c r="K49" s="252">
        <v>33013790788</v>
      </c>
      <c r="L49" s="253">
        <v>1661930464</v>
      </c>
      <c r="N49" s="49" t="s">
        <v>2121</v>
      </c>
      <c r="O49" s="243">
        <v>12150</v>
      </c>
      <c r="P49" s="843">
        <v>0</v>
      </c>
      <c r="Q49" s="245">
        <v>251337</v>
      </c>
      <c r="R49" s="245">
        <v>3032784950</v>
      </c>
      <c r="S49" s="245">
        <v>12150</v>
      </c>
      <c r="T49" s="245">
        <v>12250</v>
      </c>
      <c r="U49" s="245">
        <v>11950</v>
      </c>
      <c r="V49" s="245">
        <v>928260</v>
      </c>
      <c r="W49" s="245">
        <v>76400000</v>
      </c>
    </row>
    <row r="50" spans="2:23" ht="12" customHeight="1">
      <c r="B50" s="50" t="s">
        <v>27</v>
      </c>
      <c r="C50" s="250"/>
      <c r="D50" s="252">
        <v>314015079004</v>
      </c>
      <c r="E50" s="253">
        <v>232717241519</v>
      </c>
      <c r="F50"/>
      <c r="I50" s="50" t="s">
        <v>72</v>
      </c>
      <c r="J50" s="250"/>
      <c r="K50" s="250"/>
      <c r="L50" s="251"/>
      <c r="N50" s="49" t="s">
        <v>2122</v>
      </c>
      <c r="O50" s="243">
        <v>12150</v>
      </c>
      <c r="P50" s="843">
        <v>-50</v>
      </c>
      <c r="Q50" s="245">
        <v>159636</v>
      </c>
      <c r="R50" s="245">
        <v>1953376500</v>
      </c>
      <c r="S50" s="245">
        <v>12350</v>
      </c>
      <c r="T50" s="245">
        <v>12350</v>
      </c>
      <c r="U50" s="245">
        <v>12100</v>
      </c>
      <c r="V50" s="245">
        <v>928260</v>
      </c>
      <c r="W50" s="245">
        <v>76400000</v>
      </c>
    </row>
    <row r="51" spans="2:23" ht="12" customHeight="1">
      <c r="B51" s="50" t="s">
        <v>2123</v>
      </c>
      <c r="C51" s="252">
        <v>131762031921</v>
      </c>
      <c r="D51" s="250"/>
      <c r="E51" s="251"/>
      <c r="F51"/>
      <c r="I51" s="50" t="s">
        <v>383</v>
      </c>
      <c r="J51" s="252">
        <v>2770</v>
      </c>
      <c r="K51" s="252">
        <v>1321</v>
      </c>
      <c r="L51" s="251">
        <v>1</v>
      </c>
      <c r="N51" s="49" t="s">
        <v>2124</v>
      </c>
      <c r="O51" s="243">
        <v>12200</v>
      </c>
      <c r="P51" s="843">
        <v>0</v>
      </c>
      <c r="Q51" s="245">
        <v>151914</v>
      </c>
      <c r="R51" s="245">
        <v>1869016450</v>
      </c>
      <c r="S51" s="245">
        <v>12350</v>
      </c>
      <c r="T51" s="245">
        <v>12500</v>
      </c>
      <c r="U51" s="245">
        <v>12150</v>
      </c>
      <c r="V51" s="245">
        <v>932080</v>
      </c>
      <c r="W51" s="245">
        <v>76400000</v>
      </c>
    </row>
    <row r="52" spans="2:23" ht="12" customHeight="1">
      <c r="B52" s="50" t="s">
        <v>2125</v>
      </c>
      <c r="C52" s="250"/>
      <c r="D52" s="252">
        <v>5891675000</v>
      </c>
      <c r="E52" s="253">
        <v>5613190000</v>
      </c>
      <c r="F52"/>
      <c r="I52" s="51" t="s">
        <v>524</v>
      </c>
      <c r="J52" s="254">
        <v>2770</v>
      </c>
      <c r="K52" s="254">
        <v>1321</v>
      </c>
      <c r="L52" s="255">
        <v>1</v>
      </c>
      <c r="N52" s="49" t="s">
        <v>2126</v>
      </c>
      <c r="O52" s="243">
        <v>12200</v>
      </c>
      <c r="P52" s="843">
        <v>100</v>
      </c>
      <c r="Q52" s="245">
        <v>261436</v>
      </c>
      <c r="R52" s="245">
        <v>3207916800</v>
      </c>
      <c r="S52" s="245">
        <v>12050</v>
      </c>
      <c r="T52" s="245">
        <v>12450</v>
      </c>
      <c r="U52" s="245">
        <v>12000</v>
      </c>
      <c r="V52" s="245">
        <v>932080</v>
      </c>
      <c r="W52" s="245">
        <v>76400000</v>
      </c>
    </row>
    <row r="53" spans="2:23" ht="12" customHeight="1">
      <c r="B53" s="50" t="s">
        <v>2127</v>
      </c>
      <c r="C53" s="252">
        <v>6233650000</v>
      </c>
      <c r="D53" s="250"/>
      <c r="E53" s="251"/>
      <c r="F53"/>
      <c r="I53" s="256"/>
      <c r="J53" s="256"/>
      <c r="K53" s="256"/>
      <c r="L53" s="256"/>
      <c r="N53" s="49" t="s">
        <v>2128</v>
      </c>
      <c r="O53" s="243">
        <v>12100</v>
      </c>
      <c r="P53" s="843">
        <v>-200</v>
      </c>
      <c r="Q53" s="245">
        <v>376396</v>
      </c>
      <c r="R53" s="245">
        <v>4542407900</v>
      </c>
      <c r="S53" s="245">
        <v>12200</v>
      </c>
      <c r="T53" s="245">
        <v>12250</v>
      </c>
      <c r="U53" s="245">
        <v>11900</v>
      </c>
      <c r="V53" s="245">
        <v>924440</v>
      </c>
      <c r="W53" s="245">
        <v>76400000</v>
      </c>
    </row>
    <row r="54" spans="2:23" ht="12" customHeight="1">
      <c r="B54" s="50" t="s">
        <v>2129</v>
      </c>
      <c r="C54" s="252">
        <v>258377502771</v>
      </c>
      <c r="D54" s="252">
        <v>251314483090</v>
      </c>
      <c r="E54" s="253">
        <v>251154398513</v>
      </c>
      <c r="F54"/>
      <c r="I54" s="256"/>
      <c r="J54" s="256"/>
      <c r="K54" s="256"/>
      <c r="L54" s="256"/>
      <c r="N54" s="49" t="s">
        <v>2130</v>
      </c>
      <c r="O54" s="243">
        <v>12300</v>
      </c>
      <c r="P54" s="843">
        <v>-200</v>
      </c>
      <c r="Q54" s="245">
        <v>286242</v>
      </c>
      <c r="R54" s="245">
        <v>3520624050</v>
      </c>
      <c r="S54" s="245">
        <v>12500</v>
      </c>
      <c r="T54" s="245">
        <v>12500</v>
      </c>
      <c r="U54" s="245">
        <v>12200</v>
      </c>
      <c r="V54" s="245">
        <v>939720</v>
      </c>
      <c r="W54" s="245">
        <v>76400000</v>
      </c>
    </row>
    <row r="55" spans="2:23" ht="12" customHeight="1">
      <c r="B55" s="50" t="s">
        <v>28</v>
      </c>
      <c r="C55" s="252">
        <v>1034947708013</v>
      </c>
      <c r="D55" s="252">
        <v>1125314730297</v>
      </c>
      <c r="E55" s="253">
        <v>968853279176</v>
      </c>
      <c r="F55"/>
      <c r="I55" s="256"/>
      <c r="J55" s="256"/>
      <c r="K55" s="256"/>
      <c r="L55" s="256"/>
      <c r="N55" s="49" t="s">
        <v>2131</v>
      </c>
      <c r="O55" s="243">
        <v>12500</v>
      </c>
      <c r="P55" s="843">
        <v>100</v>
      </c>
      <c r="Q55" s="245">
        <v>356228</v>
      </c>
      <c r="R55" s="245">
        <v>4402966050</v>
      </c>
      <c r="S55" s="245">
        <v>12500</v>
      </c>
      <c r="T55" s="245">
        <v>12600</v>
      </c>
      <c r="U55" s="245">
        <v>12100</v>
      </c>
      <c r="V55" s="245">
        <v>955000</v>
      </c>
      <c r="W55" s="245">
        <v>76400000</v>
      </c>
    </row>
    <row r="56" spans="2:23" ht="12" customHeight="1">
      <c r="B56" s="50" t="s">
        <v>29</v>
      </c>
      <c r="C56" s="252">
        <v>271938433228</v>
      </c>
      <c r="D56" s="252">
        <v>91317471984</v>
      </c>
      <c r="E56" s="253">
        <v>94380460500</v>
      </c>
      <c r="F56"/>
      <c r="I56" s="256"/>
      <c r="J56" s="256"/>
      <c r="K56" s="256"/>
      <c r="L56" s="256"/>
      <c r="N56" s="49" t="s">
        <v>2132</v>
      </c>
      <c r="O56" s="243">
        <v>12400</v>
      </c>
      <c r="P56" s="843">
        <v>-300</v>
      </c>
      <c r="Q56" s="245">
        <v>255301</v>
      </c>
      <c r="R56" s="245">
        <v>3192751350</v>
      </c>
      <c r="S56" s="245">
        <v>12800</v>
      </c>
      <c r="T56" s="245">
        <v>12800</v>
      </c>
      <c r="U56" s="245">
        <v>12350</v>
      </c>
      <c r="V56" s="245">
        <v>947360</v>
      </c>
      <c r="W56" s="245">
        <v>76400000</v>
      </c>
    </row>
    <row r="57" spans="2:23" ht="12" customHeight="1">
      <c r="B57" s="50" t="s">
        <v>82</v>
      </c>
      <c r="C57" s="252">
        <v>121968988296</v>
      </c>
      <c r="D57" s="252">
        <v>168097541289</v>
      </c>
      <c r="E57" s="253">
        <v>153771262473</v>
      </c>
      <c r="F57"/>
      <c r="I57" s="257" t="s">
        <v>125</v>
      </c>
      <c r="J57" s="241"/>
      <c r="K57" s="241"/>
      <c r="L57" s="241"/>
      <c r="N57" s="49" t="s">
        <v>2133</v>
      </c>
      <c r="O57" s="243">
        <v>12700</v>
      </c>
      <c r="P57" s="843">
        <v>150</v>
      </c>
      <c r="Q57" s="245">
        <v>381003</v>
      </c>
      <c r="R57" s="245">
        <v>4852366400</v>
      </c>
      <c r="S57" s="245">
        <v>12600</v>
      </c>
      <c r="T57" s="245">
        <v>13000</v>
      </c>
      <c r="U57" s="245">
        <v>12400</v>
      </c>
      <c r="V57" s="245">
        <v>970280</v>
      </c>
      <c r="W57" s="245">
        <v>76400000</v>
      </c>
    </row>
    <row r="58" spans="2:23" ht="12" customHeight="1">
      <c r="B58" s="50" t="s">
        <v>31</v>
      </c>
      <c r="C58" s="252">
        <v>13350905406</v>
      </c>
      <c r="D58" s="252">
        <v>13362835796</v>
      </c>
      <c r="E58" s="253">
        <v>15186749523</v>
      </c>
      <c r="F58"/>
      <c r="I58" s="258" t="s">
        <v>2077</v>
      </c>
      <c r="J58" s="241"/>
      <c r="K58" s="241"/>
      <c r="L58" s="241"/>
      <c r="N58" s="49" t="s">
        <v>2134</v>
      </c>
      <c r="O58" s="243">
        <v>12550</v>
      </c>
      <c r="P58" s="843">
        <v>-350</v>
      </c>
      <c r="Q58" s="245">
        <v>276705</v>
      </c>
      <c r="R58" s="245">
        <v>3493664850</v>
      </c>
      <c r="S58" s="245">
        <v>12900</v>
      </c>
      <c r="T58" s="245">
        <v>12950</v>
      </c>
      <c r="U58" s="245">
        <v>12450</v>
      </c>
      <c r="V58" s="245">
        <v>958820</v>
      </c>
      <c r="W58" s="245">
        <v>76400000</v>
      </c>
    </row>
    <row r="59" spans="2:23" ht="12" customHeight="1">
      <c r="B59" s="50" t="s">
        <v>26</v>
      </c>
      <c r="C59" s="252">
        <v>52144065359</v>
      </c>
      <c r="D59" s="252">
        <v>20130081513</v>
      </c>
      <c r="E59" s="253">
        <v>29788078795</v>
      </c>
      <c r="F59"/>
      <c r="I59" s="258" t="s">
        <v>2079</v>
      </c>
      <c r="J59" s="241"/>
      <c r="K59" s="241"/>
      <c r="L59" s="241"/>
      <c r="N59" s="49" t="s">
        <v>2135</v>
      </c>
      <c r="O59" s="243">
        <v>12900</v>
      </c>
      <c r="P59" s="843">
        <v>-150</v>
      </c>
      <c r="Q59" s="245">
        <v>295302</v>
      </c>
      <c r="R59" s="245">
        <v>3824142400</v>
      </c>
      <c r="S59" s="245">
        <v>12950</v>
      </c>
      <c r="T59" s="245">
        <v>13100</v>
      </c>
      <c r="U59" s="245">
        <v>12800</v>
      </c>
      <c r="V59" s="245">
        <v>985560</v>
      </c>
      <c r="W59" s="245">
        <v>76400000</v>
      </c>
    </row>
    <row r="60" spans="2:23" ht="12" customHeight="1">
      <c r="B60" s="50" t="s">
        <v>32</v>
      </c>
      <c r="C60" s="252">
        <v>4958571817459</v>
      </c>
      <c r="D60" s="252">
        <v>4752049445881</v>
      </c>
      <c r="E60" s="253">
        <v>3489336274112</v>
      </c>
      <c r="F60"/>
      <c r="I60" s="258" t="s">
        <v>2081</v>
      </c>
      <c r="J60" s="241"/>
      <c r="K60" s="241"/>
      <c r="L60" s="241"/>
      <c r="N60" s="49" t="s">
        <v>2136</v>
      </c>
      <c r="O60" s="243">
        <v>13050</v>
      </c>
      <c r="P60" s="843">
        <v>700</v>
      </c>
      <c r="Q60" s="245">
        <v>706018</v>
      </c>
      <c r="R60" s="245">
        <v>9074454050</v>
      </c>
      <c r="S60" s="245">
        <v>12450</v>
      </c>
      <c r="T60" s="245">
        <v>13100</v>
      </c>
      <c r="U60" s="245">
        <v>12400</v>
      </c>
      <c r="V60" s="245">
        <v>997020</v>
      </c>
      <c r="W60" s="245">
        <v>76400000</v>
      </c>
    </row>
    <row r="61" spans="2:23" ht="12" customHeight="1">
      <c r="B61" s="50" t="s">
        <v>33</v>
      </c>
      <c r="C61" s="250"/>
      <c r="D61" s="250"/>
      <c r="E61" s="251"/>
      <c r="F61"/>
      <c r="I61" s="259" t="s">
        <v>121</v>
      </c>
      <c r="J61" s="241"/>
      <c r="K61" s="241"/>
      <c r="L61" s="241"/>
      <c r="N61" s="49" t="s">
        <v>2137</v>
      </c>
      <c r="O61" s="243">
        <v>12350</v>
      </c>
      <c r="P61" s="843">
        <v>-350</v>
      </c>
      <c r="Q61" s="245">
        <v>419920</v>
      </c>
      <c r="R61" s="245">
        <v>5205917400</v>
      </c>
      <c r="S61" s="245">
        <v>12650</v>
      </c>
      <c r="T61" s="245">
        <v>12750</v>
      </c>
      <c r="U61" s="245">
        <v>12300</v>
      </c>
      <c r="V61" s="245">
        <v>943540</v>
      </c>
      <c r="W61" s="245">
        <v>76400000</v>
      </c>
    </row>
    <row r="62" spans="2:23" ht="12" customHeight="1">
      <c r="B62" s="50" t="s">
        <v>34</v>
      </c>
      <c r="C62" s="252">
        <v>1886520732542</v>
      </c>
      <c r="D62" s="252">
        <v>2060250950687</v>
      </c>
      <c r="E62" s="253">
        <v>1385269646423</v>
      </c>
      <c r="F62"/>
      <c r="I62" s="260"/>
      <c r="J62" s="261" t="s">
        <v>2084</v>
      </c>
      <c r="K62" s="261" t="s">
        <v>2085</v>
      </c>
      <c r="L62" s="262" t="s">
        <v>2086</v>
      </c>
      <c r="N62" s="49" t="s">
        <v>2138</v>
      </c>
      <c r="O62" s="243">
        <v>12700</v>
      </c>
      <c r="P62" s="843">
        <v>-300</v>
      </c>
      <c r="Q62" s="245">
        <v>505346</v>
      </c>
      <c r="R62" s="245">
        <v>6400903900</v>
      </c>
      <c r="S62" s="245">
        <v>12900</v>
      </c>
      <c r="T62" s="245">
        <v>12950</v>
      </c>
      <c r="U62" s="245">
        <v>12450</v>
      </c>
      <c r="V62" s="245">
        <v>970280</v>
      </c>
      <c r="W62" s="245">
        <v>76400000</v>
      </c>
    </row>
    <row r="63" spans="2:23" ht="12" customHeight="1">
      <c r="B63" s="50" t="s">
        <v>35</v>
      </c>
      <c r="C63" s="252">
        <v>636199216966</v>
      </c>
      <c r="D63" s="252">
        <v>486493821612</v>
      </c>
      <c r="E63" s="253">
        <v>410732928195</v>
      </c>
      <c r="F63"/>
      <c r="I63" s="88" t="s">
        <v>63</v>
      </c>
      <c r="J63" s="89">
        <v>244140183515</v>
      </c>
      <c r="K63" s="89">
        <v>123275083414</v>
      </c>
      <c r="L63" s="90">
        <v>1813338972</v>
      </c>
      <c r="N63" s="49" t="s">
        <v>2139</v>
      </c>
      <c r="O63" s="243">
        <v>13000</v>
      </c>
      <c r="P63" s="843">
        <v>-50</v>
      </c>
      <c r="Q63" s="245">
        <v>214756</v>
      </c>
      <c r="R63" s="245">
        <v>2793560400</v>
      </c>
      <c r="S63" s="245">
        <v>13100</v>
      </c>
      <c r="T63" s="245">
        <v>13250</v>
      </c>
      <c r="U63" s="245">
        <v>12850</v>
      </c>
      <c r="V63" s="245">
        <v>993200</v>
      </c>
      <c r="W63" s="245">
        <v>76400000</v>
      </c>
    </row>
    <row r="64" spans="2:23" ht="12" customHeight="1">
      <c r="B64" s="50" t="s">
        <v>1314</v>
      </c>
      <c r="C64" s="252">
        <v>41208475275</v>
      </c>
      <c r="D64" s="252">
        <v>51574368345</v>
      </c>
      <c r="E64" s="253">
        <v>78134602566</v>
      </c>
      <c r="F64"/>
      <c r="I64" s="88" t="s">
        <v>64</v>
      </c>
      <c r="J64" s="89">
        <v>-40628354595</v>
      </c>
      <c r="K64" s="89">
        <v>29346885228</v>
      </c>
      <c r="L64" s="90">
        <v>-10061930295</v>
      </c>
      <c r="N64" s="49" t="s">
        <v>2140</v>
      </c>
      <c r="O64" s="243">
        <v>13050</v>
      </c>
      <c r="P64" s="843">
        <v>-250</v>
      </c>
      <c r="Q64" s="245">
        <v>290227</v>
      </c>
      <c r="R64" s="245">
        <v>3813982400</v>
      </c>
      <c r="S64" s="245">
        <v>13300</v>
      </c>
      <c r="T64" s="245">
        <v>13350</v>
      </c>
      <c r="U64" s="245">
        <v>13050</v>
      </c>
      <c r="V64" s="245">
        <v>997020</v>
      </c>
      <c r="W64" s="245">
        <v>76400000</v>
      </c>
    </row>
    <row r="65" spans="2:23" ht="12" customHeight="1">
      <c r="B65" s="50" t="s">
        <v>2142</v>
      </c>
      <c r="C65" s="252">
        <v>545792468283</v>
      </c>
      <c r="D65" s="252">
        <v>696544661546</v>
      </c>
      <c r="E65" s="253">
        <v>476060474878</v>
      </c>
      <c r="F65"/>
      <c r="I65" s="88" t="s">
        <v>2143</v>
      </c>
      <c r="J65" s="89">
        <v>-255870463</v>
      </c>
      <c r="K65" s="89">
        <v>32617715019</v>
      </c>
      <c r="L65" s="90">
        <v>-13988797404</v>
      </c>
      <c r="N65" s="49" t="s">
        <v>2144</v>
      </c>
      <c r="O65" s="243">
        <v>13300</v>
      </c>
      <c r="P65" s="843">
        <v>100</v>
      </c>
      <c r="Q65" s="245">
        <v>443255</v>
      </c>
      <c r="R65" s="245">
        <v>5803561700</v>
      </c>
      <c r="S65" s="245">
        <v>13350</v>
      </c>
      <c r="T65" s="245">
        <v>13400</v>
      </c>
      <c r="U65" s="245">
        <v>12800</v>
      </c>
      <c r="V65" s="245">
        <v>1016120</v>
      </c>
      <c r="W65" s="245">
        <v>76400000</v>
      </c>
    </row>
    <row r="66" spans="2:23" ht="12" customHeight="1">
      <c r="B66" s="50" t="s">
        <v>1428</v>
      </c>
      <c r="C66" s="252">
        <v>231267784505</v>
      </c>
      <c r="D66" s="252">
        <v>214924803624</v>
      </c>
      <c r="E66" s="253">
        <v>201890721722</v>
      </c>
      <c r="F66"/>
      <c r="I66" s="88" t="s">
        <v>2145</v>
      </c>
      <c r="J66" s="263"/>
      <c r="K66" s="89">
        <v>47717404848</v>
      </c>
      <c r="L66" s="90">
        <v>-17508241163</v>
      </c>
      <c r="N66" s="49" t="s">
        <v>2146</v>
      </c>
      <c r="O66" s="243">
        <v>13200</v>
      </c>
      <c r="P66" s="843">
        <v>450</v>
      </c>
      <c r="Q66" s="245">
        <v>1254515</v>
      </c>
      <c r="R66" s="245">
        <v>16630036950</v>
      </c>
      <c r="S66" s="245">
        <v>13050</v>
      </c>
      <c r="T66" s="245">
        <v>13450</v>
      </c>
      <c r="U66" s="245">
        <v>12950</v>
      </c>
      <c r="V66" s="245">
        <v>1008480</v>
      </c>
      <c r="W66" s="245">
        <v>76400000</v>
      </c>
    </row>
    <row r="67" spans="2:23" ht="12" customHeight="1">
      <c r="B67" s="50" t="s">
        <v>75</v>
      </c>
      <c r="C67" s="252">
        <v>69556466560</v>
      </c>
      <c r="D67" s="252">
        <v>22226055637</v>
      </c>
      <c r="E67" s="253">
        <v>15860929275</v>
      </c>
      <c r="F67"/>
      <c r="I67" s="88" t="s">
        <v>2147</v>
      </c>
      <c r="J67" s="89">
        <v>-474411145</v>
      </c>
      <c r="K67" s="89">
        <v>-243437138</v>
      </c>
      <c r="L67" s="90">
        <v>-513468381</v>
      </c>
      <c r="N67" s="49" t="s">
        <v>2148</v>
      </c>
      <c r="O67" s="243">
        <v>12750</v>
      </c>
      <c r="P67" s="843">
        <v>0</v>
      </c>
      <c r="Q67" s="245">
        <v>446058</v>
      </c>
      <c r="R67" s="245">
        <v>5707011300</v>
      </c>
      <c r="S67" s="245">
        <v>12800</v>
      </c>
      <c r="T67" s="245">
        <v>13050</v>
      </c>
      <c r="U67" s="245">
        <v>12550</v>
      </c>
      <c r="V67" s="245">
        <v>974100</v>
      </c>
      <c r="W67" s="245">
        <v>76400000</v>
      </c>
    </row>
    <row r="68" spans="2:23" ht="12" customHeight="1">
      <c r="B68" s="50" t="s">
        <v>38</v>
      </c>
      <c r="C68" s="252">
        <v>264432101627</v>
      </c>
      <c r="D68" s="252">
        <v>524181343258</v>
      </c>
      <c r="E68" s="253">
        <v>189171548491</v>
      </c>
      <c r="F68"/>
      <c r="I68" s="88" t="s">
        <v>2149</v>
      </c>
      <c r="J68" s="89">
        <v>218540682</v>
      </c>
      <c r="K68" s="89">
        <v>-2571034232</v>
      </c>
      <c r="L68" s="90">
        <v>244554324</v>
      </c>
      <c r="N68" s="49" t="s">
        <v>2150</v>
      </c>
      <c r="O68" s="243">
        <v>12750</v>
      </c>
      <c r="P68" s="843">
        <v>-450</v>
      </c>
      <c r="Q68" s="245">
        <v>678065</v>
      </c>
      <c r="R68" s="245">
        <v>8936901000</v>
      </c>
      <c r="S68" s="245">
        <v>13150</v>
      </c>
      <c r="T68" s="245">
        <v>13550</v>
      </c>
      <c r="U68" s="245">
        <v>12700</v>
      </c>
      <c r="V68" s="245">
        <v>974100</v>
      </c>
      <c r="W68" s="245">
        <v>76400000</v>
      </c>
    </row>
    <row r="69" spans="2:23" ht="12" customHeight="1">
      <c r="B69" s="50" t="s">
        <v>83</v>
      </c>
      <c r="C69" s="252">
        <v>98064219326</v>
      </c>
      <c r="D69" s="252">
        <v>64305896665</v>
      </c>
      <c r="E69" s="253">
        <v>13418441296</v>
      </c>
      <c r="F69"/>
      <c r="I69" s="88" t="s">
        <v>2151</v>
      </c>
      <c r="J69" s="263"/>
      <c r="K69" s="89">
        <v>-12285218459</v>
      </c>
      <c r="L69" s="90">
        <v>3788357816</v>
      </c>
      <c r="N69" s="49" t="s">
        <v>2152</v>
      </c>
      <c r="O69" s="243">
        <v>13200</v>
      </c>
      <c r="P69" s="843">
        <v>350</v>
      </c>
      <c r="Q69" s="245">
        <v>659880</v>
      </c>
      <c r="R69" s="245">
        <v>8550183850</v>
      </c>
      <c r="S69" s="245">
        <v>12850</v>
      </c>
      <c r="T69" s="245">
        <v>13200</v>
      </c>
      <c r="U69" s="245">
        <v>12650</v>
      </c>
      <c r="V69" s="245">
        <v>1008480</v>
      </c>
      <c r="W69" s="245">
        <v>76400000</v>
      </c>
    </row>
    <row r="70" spans="2:23" ht="12" customHeight="1">
      <c r="B70" s="50" t="s">
        <v>39</v>
      </c>
      <c r="C70" s="252">
        <v>1589762819319</v>
      </c>
      <c r="D70" s="252">
        <v>1256399467645</v>
      </c>
      <c r="E70" s="253">
        <v>842687502220</v>
      </c>
      <c r="F70"/>
      <c r="I70" s="88" t="s">
        <v>1261</v>
      </c>
      <c r="J70" s="89">
        <v>-40372484132</v>
      </c>
      <c r="K70" s="89">
        <v>-3270829791</v>
      </c>
      <c r="L70" s="90">
        <v>3926867109</v>
      </c>
      <c r="N70" s="49" t="s">
        <v>2153</v>
      </c>
      <c r="O70" s="243">
        <v>12850</v>
      </c>
      <c r="P70" s="843">
        <v>100</v>
      </c>
      <c r="Q70" s="245">
        <v>1008119</v>
      </c>
      <c r="R70" s="245">
        <v>12842184500</v>
      </c>
      <c r="S70" s="245">
        <v>12750</v>
      </c>
      <c r="T70" s="245">
        <v>12950</v>
      </c>
      <c r="U70" s="245">
        <v>12400</v>
      </c>
      <c r="V70" s="245">
        <v>981740</v>
      </c>
      <c r="W70" s="245">
        <v>76400000</v>
      </c>
    </row>
    <row r="71" spans="2:23" ht="12" customHeight="1">
      <c r="B71" s="50" t="s">
        <v>2154</v>
      </c>
      <c r="C71" s="252">
        <v>1182882116255</v>
      </c>
      <c r="D71" s="252">
        <v>847276846117</v>
      </c>
      <c r="E71" s="253">
        <v>551215603232</v>
      </c>
      <c r="F71"/>
      <c r="I71" s="88" t="s">
        <v>2155</v>
      </c>
      <c r="J71" s="89">
        <v>-41523148528</v>
      </c>
      <c r="K71" s="263"/>
      <c r="L71" s="264"/>
      <c r="N71" s="49" t="s">
        <v>2156</v>
      </c>
      <c r="O71" s="243">
        <v>12750</v>
      </c>
      <c r="P71" s="245">
        <v>1800</v>
      </c>
      <c r="Q71" s="245">
        <v>3484514</v>
      </c>
      <c r="R71" s="245">
        <v>42247941200</v>
      </c>
      <c r="S71" s="245">
        <v>11000</v>
      </c>
      <c r="T71" s="245">
        <v>12900</v>
      </c>
      <c r="U71" s="245">
        <v>10950</v>
      </c>
      <c r="V71" s="245">
        <v>974100</v>
      </c>
      <c r="W71" s="245">
        <v>76400000</v>
      </c>
    </row>
    <row r="72" spans="2:23" ht="12" customHeight="1">
      <c r="B72" s="50" t="s">
        <v>41</v>
      </c>
      <c r="C72" s="252">
        <v>136929813804</v>
      </c>
      <c r="D72" s="252">
        <v>126225193706</v>
      </c>
      <c r="E72" s="253">
        <v>105129591142</v>
      </c>
      <c r="F72"/>
      <c r="I72" s="88" t="s">
        <v>2157</v>
      </c>
      <c r="J72" s="89">
        <v>-8770304338</v>
      </c>
      <c r="K72" s="89">
        <v>-4257348879</v>
      </c>
      <c r="L72" s="90">
        <v>5720375013</v>
      </c>
      <c r="N72" s="49" t="s">
        <v>2158</v>
      </c>
      <c r="O72" s="243">
        <v>10950</v>
      </c>
      <c r="P72" s="843">
        <v>0</v>
      </c>
      <c r="Q72" s="245">
        <v>227708</v>
      </c>
      <c r="R72" s="245">
        <v>2472715200</v>
      </c>
      <c r="S72" s="245">
        <v>10900</v>
      </c>
      <c r="T72" s="245">
        <v>11000</v>
      </c>
      <c r="U72" s="245">
        <v>10750</v>
      </c>
      <c r="V72" s="245">
        <v>836580</v>
      </c>
      <c r="W72" s="245">
        <v>76400000</v>
      </c>
    </row>
    <row r="73" spans="2:23" ht="12" customHeight="1">
      <c r="B73" s="50" t="s">
        <v>105</v>
      </c>
      <c r="C73" s="252">
        <v>21950118406</v>
      </c>
      <c r="D73" s="252">
        <v>19051181666</v>
      </c>
      <c r="E73" s="253">
        <v>17483019550</v>
      </c>
      <c r="F73"/>
      <c r="I73" s="88" t="s">
        <v>2159</v>
      </c>
      <c r="J73" s="89">
        <v>-2732950657</v>
      </c>
      <c r="K73" s="89">
        <v>240608269</v>
      </c>
      <c r="L73" s="90">
        <v>-516291403</v>
      </c>
      <c r="N73" s="49" t="s">
        <v>2160</v>
      </c>
      <c r="O73" s="243">
        <v>10950</v>
      </c>
      <c r="P73" s="843">
        <v>-100</v>
      </c>
      <c r="Q73" s="245">
        <v>222749</v>
      </c>
      <c r="R73" s="245">
        <v>2438875100</v>
      </c>
      <c r="S73" s="245">
        <v>11050</v>
      </c>
      <c r="T73" s="245">
        <v>11100</v>
      </c>
      <c r="U73" s="245">
        <v>10850</v>
      </c>
      <c r="V73" s="245">
        <v>836580</v>
      </c>
      <c r="W73" s="245">
        <v>76400000</v>
      </c>
    </row>
    <row r="74" spans="2:23" ht="12" customHeight="1">
      <c r="B74" s="50" t="s">
        <v>1251</v>
      </c>
      <c r="C74" s="252">
        <v>83774852777</v>
      </c>
      <c r="D74" s="252">
        <v>79427171772</v>
      </c>
      <c r="E74" s="253">
        <v>118002532862</v>
      </c>
      <c r="F74"/>
      <c r="I74" s="88" t="s">
        <v>2151</v>
      </c>
      <c r="J74" s="89">
        <v>12653919391</v>
      </c>
      <c r="K74" s="89">
        <v>745910819</v>
      </c>
      <c r="L74" s="90">
        <v>-1277216501</v>
      </c>
      <c r="N74" s="49" t="s">
        <v>2161</v>
      </c>
      <c r="O74" s="243">
        <v>11050</v>
      </c>
      <c r="P74" s="843">
        <v>0</v>
      </c>
      <c r="Q74" s="245">
        <v>279713</v>
      </c>
      <c r="R74" s="245">
        <v>3075659800</v>
      </c>
      <c r="S74" s="245">
        <v>11050</v>
      </c>
      <c r="T74" s="245">
        <v>11150</v>
      </c>
      <c r="U74" s="245">
        <v>10850</v>
      </c>
      <c r="V74" s="245">
        <v>844220</v>
      </c>
      <c r="W74" s="245">
        <v>76400000</v>
      </c>
    </row>
    <row r="75" spans="2:23" ht="12" customHeight="1">
      <c r="B75" s="50" t="s">
        <v>107</v>
      </c>
      <c r="C75" s="252">
        <v>101700367208</v>
      </c>
      <c r="D75" s="252">
        <v>124148096492</v>
      </c>
      <c r="E75" s="253">
        <v>4651553350</v>
      </c>
      <c r="F75"/>
      <c r="I75" s="88" t="s">
        <v>67</v>
      </c>
      <c r="J75" s="89">
        <v>203511828920</v>
      </c>
      <c r="K75" s="89">
        <v>152621968642</v>
      </c>
      <c r="L75" s="90">
        <v>-8248591323</v>
      </c>
      <c r="N75" s="49" t="s">
        <v>2162</v>
      </c>
      <c r="O75" s="243">
        <v>11050</v>
      </c>
      <c r="P75" s="843">
        <v>-350</v>
      </c>
      <c r="Q75" s="245">
        <v>268226</v>
      </c>
      <c r="R75" s="245">
        <v>2992422200</v>
      </c>
      <c r="S75" s="245">
        <v>11400</v>
      </c>
      <c r="T75" s="245">
        <v>11400</v>
      </c>
      <c r="U75" s="245">
        <v>11000</v>
      </c>
      <c r="V75" s="245">
        <v>844220</v>
      </c>
      <c r="W75" s="245">
        <v>76400000</v>
      </c>
    </row>
    <row r="76" spans="2:23" ht="12" customHeight="1">
      <c r="B76" s="50" t="s">
        <v>76</v>
      </c>
      <c r="C76" s="252">
        <v>58022583785</v>
      </c>
      <c r="D76" s="252">
        <v>60270977892</v>
      </c>
      <c r="E76" s="253">
        <v>46205202084</v>
      </c>
      <c r="F76"/>
      <c r="I76" s="88" t="s">
        <v>69</v>
      </c>
      <c r="J76" s="263"/>
      <c r="K76" s="263"/>
      <c r="L76" s="264"/>
      <c r="N76" s="49" t="s">
        <v>2163</v>
      </c>
      <c r="O76" s="243">
        <v>11400</v>
      </c>
      <c r="P76" s="843">
        <v>-100</v>
      </c>
      <c r="Q76" s="245">
        <v>504275</v>
      </c>
      <c r="R76" s="245">
        <v>5757500450</v>
      </c>
      <c r="S76" s="245">
        <v>11500</v>
      </c>
      <c r="T76" s="245">
        <v>11650</v>
      </c>
      <c r="U76" s="245">
        <v>11200</v>
      </c>
      <c r="V76" s="245">
        <v>870960</v>
      </c>
      <c r="W76" s="245">
        <v>76400000</v>
      </c>
    </row>
    <row r="77" spans="2:23" ht="12" customHeight="1">
      <c r="B77" s="50" t="s">
        <v>2164</v>
      </c>
      <c r="C77" s="252">
        <v>4502967084</v>
      </c>
      <c r="D77" s="250"/>
      <c r="E77" s="251"/>
      <c r="F77"/>
      <c r="I77" s="88" t="s">
        <v>70</v>
      </c>
      <c r="J77" s="89">
        <v>150378333201</v>
      </c>
      <c r="K77" s="89">
        <v>120789384478</v>
      </c>
      <c r="L77" s="90">
        <v>-9685384733</v>
      </c>
      <c r="N77" s="49" t="s">
        <v>2165</v>
      </c>
      <c r="O77" s="243">
        <v>11500</v>
      </c>
      <c r="P77" s="843">
        <v>150</v>
      </c>
      <c r="Q77" s="245">
        <v>306781</v>
      </c>
      <c r="R77" s="245">
        <v>3504634800</v>
      </c>
      <c r="S77" s="245">
        <v>11300</v>
      </c>
      <c r="T77" s="245">
        <v>11550</v>
      </c>
      <c r="U77" s="245">
        <v>11300</v>
      </c>
      <c r="V77" s="245">
        <v>878600</v>
      </c>
      <c r="W77" s="245">
        <v>76400000</v>
      </c>
    </row>
    <row r="78" spans="2:23" ht="12" customHeight="1">
      <c r="B78" s="50" t="s">
        <v>42</v>
      </c>
      <c r="C78" s="252">
        <v>3476283551861</v>
      </c>
      <c r="D78" s="252">
        <v>3316650418332</v>
      </c>
      <c r="E78" s="253">
        <v>2227957148643</v>
      </c>
      <c r="F78"/>
      <c r="I78" s="55" t="s">
        <v>71</v>
      </c>
      <c r="J78" s="56">
        <v>53133495719</v>
      </c>
      <c r="K78" s="56">
        <v>31832584164</v>
      </c>
      <c r="L78" s="57">
        <v>1436793410</v>
      </c>
      <c r="N78" s="49" t="s">
        <v>2166</v>
      </c>
      <c r="O78" s="243">
        <v>11350</v>
      </c>
      <c r="P78" s="843">
        <v>300</v>
      </c>
      <c r="Q78" s="245">
        <v>302815</v>
      </c>
      <c r="R78" s="245">
        <v>3396197450</v>
      </c>
      <c r="S78" s="245">
        <v>11100</v>
      </c>
      <c r="T78" s="245">
        <v>11350</v>
      </c>
      <c r="U78" s="245">
        <v>10950</v>
      </c>
      <c r="V78" s="245">
        <v>867140</v>
      </c>
      <c r="W78" s="245">
        <v>76400000</v>
      </c>
    </row>
    <row r="79" spans="2:23" ht="12" customHeight="1">
      <c r="B79" s="50" t="s">
        <v>43</v>
      </c>
      <c r="C79" s="250"/>
      <c r="D79" s="250"/>
      <c r="E79" s="251"/>
      <c r="F79"/>
      <c r="N79" s="49" t="s">
        <v>2167</v>
      </c>
      <c r="O79" s="243">
        <v>11050</v>
      </c>
      <c r="P79" s="843">
        <v>50</v>
      </c>
      <c r="Q79" s="245">
        <v>211064</v>
      </c>
      <c r="R79" s="245">
        <v>2318935250</v>
      </c>
      <c r="S79" s="245">
        <v>11100</v>
      </c>
      <c r="T79" s="245">
        <v>11150</v>
      </c>
      <c r="U79" s="245">
        <v>10800</v>
      </c>
      <c r="V79" s="245">
        <v>844220</v>
      </c>
      <c r="W79" s="245">
        <v>76400000</v>
      </c>
    </row>
    <row r="80" spans="2:23" ht="12" customHeight="1">
      <c r="B80" s="50" t="s">
        <v>44</v>
      </c>
      <c r="C80" s="252">
        <v>1014371675799</v>
      </c>
      <c r="D80" s="252">
        <v>956941842217</v>
      </c>
      <c r="E80" s="253">
        <v>827212500903</v>
      </c>
      <c r="F80"/>
      <c r="N80" s="49" t="s">
        <v>2168</v>
      </c>
      <c r="O80" s="243">
        <v>11000</v>
      </c>
      <c r="P80" s="843">
        <v>-200</v>
      </c>
      <c r="Q80" s="245">
        <v>177286</v>
      </c>
      <c r="R80" s="245">
        <v>1961999400</v>
      </c>
      <c r="S80" s="245">
        <v>11200</v>
      </c>
      <c r="T80" s="245">
        <v>11250</v>
      </c>
      <c r="U80" s="245">
        <v>10950</v>
      </c>
      <c r="V80" s="245">
        <v>840400</v>
      </c>
      <c r="W80" s="245">
        <v>76400000</v>
      </c>
    </row>
    <row r="81" spans="1:23" ht="12" customHeight="1">
      <c r="B81" s="50" t="s">
        <v>45</v>
      </c>
      <c r="C81" s="252">
        <v>39478740000</v>
      </c>
      <c r="D81" s="252">
        <v>39478740000</v>
      </c>
      <c r="E81" s="253">
        <v>39478740000</v>
      </c>
      <c r="F81"/>
      <c r="J81" s="265" t="s">
        <v>2169</v>
      </c>
      <c r="K81" s="241"/>
      <c r="L81" s="241"/>
      <c r="M81" s="241"/>
      <c r="N81" s="49" t="s">
        <v>2170</v>
      </c>
      <c r="O81" s="243">
        <v>11200</v>
      </c>
      <c r="P81" s="843">
        <v>250</v>
      </c>
      <c r="Q81" s="245">
        <v>180866</v>
      </c>
      <c r="R81" s="245">
        <v>2019833000</v>
      </c>
      <c r="S81" s="245">
        <v>11100</v>
      </c>
      <c r="T81" s="245">
        <v>11250</v>
      </c>
      <c r="U81" s="245">
        <v>11000</v>
      </c>
      <c r="V81" s="245">
        <v>855680</v>
      </c>
      <c r="W81" s="245">
        <v>76400000</v>
      </c>
    </row>
    <row r="82" spans="1:23" ht="12" customHeight="1">
      <c r="B82" s="50" t="s">
        <v>1322</v>
      </c>
      <c r="C82" s="252">
        <v>40208447810</v>
      </c>
      <c r="D82" s="252">
        <v>112261289483</v>
      </c>
      <c r="E82" s="253">
        <v>103321332647</v>
      </c>
      <c r="F82"/>
      <c r="J82" s="241"/>
      <c r="K82" s="241"/>
      <c r="L82" s="241"/>
      <c r="M82" s="241"/>
      <c r="N82" s="49" t="s">
        <v>2171</v>
      </c>
      <c r="O82" s="243">
        <v>10950</v>
      </c>
      <c r="P82" s="843">
        <v>-250</v>
      </c>
      <c r="Q82" s="245">
        <v>122622</v>
      </c>
      <c r="R82" s="245">
        <v>1356565400</v>
      </c>
      <c r="S82" s="245">
        <v>11200</v>
      </c>
      <c r="T82" s="245">
        <v>11250</v>
      </c>
      <c r="U82" s="245">
        <v>10950</v>
      </c>
      <c r="V82" s="245">
        <v>836580</v>
      </c>
      <c r="W82" s="245">
        <v>76400000</v>
      </c>
    </row>
    <row r="83" spans="1:23" ht="12" customHeight="1">
      <c r="B83" s="50" t="s">
        <v>48</v>
      </c>
      <c r="C83" s="252">
        <v>919338278951</v>
      </c>
      <c r="D83" s="252">
        <v>730501804859</v>
      </c>
      <c r="E83" s="253">
        <v>643102138008</v>
      </c>
      <c r="F83"/>
      <c r="J83" s="265" t="s">
        <v>2172</v>
      </c>
      <c r="K83" s="241"/>
      <c r="L83" s="241"/>
      <c r="M83" s="241"/>
      <c r="N83" s="49" t="s">
        <v>2173</v>
      </c>
      <c r="O83" s="243">
        <v>11200</v>
      </c>
      <c r="P83" s="843">
        <v>500</v>
      </c>
      <c r="Q83" s="245">
        <v>246395</v>
      </c>
      <c r="R83" s="245">
        <v>2707816400</v>
      </c>
      <c r="S83" s="245">
        <v>10950</v>
      </c>
      <c r="T83" s="245">
        <v>11200</v>
      </c>
      <c r="U83" s="245">
        <v>10850</v>
      </c>
      <c r="V83" s="245">
        <v>855680</v>
      </c>
      <c r="W83" s="245">
        <v>76400000</v>
      </c>
    </row>
    <row r="84" spans="1:23" ht="12" customHeight="1">
      <c r="B84" s="50" t="s">
        <v>47</v>
      </c>
      <c r="C84" s="252">
        <v>15346209038</v>
      </c>
      <c r="D84" s="252">
        <v>74700007875</v>
      </c>
      <c r="E84" s="253">
        <v>41310290248</v>
      </c>
      <c r="F84"/>
      <c r="J84" s="241"/>
      <c r="K84" s="241"/>
      <c r="L84" s="241"/>
      <c r="M84" s="241"/>
      <c r="N84" s="49" t="s">
        <v>2174</v>
      </c>
      <c r="O84" s="243">
        <v>10700</v>
      </c>
      <c r="P84" s="843">
        <v>-150</v>
      </c>
      <c r="Q84" s="245">
        <v>228799</v>
      </c>
      <c r="R84" s="245">
        <v>2444685500</v>
      </c>
      <c r="S84" s="245">
        <v>10900</v>
      </c>
      <c r="T84" s="245">
        <v>10900</v>
      </c>
      <c r="U84" s="245">
        <v>10500</v>
      </c>
      <c r="V84" s="245">
        <v>817480</v>
      </c>
      <c r="W84" s="245">
        <v>76400000</v>
      </c>
    </row>
    <row r="85" spans="1:23" ht="12" customHeight="1">
      <c r="B85" s="50" t="s">
        <v>49</v>
      </c>
      <c r="C85" s="252">
        <v>467916589799</v>
      </c>
      <c r="D85" s="252">
        <v>478457185332</v>
      </c>
      <c r="E85" s="253">
        <v>434166624566</v>
      </c>
      <c r="F85"/>
      <c r="J85" s="265" t="s">
        <v>2175</v>
      </c>
      <c r="K85" s="241"/>
      <c r="L85" s="241"/>
      <c r="M85" s="241"/>
      <c r="N85" s="49" t="s">
        <v>2176</v>
      </c>
      <c r="O85" s="243">
        <v>10850</v>
      </c>
      <c r="P85" s="843">
        <v>50</v>
      </c>
      <c r="Q85" s="245">
        <v>339020</v>
      </c>
      <c r="R85" s="245">
        <v>3717200400</v>
      </c>
      <c r="S85" s="245">
        <v>10800</v>
      </c>
      <c r="T85" s="245">
        <v>11200</v>
      </c>
      <c r="U85" s="245">
        <v>10700</v>
      </c>
      <c r="V85" s="245">
        <v>828940</v>
      </c>
      <c r="W85" s="245">
        <v>76400000</v>
      </c>
    </row>
    <row r="86" spans="1:23" ht="12" customHeight="1">
      <c r="B86" s="50" t="s">
        <v>50</v>
      </c>
      <c r="C86" s="252">
        <v>1482288265598</v>
      </c>
      <c r="D86" s="252">
        <v>1435399027549</v>
      </c>
      <c r="E86" s="253">
        <v>1261379125469</v>
      </c>
      <c r="F86"/>
      <c r="J86" s="266" t="s">
        <v>1296</v>
      </c>
      <c r="K86" s="267"/>
      <c r="L86" s="267"/>
      <c r="M86" s="268"/>
      <c r="N86" s="49" t="s">
        <v>2177</v>
      </c>
      <c r="O86" s="243">
        <v>10800</v>
      </c>
      <c r="P86" s="843">
        <v>-550</v>
      </c>
      <c r="Q86" s="245">
        <v>335441</v>
      </c>
      <c r="R86" s="245">
        <v>3714147450</v>
      </c>
      <c r="S86" s="245">
        <v>11400</v>
      </c>
      <c r="T86" s="245">
        <v>11450</v>
      </c>
      <c r="U86" s="245">
        <v>10800</v>
      </c>
      <c r="V86" s="245">
        <v>825120</v>
      </c>
      <c r="W86" s="245">
        <v>76400000</v>
      </c>
    </row>
    <row r="87" spans="1:23" ht="12" customHeight="1">
      <c r="B87" s="51" t="s">
        <v>51</v>
      </c>
      <c r="C87" s="254">
        <v>4958571817459</v>
      </c>
      <c r="D87" s="254">
        <v>4752049445881</v>
      </c>
      <c r="E87" s="269">
        <v>3489336274112</v>
      </c>
      <c r="F87"/>
      <c r="J87" s="270" t="s">
        <v>2178</v>
      </c>
      <c r="K87" s="271" t="s">
        <v>55</v>
      </c>
      <c r="L87" s="271" t="s">
        <v>53</v>
      </c>
      <c r="M87" s="272" t="s">
        <v>723</v>
      </c>
      <c r="N87" s="49" t="s">
        <v>2179</v>
      </c>
      <c r="O87" s="243">
        <v>11350</v>
      </c>
      <c r="P87" s="843">
        <v>50</v>
      </c>
      <c r="Q87" s="245">
        <v>151465</v>
      </c>
      <c r="R87" s="245">
        <v>1727454950</v>
      </c>
      <c r="S87" s="245">
        <v>11300</v>
      </c>
      <c r="T87" s="245">
        <v>11500</v>
      </c>
      <c r="U87" s="245">
        <v>11300</v>
      </c>
      <c r="V87" s="245">
        <v>867140</v>
      </c>
      <c r="W87" s="245">
        <v>76400000</v>
      </c>
    </row>
    <row r="88" spans="1:23" ht="12" customHeight="1">
      <c r="B88"/>
      <c r="C88"/>
      <c r="D88"/>
      <c r="E88"/>
      <c r="F88"/>
      <c r="J88" s="273" t="s">
        <v>933</v>
      </c>
      <c r="K88" s="274"/>
      <c r="L88" s="274"/>
      <c r="M88" s="275"/>
      <c r="N88" s="49" t="s">
        <v>2180</v>
      </c>
      <c r="O88" s="243">
        <v>11300</v>
      </c>
      <c r="P88" s="843">
        <v>0</v>
      </c>
      <c r="Q88" s="245">
        <v>230941</v>
      </c>
      <c r="R88" s="245">
        <v>2617362200</v>
      </c>
      <c r="S88" s="245">
        <v>11450</v>
      </c>
      <c r="T88" s="245">
        <v>11450</v>
      </c>
      <c r="U88" s="245">
        <v>11200</v>
      </c>
      <c r="V88" s="245">
        <v>863320</v>
      </c>
      <c r="W88" s="245">
        <v>76400000</v>
      </c>
    </row>
    <row r="89" spans="1:23" ht="12" customHeight="1">
      <c r="B89" s="265" t="s">
        <v>2181</v>
      </c>
      <c r="C89" s="241"/>
      <c r="D89" s="241"/>
      <c r="E89" s="241"/>
      <c r="F89" s="241"/>
      <c r="G89" s="241"/>
      <c r="J89" s="273" t="s">
        <v>2182</v>
      </c>
      <c r="K89" s="274" t="s">
        <v>115</v>
      </c>
      <c r="L89" s="276">
        <v>34694894</v>
      </c>
      <c r="M89" s="277">
        <v>34694894</v>
      </c>
      <c r="N89" s="49" t="s">
        <v>2183</v>
      </c>
      <c r="O89" s="243">
        <v>11300</v>
      </c>
      <c r="P89" s="843">
        <v>-300</v>
      </c>
      <c r="Q89" s="245">
        <v>274321</v>
      </c>
      <c r="R89" s="245">
        <v>3092316150</v>
      </c>
      <c r="S89" s="245">
        <v>11300</v>
      </c>
      <c r="T89" s="245">
        <v>11500</v>
      </c>
      <c r="U89" s="245">
        <v>11050</v>
      </c>
      <c r="V89" s="245">
        <v>863320</v>
      </c>
      <c r="W89" s="245">
        <v>76400000</v>
      </c>
    </row>
    <row r="90" spans="1:23" ht="12" customHeight="1">
      <c r="B90" s="278"/>
      <c r="C90" s="241"/>
      <c r="D90" s="241"/>
      <c r="E90" s="241"/>
      <c r="F90" s="241"/>
      <c r="G90" s="241"/>
      <c r="J90" s="273" t="s">
        <v>2184</v>
      </c>
      <c r="K90" s="274" t="s">
        <v>115</v>
      </c>
      <c r="L90" s="276">
        <v>786759638</v>
      </c>
      <c r="M90" s="277">
        <v>786759638</v>
      </c>
      <c r="N90" s="49" t="s">
        <v>2185</v>
      </c>
      <c r="O90" s="243">
        <v>11600</v>
      </c>
      <c r="P90" s="843">
        <v>200</v>
      </c>
      <c r="Q90" s="245">
        <v>147595</v>
      </c>
      <c r="R90" s="245">
        <v>1687917350</v>
      </c>
      <c r="S90" s="245">
        <v>11400</v>
      </c>
      <c r="T90" s="245">
        <v>11600</v>
      </c>
      <c r="U90" s="245">
        <v>11250</v>
      </c>
      <c r="V90" s="245">
        <v>886240</v>
      </c>
      <c r="W90" s="245">
        <v>76400000</v>
      </c>
    </row>
    <row r="91" spans="1:23" ht="12" customHeight="1">
      <c r="B91" s="265" t="s">
        <v>1390</v>
      </c>
      <c r="C91" s="241"/>
      <c r="D91" s="241"/>
      <c r="E91" s="241"/>
      <c r="F91" s="241"/>
      <c r="G91" s="241"/>
      <c r="J91" s="273" t="s">
        <v>2186</v>
      </c>
      <c r="K91" s="276">
        <v>76700072</v>
      </c>
      <c r="L91" s="276">
        <v>191533303</v>
      </c>
      <c r="M91" s="277">
        <v>268233375</v>
      </c>
      <c r="N91" s="49" t="s">
        <v>2187</v>
      </c>
      <c r="O91" s="243">
        <v>11400</v>
      </c>
      <c r="P91" s="843">
        <v>0</v>
      </c>
      <c r="Q91" s="245">
        <v>692869</v>
      </c>
      <c r="R91" s="245">
        <v>8029461550</v>
      </c>
      <c r="S91" s="245">
        <v>11500</v>
      </c>
      <c r="T91" s="245">
        <v>11750</v>
      </c>
      <c r="U91" s="245">
        <v>11300</v>
      </c>
      <c r="V91" s="245">
        <v>870960</v>
      </c>
      <c r="W91" s="245">
        <v>76400000</v>
      </c>
    </row>
    <row r="92" spans="1:23" ht="12" customHeight="1">
      <c r="B92" s="1156" t="s">
        <v>1296</v>
      </c>
      <c r="C92" s="1157"/>
      <c r="D92" s="1157"/>
      <c r="E92" s="1157"/>
      <c r="F92" s="1157"/>
      <c r="G92" s="1158"/>
      <c r="J92" s="273" t="s">
        <v>1337</v>
      </c>
      <c r="K92" s="276">
        <v>3915729</v>
      </c>
      <c r="L92" s="276">
        <v>1531886016</v>
      </c>
      <c r="M92" s="277">
        <v>1535801745</v>
      </c>
      <c r="N92" s="49" t="s">
        <v>2188</v>
      </c>
      <c r="O92" s="243">
        <v>11400</v>
      </c>
      <c r="P92" s="843">
        <v>500</v>
      </c>
      <c r="Q92" s="245">
        <v>717557</v>
      </c>
      <c r="R92" s="245">
        <v>8047258600</v>
      </c>
      <c r="S92" s="245">
        <v>10750</v>
      </c>
      <c r="T92" s="245">
        <v>11450</v>
      </c>
      <c r="U92" s="245">
        <v>10700</v>
      </c>
      <c r="V92" s="245">
        <v>870960</v>
      </c>
      <c r="W92" s="245">
        <v>76400000</v>
      </c>
    </row>
    <row r="93" spans="1:23" ht="12" customHeight="1">
      <c r="B93" s="1159" t="s">
        <v>2189</v>
      </c>
      <c r="C93" s="1160"/>
      <c r="D93" s="1163" t="s">
        <v>2190</v>
      </c>
      <c r="E93" s="1164"/>
      <c r="F93" s="1163" t="s">
        <v>2191</v>
      </c>
      <c r="G93" s="1165"/>
      <c r="H93" s="828" t="s">
        <v>2191</v>
      </c>
      <c r="I93" s="830"/>
      <c r="J93" s="273" t="s">
        <v>2192</v>
      </c>
      <c r="K93" s="274" t="s">
        <v>115</v>
      </c>
      <c r="L93" s="276">
        <v>6017477</v>
      </c>
      <c r="M93" s="277">
        <v>6017477</v>
      </c>
      <c r="N93" s="49" t="s">
        <v>2193</v>
      </c>
      <c r="O93" s="243">
        <v>10900</v>
      </c>
      <c r="P93" s="843">
        <v>-150</v>
      </c>
      <c r="Q93" s="245">
        <v>484730</v>
      </c>
      <c r="R93" s="245">
        <v>5252224550</v>
      </c>
      <c r="S93" s="245">
        <v>11100</v>
      </c>
      <c r="T93" s="245">
        <v>11150</v>
      </c>
      <c r="U93" s="245">
        <v>10700</v>
      </c>
      <c r="V93" s="245">
        <v>832760</v>
      </c>
      <c r="W93" s="245">
        <v>76400000</v>
      </c>
    </row>
    <row r="94" spans="1:23" ht="12" customHeight="1">
      <c r="B94" s="1161"/>
      <c r="C94" s="1162"/>
      <c r="D94" s="271" t="s">
        <v>2194</v>
      </c>
      <c r="E94" s="271" t="s">
        <v>2195</v>
      </c>
      <c r="F94" s="271" t="s">
        <v>2194</v>
      </c>
      <c r="G94" s="272" t="s">
        <v>2195</v>
      </c>
      <c r="H94" s="789" t="s">
        <v>2194</v>
      </c>
      <c r="I94" s="792" t="s">
        <v>2195</v>
      </c>
      <c r="J94" s="273" t="s">
        <v>814</v>
      </c>
      <c r="K94" s="276">
        <v>218094</v>
      </c>
      <c r="L94" s="276">
        <v>15595470</v>
      </c>
      <c r="M94" s="277">
        <v>15813564</v>
      </c>
      <c r="N94" s="49" t="s">
        <v>2196</v>
      </c>
      <c r="O94" s="243">
        <v>11050</v>
      </c>
      <c r="P94" s="843">
        <v>450</v>
      </c>
      <c r="Q94" s="245">
        <v>527835</v>
      </c>
      <c r="R94" s="245">
        <v>5714322200</v>
      </c>
      <c r="S94" s="245">
        <v>10500</v>
      </c>
      <c r="T94" s="245">
        <v>11050</v>
      </c>
      <c r="U94" s="245">
        <v>10450</v>
      </c>
      <c r="V94" s="245">
        <v>844220</v>
      </c>
      <c r="W94" s="245">
        <v>76400000</v>
      </c>
    </row>
    <row r="95" spans="1:23" ht="12" customHeight="1">
      <c r="A95" s="812" t="s">
        <v>1290</v>
      </c>
      <c r="B95" s="1166" t="s">
        <v>1290</v>
      </c>
      <c r="C95" s="1167"/>
      <c r="D95" s="276">
        <v>208160843</v>
      </c>
      <c r="E95" s="274" t="s">
        <v>115</v>
      </c>
      <c r="F95" s="276">
        <v>185574579</v>
      </c>
      <c r="G95" s="275" t="s">
        <v>115</v>
      </c>
      <c r="H95" s="783">
        <v>144744389</v>
      </c>
      <c r="I95" s="813" t="s">
        <v>115</v>
      </c>
      <c r="J95" s="273" t="s">
        <v>781</v>
      </c>
      <c r="K95" s="276">
        <v>4889159</v>
      </c>
      <c r="L95" s="276">
        <v>50438130</v>
      </c>
      <c r="M95" s="277">
        <v>55327289</v>
      </c>
      <c r="N95" s="49" t="s">
        <v>2197</v>
      </c>
      <c r="O95" s="243">
        <v>10600</v>
      </c>
      <c r="P95" s="843">
        <v>50</v>
      </c>
      <c r="Q95" s="245">
        <v>431340</v>
      </c>
      <c r="R95" s="245">
        <v>4623141600</v>
      </c>
      <c r="S95" s="245">
        <v>10800</v>
      </c>
      <c r="T95" s="245">
        <v>11000</v>
      </c>
      <c r="U95" s="245">
        <v>10500</v>
      </c>
      <c r="V95" s="245">
        <v>809840</v>
      </c>
      <c r="W95" s="245">
        <v>76400000</v>
      </c>
    </row>
    <row r="96" spans="1:23" ht="12" customHeight="1">
      <c r="A96" s="822" t="s">
        <v>2198</v>
      </c>
      <c r="B96" s="1153" t="s">
        <v>2198</v>
      </c>
      <c r="C96" s="279" t="s">
        <v>2199</v>
      </c>
      <c r="D96" s="276">
        <v>138820778</v>
      </c>
      <c r="E96" s="274" t="s">
        <v>115</v>
      </c>
      <c r="F96" s="276">
        <v>58593190</v>
      </c>
      <c r="G96" s="275" t="s">
        <v>115</v>
      </c>
      <c r="H96" s="783">
        <v>118877129</v>
      </c>
      <c r="I96" s="813" t="s">
        <v>115</v>
      </c>
      <c r="J96" s="273" t="s">
        <v>784</v>
      </c>
      <c r="K96" s="276">
        <v>2678460</v>
      </c>
      <c r="L96" s="276">
        <v>17054337</v>
      </c>
      <c r="M96" s="277">
        <v>19732797</v>
      </c>
      <c r="N96" s="49" t="s">
        <v>2200</v>
      </c>
      <c r="O96" s="243">
        <v>10550</v>
      </c>
      <c r="P96" s="843">
        <v>-100</v>
      </c>
      <c r="Q96" s="245">
        <v>339310</v>
      </c>
      <c r="R96" s="245">
        <v>3593195550</v>
      </c>
      <c r="S96" s="245">
        <v>10750</v>
      </c>
      <c r="T96" s="245">
        <v>10800</v>
      </c>
      <c r="U96" s="245">
        <v>10450</v>
      </c>
      <c r="V96" s="245">
        <v>806020</v>
      </c>
      <c r="W96" s="245">
        <v>76400000</v>
      </c>
    </row>
    <row r="97" spans="1:23" ht="12" customHeight="1">
      <c r="A97" s="834"/>
      <c r="B97" s="1154"/>
      <c r="C97" s="279" t="s">
        <v>1400</v>
      </c>
      <c r="D97" s="276">
        <v>-11495099</v>
      </c>
      <c r="E97" s="274" t="s">
        <v>115</v>
      </c>
      <c r="F97" s="276">
        <v>-12264343</v>
      </c>
      <c r="G97" s="275" t="s">
        <v>115</v>
      </c>
      <c r="H97" s="783">
        <v>-7864677</v>
      </c>
      <c r="I97" s="813" t="s">
        <v>115</v>
      </c>
      <c r="J97" s="273" t="s">
        <v>73</v>
      </c>
      <c r="K97" s="276">
        <v>2881962</v>
      </c>
      <c r="L97" s="276">
        <v>48555968</v>
      </c>
      <c r="M97" s="277">
        <v>51437930</v>
      </c>
      <c r="N97" s="49" t="s">
        <v>2201</v>
      </c>
      <c r="O97" s="243">
        <v>10650</v>
      </c>
      <c r="P97" s="843">
        <v>350</v>
      </c>
      <c r="Q97" s="245">
        <v>473837</v>
      </c>
      <c r="R97" s="245">
        <v>5011163800</v>
      </c>
      <c r="S97" s="245">
        <v>10350</v>
      </c>
      <c r="T97" s="245">
        <v>10850</v>
      </c>
      <c r="U97" s="245">
        <v>10250</v>
      </c>
      <c r="V97" s="245">
        <v>813660</v>
      </c>
      <c r="W97" s="245">
        <v>76400000</v>
      </c>
    </row>
    <row r="98" spans="1:23" ht="12" customHeight="1">
      <c r="A98" s="835"/>
      <c r="B98" s="1155"/>
      <c r="C98" s="279" t="s">
        <v>2202</v>
      </c>
      <c r="D98" s="276">
        <v>127325679</v>
      </c>
      <c r="E98" s="274" t="s">
        <v>115</v>
      </c>
      <c r="F98" s="276">
        <v>46328847</v>
      </c>
      <c r="G98" s="275" t="s">
        <v>115</v>
      </c>
      <c r="H98" s="783">
        <v>111012452</v>
      </c>
      <c r="I98" s="813" t="s">
        <v>115</v>
      </c>
      <c r="J98" s="273" t="s">
        <v>2203</v>
      </c>
      <c r="K98" s="276">
        <v>19482591</v>
      </c>
      <c r="L98" s="276">
        <v>17090280</v>
      </c>
      <c r="M98" s="277">
        <v>36572871</v>
      </c>
      <c r="N98" s="49" t="s">
        <v>2204</v>
      </c>
      <c r="O98" s="243">
        <v>10300</v>
      </c>
      <c r="P98" s="843">
        <v>250</v>
      </c>
      <c r="Q98" s="245">
        <v>194388</v>
      </c>
      <c r="R98" s="245">
        <v>1998398300</v>
      </c>
      <c r="S98" s="245">
        <v>10100</v>
      </c>
      <c r="T98" s="245">
        <v>10450</v>
      </c>
      <c r="U98" s="245">
        <v>10100</v>
      </c>
      <c r="V98" s="245">
        <v>786920</v>
      </c>
      <c r="W98" s="245">
        <v>76400000</v>
      </c>
    </row>
    <row r="99" spans="1:23" ht="12" customHeight="1">
      <c r="A99" s="822" t="s">
        <v>2205</v>
      </c>
      <c r="B99" s="1153" t="s">
        <v>2205</v>
      </c>
      <c r="C99" s="279" t="s">
        <v>2199</v>
      </c>
      <c r="D99" s="276">
        <v>4595446</v>
      </c>
      <c r="E99" s="274" t="s">
        <v>115</v>
      </c>
      <c r="F99" s="276">
        <v>126856321</v>
      </c>
      <c r="G99" s="275" t="s">
        <v>115</v>
      </c>
      <c r="H99" s="783">
        <v>25996966</v>
      </c>
      <c r="I99" s="813" t="s">
        <v>115</v>
      </c>
      <c r="J99" s="273" t="s">
        <v>790</v>
      </c>
      <c r="K99" s="276">
        <v>31332241</v>
      </c>
      <c r="L99" s="276">
        <v>89288511</v>
      </c>
      <c r="M99" s="277">
        <v>120620752</v>
      </c>
      <c r="N99" s="49" t="s">
        <v>2206</v>
      </c>
      <c r="O99" s="243">
        <v>10050</v>
      </c>
      <c r="P99" s="843">
        <v>-150</v>
      </c>
      <c r="Q99" s="245">
        <v>217544</v>
      </c>
      <c r="R99" s="245">
        <v>2194440250</v>
      </c>
      <c r="S99" s="245">
        <v>10200</v>
      </c>
      <c r="T99" s="245">
        <v>10300</v>
      </c>
      <c r="U99" s="245">
        <v>10000</v>
      </c>
      <c r="V99" s="245">
        <v>767820</v>
      </c>
      <c r="W99" s="245">
        <v>76400000</v>
      </c>
    </row>
    <row r="100" spans="1:23" ht="12" customHeight="1">
      <c r="A100" s="834"/>
      <c r="B100" s="1154"/>
      <c r="C100" s="279" t="s">
        <v>1400</v>
      </c>
      <c r="D100" s="276">
        <v>-44036</v>
      </c>
      <c r="E100" s="274" t="s">
        <v>115</v>
      </c>
      <c r="F100" s="276">
        <v>-18110</v>
      </c>
      <c r="G100" s="275" t="s">
        <v>115</v>
      </c>
      <c r="H100" s="807" t="s">
        <v>115</v>
      </c>
      <c r="I100" s="813" t="s">
        <v>115</v>
      </c>
      <c r="J100" s="273" t="s">
        <v>74</v>
      </c>
      <c r="K100" s="276">
        <v>11803939</v>
      </c>
      <c r="L100" s="276">
        <v>4512261</v>
      </c>
      <c r="M100" s="277">
        <v>16316200</v>
      </c>
      <c r="N100" s="49" t="s">
        <v>2207</v>
      </c>
      <c r="O100" s="243">
        <v>10200</v>
      </c>
      <c r="P100" s="843">
        <v>-100</v>
      </c>
      <c r="Q100" s="245">
        <v>258538</v>
      </c>
      <c r="R100" s="245">
        <v>2633360400</v>
      </c>
      <c r="S100" s="245">
        <v>10100</v>
      </c>
      <c r="T100" s="245">
        <v>10400</v>
      </c>
      <c r="U100" s="245">
        <v>10000</v>
      </c>
      <c r="V100" s="245">
        <v>779280</v>
      </c>
      <c r="W100" s="245">
        <v>76400000</v>
      </c>
    </row>
    <row r="101" spans="1:23" ht="12" customHeight="1">
      <c r="A101" s="835"/>
      <c r="B101" s="1155"/>
      <c r="C101" s="279" t="s">
        <v>2202</v>
      </c>
      <c r="D101" s="276">
        <v>4551410</v>
      </c>
      <c r="E101" s="274" t="s">
        <v>115</v>
      </c>
      <c r="F101" s="276">
        <v>126838211</v>
      </c>
      <c r="G101" s="275" t="s">
        <v>115</v>
      </c>
      <c r="H101" s="783">
        <v>25996966</v>
      </c>
      <c r="I101" s="813" t="s">
        <v>115</v>
      </c>
      <c r="J101" s="273" t="s">
        <v>2208</v>
      </c>
      <c r="K101" s="274" t="s">
        <v>115</v>
      </c>
      <c r="L101" s="276">
        <v>11198901</v>
      </c>
      <c r="M101" s="277">
        <v>11198901</v>
      </c>
      <c r="N101" s="49" t="s">
        <v>2209</v>
      </c>
      <c r="O101" s="243">
        <v>10300</v>
      </c>
      <c r="P101" s="843">
        <v>-100</v>
      </c>
      <c r="Q101" s="245">
        <v>207065</v>
      </c>
      <c r="R101" s="245">
        <v>2140796100</v>
      </c>
      <c r="S101" s="245">
        <v>10500</v>
      </c>
      <c r="T101" s="245">
        <v>10500</v>
      </c>
      <c r="U101" s="245">
        <v>10250</v>
      </c>
      <c r="V101" s="245">
        <v>786920</v>
      </c>
      <c r="W101" s="245">
        <v>76400000</v>
      </c>
    </row>
    <row r="102" spans="1:23" ht="12" customHeight="1">
      <c r="A102" s="822" t="s">
        <v>1391</v>
      </c>
      <c r="B102" s="1153" t="s">
        <v>1391</v>
      </c>
      <c r="C102" s="279" t="s">
        <v>2199</v>
      </c>
      <c r="D102" s="276">
        <v>147318311</v>
      </c>
      <c r="E102" s="276">
        <v>3162924</v>
      </c>
      <c r="F102" s="276">
        <v>149979652</v>
      </c>
      <c r="G102" s="277">
        <v>3528510</v>
      </c>
      <c r="H102" s="783">
        <v>155909721</v>
      </c>
      <c r="I102" s="811">
        <v>4224333</v>
      </c>
      <c r="J102" s="273" t="s">
        <v>2210</v>
      </c>
      <c r="K102" s="276">
        <v>5052302</v>
      </c>
      <c r="L102" s="276">
        <v>13107602</v>
      </c>
      <c r="M102" s="277">
        <v>18159904</v>
      </c>
      <c r="N102" s="49" t="s">
        <v>2211</v>
      </c>
      <c r="O102" s="243">
        <v>10400</v>
      </c>
      <c r="P102" s="843">
        <v>-200</v>
      </c>
      <c r="Q102" s="245">
        <v>417719</v>
      </c>
      <c r="R102" s="245">
        <v>4358452000</v>
      </c>
      <c r="S102" s="245">
        <v>10550</v>
      </c>
      <c r="T102" s="245">
        <v>10650</v>
      </c>
      <c r="U102" s="245">
        <v>10300</v>
      </c>
      <c r="V102" s="245">
        <v>794560</v>
      </c>
      <c r="W102" s="245">
        <v>76400000</v>
      </c>
    </row>
    <row r="103" spans="1:23" ht="12" customHeight="1">
      <c r="A103" s="834"/>
      <c r="B103" s="1154"/>
      <c r="C103" s="279" t="s">
        <v>1400</v>
      </c>
      <c r="D103" s="276">
        <v>-7595139</v>
      </c>
      <c r="E103" s="274" t="s">
        <v>115</v>
      </c>
      <c r="F103" s="276">
        <v>-8778063</v>
      </c>
      <c r="G103" s="275" t="s">
        <v>115</v>
      </c>
      <c r="H103" s="783">
        <v>-8568018</v>
      </c>
      <c r="I103" s="813" t="s">
        <v>115</v>
      </c>
      <c r="J103" s="273" t="s">
        <v>792</v>
      </c>
      <c r="K103" s="276">
        <v>9017443</v>
      </c>
      <c r="L103" s="274" t="s">
        <v>115</v>
      </c>
      <c r="M103" s="277">
        <v>9017443</v>
      </c>
      <c r="N103" s="49" t="s">
        <v>2212</v>
      </c>
      <c r="O103" s="243">
        <v>10600</v>
      </c>
      <c r="P103" s="843">
        <v>-150</v>
      </c>
      <c r="Q103" s="245">
        <v>837212</v>
      </c>
      <c r="R103" s="245">
        <v>8870681750</v>
      </c>
      <c r="S103" s="245">
        <v>10550</v>
      </c>
      <c r="T103" s="245">
        <v>10700</v>
      </c>
      <c r="U103" s="245">
        <v>10500</v>
      </c>
      <c r="V103" s="245">
        <v>809840</v>
      </c>
      <c r="W103" s="245">
        <v>76400000</v>
      </c>
    </row>
    <row r="104" spans="1:23" ht="12" customHeight="1">
      <c r="A104" s="834"/>
      <c r="B104" s="1154"/>
      <c r="C104" s="279" t="s">
        <v>2213</v>
      </c>
      <c r="D104" s="274" t="s">
        <v>115</v>
      </c>
      <c r="E104" s="276">
        <v>-533859</v>
      </c>
      <c r="F104" s="274" t="s">
        <v>115</v>
      </c>
      <c r="G104" s="277">
        <v>-649463</v>
      </c>
      <c r="H104" s="807" t="s">
        <v>115</v>
      </c>
      <c r="I104" s="811">
        <v>-1120529</v>
      </c>
      <c r="J104" s="273" t="s">
        <v>2214</v>
      </c>
      <c r="K104" s="276">
        <v>9166073</v>
      </c>
      <c r="L104" s="274" t="s">
        <v>115</v>
      </c>
      <c r="M104" s="277">
        <v>9166073</v>
      </c>
      <c r="N104" s="49" t="s">
        <v>2215</v>
      </c>
      <c r="O104" s="243">
        <v>10750</v>
      </c>
      <c r="P104" s="843">
        <v>0</v>
      </c>
      <c r="Q104" s="245">
        <v>268771</v>
      </c>
      <c r="R104" s="245">
        <v>2871679750</v>
      </c>
      <c r="S104" s="245">
        <v>10800</v>
      </c>
      <c r="T104" s="245">
        <v>10800</v>
      </c>
      <c r="U104" s="245">
        <v>10500</v>
      </c>
      <c r="V104" s="245">
        <v>821300</v>
      </c>
      <c r="W104" s="245">
        <v>76400000</v>
      </c>
    </row>
    <row r="105" spans="1:23" ht="12" customHeight="1">
      <c r="A105" s="835"/>
      <c r="B105" s="1155"/>
      <c r="C105" s="279" t="s">
        <v>2202</v>
      </c>
      <c r="D105" s="276">
        <v>139723172</v>
      </c>
      <c r="E105" s="276">
        <v>2629065</v>
      </c>
      <c r="F105" s="276">
        <v>141201589</v>
      </c>
      <c r="G105" s="277">
        <v>2879047</v>
      </c>
      <c r="H105" s="783">
        <v>147341703</v>
      </c>
      <c r="I105" s="811">
        <v>3103804</v>
      </c>
      <c r="J105" s="273" t="s">
        <v>722</v>
      </c>
      <c r="K105" s="276">
        <v>33583126</v>
      </c>
      <c r="L105" s="276">
        <v>358572145</v>
      </c>
      <c r="M105" s="277">
        <v>392155271</v>
      </c>
      <c r="N105" s="49" t="s">
        <v>2216</v>
      </c>
      <c r="O105" s="243">
        <v>10750</v>
      </c>
      <c r="P105" s="843">
        <v>100</v>
      </c>
      <c r="Q105" s="245">
        <v>427819</v>
      </c>
      <c r="R105" s="245">
        <v>4615839800</v>
      </c>
      <c r="S105" s="245">
        <v>10750</v>
      </c>
      <c r="T105" s="245">
        <v>10950</v>
      </c>
      <c r="U105" s="245">
        <v>10600</v>
      </c>
      <c r="V105" s="245">
        <v>821300</v>
      </c>
      <c r="W105" s="245">
        <v>76400000</v>
      </c>
    </row>
    <row r="106" spans="1:23" ht="12" customHeight="1">
      <c r="A106" s="822" t="s">
        <v>1288</v>
      </c>
      <c r="B106" s="1153" t="s">
        <v>1288</v>
      </c>
      <c r="C106" s="279" t="s">
        <v>2199</v>
      </c>
      <c r="D106" s="276">
        <v>177207559</v>
      </c>
      <c r="E106" s="274" t="s">
        <v>115</v>
      </c>
      <c r="F106" s="276">
        <v>141477447</v>
      </c>
      <c r="G106" s="275" t="s">
        <v>115</v>
      </c>
      <c r="H106" s="783">
        <v>107103816</v>
      </c>
      <c r="I106" s="813" t="s">
        <v>115</v>
      </c>
      <c r="J106" s="280" t="s">
        <v>723</v>
      </c>
      <c r="K106" s="281">
        <v>210721191</v>
      </c>
      <c r="L106" s="281">
        <v>3176304933</v>
      </c>
      <c r="M106" s="282">
        <v>3387026124</v>
      </c>
      <c r="N106" s="49" t="s">
        <v>2217</v>
      </c>
      <c r="O106" s="243">
        <v>10650</v>
      </c>
      <c r="P106" s="843">
        <v>0</v>
      </c>
      <c r="Q106" s="245">
        <v>495917</v>
      </c>
      <c r="R106" s="245">
        <v>5249273650</v>
      </c>
      <c r="S106" s="245">
        <v>10650</v>
      </c>
      <c r="T106" s="245">
        <v>10700</v>
      </c>
      <c r="U106" s="245">
        <v>10500</v>
      </c>
      <c r="V106" s="245">
        <v>813660</v>
      </c>
      <c r="W106" s="245">
        <v>76400000</v>
      </c>
    </row>
    <row r="107" spans="1:23" ht="12" customHeight="1">
      <c r="A107" s="834"/>
      <c r="B107" s="1154"/>
      <c r="C107" s="279" t="s">
        <v>1400</v>
      </c>
      <c r="D107" s="276">
        <v>-8274717</v>
      </c>
      <c r="E107" s="274" t="s">
        <v>115</v>
      </c>
      <c r="F107" s="276">
        <v>-3864498</v>
      </c>
      <c r="G107" s="275" t="s">
        <v>115</v>
      </c>
      <c r="H107" s="783">
        <v>-1895076</v>
      </c>
      <c r="I107" s="813" t="s">
        <v>115</v>
      </c>
      <c r="N107" s="49" t="s">
        <v>2218</v>
      </c>
      <c r="O107" s="243">
        <v>10650</v>
      </c>
      <c r="P107" s="843">
        <v>50</v>
      </c>
      <c r="Q107" s="245">
        <v>428109</v>
      </c>
      <c r="R107" s="245">
        <v>4551062150</v>
      </c>
      <c r="S107" s="245">
        <v>10700</v>
      </c>
      <c r="T107" s="245">
        <v>10800</v>
      </c>
      <c r="U107" s="245">
        <v>10450</v>
      </c>
      <c r="V107" s="245">
        <v>813660</v>
      </c>
      <c r="W107" s="245">
        <v>76400000</v>
      </c>
    </row>
    <row r="108" spans="1:23" ht="12" customHeight="1">
      <c r="A108" s="835"/>
      <c r="B108" s="1155"/>
      <c r="C108" s="279" t="s">
        <v>2202</v>
      </c>
      <c r="D108" s="276">
        <v>168932842</v>
      </c>
      <c r="E108" s="274" t="s">
        <v>115</v>
      </c>
      <c r="F108" s="276">
        <v>137612949</v>
      </c>
      <c r="G108" s="275" t="s">
        <v>115</v>
      </c>
      <c r="H108" s="783">
        <v>105208740</v>
      </c>
      <c r="I108" s="813" t="s">
        <v>115</v>
      </c>
      <c r="N108" s="49" t="s">
        <v>2219</v>
      </c>
      <c r="O108" s="243">
        <v>10600</v>
      </c>
      <c r="P108" s="843">
        <v>150</v>
      </c>
      <c r="Q108" s="245">
        <v>376970</v>
      </c>
      <c r="R108" s="245">
        <v>3944891550</v>
      </c>
      <c r="S108" s="245">
        <v>10450</v>
      </c>
      <c r="T108" s="245">
        <v>10600</v>
      </c>
      <c r="U108" s="245">
        <v>10350</v>
      </c>
      <c r="V108" s="245">
        <v>809840</v>
      </c>
      <c r="W108" s="245">
        <v>76400000</v>
      </c>
    </row>
    <row r="109" spans="1:23" ht="12" customHeight="1">
      <c r="A109" s="822" t="s">
        <v>2220</v>
      </c>
      <c r="B109" s="1153" t="s">
        <v>2220</v>
      </c>
      <c r="C109" s="279" t="s">
        <v>2199</v>
      </c>
      <c r="D109" s="276">
        <v>56725512</v>
      </c>
      <c r="E109" s="276">
        <v>12649521</v>
      </c>
      <c r="F109" s="276">
        <v>40666782</v>
      </c>
      <c r="G109" s="277">
        <v>10299400</v>
      </c>
      <c r="H109" s="783">
        <v>24221953</v>
      </c>
      <c r="I109" s="811">
        <v>6241000</v>
      </c>
      <c r="N109" s="49" t="s">
        <v>2221</v>
      </c>
      <c r="O109" s="243">
        <v>10450</v>
      </c>
      <c r="P109" s="843">
        <v>50</v>
      </c>
      <c r="Q109" s="245">
        <v>205508</v>
      </c>
      <c r="R109" s="245">
        <v>2141002350</v>
      </c>
      <c r="S109" s="245">
        <v>10450</v>
      </c>
      <c r="T109" s="245">
        <v>10550</v>
      </c>
      <c r="U109" s="245">
        <v>10250</v>
      </c>
      <c r="V109" s="245">
        <v>798380</v>
      </c>
      <c r="W109" s="245">
        <v>76400000</v>
      </c>
    </row>
    <row r="110" spans="1:23" ht="12" customHeight="1">
      <c r="A110" s="834"/>
      <c r="B110" s="1154"/>
      <c r="C110" s="279" t="s">
        <v>1400</v>
      </c>
      <c r="D110" s="276">
        <v>-3360467</v>
      </c>
      <c r="E110" s="276">
        <v>-6006517</v>
      </c>
      <c r="F110" s="276">
        <v>-3354280</v>
      </c>
      <c r="G110" s="277">
        <v>-5426400</v>
      </c>
      <c r="H110" s="783">
        <v>-3349164</v>
      </c>
      <c r="I110" s="813" t="s">
        <v>115</v>
      </c>
      <c r="N110" s="49" t="s">
        <v>2222</v>
      </c>
      <c r="O110" s="243">
        <v>10400</v>
      </c>
      <c r="P110" s="843">
        <v>50</v>
      </c>
      <c r="Q110" s="245">
        <v>297132</v>
      </c>
      <c r="R110" s="245">
        <v>3064907900</v>
      </c>
      <c r="S110" s="245">
        <v>10500</v>
      </c>
      <c r="T110" s="245">
        <v>10550</v>
      </c>
      <c r="U110" s="245">
        <v>10150</v>
      </c>
      <c r="V110" s="245">
        <v>794560</v>
      </c>
      <c r="W110" s="245">
        <v>76400000</v>
      </c>
    </row>
    <row r="111" spans="1:23" ht="12" customHeight="1">
      <c r="A111" s="835"/>
      <c r="B111" s="1155"/>
      <c r="C111" s="279" t="s">
        <v>2202</v>
      </c>
      <c r="D111" s="276">
        <v>53365045</v>
      </c>
      <c r="E111" s="276">
        <v>6643004</v>
      </c>
      <c r="F111" s="276">
        <v>37312502</v>
      </c>
      <c r="G111" s="277">
        <v>4873000</v>
      </c>
      <c r="H111" s="783">
        <v>20872789</v>
      </c>
      <c r="I111" s="811">
        <v>6241000</v>
      </c>
      <c r="N111" s="49" t="s">
        <v>2223</v>
      </c>
      <c r="O111" s="243">
        <v>10350</v>
      </c>
      <c r="P111" s="843">
        <v>-150</v>
      </c>
      <c r="Q111" s="245">
        <v>286222</v>
      </c>
      <c r="R111" s="245">
        <v>2992199950</v>
      </c>
      <c r="S111" s="245">
        <v>10550</v>
      </c>
      <c r="T111" s="245">
        <v>10700</v>
      </c>
      <c r="U111" s="245">
        <v>10300</v>
      </c>
      <c r="V111" s="245">
        <v>790740</v>
      </c>
      <c r="W111" s="245">
        <v>76400000</v>
      </c>
    </row>
    <row r="112" spans="1:23" ht="12" customHeight="1">
      <c r="A112" s="812" t="s">
        <v>1282</v>
      </c>
      <c r="B112" s="1166" t="s">
        <v>1282</v>
      </c>
      <c r="C112" s="1167"/>
      <c r="D112" s="274" t="s">
        <v>115</v>
      </c>
      <c r="E112" s="276">
        <v>25865964</v>
      </c>
      <c r="F112" s="274" t="s">
        <v>115</v>
      </c>
      <c r="G112" s="277">
        <v>3640254</v>
      </c>
      <c r="H112" s="807" t="s">
        <v>115</v>
      </c>
      <c r="I112" s="811">
        <v>2492719</v>
      </c>
      <c r="N112" s="49" t="s">
        <v>2224</v>
      </c>
      <c r="O112" s="243">
        <v>10500</v>
      </c>
      <c r="P112" s="843">
        <v>250</v>
      </c>
      <c r="Q112" s="245">
        <v>795089</v>
      </c>
      <c r="R112" s="245">
        <v>8472773700</v>
      </c>
      <c r="S112" s="245">
        <v>10450</v>
      </c>
      <c r="T112" s="245">
        <v>11000</v>
      </c>
      <c r="U112" s="245">
        <v>10400</v>
      </c>
      <c r="V112" s="245">
        <v>802200</v>
      </c>
      <c r="W112" s="245">
        <v>76400000</v>
      </c>
    </row>
    <row r="113" spans="1:23" ht="12" customHeight="1">
      <c r="A113" s="822" t="s">
        <v>2225</v>
      </c>
      <c r="B113" s="1153" t="s">
        <v>2225</v>
      </c>
      <c r="C113" s="279" t="s">
        <v>2199</v>
      </c>
      <c r="D113" s="274" t="s">
        <v>115</v>
      </c>
      <c r="E113" s="276">
        <v>149243580</v>
      </c>
      <c r="F113" s="274" t="s">
        <v>115</v>
      </c>
      <c r="G113" s="277">
        <v>106272387</v>
      </c>
      <c r="H113" s="807" t="s">
        <v>115</v>
      </c>
      <c r="I113" s="811">
        <v>34255378</v>
      </c>
      <c r="N113" s="49" t="s">
        <v>2226</v>
      </c>
      <c r="O113" s="243">
        <v>10250</v>
      </c>
      <c r="P113" s="843">
        <v>50</v>
      </c>
      <c r="Q113" s="245">
        <v>272984</v>
      </c>
      <c r="R113" s="245">
        <v>2760179550</v>
      </c>
      <c r="S113" s="245">
        <v>10050</v>
      </c>
      <c r="T113" s="245">
        <v>10250</v>
      </c>
      <c r="U113" s="245">
        <v>9940</v>
      </c>
      <c r="V113" s="245">
        <v>783100</v>
      </c>
      <c r="W113" s="245">
        <v>76400000</v>
      </c>
    </row>
    <row r="114" spans="1:23" ht="12" customHeight="1">
      <c r="A114" s="834"/>
      <c r="B114" s="1154"/>
      <c r="C114" s="279" t="s">
        <v>2213</v>
      </c>
      <c r="D114" s="274" t="s">
        <v>115</v>
      </c>
      <c r="E114" s="276">
        <v>-832988</v>
      </c>
      <c r="F114" s="274" t="s">
        <v>115</v>
      </c>
      <c r="G114" s="277">
        <v>-789779</v>
      </c>
      <c r="H114" s="807" t="s">
        <v>115</v>
      </c>
      <c r="I114" s="811">
        <v>-640917</v>
      </c>
      <c r="N114" s="49" t="s">
        <v>2227</v>
      </c>
      <c r="O114" s="243">
        <v>10200</v>
      </c>
      <c r="P114" s="843">
        <v>-100</v>
      </c>
      <c r="Q114" s="245">
        <v>387746</v>
      </c>
      <c r="R114" s="245">
        <v>3934247900</v>
      </c>
      <c r="S114" s="245">
        <v>10100</v>
      </c>
      <c r="T114" s="245">
        <v>10350</v>
      </c>
      <c r="U114" s="245">
        <v>10000</v>
      </c>
      <c r="V114" s="245">
        <v>779280</v>
      </c>
      <c r="W114" s="245">
        <v>76400000</v>
      </c>
    </row>
    <row r="115" spans="1:23" ht="12" customHeight="1">
      <c r="A115" s="835"/>
      <c r="B115" s="1155"/>
      <c r="C115" s="279" t="s">
        <v>2202</v>
      </c>
      <c r="D115" s="274" t="s">
        <v>115</v>
      </c>
      <c r="E115" s="276">
        <v>148410592</v>
      </c>
      <c r="F115" s="274" t="s">
        <v>115</v>
      </c>
      <c r="G115" s="277">
        <v>105482608</v>
      </c>
      <c r="H115" s="807" t="s">
        <v>115</v>
      </c>
      <c r="I115" s="811">
        <v>33614461</v>
      </c>
      <c r="N115" s="49" t="s">
        <v>2228</v>
      </c>
      <c r="O115" s="243">
        <v>10300</v>
      </c>
      <c r="P115" s="843">
        <v>100</v>
      </c>
      <c r="Q115" s="245">
        <v>332011</v>
      </c>
      <c r="R115" s="245">
        <v>3439518600</v>
      </c>
      <c r="S115" s="245">
        <v>10350</v>
      </c>
      <c r="T115" s="245">
        <v>10500</v>
      </c>
      <c r="U115" s="245">
        <v>10200</v>
      </c>
      <c r="V115" s="245">
        <v>786920</v>
      </c>
      <c r="W115" s="245">
        <v>76400000</v>
      </c>
    </row>
    <row r="116" spans="1:23" ht="12" customHeight="1">
      <c r="A116" s="836" t="s">
        <v>723</v>
      </c>
      <c r="B116" s="1147" t="s">
        <v>723</v>
      </c>
      <c r="C116" s="1148"/>
      <c r="D116" s="281">
        <v>702058991</v>
      </c>
      <c r="E116" s="281">
        <v>183548625</v>
      </c>
      <c r="F116" s="281">
        <v>674868677</v>
      </c>
      <c r="G116" s="282">
        <v>116874909</v>
      </c>
      <c r="H116" s="815">
        <v>555177039</v>
      </c>
      <c r="I116" s="816">
        <v>45451984</v>
      </c>
      <c r="N116" s="49" t="s">
        <v>2229</v>
      </c>
      <c r="O116" s="243">
        <v>10200</v>
      </c>
      <c r="P116" s="843">
        <v>-50</v>
      </c>
      <c r="Q116" s="245">
        <v>406647</v>
      </c>
      <c r="R116" s="245">
        <v>4134101250</v>
      </c>
      <c r="S116" s="245">
        <v>10200</v>
      </c>
      <c r="T116" s="245">
        <v>10350</v>
      </c>
      <c r="U116" s="245">
        <v>10000</v>
      </c>
      <c r="V116" s="245">
        <v>779280</v>
      </c>
      <c r="W116" s="245">
        <v>76400000</v>
      </c>
    </row>
    <row r="117" spans="1:23" ht="12" customHeight="1">
      <c r="N117" s="49" t="s">
        <v>2230</v>
      </c>
      <c r="O117" s="243">
        <v>10250</v>
      </c>
      <c r="P117" s="843">
        <v>390</v>
      </c>
      <c r="Q117" s="245">
        <v>414632</v>
      </c>
      <c r="R117" s="245">
        <v>4155624770</v>
      </c>
      <c r="S117" s="245">
        <v>9850</v>
      </c>
      <c r="T117" s="245">
        <v>10300</v>
      </c>
      <c r="U117" s="245">
        <v>9780</v>
      </c>
      <c r="V117" s="245">
        <v>783100</v>
      </c>
      <c r="W117" s="245">
        <v>76400000</v>
      </c>
    </row>
    <row r="118" spans="1:23" ht="12" customHeight="1">
      <c r="B118" s="283" t="s">
        <v>2231</v>
      </c>
      <c r="C118" s="241"/>
      <c r="D118" s="241"/>
      <c r="E118" s="241"/>
      <c r="F118" s="241"/>
      <c r="G118" s="241"/>
      <c r="H118" s="241"/>
      <c r="I118" s="241"/>
      <c r="N118" s="49" t="s">
        <v>2232</v>
      </c>
      <c r="O118" s="243">
        <v>9860</v>
      </c>
      <c r="P118" s="843">
        <v>-240</v>
      </c>
      <c r="Q118" s="245">
        <v>651815</v>
      </c>
      <c r="R118" s="245">
        <v>6376976400</v>
      </c>
      <c r="S118" s="245">
        <v>10100</v>
      </c>
      <c r="T118" s="245">
        <v>10100</v>
      </c>
      <c r="U118" s="245">
        <v>9650</v>
      </c>
      <c r="V118" s="245">
        <v>753304</v>
      </c>
      <c r="W118" s="245">
        <v>76400000</v>
      </c>
    </row>
    <row r="119" spans="1:23" ht="12" customHeight="1">
      <c r="B119" s="241"/>
      <c r="C119" s="241"/>
      <c r="D119" s="241"/>
      <c r="E119" s="241"/>
      <c r="F119" s="241"/>
      <c r="G119" s="241"/>
      <c r="H119" s="241"/>
      <c r="I119" s="241"/>
      <c r="N119" s="49" t="s">
        <v>2233</v>
      </c>
      <c r="O119" s="243">
        <v>10100</v>
      </c>
      <c r="P119" s="843">
        <v>190</v>
      </c>
      <c r="Q119" s="245">
        <v>391782</v>
      </c>
      <c r="R119" s="245">
        <v>3830927780</v>
      </c>
      <c r="S119" s="245">
        <v>9810</v>
      </c>
      <c r="T119" s="245">
        <v>10100</v>
      </c>
      <c r="U119" s="245">
        <v>9610</v>
      </c>
      <c r="V119" s="245">
        <v>771640</v>
      </c>
      <c r="W119" s="245">
        <v>76400000</v>
      </c>
    </row>
    <row r="120" spans="1:23" ht="13.5" customHeight="1">
      <c r="B120" s="283" t="s">
        <v>2234</v>
      </c>
      <c r="C120" s="241"/>
      <c r="D120" s="241"/>
      <c r="E120" s="241"/>
      <c r="F120" s="241"/>
      <c r="G120" s="241"/>
      <c r="H120" s="241"/>
      <c r="I120" s="241"/>
      <c r="N120" s="49" t="s">
        <v>2235</v>
      </c>
      <c r="O120" s="243">
        <v>9910</v>
      </c>
      <c r="P120" s="843">
        <v>0</v>
      </c>
      <c r="Q120" s="245">
        <v>163210</v>
      </c>
      <c r="R120" s="245">
        <v>1615010440</v>
      </c>
      <c r="S120" s="245">
        <v>9800</v>
      </c>
      <c r="T120" s="245">
        <v>10050</v>
      </c>
      <c r="U120" s="245">
        <v>9730</v>
      </c>
      <c r="V120" s="245">
        <v>757124</v>
      </c>
      <c r="W120" s="245">
        <v>76400000</v>
      </c>
    </row>
    <row r="121" spans="1:23" ht="12" customHeight="1">
      <c r="B121" s="1112" t="s">
        <v>1296</v>
      </c>
      <c r="C121" s="1113"/>
      <c r="D121" s="1113"/>
      <c r="E121" s="1113"/>
      <c r="F121" s="1113"/>
      <c r="G121" s="1113"/>
      <c r="H121" s="1113"/>
      <c r="I121" s="1114"/>
      <c r="N121" s="49" t="s">
        <v>2236</v>
      </c>
      <c r="O121" s="243">
        <v>9910</v>
      </c>
      <c r="P121" s="843">
        <v>-10</v>
      </c>
      <c r="Q121" s="245">
        <v>141717</v>
      </c>
      <c r="R121" s="245">
        <v>1395868310</v>
      </c>
      <c r="S121" s="245">
        <v>9920</v>
      </c>
      <c r="T121" s="245">
        <v>9960</v>
      </c>
      <c r="U121" s="245">
        <v>9770</v>
      </c>
      <c r="V121" s="245">
        <v>757124</v>
      </c>
      <c r="W121" s="245">
        <v>76400000</v>
      </c>
    </row>
    <row r="122" spans="1:23" ht="12" customHeight="1">
      <c r="B122" s="1149" t="s">
        <v>2189</v>
      </c>
      <c r="C122" s="1150"/>
      <c r="D122" s="1116" t="s">
        <v>2190</v>
      </c>
      <c r="E122" s="1141"/>
      <c r="F122" s="1117"/>
      <c r="G122" s="1116" t="s">
        <v>2191</v>
      </c>
      <c r="H122" s="1141"/>
      <c r="I122" s="1118"/>
      <c r="J122" s="828" t="s">
        <v>2191</v>
      </c>
      <c r="K122" s="839"/>
      <c r="L122" s="830"/>
      <c r="N122" s="49" t="s">
        <v>2237</v>
      </c>
      <c r="O122" s="243">
        <v>9920</v>
      </c>
      <c r="P122" s="843">
        <v>190</v>
      </c>
      <c r="Q122" s="245">
        <v>287070</v>
      </c>
      <c r="R122" s="245">
        <v>2834910100</v>
      </c>
      <c r="S122" s="245">
        <v>9900</v>
      </c>
      <c r="T122" s="245">
        <v>9980</v>
      </c>
      <c r="U122" s="245">
        <v>9790</v>
      </c>
      <c r="V122" s="245">
        <v>757888</v>
      </c>
      <c r="W122" s="245">
        <v>76400000</v>
      </c>
    </row>
    <row r="123" spans="1:23" ht="12" customHeight="1">
      <c r="B123" s="1151"/>
      <c r="C123" s="1152"/>
      <c r="D123" s="284" t="s">
        <v>2194</v>
      </c>
      <c r="E123" s="284" t="s">
        <v>2195</v>
      </c>
      <c r="F123" s="284" t="s">
        <v>723</v>
      </c>
      <c r="G123" s="284" t="s">
        <v>2194</v>
      </c>
      <c r="H123" s="284" t="s">
        <v>2195</v>
      </c>
      <c r="I123" s="285" t="s">
        <v>723</v>
      </c>
      <c r="J123" s="789" t="s">
        <v>2194</v>
      </c>
      <c r="K123" s="789" t="s">
        <v>2195</v>
      </c>
      <c r="L123" s="792" t="s">
        <v>723</v>
      </c>
      <c r="N123" s="49" t="s">
        <v>2238</v>
      </c>
      <c r="O123" s="243">
        <v>9730</v>
      </c>
      <c r="P123" s="843">
        <v>-60</v>
      </c>
      <c r="Q123" s="245">
        <v>429999</v>
      </c>
      <c r="R123" s="245">
        <v>4257699210</v>
      </c>
      <c r="S123" s="245">
        <v>9810</v>
      </c>
      <c r="T123" s="245">
        <v>10200</v>
      </c>
      <c r="U123" s="245">
        <v>9640</v>
      </c>
      <c r="V123" s="245">
        <v>743372</v>
      </c>
      <c r="W123" s="245">
        <v>76400000</v>
      </c>
    </row>
    <row r="124" spans="1:23" ht="12" customHeight="1">
      <c r="B124" s="1142" t="s">
        <v>1279</v>
      </c>
      <c r="C124" s="1143"/>
      <c r="D124" s="286">
        <v>376269969</v>
      </c>
      <c r="E124" s="287" t="s">
        <v>115</v>
      </c>
      <c r="F124" s="286">
        <v>376269969</v>
      </c>
      <c r="G124" s="286">
        <v>497364119</v>
      </c>
      <c r="H124" s="287" t="s">
        <v>115</v>
      </c>
      <c r="I124" s="288">
        <v>497364119</v>
      </c>
      <c r="J124" s="783">
        <v>238852551</v>
      </c>
      <c r="K124" s="807" t="s">
        <v>115</v>
      </c>
      <c r="L124" s="811">
        <v>238852551</v>
      </c>
      <c r="N124" s="49" t="s">
        <v>2239</v>
      </c>
      <c r="O124" s="243">
        <v>9790</v>
      </c>
      <c r="P124" s="843">
        <v>40</v>
      </c>
      <c r="Q124" s="245">
        <v>233177</v>
      </c>
      <c r="R124" s="245">
        <v>2272353860</v>
      </c>
      <c r="S124" s="245">
        <v>9770</v>
      </c>
      <c r="T124" s="245">
        <v>9840</v>
      </c>
      <c r="U124" s="245">
        <v>9600</v>
      </c>
      <c r="V124" s="245">
        <v>747956</v>
      </c>
      <c r="W124" s="245">
        <v>76400000</v>
      </c>
    </row>
    <row r="125" spans="1:23" ht="12" customHeight="1">
      <c r="B125" s="1142" t="s">
        <v>1280</v>
      </c>
      <c r="C125" s="1143"/>
      <c r="D125" s="286">
        <v>69530500</v>
      </c>
      <c r="E125" s="286">
        <v>983317179</v>
      </c>
      <c r="F125" s="286">
        <v>1052847679</v>
      </c>
      <c r="G125" s="286">
        <v>159183464</v>
      </c>
      <c r="H125" s="286">
        <v>647712767</v>
      </c>
      <c r="I125" s="288">
        <v>806896231</v>
      </c>
      <c r="J125" s="783">
        <v>187248220</v>
      </c>
      <c r="K125" s="783">
        <v>511283823</v>
      </c>
      <c r="L125" s="811">
        <v>698532043</v>
      </c>
      <c r="N125" s="49" t="s">
        <v>2240</v>
      </c>
      <c r="O125" s="243">
        <v>9750</v>
      </c>
      <c r="P125" s="843">
        <v>-170</v>
      </c>
      <c r="Q125" s="245">
        <v>424723</v>
      </c>
      <c r="R125" s="245">
        <v>4107727630</v>
      </c>
      <c r="S125" s="245">
        <v>9910</v>
      </c>
      <c r="T125" s="245">
        <v>9910</v>
      </c>
      <c r="U125" s="245">
        <v>9590</v>
      </c>
      <c r="V125" s="245">
        <v>744900</v>
      </c>
      <c r="W125" s="245">
        <v>76400000</v>
      </c>
    </row>
    <row r="126" spans="1:23" ht="12" customHeight="1">
      <c r="B126" s="1144" t="s">
        <v>2241</v>
      </c>
      <c r="C126" s="289" t="s">
        <v>2242</v>
      </c>
      <c r="D126" s="286">
        <v>100000000</v>
      </c>
      <c r="E126" s="286">
        <v>200000000</v>
      </c>
      <c r="F126" s="286">
        <v>300000000</v>
      </c>
      <c r="G126" s="286">
        <v>40000000</v>
      </c>
      <c r="H126" s="286">
        <v>200000000</v>
      </c>
      <c r="I126" s="288">
        <v>240000000</v>
      </c>
      <c r="J126" s="783">
        <v>50000000</v>
      </c>
      <c r="K126" s="783">
        <v>40000000</v>
      </c>
      <c r="L126" s="811">
        <v>90000000</v>
      </c>
      <c r="N126" s="49" t="s">
        <v>2243</v>
      </c>
      <c r="O126" s="243">
        <v>9920</v>
      </c>
      <c r="P126" s="843">
        <v>280</v>
      </c>
      <c r="Q126" s="245">
        <v>567789</v>
      </c>
      <c r="R126" s="245">
        <v>5598081890</v>
      </c>
      <c r="S126" s="245">
        <v>9670</v>
      </c>
      <c r="T126" s="245">
        <v>10300</v>
      </c>
      <c r="U126" s="245">
        <v>9580</v>
      </c>
      <c r="V126" s="245">
        <v>757888</v>
      </c>
      <c r="W126" s="245">
        <v>76400000</v>
      </c>
    </row>
    <row r="127" spans="1:23" ht="12" customHeight="1">
      <c r="B127" s="1145"/>
      <c r="C127" s="289" t="s">
        <v>2244</v>
      </c>
      <c r="D127" s="286">
        <v>-8000</v>
      </c>
      <c r="E127" s="286">
        <v>-435063</v>
      </c>
      <c r="F127" s="286">
        <v>-443063</v>
      </c>
      <c r="G127" s="286">
        <v>-2921</v>
      </c>
      <c r="H127" s="286">
        <v>-435921</v>
      </c>
      <c r="I127" s="288">
        <v>-438842</v>
      </c>
      <c r="J127" s="783">
        <v>-40296</v>
      </c>
      <c r="K127" s="783">
        <v>-68220</v>
      </c>
      <c r="L127" s="811">
        <v>-108516</v>
      </c>
      <c r="N127" s="49" t="s">
        <v>2245</v>
      </c>
      <c r="O127" s="243">
        <v>9640</v>
      </c>
      <c r="P127" s="843">
        <v>160</v>
      </c>
      <c r="Q127" s="245">
        <v>323698</v>
      </c>
      <c r="R127" s="245">
        <v>3150046070</v>
      </c>
      <c r="S127" s="245">
        <v>9600</v>
      </c>
      <c r="T127" s="245">
        <v>9940</v>
      </c>
      <c r="U127" s="245">
        <v>9560</v>
      </c>
      <c r="V127" s="245">
        <v>736496</v>
      </c>
      <c r="W127" s="245">
        <v>76400000</v>
      </c>
    </row>
    <row r="128" spans="1:23" ht="12" customHeight="1">
      <c r="B128" s="1146"/>
      <c r="C128" s="289" t="s">
        <v>2246</v>
      </c>
      <c r="D128" s="286">
        <v>99992000</v>
      </c>
      <c r="E128" s="286">
        <v>199564937</v>
      </c>
      <c r="F128" s="286">
        <v>299556937</v>
      </c>
      <c r="G128" s="286">
        <v>39997079</v>
      </c>
      <c r="H128" s="286">
        <v>199564079</v>
      </c>
      <c r="I128" s="288">
        <v>239561158</v>
      </c>
      <c r="J128" s="783">
        <v>49959704</v>
      </c>
      <c r="K128" s="783">
        <v>39931780</v>
      </c>
      <c r="L128" s="811">
        <v>89891484</v>
      </c>
      <c r="N128" s="49" t="s">
        <v>2247</v>
      </c>
      <c r="O128" s="243">
        <v>9480</v>
      </c>
      <c r="P128" s="843">
        <v>-10</v>
      </c>
      <c r="Q128" s="245">
        <v>318370</v>
      </c>
      <c r="R128" s="245">
        <v>2998654310</v>
      </c>
      <c r="S128" s="245">
        <v>9470</v>
      </c>
      <c r="T128" s="245">
        <v>9550</v>
      </c>
      <c r="U128" s="245">
        <v>9290</v>
      </c>
      <c r="V128" s="245">
        <v>724272</v>
      </c>
      <c r="W128" s="245">
        <v>76400000</v>
      </c>
    </row>
    <row r="129" spans="2:23" ht="12" customHeight="1">
      <c r="B129" s="1136" t="s">
        <v>723</v>
      </c>
      <c r="C129" s="1138"/>
      <c r="D129" s="290">
        <v>545792469</v>
      </c>
      <c r="E129" s="290">
        <v>1182882116</v>
      </c>
      <c r="F129" s="290">
        <v>1728674585</v>
      </c>
      <c r="G129" s="290">
        <v>696544662</v>
      </c>
      <c r="H129" s="290">
        <v>847276846</v>
      </c>
      <c r="I129" s="291">
        <v>1543821508</v>
      </c>
      <c r="J129" s="815">
        <v>476060475</v>
      </c>
      <c r="K129" s="815">
        <v>551215603</v>
      </c>
      <c r="L129" s="816">
        <v>1027276078</v>
      </c>
      <c r="N129" s="49" t="s">
        <v>2248</v>
      </c>
      <c r="O129" s="243">
        <v>9490</v>
      </c>
      <c r="P129" s="843">
        <v>210</v>
      </c>
      <c r="Q129" s="245">
        <v>266731</v>
      </c>
      <c r="R129" s="245">
        <v>2484140100</v>
      </c>
      <c r="S129" s="245">
        <v>9030</v>
      </c>
      <c r="T129" s="245">
        <v>9590</v>
      </c>
      <c r="U129" s="245">
        <v>9030</v>
      </c>
      <c r="V129" s="245">
        <v>725036</v>
      </c>
      <c r="W129" s="245">
        <v>76400000</v>
      </c>
    </row>
    <row r="130" spans="2:23" ht="12" customHeight="1">
      <c r="N130" s="49" t="s">
        <v>2249</v>
      </c>
      <c r="O130" s="243">
        <v>9280</v>
      </c>
      <c r="P130" s="843">
        <v>-550</v>
      </c>
      <c r="Q130" s="245">
        <v>500383</v>
      </c>
      <c r="R130" s="245">
        <v>4731090790</v>
      </c>
      <c r="S130" s="245">
        <v>9650</v>
      </c>
      <c r="T130" s="245">
        <v>9910</v>
      </c>
      <c r="U130" s="245">
        <v>9210</v>
      </c>
      <c r="V130" s="245">
        <v>708992</v>
      </c>
      <c r="W130" s="245">
        <v>76400000</v>
      </c>
    </row>
    <row r="131" spans="2:23" ht="12" customHeight="1">
      <c r="N131" s="49" t="s">
        <v>2250</v>
      </c>
      <c r="O131" s="243">
        <v>9830</v>
      </c>
      <c r="P131" s="843">
        <v>-30</v>
      </c>
      <c r="Q131" s="245">
        <v>373627</v>
      </c>
      <c r="R131" s="245">
        <v>3620613990</v>
      </c>
      <c r="S131" s="245">
        <v>10000</v>
      </c>
      <c r="T131" s="245">
        <v>10000</v>
      </c>
      <c r="U131" s="245">
        <v>9450</v>
      </c>
      <c r="V131" s="245">
        <v>751012</v>
      </c>
      <c r="W131" s="245">
        <v>76400000</v>
      </c>
    </row>
    <row r="132" spans="2:23" ht="12" customHeight="1">
      <c r="B132" s="808" t="s">
        <v>526</v>
      </c>
      <c r="D132" s="819"/>
      <c r="E132" s="820"/>
      <c r="N132" s="49" t="s">
        <v>2251</v>
      </c>
      <c r="O132" s="243">
        <v>9860</v>
      </c>
      <c r="P132" s="843">
        <v>-290</v>
      </c>
      <c r="Q132" s="245">
        <v>294769</v>
      </c>
      <c r="R132" s="245">
        <v>2923602790</v>
      </c>
      <c r="S132" s="245">
        <v>9850</v>
      </c>
      <c r="T132" s="245">
        <v>10150</v>
      </c>
      <c r="U132" s="245">
        <v>9770</v>
      </c>
      <c r="V132" s="245">
        <v>753304</v>
      </c>
      <c r="W132" s="245">
        <v>76400000</v>
      </c>
    </row>
    <row r="133" spans="2:23" ht="12" customHeight="1">
      <c r="B133" s="809" t="s">
        <v>2189</v>
      </c>
      <c r="C133" s="49">
        <v>2018</v>
      </c>
      <c r="D133" s="789">
        <v>2017</v>
      </c>
      <c r="E133" s="792">
        <v>2016</v>
      </c>
      <c r="N133" s="49" t="s">
        <v>2252</v>
      </c>
      <c r="O133" s="243">
        <v>10150</v>
      </c>
      <c r="P133" s="843">
        <v>-250</v>
      </c>
      <c r="Q133" s="245">
        <v>557165</v>
      </c>
      <c r="R133" s="245">
        <v>5692079100</v>
      </c>
      <c r="S133" s="245">
        <v>10400</v>
      </c>
      <c r="T133" s="245">
        <v>10500</v>
      </c>
      <c r="U133" s="245">
        <v>10050</v>
      </c>
      <c r="V133" s="245">
        <v>775460</v>
      </c>
      <c r="W133" s="245">
        <v>76400000</v>
      </c>
    </row>
    <row r="134" spans="2:23" ht="12" customHeight="1">
      <c r="B134" s="810" t="s">
        <v>773</v>
      </c>
      <c r="D134" s="783">
        <v>19083651</v>
      </c>
      <c r="E134" s="811">
        <v>18478043</v>
      </c>
      <c r="N134" s="49" t="s">
        <v>2253</v>
      </c>
      <c r="O134" s="243">
        <v>10400</v>
      </c>
      <c r="P134" s="843">
        <v>-150</v>
      </c>
      <c r="Q134" s="245">
        <v>239424</v>
      </c>
      <c r="R134" s="245">
        <v>2499096700</v>
      </c>
      <c r="S134" s="245">
        <v>10450</v>
      </c>
      <c r="T134" s="245">
        <v>10600</v>
      </c>
      <c r="U134" s="245">
        <v>10300</v>
      </c>
      <c r="V134" s="245">
        <v>794560</v>
      </c>
      <c r="W134" s="245">
        <v>76400000</v>
      </c>
    </row>
    <row r="135" spans="2:23" ht="12" customHeight="1">
      <c r="B135" s="810" t="s">
        <v>73</v>
      </c>
      <c r="C135" s="783">
        <v>51147967</v>
      </c>
      <c r="D135" s="783">
        <v>46645707</v>
      </c>
      <c r="E135" s="811">
        <v>55339447</v>
      </c>
      <c r="N135" s="49" t="s">
        <v>2254</v>
      </c>
      <c r="O135" s="243">
        <v>10550</v>
      </c>
      <c r="P135" s="843">
        <v>50</v>
      </c>
      <c r="Q135" s="245">
        <v>226057</v>
      </c>
      <c r="R135" s="245">
        <v>2359211200</v>
      </c>
      <c r="S135" s="245">
        <v>10350</v>
      </c>
      <c r="T135" s="245">
        <v>10650</v>
      </c>
      <c r="U135" s="245">
        <v>10150</v>
      </c>
      <c r="V135" s="245">
        <v>806020</v>
      </c>
      <c r="W135" s="245">
        <v>76400000</v>
      </c>
    </row>
    <row r="136" spans="2:23" ht="12" customHeight="1">
      <c r="B136" s="810" t="s">
        <v>74</v>
      </c>
      <c r="C136" s="783">
        <v>16316200</v>
      </c>
      <c r="D136" s="783">
        <v>20221225</v>
      </c>
      <c r="E136" s="811">
        <v>13368071</v>
      </c>
      <c r="N136" s="49" t="s">
        <v>2255</v>
      </c>
      <c r="O136" s="243">
        <v>10500</v>
      </c>
      <c r="P136" s="843">
        <v>50</v>
      </c>
      <c r="Q136" s="245">
        <v>449542</v>
      </c>
      <c r="R136" s="245">
        <v>4628184150</v>
      </c>
      <c r="S136" s="245">
        <v>10300</v>
      </c>
      <c r="T136" s="245">
        <v>10600</v>
      </c>
      <c r="U136" s="245">
        <v>10050</v>
      </c>
      <c r="V136" s="245">
        <v>802200</v>
      </c>
      <c r="W136" s="245">
        <v>76400000</v>
      </c>
    </row>
    <row r="137" spans="2:23" ht="12" customHeight="1">
      <c r="B137" s="810" t="s">
        <v>2749</v>
      </c>
      <c r="D137" s="807">
        <v>751</v>
      </c>
      <c r="E137" s="811">
        <v>1338</v>
      </c>
      <c r="N137" s="49" t="s">
        <v>2256</v>
      </c>
      <c r="O137" s="243">
        <v>10450</v>
      </c>
      <c r="P137" s="843">
        <v>-350</v>
      </c>
      <c r="Q137" s="245">
        <v>358765</v>
      </c>
      <c r="R137" s="245">
        <v>3780237450</v>
      </c>
      <c r="S137" s="245">
        <v>10800</v>
      </c>
      <c r="T137" s="245">
        <v>10900</v>
      </c>
      <c r="U137" s="245">
        <v>10350</v>
      </c>
      <c r="V137" s="245">
        <v>798380</v>
      </c>
      <c r="W137" s="245">
        <v>76400000</v>
      </c>
    </row>
    <row r="138" spans="2:23" ht="12" customHeight="1">
      <c r="B138" s="810" t="s">
        <v>792</v>
      </c>
      <c r="D138" s="783">
        <v>16680759</v>
      </c>
      <c r="E138" s="811">
        <v>917977</v>
      </c>
      <c r="N138" s="49" t="s">
        <v>2257</v>
      </c>
      <c r="O138" s="243">
        <v>10800</v>
      </c>
      <c r="P138" s="843">
        <v>-50</v>
      </c>
      <c r="Q138" s="245">
        <v>286467</v>
      </c>
      <c r="R138" s="245">
        <v>3111513100</v>
      </c>
      <c r="S138" s="245">
        <v>10950</v>
      </c>
      <c r="T138" s="245">
        <v>11050</v>
      </c>
      <c r="U138" s="245">
        <v>10750</v>
      </c>
      <c r="V138" s="245">
        <v>825120</v>
      </c>
      <c r="W138" s="245">
        <v>76400000</v>
      </c>
    </row>
    <row r="139" spans="2:23" ht="12" customHeight="1">
      <c r="B139" s="810" t="s">
        <v>1259</v>
      </c>
      <c r="D139" s="783">
        <v>114774</v>
      </c>
      <c r="E139" s="811">
        <v>53064</v>
      </c>
      <c r="N139" s="49" t="s">
        <v>2258</v>
      </c>
      <c r="O139" s="243">
        <v>10850</v>
      </c>
      <c r="P139" s="843">
        <v>150</v>
      </c>
      <c r="Q139" s="245">
        <v>96026</v>
      </c>
      <c r="R139" s="245">
        <v>1039902850</v>
      </c>
      <c r="S139" s="245">
        <v>10750</v>
      </c>
      <c r="T139" s="245">
        <v>10950</v>
      </c>
      <c r="U139" s="245">
        <v>10700</v>
      </c>
      <c r="V139" s="245">
        <v>828940</v>
      </c>
      <c r="W139" s="245">
        <v>76400000</v>
      </c>
    </row>
    <row r="140" spans="2:23" ht="12" customHeight="1">
      <c r="B140" s="810" t="s">
        <v>6459</v>
      </c>
      <c r="D140" s="807" t="s">
        <v>115</v>
      </c>
      <c r="E140" s="811">
        <v>166425</v>
      </c>
      <c r="N140" s="49" t="s">
        <v>2259</v>
      </c>
      <c r="O140" s="243">
        <v>10700</v>
      </c>
      <c r="P140" s="843">
        <v>-150</v>
      </c>
      <c r="Q140" s="245">
        <v>183698</v>
      </c>
      <c r="R140" s="245">
        <v>2008651600</v>
      </c>
      <c r="S140" s="245">
        <v>10950</v>
      </c>
      <c r="T140" s="245">
        <v>11200</v>
      </c>
      <c r="U140" s="245">
        <v>10650</v>
      </c>
      <c r="V140" s="245">
        <v>817480</v>
      </c>
      <c r="W140" s="245">
        <v>76400000</v>
      </c>
    </row>
    <row r="141" spans="2:23" ht="12" customHeight="1">
      <c r="B141" s="810" t="s">
        <v>6460</v>
      </c>
      <c r="D141" s="783">
        <v>24014</v>
      </c>
      <c r="E141" s="813" t="s">
        <v>115</v>
      </c>
      <c r="N141" s="49" t="s">
        <v>2260</v>
      </c>
      <c r="O141" s="243">
        <v>10850</v>
      </c>
      <c r="P141" s="843">
        <v>250</v>
      </c>
      <c r="Q141" s="245">
        <v>323936</v>
      </c>
      <c r="R141" s="245">
        <v>3468708500</v>
      </c>
      <c r="S141" s="245">
        <v>10400</v>
      </c>
      <c r="T141" s="245">
        <v>10950</v>
      </c>
      <c r="U141" s="245">
        <v>10400</v>
      </c>
      <c r="V141" s="245">
        <v>828940</v>
      </c>
      <c r="W141" s="245">
        <v>76400000</v>
      </c>
    </row>
    <row r="142" spans="2:23" ht="12" customHeight="1">
      <c r="B142" s="810" t="s">
        <v>6461</v>
      </c>
      <c r="D142" s="807">
        <v>483</v>
      </c>
      <c r="E142" s="811">
        <v>46245</v>
      </c>
      <c r="N142" s="49" t="s">
        <v>2261</v>
      </c>
      <c r="O142" s="243">
        <v>10600</v>
      </c>
      <c r="P142" s="843">
        <v>-350</v>
      </c>
      <c r="Q142" s="245">
        <v>402118</v>
      </c>
      <c r="R142" s="245">
        <v>4279443550</v>
      </c>
      <c r="S142" s="245">
        <v>10450</v>
      </c>
      <c r="T142" s="245">
        <v>11000</v>
      </c>
      <c r="U142" s="245">
        <v>10450</v>
      </c>
      <c r="V142" s="245">
        <v>809840</v>
      </c>
      <c r="W142" s="245">
        <v>76400000</v>
      </c>
    </row>
    <row r="143" spans="2:23" ht="12" customHeight="1">
      <c r="B143" s="810" t="s">
        <v>2769</v>
      </c>
      <c r="D143" s="783">
        <v>379560</v>
      </c>
      <c r="E143" s="811">
        <v>64460</v>
      </c>
      <c r="N143" s="49" t="s">
        <v>2262</v>
      </c>
      <c r="O143" s="243">
        <v>10950</v>
      </c>
      <c r="P143" s="245">
        <v>-1050</v>
      </c>
      <c r="Q143" s="245">
        <v>497921</v>
      </c>
      <c r="R143" s="245">
        <v>5643237900</v>
      </c>
      <c r="S143" s="245">
        <v>12000</v>
      </c>
      <c r="T143" s="245">
        <v>12100</v>
      </c>
      <c r="U143" s="245">
        <v>10950</v>
      </c>
      <c r="V143" s="245">
        <v>836580</v>
      </c>
      <c r="W143" s="245">
        <v>76400000</v>
      </c>
    </row>
    <row r="144" spans="2:23" ht="12" customHeight="1">
      <c r="B144" s="810" t="s">
        <v>2771</v>
      </c>
      <c r="D144" s="783">
        <v>8593940</v>
      </c>
      <c r="E144" s="811">
        <v>14485117</v>
      </c>
      <c r="N144" s="49" t="s">
        <v>2263</v>
      </c>
      <c r="O144" s="243">
        <v>12000</v>
      </c>
      <c r="P144" s="843">
        <v>0</v>
      </c>
      <c r="Q144" s="245">
        <v>154829</v>
      </c>
      <c r="R144" s="245">
        <v>1844224300</v>
      </c>
      <c r="S144" s="245">
        <v>12000</v>
      </c>
      <c r="T144" s="245">
        <v>12150</v>
      </c>
      <c r="U144" s="245">
        <v>11600</v>
      </c>
      <c r="V144" s="245">
        <v>916800</v>
      </c>
      <c r="W144" s="245">
        <v>76400000</v>
      </c>
    </row>
    <row r="145" spans="2:23" ht="12" customHeight="1">
      <c r="B145" s="810" t="s">
        <v>2759</v>
      </c>
      <c r="D145" s="783">
        <v>657591</v>
      </c>
      <c r="E145" s="811">
        <v>114355</v>
      </c>
      <c r="N145" s="49" t="s">
        <v>2264</v>
      </c>
      <c r="O145" s="243">
        <v>12000</v>
      </c>
      <c r="P145" s="843">
        <v>-250</v>
      </c>
      <c r="Q145" s="245">
        <v>491172</v>
      </c>
      <c r="R145" s="245">
        <v>5895687100</v>
      </c>
      <c r="S145" s="245">
        <v>12050</v>
      </c>
      <c r="T145" s="245">
        <v>12450</v>
      </c>
      <c r="U145" s="245">
        <v>11800</v>
      </c>
      <c r="V145" s="245">
        <v>916800</v>
      </c>
      <c r="W145" s="245">
        <v>76400000</v>
      </c>
    </row>
    <row r="146" spans="2:23" ht="12" customHeight="1">
      <c r="B146" s="810" t="s">
        <v>2762</v>
      </c>
      <c r="D146" s="807">
        <v>880</v>
      </c>
      <c r="E146" s="811">
        <v>10763</v>
      </c>
      <c r="N146" s="49" t="s">
        <v>2265</v>
      </c>
      <c r="O146" s="243">
        <v>12250</v>
      </c>
      <c r="P146" s="843">
        <v>-200</v>
      </c>
      <c r="Q146" s="245">
        <v>437914</v>
      </c>
      <c r="R146" s="245">
        <v>5369770900</v>
      </c>
      <c r="S146" s="245">
        <v>12700</v>
      </c>
      <c r="T146" s="245">
        <v>12700</v>
      </c>
      <c r="U146" s="245">
        <v>12050</v>
      </c>
      <c r="V146" s="245">
        <v>935900</v>
      </c>
      <c r="W146" s="245">
        <v>76400000</v>
      </c>
    </row>
    <row r="147" spans="2:23" ht="12" customHeight="1">
      <c r="B147" s="810" t="s">
        <v>3278</v>
      </c>
      <c r="D147" s="783">
        <v>1920921</v>
      </c>
      <c r="E147" s="813" t="s">
        <v>115</v>
      </c>
      <c r="N147" s="49" t="s">
        <v>2266</v>
      </c>
      <c r="O147" s="243">
        <v>12450</v>
      </c>
      <c r="P147" s="843">
        <v>-50</v>
      </c>
      <c r="Q147" s="245">
        <v>182497</v>
      </c>
      <c r="R147" s="245">
        <v>2287271150</v>
      </c>
      <c r="S147" s="245">
        <v>12550</v>
      </c>
      <c r="T147" s="245">
        <v>12800</v>
      </c>
      <c r="U147" s="245">
        <v>12400</v>
      </c>
      <c r="V147" s="245">
        <v>951180</v>
      </c>
      <c r="W147" s="245">
        <v>76400000</v>
      </c>
    </row>
    <row r="148" spans="2:23" ht="12" customHeight="1">
      <c r="B148" s="810" t="s">
        <v>2764</v>
      </c>
      <c r="D148" s="783">
        <v>404000</v>
      </c>
      <c r="E148" s="811">
        <v>2697732</v>
      </c>
      <c r="N148" s="49" t="s">
        <v>2267</v>
      </c>
      <c r="O148" s="243">
        <v>12500</v>
      </c>
      <c r="P148" s="843">
        <v>-200</v>
      </c>
      <c r="Q148" s="245">
        <v>238972</v>
      </c>
      <c r="R148" s="245">
        <v>3013259550</v>
      </c>
      <c r="S148" s="245">
        <v>12600</v>
      </c>
      <c r="T148" s="245">
        <v>12850</v>
      </c>
      <c r="U148" s="245">
        <v>12450</v>
      </c>
      <c r="V148" s="245">
        <v>955000</v>
      </c>
      <c r="W148" s="245">
        <v>76400000</v>
      </c>
    </row>
    <row r="149" spans="2:23" ht="12" customHeight="1">
      <c r="B149" s="810" t="s">
        <v>6421</v>
      </c>
      <c r="D149" s="783">
        <v>421312</v>
      </c>
      <c r="E149" s="811">
        <v>843465</v>
      </c>
      <c r="N149" s="49" t="s">
        <v>4452</v>
      </c>
      <c r="O149" s="61">
        <v>12700</v>
      </c>
      <c r="P149" s="844">
        <v>-50</v>
      </c>
      <c r="Q149" s="61">
        <v>339878</v>
      </c>
      <c r="R149" s="61">
        <v>4253279800</v>
      </c>
      <c r="S149" s="61">
        <v>12700</v>
      </c>
      <c r="T149" s="61">
        <v>12800</v>
      </c>
      <c r="U149" s="61">
        <v>12350</v>
      </c>
      <c r="V149" s="61">
        <v>970280</v>
      </c>
      <c r="W149" s="61">
        <v>76400000</v>
      </c>
    </row>
    <row r="150" spans="2:23" ht="12" customHeight="1">
      <c r="B150" s="810" t="s">
        <v>2735</v>
      </c>
      <c r="D150" s="783">
        <v>11227401</v>
      </c>
      <c r="E150" s="811">
        <v>4577493</v>
      </c>
      <c r="N150" s="49" t="s">
        <v>4453</v>
      </c>
      <c r="O150" s="61">
        <v>12750</v>
      </c>
      <c r="P150" s="844">
        <v>-250</v>
      </c>
      <c r="Q150" s="61">
        <v>293806</v>
      </c>
      <c r="R150" s="61">
        <v>3756361450</v>
      </c>
      <c r="S150" s="61">
        <v>13200</v>
      </c>
      <c r="T150" s="61">
        <v>13200</v>
      </c>
      <c r="U150" s="61">
        <v>12650</v>
      </c>
      <c r="V150" s="61">
        <v>974100</v>
      </c>
      <c r="W150" s="61">
        <v>76400000</v>
      </c>
    </row>
    <row r="151" spans="2:23" ht="12" customHeight="1">
      <c r="B151" s="810" t="s">
        <v>2736</v>
      </c>
      <c r="D151" s="783">
        <v>1279041</v>
      </c>
      <c r="E151" s="813" t="s">
        <v>115</v>
      </c>
      <c r="N151" s="49" t="s">
        <v>4454</v>
      </c>
      <c r="O151" s="61">
        <v>13000</v>
      </c>
      <c r="P151" s="844">
        <v>450</v>
      </c>
      <c r="Q151" s="61">
        <v>308823</v>
      </c>
      <c r="R151" s="61">
        <v>3959621650</v>
      </c>
      <c r="S151" s="61">
        <v>12600</v>
      </c>
      <c r="T151" s="61">
        <v>13000</v>
      </c>
      <c r="U151" s="61">
        <v>12450</v>
      </c>
      <c r="V151" s="61">
        <v>993200</v>
      </c>
      <c r="W151" s="61">
        <v>76400000</v>
      </c>
    </row>
    <row r="152" spans="2:23" ht="12" customHeight="1">
      <c r="B152" s="810" t="s">
        <v>6462</v>
      </c>
      <c r="D152" s="783">
        <v>5716374</v>
      </c>
      <c r="E152" s="811">
        <v>4337098</v>
      </c>
      <c r="N152" s="49" t="s">
        <v>4455</v>
      </c>
      <c r="O152" s="61">
        <v>12550</v>
      </c>
      <c r="P152" s="844">
        <v>-650</v>
      </c>
      <c r="Q152" s="61">
        <v>910072</v>
      </c>
      <c r="R152" s="61">
        <v>11542510300</v>
      </c>
      <c r="S152" s="61">
        <v>13200</v>
      </c>
      <c r="T152" s="61">
        <v>13350</v>
      </c>
      <c r="U152" s="61">
        <v>12450</v>
      </c>
      <c r="V152" s="61">
        <v>958820</v>
      </c>
      <c r="W152" s="61">
        <v>76400000</v>
      </c>
    </row>
    <row r="153" spans="2:23" ht="12" customHeight="1">
      <c r="B153" s="810" t="s">
        <v>6463</v>
      </c>
      <c r="D153" s="783">
        <v>921402</v>
      </c>
      <c r="E153" s="811">
        <v>866403</v>
      </c>
      <c r="N153" s="49" t="s">
        <v>4456</v>
      </c>
      <c r="O153" s="61">
        <v>13200</v>
      </c>
      <c r="P153" s="844">
        <v>-50</v>
      </c>
      <c r="Q153" s="61">
        <v>256029</v>
      </c>
      <c r="R153" s="61">
        <v>3374189900</v>
      </c>
      <c r="S153" s="61">
        <v>13300</v>
      </c>
      <c r="T153" s="61">
        <v>13400</v>
      </c>
      <c r="U153" s="61">
        <v>13000</v>
      </c>
      <c r="V153" s="61">
        <v>1008480</v>
      </c>
      <c r="W153" s="61">
        <v>76400000</v>
      </c>
    </row>
    <row r="154" spans="2:23" ht="12" customHeight="1">
      <c r="B154" s="810" t="s">
        <v>6464</v>
      </c>
      <c r="D154" s="783">
        <v>11573886</v>
      </c>
      <c r="E154" s="811">
        <v>3396390</v>
      </c>
      <c r="N154" s="49" t="s">
        <v>4457</v>
      </c>
      <c r="O154" s="61">
        <v>13250</v>
      </c>
      <c r="P154" s="844">
        <v>-200</v>
      </c>
      <c r="Q154" s="61">
        <v>276581</v>
      </c>
      <c r="R154" s="61">
        <v>3710241600</v>
      </c>
      <c r="S154" s="61">
        <v>13550</v>
      </c>
      <c r="T154" s="61">
        <v>13700</v>
      </c>
      <c r="U154" s="61">
        <v>13200</v>
      </c>
      <c r="V154" s="61">
        <v>1012300</v>
      </c>
      <c r="W154" s="61">
        <v>76400000</v>
      </c>
    </row>
    <row r="155" spans="2:23" ht="12" customHeight="1">
      <c r="B155" s="810" t="s">
        <v>6465</v>
      </c>
      <c r="D155" s="783">
        <v>86817455</v>
      </c>
      <c r="E155" s="811">
        <v>33473497</v>
      </c>
      <c r="N155" s="49" t="s">
        <v>4458</v>
      </c>
      <c r="O155" s="61">
        <v>13450</v>
      </c>
      <c r="P155" s="844">
        <v>-250</v>
      </c>
      <c r="Q155" s="61">
        <v>208772</v>
      </c>
      <c r="R155" s="61">
        <v>2810011350</v>
      </c>
      <c r="S155" s="61">
        <v>13750</v>
      </c>
      <c r="T155" s="61">
        <v>13750</v>
      </c>
      <c r="U155" s="61">
        <v>13300</v>
      </c>
      <c r="V155" s="61">
        <v>1027580</v>
      </c>
      <c r="W155" s="61">
        <v>76400000</v>
      </c>
    </row>
    <row r="156" spans="2:23" ht="12" customHeight="1">
      <c r="B156" s="810" t="s">
        <v>2781</v>
      </c>
      <c r="D156" s="783">
        <v>36793806</v>
      </c>
      <c r="E156" s="811">
        <v>33803449</v>
      </c>
      <c r="N156" s="49" t="s">
        <v>4459</v>
      </c>
      <c r="O156" s="61">
        <v>13700</v>
      </c>
      <c r="P156" s="844">
        <v>100</v>
      </c>
      <c r="Q156" s="61">
        <v>304995</v>
      </c>
      <c r="R156" s="61">
        <v>4141808400</v>
      </c>
      <c r="S156" s="61">
        <v>13600</v>
      </c>
      <c r="T156" s="61">
        <v>13750</v>
      </c>
      <c r="U156" s="61">
        <v>13350</v>
      </c>
      <c r="V156" s="61">
        <v>1046680</v>
      </c>
      <c r="W156" s="61">
        <v>76400000</v>
      </c>
    </row>
    <row r="157" spans="2:23" ht="12" customHeight="1">
      <c r="B157" s="810" t="s">
        <v>6466</v>
      </c>
      <c r="D157" s="783">
        <v>1603887</v>
      </c>
      <c r="E157" s="811">
        <v>4627190</v>
      </c>
      <c r="N157" s="49" t="s">
        <v>4460</v>
      </c>
      <c r="O157" s="61">
        <v>13600</v>
      </c>
      <c r="P157" s="844">
        <v>-500</v>
      </c>
      <c r="Q157" s="61">
        <v>372453</v>
      </c>
      <c r="R157" s="61">
        <v>5098784300</v>
      </c>
      <c r="S157" s="61">
        <v>13850</v>
      </c>
      <c r="T157" s="61">
        <v>13900</v>
      </c>
      <c r="U157" s="61">
        <v>13550</v>
      </c>
      <c r="V157" s="61">
        <v>1039040</v>
      </c>
      <c r="W157" s="61">
        <v>76400000</v>
      </c>
    </row>
    <row r="158" spans="2:23" ht="12" customHeight="1">
      <c r="B158" s="810" t="s">
        <v>2357</v>
      </c>
      <c r="D158" s="783">
        <v>2774337</v>
      </c>
      <c r="E158" s="811">
        <v>19204244</v>
      </c>
      <c r="N158" s="49" t="s">
        <v>4461</v>
      </c>
      <c r="O158" s="61">
        <v>14100</v>
      </c>
      <c r="P158" s="844">
        <v>-150</v>
      </c>
      <c r="Q158" s="61">
        <v>952835</v>
      </c>
      <c r="R158" s="61">
        <v>13097277700</v>
      </c>
      <c r="S158" s="61">
        <v>14250</v>
      </c>
      <c r="T158" s="61">
        <v>14250</v>
      </c>
      <c r="U158" s="61">
        <v>13400</v>
      </c>
      <c r="V158" s="61">
        <v>1077240</v>
      </c>
      <c r="W158" s="61">
        <v>76400000</v>
      </c>
    </row>
    <row r="159" spans="2:23" ht="12" customHeight="1">
      <c r="B159" s="810" t="s">
        <v>6467</v>
      </c>
      <c r="D159" s="807" t="s">
        <v>115</v>
      </c>
      <c r="E159" s="811">
        <v>178115</v>
      </c>
      <c r="F159" s="804" t="s">
        <v>6472</v>
      </c>
      <c r="G159"/>
      <c r="H159"/>
      <c r="I159"/>
      <c r="J159"/>
      <c r="K159"/>
      <c r="L159"/>
      <c r="M159"/>
      <c r="N159" s="49" t="s">
        <v>4462</v>
      </c>
      <c r="O159" s="61">
        <v>14250</v>
      </c>
      <c r="P159" s="844">
        <v>-150</v>
      </c>
      <c r="Q159" s="61">
        <v>1301040</v>
      </c>
      <c r="R159" s="61">
        <v>19131205200</v>
      </c>
      <c r="S159" s="61">
        <v>14750</v>
      </c>
      <c r="T159" s="61">
        <v>15250</v>
      </c>
      <c r="U159" s="61">
        <v>14200</v>
      </c>
      <c r="V159" s="61">
        <v>1088700</v>
      </c>
      <c r="W159" s="61">
        <v>76400000</v>
      </c>
    </row>
    <row r="160" spans="2:23" ht="13.5" customHeight="1">
      <c r="B160" s="810" t="s">
        <v>62</v>
      </c>
      <c r="D160" s="783">
        <v>94668143</v>
      </c>
      <c r="E160" s="811">
        <v>37175501</v>
      </c>
      <c r="F160" s="823" t="s">
        <v>1296</v>
      </c>
      <c r="G160" s="824"/>
      <c r="H160" s="824"/>
      <c r="I160" s="824"/>
      <c r="J160" s="824"/>
      <c r="K160" s="824"/>
      <c r="L160" s="824"/>
      <c r="M160" s="825"/>
      <c r="N160" s="49" t="s">
        <v>4463</v>
      </c>
      <c r="O160" s="61">
        <v>14400</v>
      </c>
      <c r="P160" s="61">
        <v>1500</v>
      </c>
      <c r="Q160" s="61">
        <v>1217512</v>
      </c>
      <c r="R160" s="61">
        <v>16743867250</v>
      </c>
      <c r="S160" s="61">
        <v>13150</v>
      </c>
      <c r="T160" s="61">
        <v>14400</v>
      </c>
      <c r="U160" s="61">
        <v>12950</v>
      </c>
      <c r="V160" s="61">
        <v>1100160</v>
      </c>
      <c r="W160" s="61">
        <v>76400000</v>
      </c>
    </row>
    <row r="161" spans="2:23" ht="13.5" customHeight="1">
      <c r="B161" s="810" t="s">
        <v>6468</v>
      </c>
      <c r="D161" s="783">
        <v>12884952</v>
      </c>
      <c r="E161" s="811">
        <v>796536</v>
      </c>
      <c r="F161" s="826" t="s">
        <v>2189</v>
      </c>
      <c r="G161" s="827"/>
      <c r="H161" s="828" t="s">
        <v>2190</v>
      </c>
      <c r="I161" s="839"/>
      <c r="J161" s="829"/>
      <c r="N161" s="49" t="s">
        <v>4464</v>
      </c>
      <c r="O161" s="61">
        <v>12900</v>
      </c>
      <c r="P161" s="844">
        <v>-50</v>
      </c>
      <c r="Q161" s="61">
        <v>426201</v>
      </c>
      <c r="R161" s="61">
        <v>5463734000</v>
      </c>
      <c r="S161" s="61">
        <v>12900</v>
      </c>
      <c r="T161" s="61">
        <v>13000</v>
      </c>
      <c r="U161" s="61">
        <v>12650</v>
      </c>
      <c r="V161" s="61">
        <v>985560</v>
      </c>
      <c r="W161" s="61">
        <v>76400000</v>
      </c>
    </row>
    <row r="162" spans="2:23" ht="12" customHeight="1">
      <c r="B162" s="194" t="s">
        <v>6469</v>
      </c>
      <c r="D162" s="815">
        <v>381410252</v>
      </c>
      <c r="E162" s="816">
        <v>249022418</v>
      </c>
      <c r="F162" s="831"/>
      <c r="G162" s="832"/>
      <c r="H162" s="789" t="s">
        <v>2194</v>
      </c>
      <c r="I162" s="789" t="s">
        <v>2195</v>
      </c>
      <c r="J162" s="789" t="s">
        <v>723</v>
      </c>
      <c r="N162" s="49" t="s">
        <v>4465</v>
      </c>
      <c r="O162" s="61">
        <v>12950</v>
      </c>
      <c r="P162" s="844">
        <v>-150</v>
      </c>
      <c r="Q162" s="61">
        <v>276052</v>
      </c>
      <c r="R162" s="61">
        <v>3599896550</v>
      </c>
      <c r="S162" s="61">
        <v>13100</v>
      </c>
      <c r="T162" s="61">
        <v>13300</v>
      </c>
      <c r="U162" s="61">
        <v>12850</v>
      </c>
      <c r="V162" s="61">
        <v>989380</v>
      </c>
      <c r="W162" s="61">
        <v>76400000</v>
      </c>
    </row>
    <row r="163" spans="2:23" ht="13.5" customHeight="1">
      <c r="F163" s="838" t="s">
        <v>1279</v>
      </c>
      <c r="G163" s="840"/>
      <c r="H163" s="783">
        <v>497364119</v>
      </c>
      <c r="I163" s="807" t="s">
        <v>115</v>
      </c>
      <c r="J163" s="783">
        <v>497364119</v>
      </c>
      <c r="N163" s="49" t="s">
        <v>4466</v>
      </c>
      <c r="O163" s="61">
        <v>13100</v>
      </c>
      <c r="P163" s="844">
        <v>-50</v>
      </c>
      <c r="Q163" s="61">
        <v>203577</v>
      </c>
      <c r="R163" s="61">
        <v>2662596900</v>
      </c>
      <c r="S163" s="61">
        <v>13150</v>
      </c>
      <c r="T163" s="61">
        <v>13200</v>
      </c>
      <c r="U163" s="61">
        <v>13000</v>
      </c>
      <c r="V163" s="61">
        <v>1000840</v>
      </c>
      <c r="W163" s="61">
        <v>76400000</v>
      </c>
    </row>
    <row r="164" spans="2:23" ht="13.5" customHeight="1">
      <c r="F164" s="838" t="s">
        <v>1280</v>
      </c>
      <c r="G164" s="840"/>
      <c r="H164" s="783">
        <v>159183464</v>
      </c>
      <c r="I164" s="783">
        <v>647712767</v>
      </c>
      <c r="J164" s="783">
        <v>806896231</v>
      </c>
      <c r="N164" s="49" t="s">
        <v>4467</v>
      </c>
      <c r="O164" s="61">
        <v>13150</v>
      </c>
      <c r="P164" s="844">
        <v>0</v>
      </c>
      <c r="Q164" s="61">
        <v>240197</v>
      </c>
      <c r="R164" s="61">
        <v>3170910450</v>
      </c>
      <c r="S164" s="61">
        <v>13150</v>
      </c>
      <c r="T164" s="61">
        <v>13350</v>
      </c>
      <c r="U164" s="61">
        <v>13100</v>
      </c>
      <c r="V164" s="61">
        <v>1004660</v>
      </c>
      <c r="W164" s="61">
        <v>76400000</v>
      </c>
    </row>
    <row r="165" spans="2:23" ht="12" customHeight="1">
      <c r="F165" s="404" t="s">
        <v>2241</v>
      </c>
      <c r="G165" s="805" t="s">
        <v>2242</v>
      </c>
      <c r="H165" s="783">
        <v>40000000</v>
      </c>
      <c r="I165" s="783">
        <v>200000000</v>
      </c>
      <c r="J165" s="783">
        <v>240000000</v>
      </c>
      <c r="N165" s="49" t="s">
        <v>4468</v>
      </c>
      <c r="O165" s="61">
        <v>13150</v>
      </c>
      <c r="P165" s="844">
        <v>-350</v>
      </c>
      <c r="Q165" s="61">
        <v>262742</v>
      </c>
      <c r="R165" s="61">
        <v>3458236500</v>
      </c>
      <c r="S165" s="61">
        <v>13450</v>
      </c>
      <c r="T165" s="61">
        <v>13450</v>
      </c>
      <c r="U165" s="61">
        <v>13050</v>
      </c>
      <c r="V165" s="61">
        <v>1004660</v>
      </c>
      <c r="W165" s="61">
        <v>76400000</v>
      </c>
    </row>
    <row r="166" spans="2:23" ht="12" customHeight="1">
      <c r="F166" s="841"/>
      <c r="G166" s="805" t="s">
        <v>2244</v>
      </c>
      <c r="H166" s="783">
        <v>-2921</v>
      </c>
      <c r="I166" s="783">
        <v>-435921</v>
      </c>
      <c r="J166" s="783">
        <v>-438842</v>
      </c>
      <c r="N166" s="49" t="s">
        <v>4469</v>
      </c>
      <c r="O166" s="61">
        <v>13500</v>
      </c>
      <c r="P166" s="844">
        <v>250</v>
      </c>
      <c r="Q166" s="61">
        <v>523182</v>
      </c>
      <c r="R166" s="61">
        <v>6898833750</v>
      </c>
      <c r="S166" s="61">
        <v>13200</v>
      </c>
      <c r="T166" s="61">
        <v>13500</v>
      </c>
      <c r="U166" s="61">
        <v>12950</v>
      </c>
      <c r="V166" s="61">
        <v>1031400</v>
      </c>
      <c r="W166" s="61">
        <v>76400000</v>
      </c>
    </row>
    <row r="167" spans="2:23" ht="12" customHeight="1">
      <c r="F167" s="842"/>
      <c r="G167" s="805" t="s">
        <v>2246</v>
      </c>
      <c r="H167" s="783">
        <v>39997079</v>
      </c>
      <c r="I167" s="783">
        <v>199564079</v>
      </c>
      <c r="J167" s="783">
        <v>239561158</v>
      </c>
      <c r="N167" s="49" t="s">
        <v>4470</v>
      </c>
      <c r="O167" s="61">
        <v>13250</v>
      </c>
      <c r="P167" s="844">
        <v>-350</v>
      </c>
      <c r="Q167" s="61">
        <v>447984</v>
      </c>
      <c r="R167" s="61">
        <v>5963944200</v>
      </c>
      <c r="S167" s="61">
        <v>13500</v>
      </c>
      <c r="T167" s="61">
        <v>13650</v>
      </c>
      <c r="U167" s="61">
        <v>13100</v>
      </c>
      <c r="V167" s="61">
        <v>1012300</v>
      </c>
      <c r="W167" s="61">
        <v>76400000</v>
      </c>
    </row>
    <row r="168" spans="2:23" ht="13.5" customHeight="1">
      <c r="B168" s="1105" t="s">
        <v>526</v>
      </c>
      <c r="C168" s="1106"/>
      <c r="D168" s="1107"/>
      <c r="F168" s="1122" t="s">
        <v>723</v>
      </c>
      <c r="G168" s="1124"/>
      <c r="H168" s="815">
        <v>696544662</v>
      </c>
      <c r="I168" s="815">
        <v>847276846</v>
      </c>
      <c r="J168" s="815">
        <v>1543821508</v>
      </c>
      <c r="N168" s="49" t="s">
        <v>4471</v>
      </c>
      <c r="O168" s="61">
        <v>13600</v>
      </c>
      <c r="P168" s="844">
        <v>-250</v>
      </c>
      <c r="Q168" s="61">
        <v>251883</v>
      </c>
      <c r="R168" s="61">
        <v>3433514950</v>
      </c>
      <c r="S168" s="61">
        <v>13900</v>
      </c>
      <c r="T168" s="61">
        <v>13950</v>
      </c>
      <c r="U168" s="61">
        <v>13450</v>
      </c>
      <c r="V168" s="61">
        <v>1039040</v>
      </c>
      <c r="W168" s="61">
        <v>76400000</v>
      </c>
    </row>
    <row r="169" spans="2:23" ht="12" customHeight="1">
      <c r="B169" s="809" t="s">
        <v>2189</v>
      </c>
      <c r="C169" s="789" t="s">
        <v>1334</v>
      </c>
      <c r="D169" s="792" t="s">
        <v>1335</v>
      </c>
      <c r="N169" s="49" t="s">
        <v>4472</v>
      </c>
      <c r="O169" s="61">
        <v>13850</v>
      </c>
      <c r="P169" s="844">
        <v>-100</v>
      </c>
      <c r="Q169" s="61">
        <v>438158</v>
      </c>
      <c r="R169" s="61">
        <v>6136082150</v>
      </c>
      <c r="S169" s="61">
        <v>14000</v>
      </c>
      <c r="T169" s="61">
        <v>14300</v>
      </c>
      <c r="U169" s="61">
        <v>13700</v>
      </c>
      <c r="V169" s="61">
        <v>1058140</v>
      </c>
      <c r="W169" s="61">
        <v>76400000</v>
      </c>
    </row>
    <row r="170" spans="2:23" ht="12" customHeight="1">
      <c r="B170" s="810" t="s">
        <v>773</v>
      </c>
      <c r="C170" s="783">
        <v>20746764</v>
      </c>
      <c r="D170" s="811">
        <v>19083651</v>
      </c>
      <c r="N170" s="49" t="s">
        <v>4473</v>
      </c>
      <c r="O170" s="61">
        <v>13950</v>
      </c>
      <c r="P170" s="844">
        <v>50</v>
      </c>
      <c r="Q170" s="61">
        <v>261901</v>
      </c>
      <c r="R170" s="61">
        <v>3598662800</v>
      </c>
      <c r="S170" s="61">
        <v>13600</v>
      </c>
      <c r="T170" s="61">
        <v>14000</v>
      </c>
      <c r="U170" s="61">
        <v>13450</v>
      </c>
      <c r="V170" s="61">
        <v>1065780</v>
      </c>
      <c r="W170" s="61">
        <v>76400000</v>
      </c>
    </row>
    <row r="171" spans="2:23" ht="12" customHeight="1">
      <c r="B171" s="810" t="s">
        <v>73</v>
      </c>
      <c r="D171" s="811">
        <v>46645707</v>
      </c>
      <c r="N171" s="49" t="s">
        <v>4474</v>
      </c>
      <c r="O171" s="61">
        <v>13900</v>
      </c>
      <c r="P171" s="844">
        <v>-200</v>
      </c>
      <c r="Q171" s="61">
        <v>201190</v>
      </c>
      <c r="R171" s="61">
        <v>2777265500</v>
      </c>
      <c r="S171" s="61">
        <v>13900</v>
      </c>
      <c r="T171" s="61">
        <v>14100</v>
      </c>
      <c r="U171" s="61">
        <v>13650</v>
      </c>
      <c r="V171" s="61">
        <v>1061960</v>
      </c>
      <c r="W171" s="61">
        <v>76400000</v>
      </c>
    </row>
    <row r="172" spans="2:23" ht="12" customHeight="1">
      <c r="B172" s="810" t="s">
        <v>74</v>
      </c>
      <c r="D172" s="811">
        <v>20221225</v>
      </c>
      <c r="N172" s="49" t="s">
        <v>4475</v>
      </c>
      <c r="O172" s="61">
        <v>14100</v>
      </c>
      <c r="P172" s="844">
        <v>700</v>
      </c>
      <c r="Q172" s="61">
        <v>451538</v>
      </c>
      <c r="R172" s="61">
        <v>6241180600</v>
      </c>
      <c r="S172" s="61">
        <v>13400</v>
      </c>
      <c r="T172" s="61">
        <v>14100</v>
      </c>
      <c r="U172" s="61">
        <v>13350</v>
      </c>
      <c r="V172" s="61">
        <v>1077240</v>
      </c>
      <c r="W172" s="61">
        <v>76400000</v>
      </c>
    </row>
    <row r="173" spans="2:23" ht="12" customHeight="1">
      <c r="B173" s="810" t="s">
        <v>2749</v>
      </c>
      <c r="C173" s="807" t="s">
        <v>115</v>
      </c>
      <c r="D173" s="813">
        <v>751</v>
      </c>
      <c r="N173" s="49" t="s">
        <v>4476</v>
      </c>
      <c r="O173" s="61">
        <v>13400</v>
      </c>
      <c r="P173" s="844">
        <v>-150</v>
      </c>
      <c r="Q173" s="61">
        <v>241887</v>
      </c>
      <c r="R173" s="61">
        <v>3258325350</v>
      </c>
      <c r="S173" s="61">
        <v>13550</v>
      </c>
      <c r="T173" s="61">
        <v>13600</v>
      </c>
      <c r="U173" s="61">
        <v>13350</v>
      </c>
      <c r="V173" s="61">
        <v>1023760</v>
      </c>
      <c r="W173" s="61">
        <v>76400000</v>
      </c>
    </row>
    <row r="174" spans="2:23" ht="12" customHeight="1">
      <c r="B174" s="810" t="s">
        <v>792</v>
      </c>
      <c r="C174" s="783">
        <v>9017443</v>
      </c>
      <c r="D174" s="811">
        <v>16680759</v>
      </c>
      <c r="N174" s="49" t="s">
        <v>4477</v>
      </c>
      <c r="O174" s="61">
        <v>13550</v>
      </c>
      <c r="P174" s="844">
        <v>300</v>
      </c>
      <c r="Q174" s="61">
        <v>357203</v>
      </c>
      <c r="R174" s="61">
        <v>4800166050</v>
      </c>
      <c r="S174" s="61">
        <v>13300</v>
      </c>
      <c r="T174" s="61">
        <v>13600</v>
      </c>
      <c r="U174" s="61">
        <v>13300</v>
      </c>
      <c r="V174" s="61">
        <v>1035220</v>
      </c>
      <c r="W174" s="61">
        <v>76400000</v>
      </c>
    </row>
    <row r="175" spans="2:23" ht="12" customHeight="1">
      <c r="B175" s="810" t="s">
        <v>1259</v>
      </c>
      <c r="C175" s="783">
        <v>1143941</v>
      </c>
      <c r="D175" s="811">
        <v>114774</v>
      </c>
      <c r="N175" s="49" t="s">
        <v>4478</v>
      </c>
      <c r="O175" s="61">
        <v>13250</v>
      </c>
      <c r="P175" s="844">
        <v>-300</v>
      </c>
      <c r="Q175" s="61">
        <v>380100</v>
      </c>
      <c r="R175" s="61">
        <v>5009046100</v>
      </c>
      <c r="S175" s="61">
        <v>13600</v>
      </c>
      <c r="T175" s="61">
        <v>13650</v>
      </c>
      <c r="U175" s="61">
        <v>13000</v>
      </c>
      <c r="V175" s="61">
        <v>1012300</v>
      </c>
      <c r="W175" s="61">
        <v>76400000</v>
      </c>
    </row>
    <row r="176" spans="2:23" ht="12" customHeight="1">
      <c r="B176" s="810" t="s">
        <v>6460</v>
      </c>
      <c r="C176" s="807" t="s">
        <v>115</v>
      </c>
      <c r="D176" s="811">
        <v>24014</v>
      </c>
      <c r="N176" s="49" t="s">
        <v>4479</v>
      </c>
      <c r="O176" s="61">
        <v>13550</v>
      </c>
      <c r="P176" s="844">
        <v>-200</v>
      </c>
      <c r="Q176" s="61">
        <v>268397</v>
      </c>
      <c r="R176" s="61">
        <v>3630376450</v>
      </c>
      <c r="S176" s="61">
        <v>13750</v>
      </c>
      <c r="T176" s="61">
        <v>13800</v>
      </c>
      <c r="U176" s="61">
        <v>13400</v>
      </c>
      <c r="V176" s="61">
        <v>1035220</v>
      </c>
      <c r="W176" s="61">
        <v>76400000</v>
      </c>
    </row>
    <row r="177" spans="2:23" ht="12" customHeight="1">
      <c r="B177" s="810" t="s">
        <v>6461</v>
      </c>
      <c r="C177" s="807"/>
      <c r="D177" s="813">
        <v>483</v>
      </c>
      <c r="N177" s="49" t="s">
        <v>4480</v>
      </c>
      <c r="O177" s="61">
        <v>13750</v>
      </c>
      <c r="P177" s="844">
        <v>-200</v>
      </c>
      <c r="Q177" s="61">
        <v>447229</v>
      </c>
      <c r="R177" s="61">
        <v>6272437100</v>
      </c>
      <c r="S177" s="61">
        <v>14400</v>
      </c>
      <c r="T177" s="61">
        <v>14550</v>
      </c>
      <c r="U177" s="61">
        <v>13600</v>
      </c>
      <c r="V177" s="61">
        <v>1050500</v>
      </c>
      <c r="W177" s="61">
        <v>76400000</v>
      </c>
    </row>
    <row r="178" spans="2:23" ht="12" customHeight="1">
      <c r="B178" s="810" t="s">
        <v>2769</v>
      </c>
      <c r="C178" s="807" t="s">
        <v>115</v>
      </c>
      <c r="D178" s="811">
        <v>379560</v>
      </c>
      <c r="N178" s="49" t="s">
        <v>4481</v>
      </c>
      <c r="O178" s="61">
        <v>13950</v>
      </c>
      <c r="P178" s="844">
        <v>550</v>
      </c>
      <c r="Q178" s="61">
        <v>186444</v>
      </c>
      <c r="R178" s="61">
        <v>2560769650</v>
      </c>
      <c r="S178" s="61">
        <v>13400</v>
      </c>
      <c r="T178" s="61">
        <v>13950</v>
      </c>
      <c r="U178" s="61">
        <v>13400</v>
      </c>
      <c r="V178" s="61">
        <v>1065780</v>
      </c>
      <c r="W178" s="61">
        <v>76400000</v>
      </c>
    </row>
    <row r="179" spans="2:23" ht="12" customHeight="1">
      <c r="B179" s="810" t="s">
        <v>2771</v>
      </c>
      <c r="C179" s="807" t="s">
        <v>115</v>
      </c>
      <c r="D179" s="811">
        <v>8593940</v>
      </c>
      <c r="N179" s="49" t="s">
        <v>4482</v>
      </c>
      <c r="O179" s="61">
        <v>13400</v>
      </c>
      <c r="P179" s="844">
        <v>-500</v>
      </c>
      <c r="Q179" s="61">
        <v>178785</v>
      </c>
      <c r="R179" s="61">
        <v>2442730850</v>
      </c>
      <c r="S179" s="61">
        <v>13900</v>
      </c>
      <c r="T179" s="61">
        <v>14100</v>
      </c>
      <c r="U179" s="61">
        <v>13350</v>
      </c>
      <c r="V179" s="61">
        <v>1023760</v>
      </c>
      <c r="W179" s="61">
        <v>76400000</v>
      </c>
    </row>
    <row r="180" spans="2:23" ht="12" customHeight="1">
      <c r="B180" s="810" t="s">
        <v>6470</v>
      </c>
      <c r="C180" s="783">
        <v>5579600</v>
      </c>
      <c r="D180" s="813" t="s">
        <v>115</v>
      </c>
      <c r="N180" s="49" t="s">
        <v>4483</v>
      </c>
      <c r="O180" s="61">
        <v>13900</v>
      </c>
      <c r="P180" s="844">
        <v>400</v>
      </c>
      <c r="Q180" s="61">
        <v>209684</v>
      </c>
      <c r="R180" s="61">
        <v>2872159950</v>
      </c>
      <c r="S180" s="61">
        <v>13650</v>
      </c>
      <c r="T180" s="61">
        <v>13950</v>
      </c>
      <c r="U180" s="61">
        <v>13250</v>
      </c>
      <c r="V180" s="61">
        <v>1061960</v>
      </c>
      <c r="W180" s="61">
        <v>76400000</v>
      </c>
    </row>
    <row r="181" spans="2:23" ht="12" customHeight="1">
      <c r="B181" s="810" t="s">
        <v>6471</v>
      </c>
      <c r="C181" s="783">
        <v>716611</v>
      </c>
      <c r="D181" s="813" t="s">
        <v>115</v>
      </c>
      <c r="N181" s="49" t="s">
        <v>4484</v>
      </c>
      <c r="O181" s="61">
        <v>13500</v>
      </c>
      <c r="P181" s="844">
        <v>-150</v>
      </c>
      <c r="Q181" s="61">
        <v>132135</v>
      </c>
      <c r="R181" s="61">
        <v>1794232550</v>
      </c>
      <c r="S181" s="61">
        <v>13750</v>
      </c>
      <c r="T181" s="61">
        <v>13850</v>
      </c>
      <c r="U181" s="61">
        <v>13400</v>
      </c>
      <c r="V181" s="61">
        <v>1031400</v>
      </c>
      <c r="W181" s="61">
        <v>76400000</v>
      </c>
    </row>
    <row r="182" spans="2:23" ht="12" customHeight="1">
      <c r="B182" s="810" t="s">
        <v>2759</v>
      </c>
      <c r="C182" s="783">
        <v>10476277</v>
      </c>
      <c r="D182" s="811">
        <v>657591</v>
      </c>
      <c r="N182" s="49" t="s">
        <v>4485</v>
      </c>
      <c r="O182" s="61">
        <v>13650</v>
      </c>
      <c r="P182" s="844">
        <v>-100</v>
      </c>
      <c r="Q182" s="61">
        <v>125180</v>
      </c>
      <c r="R182" s="61">
        <v>1719543700</v>
      </c>
      <c r="S182" s="61">
        <v>13650</v>
      </c>
      <c r="T182" s="61">
        <v>13950</v>
      </c>
      <c r="U182" s="61">
        <v>13550</v>
      </c>
      <c r="V182" s="61">
        <v>1042860</v>
      </c>
      <c r="W182" s="61">
        <v>76400000</v>
      </c>
    </row>
    <row r="183" spans="2:23" ht="12" customHeight="1">
      <c r="B183" s="810" t="s">
        <v>2762</v>
      </c>
      <c r="C183" s="807" t="s">
        <v>115</v>
      </c>
      <c r="D183" s="813">
        <v>880</v>
      </c>
      <c r="N183" s="49" t="s">
        <v>4486</v>
      </c>
      <c r="O183" s="61">
        <v>13750</v>
      </c>
      <c r="P183" s="844">
        <v>200</v>
      </c>
      <c r="Q183" s="61">
        <v>187951</v>
      </c>
      <c r="R183" s="61">
        <v>2549259900</v>
      </c>
      <c r="S183" s="61">
        <v>13700</v>
      </c>
      <c r="T183" s="61">
        <v>13800</v>
      </c>
      <c r="U183" s="61">
        <v>13350</v>
      </c>
      <c r="V183" s="61">
        <v>1050500</v>
      </c>
      <c r="W183" s="61">
        <v>76400000</v>
      </c>
    </row>
    <row r="184" spans="2:23" ht="12" customHeight="1">
      <c r="B184" s="810" t="s">
        <v>3278</v>
      </c>
      <c r="C184" s="783">
        <v>505139</v>
      </c>
      <c r="D184" s="811">
        <v>1920921</v>
      </c>
      <c r="N184" s="49" t="s">
        <v>4487</v>
      </c>
      <c r="O184" s="61">
        <v>13550</v>
      </c>
      <c r="P184" s="844">
        <v>-750</v>
      </c>
      <c r="Q184" s="61">
        <v>216412</v>
      </c>
      <c r="R184" s="61">
        <v>2989490950</v>
      </c>
      <c r="S184" s="61">
        <v>14100</v>
      </c>
      <c r="T184" s="61">
        <v>14200</v>
      </c>
      <c r="U184" s="61">
        <v>13550</v>
      </c>
      <c r="V184" s="61">
        <v>1035220</v>
      </c>
      <c r="W184" s="61">
        <v>76400000</v>
      </c>
    </row>
    <row r="185" spans="2:23" ht="12" customHeight="1">
      <c r="B185" s="810" t="s">
        <v>2764</v>
      </c>
      <c r="C185" s="783">
        <v>33557261</v>
      </c>
      <c r="D185" s="811">
        <v>404000</v>
      </c>
      <c r="N185" s="49" t="s">
        <v>4488</v>
      </c>
      <c r="O185" s="61">
        <v>14300</v>
      </c>
      <c r="P185" s="844">
        <v>-200</v>
      </c>
      <c r="Q185" s="61">
        <v>182633</v>
      </c>
      <c r="R185" s="61">
        <v>2600229250</v>
      </c>
      <c r="S185" s="61">
        <v>14500</v>
      </c>
      <c r="T185" s="61">
        <v>14550</v>
      </c>
      <c r="U185" s="61">
        <v>14050</v>
      </c>
      <c r="V185" s="61">
        <v>1092520</v>
      </c>
      <c r="W185" s="61">
        <v>76400000</v>
      </c>
    </row>
    <row r="186" spans="2:23" ht="12" customHeight="1">
      <c r="B186" s="810" t="s">
        <v>6421</v>
      </c>
      <c r="C186" s="783">
        <v>3403</v>
      </c>
      <c r="D186" s="811">
        <v>421312</v>
      </c>
      <c r="N186" s="49" t="s">
        <v>4489</v>
      </c>
      <c r="O186" s="61">
        <v>14500</v>
      </c>
      <c r="P186" s="844">
        <v>-50</v>
      </c>
      <c r="Q186" s="61">
        <v>123214</v>
      </c>
      <c r="R186" s="61">
        <v>1778733500</v>
      </c>
      <c r="S186" s="61">
        <v>14550</v>
      </c>
      <c r="T186" s="61">
        <v>14600</v>
      </c>
      <c r="U186" s="61">
        <v>14300</v>
      </c>
      <c r="V186" s="61">
        <v>1107800</v>
      </c>
      <c r="W186" s="61">
        <v>76400000</v>
      </c>
    </row>
    <row r="187" spans="2:23" ht="12" customHeight="1">
      <c r="B187" s="810" t="s">
        <v>2735</v>
      </c>
      <c r="C187" s="783">
        <v>13107602</v>
      </c>
      <c r="D187" s="811">
        <v>11227401</v>
      </c>
      <c r="N187" s="49" t="s">
        <v>4490</v>
      </c>
      <c r="O187" s="61">
        <v>14550</v>
      </c>
      <c r="P187" s="844">
        <v>50</v>
      </c>
      <c r="Q187" s="61">
        <v>239068</v>
      </c>
      <c r="R187" s="61">
        <v>3469481600</v>
      </c>
      <c r="S187" s="61">
        <v>14500</v>
      </c>
      <c r="T187" s="61">
        <v>14750</v>
      </c>
      <c r="U187" s="61">
        <v>14300</v>
      </c>
      <c r="V187" s="61">
        <v>1111620</v>
      </c>
      <c r="W187" s="61">
        <v>76400000</v>
      </c>
    </row>
    <row r="188" spans="2:23" ht="12" customHeight="1">
      <c r="B188" s="810" t="s">
        <v>2736</v>
      </c>
      <c r="C188" s="783">
        <v>6746688</v>
      </c>
      <c r="D188" s="811">
        <v>1279041</v>
      </c>
      <c r="N188" s="49" t="s">
        <v>4491</v>
      </c>
      <c r="O188" s="61">
        <v>14500</v>
      </c>
      <c r="P188" s="844">
        <v>-150</v>
      </c>
      <c r="Q188" s="61">
        <v>226447</v>
      </c>
      <c r="R188" s="61">
        <v>3248924850</v>
      </c>
      <c r="S188" s="61">
        <v>14650</v>
      </c>
      <c r="T188" s="61">
        <v>14650</v>
      </c>
      <c r="U188" s="61">
        <v>14100</v>
      </c>
      <c r="V188" s="61">
        <v>1107800</v>
      </c>
      <c r="W188" s="61">
        <v>76400000</v>
      </c>
    </row>
    <row r="189" spans="2:23" ht="12" customHeight="1">
      <c r="B189" s="810" t="s">
        <v>6462</v>
      </c>
      <c r="C189" s="783">
        <v>8017983</v>
      </c>
      <c r="D189" s="811">
        <v>5716374</v>
      </c>
      <c r="N189" s="49" t="s">
        <v>4492</v>
      </c>
      <c r="O189" s="61">
        <v>14650</v>
      </c>
      <c r="P189" s="844">
        <v>150</v>
      </c>
      <c r="Q189" s="61">
        <v>303341</v>
      </c>
      <c r="R189" s="61">
        <v>4420390650</v>
      </c>
      <c r="S189" s="61">
        <v>14550</v>
      </c>
      <c r="T189" s="61">
        <v>14800</v>
      </c>
      <c r="U189" s="61">
        <v>14350</v>
      </c>
      <c r="V189" s="61">
        <v>1119260</v>
      </c>
      <c r="W189" s="61">
        <v>76400000</v>
      </c>
    </row>
    <row r="190" spans="2:23" ht="12" customHeight="1">
      <c r="B190" s="810" t="s">
        <v>6463</v>
      </c>
      <c r="C190" s="783">
        <v>1185372</v>
      </c>
      <c r="D190" s="811">
        <v>921402</v>
      </c>
      <c r="N190" s="49" t="s">
        <v>4493</v>
      </c>
      <c r="O190" s="61">
        <v>14500</v>
      </c>
      <c r="P190" s="844">
        <v>250</v>
      </c>
      <c r="Q190" s="61">
        <v>198227</v>
      </c>
      <c r="R190" s="61">
        <v>2854666050</v>
      </c>
      <c r="S190" s="61">
        <v>14350</v>
      </c>
      <c r="T190" s="61">
        <v>14500</v>
      </c>
      <c r="U190" s="61">
        <v>14150</v>
      </c>
      <c r="V190" s="61">
        <v>1107800</v>
      </c>
      <c r="W190" s="61">
        <v>76400000</v>
      </c>
    </row>
    <row r="191" spans="2:23" ht="12" customHeight="1">
      <c r="B191" s="810" t="s">
        <v>6464</v>
      </c>
      <c r="C191" s="783">
        <v>25596561</v>
      </c>
      <c r="D191" s="811">
        <v>11573886</v>
      </c>
      <c r="N191" s="49" t="s">
        <v>4494</v>
      </c>
      <c r="O191" s="61">
        <v>14250</v>
      </c>
      <c r="P191" s="844">
        <v>200</v>
      </c>
      <c r="Q191" s="61">
        <v>345791</v>
      </c>
      <c r="R191" s="61">
        <v>4928154000</v>
      </c>
      <c r="S191" s="61">
        <v>14200</v>
      </c>
      <c r="T191" s="61">
        <v>14400</v>
      </c>
      <c r="U191" s="61">
        <v>13900</v>
      </c>
      <c r="V191" s="61">
        <v>1088700</v>
      </c>
      <c r="W191" s="61">
        <v>76400000</v>
      </c>
    </row>
    <row r="192" spans="2:23" ht="12" customHeight="1">
      <c r="B192" s="810" t="s">
        <v>6465</v>
      </c>
      <c r="C192" s="807" t="s">
        <v>115</v>
      </c>
      <c r="D192" s="811">
        <v>86817455</v>
      </c>
      <c r="N192" s="49" t="s">
        <v>4495</v>
      </c>
      <c r="O192" s="61">
        <v>14050</v>
      </c>
      <c r="P192" s="844">
        <v>350</v>
      </c>
      <c r="Q192" s="61">
        <v>344933</v>
      </c>
      <c r="R192" s="61">
        <v>4805526950</v>
      </c>
      <c r="S192" s="61">
        <v>13800</v>
      </c>
      <c r="T192" s="61">
        <v>14100</v>
      </c>
      <c r="U192" s="61">
        <v>13600</v>
      </c>
      <c r="V192" s="61">
        <v>1073420</v>
      </c>
      <c r="W192" s="61">
        <v>76400000</v>
      </c>
    </row>
    <row r="193" spans="2:23" ht="12" customHeight="1">
      <c r="B193" s="810" t="s">
        <v>2781</v>
      </c>
      <c r="C193" s="783">
        <v>38944191</v>
      </c>
      <c r="D193" s="811">
        <v>36793806</v>
      </c>
      <c r="N193" s="49" t="s">
        <v>4496</v>
      </c>
      <c r="O193" s="61">
        <v>13700</v>
      </c>
      <c r="P193" s="844">
        <v>750</v>
      </c>
      <c r="Q193" s="61">
        <v>432184</v>
      </c>
      <c r="R193" s="61">
        <v>5829585750</v>
      </c>
      <c r="S193" s="61">
        <v>12950</v>
      </c>
      <c r="T193" s="61">
        <v>13950</v>
      </c>
      <c r="U193" s="61">
        <v>12950</v>
      </c>
      <c r="V193" s="61">
        <v>1046680</v>
      </c>
      <c r="W193" s="61">
        <v>76400000</v>
      </c>
    </row>
    <row r="194" spans="2:23" ht="12" customHeight="1">
      <c r="B194" s="810" t="s">
        <v>6466</v>
      </c>
      <c r="C194" s="783">
        <v>9781996</v>
      </c>
      <c r="D194" s="811">
        <v>1603887</v>
      </c>
      <c r="N194" s="49" t="s">
        <v>4497</v>
      </c>
      <c r="O194" s="61">
        <v>12950</v>
      </c>
      <c r="P194" s="844">
        <v>-450</v>
      </c>
      <c r="Q194" s="61">
        <v>308145</v>
      </c>
      <c r="R194" s="61">
        <v>3991734450</v>
      </c>
      <c r="S194" s="61">
        <v>13300</v>
      </c>
      <c r="T194" s="61">
        <v>13300</v>
      </c>
      <c r="U194" s="61">
        <v>12800</v>
      </c>
      <c r="V194" s="61">
        <v>989380</v>
      </c>
      <c r="W194" s="61">
        <v>76400000</v>
      </c>
    </row>
    <row r="195" spans="2:23" ht="12" customHeight="1">
      <c r="B195" s="810" t="s">
        <v>2357</v>
      </c>
      <c r="C195" s="783">
        <v>2097225</v>
      </c>
      <c r="D195" s="811">
        <v>2774337</v>
      </c>
      <c r="N195" s="49" t="s">
        <v>4498</v>
      </c>
      <c r="O195" s="61">
        <v>13400</v>
      </c>
      <c r="P195" s="844">
        <v>200</v>
      </c>
      <c r="Q195" s="61">
        <v>286285</v>
      </c>
      <c r="R195" s="61">
        <v>3812763500</v>
      </c>
      <c r="S195" s="61">
        <v>13200</v>
      </c>
      <c r="T195" s="61">
        <v>13600</v>
      </c>
      <c r="U195" s="61">
        <v>13050</v>
      </c>
      <c r="V195" s="61">
        <v>1023760</v>
      </c>
      <c r="W195" s="61">
        <v>76400000</v>
      </c>
    </row>
    <row r="196" spans="2:23" ht="12" customHeight="1">
      <c r="B196" s="810" t="s">
        <v>6467</v>
      </c>
      <c r="C196" s="783">
        <v>5644</v>
      </c>
      <c r="D196" s="813" t="s">
        <v>115</v>
      </c>
      <c r="N196" s="49" t="s">
        <v>673</v>
      </c>
      <c r="O196" s="61">
        <v>13200</v>
      </c>
      <c r="P196" s="844">
        <v>-750</v>
      </c>
      <c r="Q196" s="61">
        <v>714028</v>
      </c>
      <c r="R196" s="61">
        <v>9420491500</v>
      </c>
      <c r="S196" s="61">
        <v>13950</v>
      </c>
      <c r="T196" s="61">
        <v>14100</v>
      </c>
      <c r="U196" s="61">
        <v>12800</v>
      </c>
      <c r="V196" s="61">
        <v>1008480</v>
      </c>
      <c r="W196" s="61">
        <v>76400000</v>
      </c>
    </row>
    <row r="197" spans="2:23" ht="12" customHeight="1">
      <c r="B197" s="810" t="s">
        <v>62</v>
      </c>
      <c r="C197" s="783">
        <v>132965155</v>
      </c>
      <c r="D197" s="811">
        <v>94668143</v>
      </c>
      <c r="N197" s="49" t="s">
        <v>674</v>
      </c>
      <c r="O197" s="61">
        <v>13950</v>
      </c>
      <c r="P197" s="844">
        <v>300</v>
      </c>
      <c r="Q197" s="61">
        <v>516118</v>
      </c>
      <c r="R197" s="61">
        <v>7197672850</v>
      </c>
      <c r="S197" s="61">
        <v>13800</v>
      </c>
      <c r="T197" s="61">
        <v>14250</v>
      </c>
      <c r="U197" s="61">
        <v>13750</v>
      </c>
      <c r="V197" s="61">
        <v>1065780</v>
      </c>
      <c r="W197" s="61">
        <v>76400000</v>
      </c>
    </row>
    <row r="198" spans="2:23" ht="12" customHeight="1">
      <c r="B198" s="810" t="s">
        <v>6468</v>
      </c>
      <c r="C198" s="783">
        <v>456120</v>
      </c>
      <c r="D198" s="811">
        <v>12884952</v>
      </c>
      <c r="N198" s="49" t="s">
        <v>675</v>
      </c>
      <c r="O198" s="61">
        <v>13650</v>
      </c>
      <c r="P198" s="844">
        <v>-350</v>
      </c>
      <c r="Q198" s="61">
        <v>386962</v>
      </c>
      <c r="R198" s="61">
        <v>5379451550</v>
      </c>
      <c r="S198" s="61">
        <v>14100</v>
      </c>
      <c r="T198" s="61">
        <v>14350</v>
      </c>
      <c r="U198" s="61">
        <v>13600</v>
      </c>
      <c r="V198" s="61">
        <v>1042860</v>
      </c>
      <c r="W198" s="61">
        <v>76400000</v>
      </c>
    </row>
    <row r="199" spans="2:23" ht="12" customHeight="1">
      <c r="B199" s="194" t="s">
        <v>6469</v>
      </c>
      <c r="C199" s="815">
        <v>388115143</v>
      </c>
      <c r="D199" s="816">
        <v>381410252</v>
      </c>
      <c r="N199" s="49" t="s">
        <v>676</v>
      </c>
      <c r="O199" s="61">
        <v>14000</v>
      </c>
      <c r="P199" s="844">
        <v>-550</v>
      </c>
      <c r="Q199" s="61">
        <v>374708</v>
      </c>
      <c r="R199" s="61">
        <v>5357578300</v>
      </c>
      <c r="S199" s="61">
        <v>14700</v>
      </c>
      <c r="T199" s="61">
        <v>14700</v>
      </c>
      <c r="U199" s="61">
        <v>13950</v>
      </c>
      <c r="V199" s="61">
        <v>1069600</v>
      </c>
      <c r="W199" s="61">
        <v>76400000</v>
      </c>
    </row>
    <row r="200" spans="2:23" ht="12" customHeight="1">
      <c r="N200" s="49" t="s">
        <v>677</v>
      </c>
      <c r="O200" s="61">
        <v>14550</v>
      </c>
      <c r="P200" s="844">
        <v>250</v>
      </c>
      <c r="Q200" s="61">
        <v>492169</v>
      </c>
      <c r="R200" s="61">
        <v>7063486250</v>
      </c>
      <c r="S200" s="61">
        <v>14350</v>
      </c>
      <c r="T200" s="61">
        <v>14600</v>
      </c>
      <c r="U200" s="61">
        <v>14100</v>
      </c>
      <c r="V200" s="61">
        <v>1111620</v>
      </c>
      <c r="W200" s="61">
        <v>76400000</v>
      </c>
    </row>
    <row r="201" spans="2:23" ht="12" customHeight="1">
      <c r="N201" s="49" t="s">
        <v>678</v>
      </c>
      <c r="O201" s="61">
        <v>14300</v>
      </c>
      <c r="P201" s="844">
        <v>-50</v>
      </c>
      <c r="Q201" s="61">
        <v>594560</v>
      </c>
      <c r="R201" s="61">
        <v>8384464500</v>
      </c>
      <c r="S201" s="61">
        <v>14350</v>
      </c>
      <c r="T201" s="61">
        <v>14350</v>
      </c>
      <c r="U201" s="61">
        <v>13850</v>
      </c>
      <c r="V201" s="61">
        <v>1092520</v>
      </c>
      <c r="W201" s="61">
        <v>76400000</v>
      </c>
    </row>
    <row r="202" spans="2:23" ht="12" customHeight="1">
      <c r="N202" s="49" t="s">
        <v>137</v>
      </c>
      <c r="O202" s="61">
        <v>14350</v>
      </c>
      <c r="P202" s="844">
        <v>450</v>
      </c>
      <c r="Q202" s="61">
        <v>628080</v>
      </c>
      <c r="R202" s="61">
        <v>8846602850</v>
      </c>
      <c r="S202" s="61">
        <v>13750</v>
      </c>
      <c r="T202" s="61">
        <v>14450</v>
      </c>
      <c r="U202" s="61">
        <v>13600</v>
      </c>
      <c r="V202" s="61">
        <v>1096340</v>
      </c>
      <c r="W202" s="61">
        <v>76400000</v>
      </c>
    </row>
    <row r="203" spans="2:23" ht="12" customHeight="1">
      <c r="N203" s="49" t="s">
        <v>142</v>
      </c>
      <c r="O203" s="61">
        <v>13900</v>
      </c>
      <c r="P203" s="844">
        <v>400</v>
      </c>
      <c r="Q203" s="61">
        <v>456516</v>
      </c>
      <c r="R203" s="61">
        <v>6347693150</v>
      </c>
      <c r="S203" s="61">
        <v>13800</v>
      </c>
      <c r="T203" s="61">
        <v>14200</v>
      </c>
      <c r="U203" s="61">
        <v>13550</v>
      </c>
      <c r="V203" s="61">
        <v>1061960</v>
      </c>
      <c r="W203" s="61">
        <v>76400000</v>
      </c>
    </row>
    <row r="204" spans="2:23" ht="12" customHeight="1">
      <c r="B204" s="804" t="s">
        <v>1390</v>
      </c>
      <c r="C204"/>
      <c r="D204"/>
      <c r="E204"/>
      <c r="F204"/>
      <c r="G204"/>
      <c r="N204" s="49" t="s">
        <v>145</v>
      </c>
      <c r="O204" s="61">
        <v>13500</v>
      </c>
      <c r="P204" s="844">
        <v>-250</v>
      </c>
      <c r="Q204" s="61">
        <v>398904</v>
      </c>
      <c r="R204" s="61">
        <v>5341733750</v>
      </c>
      <c r="S204" s="61">
        <v>13450</v>
      </c>
      <c r="T204" s="61">
        <v>13650</v>
      </c>
      <c r="U204" s="61">
        <v>13100</v>
      </c>
      <c r="V204" s="61">
        <v>1031400</v>
      </c>
      <c r="W204" s="61">
        <v>76400000</v>
      </c>
    </row>
    <row r="205" spans="2:23" ht="13.5" customHeight="1">
      <c r="B205" s="823" t="s">
        <v>1296</v>
      </c>
      <c r="C205" s="824"/>
      <c r="D205" s="824"/>
      <c r="E205" s="824"/>
      <c r="F205" s="824"/>
      <c r="G205" s="825"/>
      <c r="N205" s="49" t="s">
        <v>150</v>
      </c>
      <c r="O205" s="61">
        <v>13750</v>
      </c>
      <c r="P205" s="61">
        <v>1150</v>
      </c>
      <c r="Q205" s="61">
        <v>622101</v>
      </c>
      <c r="R205" s="61">
        <v>8244300400</v>
      </c>
      <c r="S205" s="61">
        <v>12600</v>
      </c>
      <c r="T205" s="61">
        <v>13750</v>
      </c>
      <c r="U205" s="61">
        <v>12600</v>
      </c>
      <c r="V205" s="61">
        <v>1050500</v>
      </c>
      <c r="W205" s="61">
        <v>76400000</v>
      </c>
    </row>
    <row r="206" spans="2:23" ht="13.5" customHeight="1">
      <c r="B206" s="826" t="s">
        <v>2189</v>
      </c>
      <c r="C206" s="827"/>
      <c r="D206" s="828" t="s">
        <v>2190</v>
      </c>
      <c r="E206" s="829"/>
      <c r="N206" s="49" t="s">
        <v>155</v>
      </c>
      <c r="O206" s="61">
        <v>12600</v>
      </c>
      <c r="P206" s="844">
        <v>-600</v>
      </c>
      <c r="Q206" s="61">
        <v>775641</v>
      </c>
      <c r="R206" s="61">
        <v>9731833950</v>
      </c>
      <c r="S206" s="61">
        <v>13000</v>
      </c>
      <c r="T206" s="61">
        <v>13200</v>
      </c>
      <c r="U206" s="61">
        <v>12250</v>
      </c>
      <c r="V206" s="61">
        <v>962640</v>
      </c>
      <c r="W206" s="61">
        <v>76400000</v>
      </c>
    </row>
    <row r="207" spans="2:23" ht="12" customHeight="1">
      <c r="B207" s="831"/>
      <c r="C207" s="832"/>
      <c r="D207" s="789" t="s">
        <v>2194</v>
      </c>
      <c r="E207" s="789" t="s">
        <v>2195</v>
      </c>
      <c r="N207" s="49" t="s">
        <v>159</v>
      </c>
      <c r="O207" s="61">
        <v>13200</v>
      </c>
      <c r="P207" s="844">
        <v>-200</v>
      </c>
      <c r="Q207" s="61">
        <v>262486</v>
      </c>
      <c r="R207" s="61">
        <v>3449348000</v>
      </c>
      <c r="S207" s="61">
        <v>13300</v>
      </c>
      <c r="T207" s="61">
        <v>13400</v>
      </c>
      <c r="U207" s="61">
        <v>12950</v>
      </c>
      <c r="V207" s="61">
        <v>1008480</v>
      </c>
      <c r="W207" s="61">
        <v>76400000</v>
      </c>
    </row>
    <row r="208" spans="2:23" ht="13.5" customHeight="1">
      <c r="C208" s="833"/>
      <c r="D208" s="783">
        <v>185574579</v>
      </c>
      <c r="E208" s="807" t="s">
        <v>115</v>
      </c>
      <c r="N208" s="49" t="s">
        <v>164</v>
      </c>
      <c r="O208" s="61">
        <v>13400</v>
      </c>
      <c r="P208" s="844">
        <v>250</v>
      </c>
      <c r="Q208" s="61">
        <v>439174</v>
      </c>
      <c r="R208" s="61">
        <v>5774083250</v>
      </c>
      <c r="S208" s="61">
        <v>13250</v>
      </c>
      <c r="T208" s="61">
        <v>13400</v>
      </c>
      <c r="U208" s="61">
        <v>12850</v>
      </c>
      <c r="V208" s="61">
        <v>1023760</v>
      </c>
      <c r="W208" s="61">
        <v>76400000</v>
      </c>
    </row>
    <row r="209" spans="3:23" ht="12" customHeight="1">
      <c r="C209" s="805" t="s">
        <v>2199</v>
      </c>
      <c r="D209" s="783">
        <v>58593190</v>
      </c>
      <c r="E209" s="807" t="s">
        <v>115</v>
      </c>
      <c r="N209" s="49" t="s">
        <v>169</v>
      </c>
      <c r="O209" s="61">
        <v>13150</v>
      </c>
      <c r="P209" s="844">
        <v>-700</v>
      </c>
      <c r="Q209" s="61">
        <v>640317</v>
      </c>
      <c r="R209" s="61">
        <v>8486713500</v>
      </c>
      <c r="S209" s="61">
        <v>13850</v>
      </c>
      <c r="T209" s="61">
        <v>13850</v>
      </c>
      <c r="U209" s="61">
        <v>12950</v>
      </c>
      <c r="V209" s="61">
        <v>1004660</v>
      </c>
      <c r="W209" s="61">
        <v>76400000</v>
      </c>
    </row>
    <row r="210" spans="3:23" ht="12" customHeight="1">
      <c r="C210" s="805" t="s">
        <v>1400</v>
      </c>
      <c r="D210" s="783">
        <v>-12264343</v>
      </c>
      <c r="E210" s="807" t="s">
        <v>115</v>
      </c>
      <c r="N210" s="49" t="s">
        <v>172</v>
      </c>
      <c r="O210" s="61">
        <v>13850</v>
      </c>
      <c r="P210" s="844">
        <v>400</v>
      </c>
      <c r="Q210" s="61">
        <v>478401</v>
      </c>
      <c r="R210" s="61">
        <v>6585722650</v>
      </c>
      <c r="S210" s="61">
        <v>13700</v>
      </c>
      <c r="T210" s="61">
        <v>14000</v>
      </c>
      <c r="U210" s="61">
        <v>13550</v>
      </c>
      <c r="V210" s="61">
        <v>1058140</v>
      </c>
      <c r="W210" s="61">
        <v>76400000</v>
      </c>
    </row>
    <row r="211" spans="3:23" ht="12" customHeight="1">
      <c r="C211" s="805" t="s">
        <v>2202</v>
      </c>
      <c r="D211" s="783">
        <v>46328847</v>
      </c>
      <c r="E211" s="807" t="s">
        <v>115</v>
      </c>
      <c r="N211" s="49" t="s">
        <v>176</v>
      </c>
      <c r="O211" s="61">
        <v>13450</v>
      </c>
      <c r="P211" s="844">
        <v>200</v>
      </c>
      <c r="Q211" s="61">
        <v>508127</v>
      </c>
      <c r="R211" s="61">
        <v>6890252500</v>
      </c>
      <c r="S211" s="61">
        <v>13100</v>
      </c>
      <c r="T211" s="61">
        <v>13800</v>
      </c>
      <c r="U211" s="61">
        <v>13100</v>
      </c>
      <c r="V211" s="61">
        <v>1027580</v>
      </c>
      <c r="W211" s="61">
        <v>76400000</v>
      </c>
    </row>
    <row r="212" spans="3:23" ht="12" customHeight="1">
      <c r="C212" s="805" t="s">
        <v>2199</v>
      </c>
      <c r="D212" s="783">
        <v>126856321</v>
      </c>
      <c r="E212" s="807" t="s">
        <v>115</v>
      </c>
      <c r="N212" s="49" t="s">
        <v>180</v>
      </c>
      <c r="O212" s="61">
        <v>13250</v>
      </c>
      <c r="P212" s="844">
        <v>-950</v>
      </c>
      <c r="Q212" s="61">
        <v>857771</v>
      </c>
      <c r="R212" s="61">
        <v>11628023700</v>
      </c>
      <c r="S212" s="61">
        <v>14300</v>
      </c>
      <c r="T212" s="61">
        <v>14400</v>
      </c>
      <c r="U212" s="61">
        <v>13200</v>
      </c>
      <c r="V212" s="61">
        <v>1012300</v>
      </c>
      <c r="W212" s="61">
        <v>76400000</v>
      </c>
    </row>
    <row r="213" spans="3:23" ht="12" customHeight="1">
      <c r="C213" s="805" t="s">
        <v>1400</v>
      </c>
      <c r="D213" s="783">
        <v>-18110</v>
      </c>
      <c r="E213" s="807" t="s">
        <v>115</v>
      </c>
      <c r="N213" s="49" t="s">
        <v>184</v>
      </c>
      <c r="O213" s="61">
        <v>14200</v>
      </c>
      <c r="P213" s="844">
        <v>-450</v>
      </c>
      <c r="Q213" s="61">
        <v>501182</v>
      </c>
      <c r="R213" s="61">
        <v>7238195300</v>
      </c>
      <c r="S213" s="61">
        <v>14350</v>
      </c>
      <c r="T213" s="61">
        <v>14650</v>
      </c>
      <c r="U213" s="61">
        <v>14200</v>
      </c>
      <c r="V213" s="61">
        <v>1084880</v>
      </c>
      <c r="W213" s="61">
        <v>76400000</v>
      </c>
    </row>
    <row r="214" spans="3:23" ht="12" customHeight="1">
      <c r="C214" s="805" t="s">
        <v>2202</v>
      </c>
      <c r="D214" s="783">
        <v>126838211</v>
      </c>
      <c r="E214" s="807" t="s">
        <v>115</v>
      </c>
      <c r="N214" s="49" t="s">
        <v>187</v>
      </c>
      <c r="O214" s="61">
        <v>14650</v>
      </c>
      <c r="P214" s="844">
        <v>550</v>
      </c>
      <c r="Q214" s="61">
        <v>448091</v>
      </c>
      <c r="R214" s="61">
        <v>6519459850</v>
      </c>
      <c r="S214" s="61">
        <v>14200</v>
      </c>
      <c r="T214" s="61">
        <v>14800</v>
      </c>
      <c r="U214" s="61">
        <v>14000</v>
      </c>
      <c r="V214" s="61">
        <v>1119260</v>
      </c>
      <c r="W214" s="61">
        <v>76400000</v>
      </c>
    </row>
    <row r="215" spans="3:23" ht="12" customHeight="1">
      <c r="C215" s="805" t="s">
        <v>2199</v>
      </c>
      <c r="D215" s="783">
        <v>149979652</v>
      </c>
      <c r="E215" s="783">
        <v>3528510</v>
      </c>
      <c r="N215" s="49" t="s">
        <v>190</v>
      </c>
      <c r="O215" s="61">
        <v>14100</v>
      </c>
      <c r="P215" s="844">
        <v>-150</v>
      </c>
      <c r="Q215" s="61">
        <v>325708</v>
      </c>
      <c r="R215" s="61">
        <v>4597345250</v>
      </c>
      <c r="S215" s="61">
        <v>14100</v>
      </c>
      <c r="T215" s="61">
        <v>14400</v>
      </c>
      <c r="U215" s="61">
        <v>13850</v>
      </c>
      <c r="V215" s="61">
        <v>1077240</v>
      </c>
      <c r="W215" s="61">
        <v>76400000</v>
      </c>
    </row>
    <row r="216" spans="3:23" ht="12" customHeight="1">
      <c r="C216" s="805" t="s">
        <v>1400</v>
      </c>
      <c r="D216" s="783">
        <v>-8778063</v>
      </c>
      <c r="E216" s="807" t="s">
        <v>115</v>
      </c>
      <c r="N216" s="49" t="s">
        <v>192</v>
      </c>
      <c r="O216" s="61">
        <v>14250</v>
      </c>
      <c r="P216" s="844">
        <v>-200</v>
      </c>
      <c r="Q216" s="61">
        <v>434134</v>
      </c>
      <c r="R216" s="61">
        <v>6285589100</v>
      </c>
      <c r="S216" s="61">
        <v>14450</v>
      </c>
      <c r="T216" s="61">
        <v>14750</v>
      </c>
      <c r="U216" s="61">
        <v>14200</v>
      </c>
      <c r="V216" s="61">
        <v>1088700</v>
      </c>
      <c r="W216" s="61">
        <v>76400000</v>
      </c>
    </row>
    <row r="217" spans="3:23" ht="12" customHeight="1">
      <c r="C217" s="805" t="s">
        <v>2213</v>
      </c>
      <c r="D217" s="807" t="s">
        <v>115</v>
      </c>
      <c r="E217" s="783">
        <v>-649463</v>
      </c>
      <c r="N217" s="49" t="s">
        <v>194</v>
      </c>
      <c r="O217" s="61">
        <v>14450</v>
      </c>
      <c r="P217" s="844">
        <v>550</v>
      </c>
      <c r="Q217" s="61">
        <v>444572</v>
      </c>
      <c r="R217" s="61">
        <v>6278213950</v>
      </c>
      <c r="S217" s="61">
        <v>14100</v>
      </c>
      <c r="T217" s="61">
        <v>14450</v>
      </c>
      <c r="U217" s="61">
        <v>13850</v>
      </c>
      <c r="V217" s="61">
        <v>1103980</v>
      </c>
      <c r="W217" s="61">
        <v>76400000</v>
      </c>
    </row>
    <row r="218" spans="3:23" ht="12" customHeight="1">
      <c r="C218" s="805" t="s">
        <v>2202</v>
      </c>
      <c r="D218" s="783">
        <v>141201589</v>
      </c>
      <c r="E218" s="783">
        <v>2879047</v>
      </c>
      <c r="N218" s="49" t="s">
        <v>196</v>
      </c>
      <c r="O218" s="61">
        <v>13900</v>
      </c>
      <c r="P218" s="844">
        <v>-450</v>
      </c>
      <c r="Q218" s="61">
        <v>839765</v>
      </c>
      <c r="R218" s="61">
        <v>11756983550</v>
      </c>
      <c r="S218" s="61">
        <v>14350</v>
      </c>
      <c r="T218" s="61">
        <v>14650</v>
      </c>
      <c r="U218" s="61">
        <v>13650</v>
      </c>
      <c r="V218" s="61">
        <v>1061960</v>
      </c>
      <c r="W218" s="61">
        <v>76400000</v>
      </c>
    </row>
    <row r="219" spans="3:23" ht="12" customHeight="1">
      <c r="C219" s="805" t="s">
        <v>2199</v>
      </c>
      <c r="D219" s="783">
        <v>141477447</v>
      </c>
      <c r="E219" s="807" t="s">
        <v>115</v>
      </c>
      <c r="N219" s="49" t="s">
        <v>198</v>
      </c>
      <c r="O219" s="61">
        <v>14350</v>
      </c>
      <c r="P219" s="844">
        <v>-350</v>
      </c>
      <c r="Q219" s="61">
        <v>612628</v>
      </c>
      <c r="R219" s="61">
        <v>8814373650</v>
      </c>
      <c r="S219" s="61">
        <v>14700</v>
      </c>
      <c r="T219" s="61">
        <v>14850</v>
      </c>
      <c r="U219" s="61">
        <v>14100</v>
      </c>
      <c r="V219" s="61">
        <v>1096340</v>
      </c>
      <c r="W219" s="61">
        <v>76400000</v>
      </c>
    </row>
    <row r="220" spans="3:23" ht="12" customHeight="1">
      <c r="C220" s="805" t="s">
        <v>1400</v>
      </c>
      <c r="D220" s="783">
        <v>-3864498</v>
      </c>
      <c r="E220" s="807" t="s">
        <v>115</v>
      </c>
      <c r="N220" s="49" t="s">
        <v>200</v>
      </c>
      <c r="O220" s="61">
        <v>14700</v>
      </c>
      <c r="P220" s="844">
        <v>-250</v>
      </c>
      <c r="Q220" s="61">
        <v>708766</v>
      </c>
      <c r="R220" s="61">
        <v>10363473750</v>
      </c>
      <c r="S220" s="61">
        <v>15000</v>
      </c>
      <c r="T220" s="61">
        <v>15350</v>
      </c>
      <c r="U220" s="61">
        <v>14250</v>
      </c>
      <c r="V220" s="61">
        <v>1123080</v>
      </c>
      <c r="W220" s="61">
        <v>76400000</v>
      </c>
    </row>
    <row r="221" spans="3:23" ht="12" customHeight="1">
      <c r="C221" s="805" t="s">
        <v>2202</v>
      </c>
      <c r="D221" s="783">
        <v>137612949</v>
      </c>
      <c r="E221" s="807" t="s">
        <v>115</v>
      </c>
      <c r="N221" s="49" t="s">
        <v>201</v>
      </c>
      <c r="O221" s="61">
        <v>14950</v>
      </c>
      <c r="P221" s="844">
        <v>-250</v>
      </c>
      <c r="Q221" s="61">
        <v>846018</v>
      </c>
      <c r="R221" s="61">
        <v>12469489100</v>
      </c>
      <c r="S221" s="61">
        <v>14700</v>
      </c>
      <c r="T221" s="61">
        <v>15050</v>
      </c>
      <c r="U221" s="61">
        <v>14350</v>
      </c>
      <c r="V221" s="61">
        <v>1142180</v>
      </c>
      <c r="W221" s="61">
        <v>76400000</v>
      </c>
    </row>
    <row r="222" spans="3:23" ht="12" customHeight="1">
      <c r="C222" s="805" t="s">
        <v>2199</v>
      </c>
      <c r="D222" s="783">
        <v>40666782</v>
      </c>
      <c r="E222" s="783">
        <v>10299400</v>
      </c>
      <c r="N222" s="49" t="s">
        <v>202</v>
      </c>
      <c r="O222" s="61">
        <v>15200</v>
      </c>
      <c r="P222" s="844">
        <v>-850</v>
      </c>
      <c r="Q222" s="61">
        <v>921288</v>
      </c>
      <c r="R222" s="61">
        <v>14207816800</v>
      </c>
      <c r="S222" s="61">
        <v>16100</v>
      </c>
      <c r="T222" s="61">
        <v>16100</v>
      </c>
      <c r="U222" s="61">
        <v>14900</v>
      </c>
      <c r="V222" s="61">
        <v>1161280</v>
      </c>
      <c r="W222" s="61">
        <v>76400000</v>
      </c>
    </row>
    <row r="223" spans="3:23" ht="12" customHeight="1">
      <c r="C223" s="805" t="s">
        <v>1400</v>
      </c>
      <c r="D223" s="783">
        <v>-3354280</v>
      </c>
      <c r="E223" s="783">
        <v>-5426400</v>
      </c>
      <c r="N223" s="49" t="s">
        <v>204</v>
      </c>
      <c r="O223" s="61">
        <v>16050</v>
      </c>
      <c r="P223" s="844">
        <v>550</v>
      </c>
      <c r="Q223" s="61">
        <v>669353</v>
      </c>
      <c r="R223" s="61">
        <v>10607291450</v>
      </c>
      <c r="S223" s="61">
        <v>15650</v>
      </c>
      <c r="T223" s="61">
        <v>16150</v>
      </c>
      <c r="U223" s="61">
        <v>15600</v>
      </c>
      <c r="V223" s="61">
        <v>1226220</v>
      </c>
      <c r="W223" s="61">
        <v>76400000</v>
      </c>
    </row>
    <row r="224" spans="3:23" ht="12" customHeight="1">
      <c r="C224" s="805" t="s">
        <v>2202</v>
      </c>
      <c r="D224" s="783">
        <v>37312502</v>
      </c>
      <c r="E224" s="783">
        <v>4873000</v>
      </c>
      <c r="N224" s="49" t="s">
        <v>206</v>
      </c>
      <c r="O224" s="61">
        <v>15500</v>
      </c>
      <c r="P224" s="844">
        <v>-350</v>
      </c>
      <c r="Q224" s="61">
        <v>449386</v>
      </c>
      <c r="R224" s="61">
        <v>7060227800</v>
      </c>
      <c r="S224" s="61">
        <v>15850</v>
      </c>
      <c r="T224" s="61">
        <v>16050</v>
      </c>
      <c r="U224" s="61">
        <v>15400</v>
      </c>
      <c r="V224" s="61">
        <v>1184200</v>
      </c>
      <c r="W224" s="61">
        <v>76400000</v>
      </c>
    </row>
    <row r="225" spans="3:23" ht="13.5" customHeight="1">
      <c r="C225" s="833"/>
      <c r="D225" s="807" t="s">
        <v>115</v>
      </c>
      <c r="E225" s="783">
        <v>3640254</v>
      </c>
      <c r="N225" s="49" t="s">
        <v>208</v>
      </c>
      <c r="O225" s="61">
        <v>15850</v>
      </c>
      <c r="P225" s="844">
        <v>0</v>
      </c>
      <c r="Q225" s="61">
        <v>621980</v>
      </c>
      <c r="R225" s="61">
        <v>9948558950</v>
      </c>
      <c r="S225" s="61">
        <v>16000</v>
      </c>
      <c r="T225" s="61">
        <v>16350</v>
      </c>
      <c r="U225" s="61">
        <v>15650</v>
      </c>
      <c r="V225" s="61">
        <v>1210940</v>
      </c>
      <c r="W225" s="61">
        <v>76400000</v>
      </c>
    </row>
    <row r="226" spans="3:23" ht="12" customHeight="1">
      <c r="C226" s="805" t="s">
        <v>2199</v>
      </c>
      <c r="D226" s="807" t="s">
        <v>115</v>
      </c>
      <c r="E226" s="783">
        <v>106272387</v>
      </c>
      <c r="N226" s="49" t="s">
        <v>210</v>
      </c>
      <c r="O226" s="61">
        <v>15850</v>
      </c>
      <c r="P226" s="844">
        <v>50</v>
      </c>
      <c r="Q226" s="61">
        <v>715798</v>
      </c>
      <c r="R226" s="61">
        <v>11255022550</v>
      </c>
      <c r="S226" s="61">
        <v>15800</v>
      </c>
      <c r="T226" s="61">
        <v>15950</v>
      </c>
      <c r="U226" s="61">
        <v>15450</v>
      </c>
      <c r="V226" s="61">
        <v>1210940</v>
      </c>
      <c r="W226" s="61">
        <v>76400000</v>
      </c>
    </row>
    <row r="227" spans="3:23" ht="12" customHeight="1">
      <c r="C227" s="805" t="s">
        <v>2213</v>
      </c>
      <c r="D227" s="807" t="s">
        <v>115</v>
      </c>
      <c r="E227" s="783">
        <v>-789779</v>
      </c>
      <c r="N227" s="49" t="s">
        <v>211</v>
      </c>
      <c r="O227" s="61">
        <v>15800</v>
      </c>
      <c r="P227" s="844">
        <v>0</v>
      </c>
      <c r="Q227" s="61">
        <v>681468</v>
      </c>
      <c r="R227" s="61">
        <v>10825830650</v>
      </c>
      <c r="S227" s="61">
        <v>16250</v>
      </c>
      <c r="T227" s="61">
        <v>16250</v>
      </c>
      <c r="U227" s="61">
        <v>15650</v>
      </c>
      <c r="V227" s="61">
        <v>1207120</v>
      </c>
      <c r="W227" s="61">
        <v>76400000</v>
      </c>
    </row>
    <row r="228" spans="3:23" ht="12" customHeight="1">
      <c r="C228" s="805" t="s">
        <v>2202</v>
      </c>
      <c r="D228" s="807" t="s">
        <v>115</v>
      </c>
      <c r="E228" s="783">
        <v>105482608</v>
      </c>
      <c r="N228" s="49" t="s">
        <v>213</v>
      </c>
      <c r="O228" s="61">
        <v>15800</v>
      </c>
      <c r="P228" s="61">
        <v>-1350</v>
      </c>
      <c r="Q228" s="61">
        <v>1455284</v>
      </c>
      <c r="R228" s="61">
        <v>23643134750</v>
      </c>
      <c r="S228" s="61">
        <v>17150</v>
      </c>
      <c r="T228" s="61">
        <v>17150</v>
      </c>
      <c r="U228" s="61">
        <v>15550</v>
      </c>
      <c r="V228" s="61">
        <v>1207120</v>
      </c>
      <c r="W228" s="61">
        <v>76400000</v>
      </c>
    </row>
    <row r="229" spans="3:23" ht="13.5" customHeight="1">
      <c r="C229" s="837"/>
      <c r="D229" s="815">
        <v>674868677</v>
      </c>
      <c r="E229" s="815">
        <v>116874909</v>
      </c>
      <c r="N229" s="49" t="s">
        <v>217</v>
      </c>
      <c r="O229" s="61">
        <v>17150</v>
      </c>
      <c r="P229" s="844">
        <v>100</v>
      </c>
      <c r="Q229" s="61">
        <v>2132372</v>
      </c>
      <c r="R229" s="61">
        <v>37292015250</v>
      </c>
      <c r="S229" s="61">
        <v>17350</v>
      </c>
      <c r="T229" s="61">
        <v>18050</v>
      </c>
      <c r="U229" s="61">
        <v>16750</v>
      </c>
      <c r="V229" s="61">
        <v>1310260</v>
      </c>
      <c r="W229" s="61">
        <v>76400000</v>
      </c>
    </row>
    <row r="230" spans="3:23" ht="12" customHeight="1">
      <c r="N230" s="49" t="s">
        <v>220</v>
      </c>
      <c r="O230" s="61">
        <v>17050</v>
      </c>
      <c r="P230" s="61">
        <v>1050</v>
      </c>
      <c r="Q230" s="61">
        <v>1215697</v>
      </c>
      <c r="R230" s="61">
        <v>20043716250</v>
      </c>
      <c r="S230" s="61">
        <v>16000</v>
      </c>
      <c r="T230" s="61">
        <v>17050</v>
      </c>
      <c r="U230" s="61">
        <v>15600</v>
      </c>
      <c r="V230" s="61">
        <v>1302620</v>
      </c>
      <c r="W230" s="61">
        <v>76400000</v>
      </c>
    </row>
    <row r="231" spans="3:23" ht="12" customHeight="1">
      <c r="N231" s="49" t="s">
        <v>223</v>
      </c>
      <c r="O231" s="61">
        <v>16000</v>
      </c>
      <c r="P231" s="844">
        <v>-750</v>
      </c>
      <c r="Q231" s="61">
        <v>1096521</v>
      </c>
      <c r="R231" s="61">
        <v>17707732250</v>
      </c>
      <c r="S231" s="61">
        <v>16700</v>
      </c>
      <c r="T231" s="61">
        <v>16700</v>
      </c>
      <c r="U231" s="61">
        <v>15800</v>
      </c>
      <c r="V231" s="61">
        <v>1222400</v>
      </c>
      <c r="W231" s="61">
        <v>76400000</v>
      </c>
    </row>
    <row r="232" spans="3:23" ht="12" customHeight="1">
      <c r="N232" s="49" t="s">
        <v>224</v>
      </c>
      <c r="O232" s="61">
        <v>16750</v>
      </c>
      <c r="P232" s="61">
        <v>1350</v>
      </c>
      <c r="Q232" s="61">
        <v>3138342</v>
      </c>
      <c r="R232" s="61">
        <v>52074877400</v>
      </c>
      <c r="S232" s="61">
        <v>15800</v>
      </c>
      <c r="T232" s="61">
        <v>17450</v>
      </c>
      <c r="U232" s="61">
        <v>15450</v>
      </c>
      <c r="V232" s="61">
        <v>1279700</v>
      </c>
      <c r="W232" s="61">
        <v>76400000</v>
      </c>
    </row>
    <row r="233" spans="3:23" ht="12" customHeight="1">
      <c r="N233" s="49" t="s">
        <v>225</v>
      </c>
      <c r="O233" s="61">
        <v>15400</v>
      </c>
      <c r="P233" s="844">
        <v>550</v>
      </c>
      <c r="Q233" s="61">
        <v>1903178</v>
      </c>
      <c r="R233" s="61">
        <v>28325752600</v>
      </c>
      <c r="S233" s="61">
        <v>14050</v>
      </c>
      <c r="T233" s="61">
        <v>15450</v>
      </c>
      <c r="U233" s="61">
        <v>13900</v>
      </c>
      <c r="V233" s="61">
        <v>1176560</v>
      </c>
      <c r="W233" s="61">
        <v>76400000</v>
      </c>
    </row>
    <row r="234" spans="3:23" ht="12" customHeight="1">
      <c r="N234" s="49" t="s">
        <v>227</v>
      </c>
      <c r="O234" s="61">
        <v>14850</v>
      </c>
      <c r="P234" s="844">
        <v>500</v>
      </c>
      <c r="Q234" s="61">
        <v>1364122</v>
      </c>
      <c r="R234" s="61">
        <v>20207112350</v>
      </c>
      <c r="S234" s="61">
        <v>14500</v>
      </c>
      <c r="T234" s="61">
        <v>15050</v>
      </c>
      <c r="U234" s="61">
        <v>14450</v>
      </c>
      <c r="V234" s="61">
        <v>1134540</v>
      </c>
      <c r="W234" s="61">
        <v>76400000</v>
      </c>
    </row>
    <row r="235" spans="3:23" ht="12" customHeight="1">
      <c r="N235" s="49" t="s">
        <v>228</v>
      </c>
      <c r="O235" s="61">
        <v>14350</v>
      </c>
      <c r="P235" s="844">
        <v>-200</v>
      </c>
      <c r="Q235" s="61">
        <v>1091657</v>
      </c>
      <c r="R235" s="61">
        <v>15832620400</v>
      </c>
      <c r="S235" s="61">
        <v>14350</v>
      </c>
      <c r="T235" s="61">
        <v>14800</v>
      </c>
      <c r="U235" s="61">
        <v>13800</v>
      </c>
      <c r="V235" s="61">
        <v>1096340</v>
      </c>
      <c r="W235" s="61">
        <v>76400000</v>
      </c>
    </row>
    <row r="236" spans="3:23" ht="12" customHeight="1">
      <c r="N236" s="49" t="s">
        <v>229</v>
      </c>
      <c r="O236" s="61">
        <v>14550</v>
      </c>
      <c r="P236" s="844">
        <v>250</v>
      </c>
      <c r="Q236" s="61">
        <v>932358</v>
      </c>
      <c r="R236" s="61">
        <v>13471523400</v>
      </c>
      <c r="S236" s="61">
        <v>14300</v>
      </c>
      <c r="T236" s="61">
        <v>14700</v>
      </c>
      <c r="U236" s="61">
        <v>14000</v>
      </c>
      <c r="V236" s="61">
        <v>1111620</v>
      </c>
      <c r="W236" s="61">
        <v>76400000</v>
      </c>
    </row>
    <row r="237" spans="3:23" ht="12" customHeight="1">
      <c r="N237" s="49" t="s">
        <v>231</v>
      </c>
      <c r="O237" s="61">
        <v>14300</v>
      </c>
      <c r="P237" s="844">
        <v>350</v>
      </c>
      <c r="Q237" s="61">
        <v>1168695</v>
      </c>
      <c r="R237" s="61">
        <v>16244341300</v>
      </c>
      <c r="S237" s="61">
        <v>13900</v>
      </c>
      <c r="T237" s="61">
        <v>14350</v>
      </c>
      <c r="U237" s="61">
        <v>13450</v>
      </c>
      <c r="V237" s="61">
        <v>1092520</v>
      </c>
      <c r="W237" s="61">
        <v>76400000</v>
      </c>
    </row>
    <row r="238" spans="3:23" ht="12" customHeight="1">
      <c r="N238" s="49" t="s">
        <v>233</v>
      </c>
      <c r="O238" s="61">
        <v>13950</v>
      </c>
      <c r="P238" s="844">
        <v>250</v>
      </c>
      <c r="Q238" s="61">
        <v>2288542</v>
      </c>
      <c r="R238" s="61">
        <v>31972023350</v>
      </c>
      <c r="S238" s="61">
        <v>13700</v>
      </c>
      <c r="T238" s="61">
        <v>14300</v>
      </c>
      <c r="U238" s="61">
        <v>13300</v>
      </c>
      <c r="V238" s="61">
        <v>1065780</v>
      </c>
      <c r="W238" s="61">
        <v>76400000</v>
      </c>
    </row>
    <row r="239" spans="3:23" ht="12" customHeight="1">
      <c r="N239" s="49" t="s">
        <v>235</v>
      </c>
      <c r="O239" s="61">
        <v>13700</v>
      </c>
      <c r="P239" s="61">
        <v>1250</v>
      </c>
      <c r="Q239" s="61">
        <v>4897895</v>
      </c>
      <c r="R239" s="61">
        <v>65162217200</v>
      </c>
      <c r="S239" s="61">
        <v>12750</v>
      </c>
      <c r="T239" s="61">
        <v>13700</v>
      </c>
      <c r="U239" s="61">
        <v>12600</v>
      </c>
      <c r="V239" s="61">
        <v>1046680</v>
      </c>
      <c r="W239" s="61">
        <v>76400000</v>
      </c>
    </row>
    <row r="240" spans="3:23" ht="12" customHeight="1">
      <c r="N240" s="49" t="s">
        <v>237</v>
      </c>
      <c r="O240" s="61">
        <v>12450</v>
      </c>
      <c r="P240" s="844">
        <v>-250</v>
      </c>
      <c r="Q240" s="61">
        <v>1373770</v>
      </c>
      <c r="R240" s="61">
        <v>17524877200</v>
      </c>
      <c r="S240" s="61">
        <v>12950</v>
      </c>
      <c r="T240" s="61">
        <v>13000</v>
      </c>
      <c r="U240" s="61">
        <v>12450</v>
      </c>
      <c r="V240" s="61">
        <v>951180</v>
      </c>
      <c r="W240" s="61">
        <v>76400000</v>
      </c>
    </row>
    <row r="241" spans="14:23" ht="12" customHeight="1">
      <c r="N241" s="49" t="s">
        <v>238</v>
      </c>
      <c r="O241" s="61">
        <v>12700</v>
      </c>
      <c r="P241" s="61">
        <v>1150</v>
      </c>
      <c r="Q241" s="61">
        <v>2280664</v>
      </c>
      <c r="R241" s="61">
        <v>28183077300</v>
      </c>
      <c r="S241" s="61">
        <v>12150</v>
      </c>
      <c r="T241" s="61">
        <v>12700</v>
      </c>
      <c r="U241" s="61">
        <v>11850</v>
      </c>
      <c r="V241" s="61">
        <v>970280</v>
      </c>
      <c r="W241" s="61">
        <v>76400000</v>
      </c>
    </row>
    <row r="242" spans="14:23" ht="12" customHeight="1">
      <c r="N242" s="49" t="s">
        <v>241</v>
      </c>
      <c r="O242" s="61">
        <v>11550</v>
      </c>
      <c r="P242" s="844">
        <v>50</v>
      </c>
      <c r="Q242" s="61">
        <v>351539</v>
      </c>
      <c r="R242" s="61">
        <v>4081439950</v>
      </c>
      <c r="S242" s="61">
        <v>11500</v>
      </c>
      <c r="T242" s="61">
        <v>11850</v>
      </c>
      <c r="U242" s="61">
        <v>11300</v>
      </c>
      <c r="V242" s="61">
        <v>882420</v>
      </c>
      <c r="W242" s="61">
        <v>76400000</v>
      </c>
    </row>
    <row r="243" spans="14:23" ht="12" customHeight="1">
      <c r="N243" s="49" t="s">
        <v>243</v>
      </c>
      <c r="O243" s="61">
        <v>11500</v>
      </c>
      <c r="P243" s="844">
        <v>0</v>
      </c>
      <c r="Q243" s="61">
        <v>605455</v>
      </c>
      <c r="R243" s="61">
        <v>7053297600</v>
      </c>
      <c r="S243" s="61">
        <v>11650</v>
      </c>
      <c r="T243" s="61">
        <v>12000</v>
      </c>
      <c r="U243" s="61">
        <v>11450</v>
      </c>
      <c r="V243" s="61">
        <v>878600</v>
      </c>
      <c r="W243" s="61">
        <v>76400000</v>
      </c>
    </row>
    <row r="244" spans="14:23" ht="12" customHeight="1">
      <c r="N244" s="49" t="s">
        <v>245</v>
      </c>
      <c r="O244" s="61">
        <v>11500</v>
      </c>
      <c r="P244" s="844">
        <v>0</v>
      </c>
      <c r="Q244" s="61">
        <v>562980</v>
      </c>
      <c r="R244" s="61">
        <v>6375179950</v>
      </c>
      <c r="S244" s="61">
        <v>11500</v>
      </c>
      <c r="T244" s="61">
        <v>11650</v>
      </c>
      <c r="U244" s="61">
        <v>10950</v>
      </c>
      <c r="V244" s="61">
        <v>878600</v>
      </c>
      <c r="W244" s="61">
        <v>76400000</v>
      </c>
    </row>
    <row r="245" spans="14:23" ht="12" customHeight="1">
      <c r="N245" s="49" t="s">
        <v>246</v>
      </c>
      <c r="O245" s="61">
        <v>11500</v>
      </c>
      <c r="P245" s="844">
        <v>-400</v>
      </c>
      <c r="Q245" s="61">
        <v>706193</v>
      </c>
      <c r="R245" s="61">
        <v>8387076450</v>
      </c>
      <c r="S245" s="61">
        <v>12100</v>
      </c>
      <c r="T245" s="61">
        <v>12150</v>
      </c>
      <c r="U245" s="61">
        <v>11500</v>
      </c>
      <c r="V245" s="61">
        <v>878600</v>
      </c>
      <c r="W245" s="61">
        <v>76400000</v>
      </c>
    </row>
    <row r="246" spans="14:23" ht="12" customHeight="1">
      <c r="N246" s="49" t="s">
        <v>247</v>
      </c>
      <c r="O246" s="61">
        <v>11900</v>
      </c>
      <c r="P246" s="844">
        <v>-100</v>
      </c>
      <c r="Q246" s="61">
        <v>4440163</v>
      </c>
      <c r="R246" s="61">
        <v>50105462850</v>
      </c>
      <c r="S246" s="61">
        <v>11950</v>
      </c>
      <c r="T246" s="61">
        <v>12100</v>
      </c>
      <c r="U246" s="61">
        <v>11600</v>
      </c>
      <c r="V246" s="61">
        <v>909160</v>
      </c>
      <c r="W246" s="61">
        <v>76400000</v>
      </c>
    </row>
    <row r="247" spans="14:23" ht="12" customHeight="1">
      <c r="N247" s="49" t="s">
        <v>249</v>
      </c>
      <c r="O247" s="61">
        <v>12000</v>
      </c>
      <c r="P247" s="844">
        <v>-450</v>
      </c>
      <c r="Q247" s="61">
        <v>718739</v>
      </c>
      <c r="R247" s="61">
        <v>8907222450</v>
      </c>
      <c r="S247" s="61">
        <v>12500</v>
      </c>
      <c r="T247" s="61">
        <v>12800</v>
      </c>
      <c r="U247" s="61">
        <v>11900</v>
      </c>
      <c r="V247" s="61">
        <v>916800</v>
      </c>
      <c r="W247" s="61">
        <v>76400000</v>
      </c>
    </row>
    <row r="248" spans="14:23" ht="12" customHeight="1">
      <c r="N248" s="49" t="s">
        <v>251</v>
      </c>
      <c r="O248" s="61">
        <v>12450</v>
      </c>
      <c r="P248" s="844">
        <v>750</v>
      </c>
      <c r="Q248" s="61">
        <v>1586250</v>
      </c>
      <c r="R248" s="61">
        <v>19655641650</v>
      </c>
      <c r="S248" s="61">
        <v>12100</v>
      </c>
      <c r="T248" s="61">
        <v>12800</v>
      </c>
      <c r="U248" s="61">
        <v>11950</v>
      </c>
      <c r="V248" s="61">
        <v>951180</v>
      </c>
      <c r="W248" s="61">
        <v>76400000</v>
      </c>
    </row>
    <row r="249" spans="14:23" ht="12" customHeight="1">
      <c r="N249" s="49" t="s">
        <v>5491</v>
      </c>
      <c r="O249" s="61">
        <v>11700</v>
      </c>
      <c r="P249" s="844">
        <v>750</v>
      </c>
      <c r="Q249" s="61">
        <v>843685</v>
      </c>
      <c r="R249" s="61">
        <v>9808327000</v>
      </c>
      <c r="S249" s="61">
        <v>11350</v>
      </c>
      <c r="T249" s="61">
        <v>11950</v>
      </c>
      <c r="U249" s="61">
        <v>11150</v>
      </c>
      <c r="V249" s="61">
        <v>893880</v>
      </c>
      <c r="W249" s="61">
        <v>76400000</v>
      </c>
    </row>
    <row r="250" spans="14:23" ht="12" customHeight="1">
      <c r="N250" s="49" t="s">
        <v>5496</v>
      </c>
      <c r="O250" s="61">
        <v>10950</v>
      </c>
      <c r="P250" s="844">
        <v>-250</v>
      </c>
      <c r="Q250" s="61">
        <v>255272</v>
      </c>
      <c r="R250" s="61">
        <v>2818395900</v>
      </c>
      <c r="S250" s="61">
        <v>11350</v>
      </c>
      <c r="T250" s="61">
        <v>11400</v>
      </c>
      <c r="U250" s="61">
        <v>10850</v>
      </c>
      <c r="V250" s="61">
        <v>836580</v>
      </c>
      <c r="W250" s="61">
        <v>76400000</v>
      </c>
    </row>
    <row r="251" spans="14:23" ht="12" customHeight="1">
      <c r="N251" s="49" t="s">
        <v>5499</v>
      </c>
      <c r="O251" s="61">
        <v>11200</v>
      </c>
      <c r="P251" s="844">
        <v>-250</v>
      </c>
      <c r="Q251" s="61">
        <v>350572</v>
      </c>
      <c r="R251" s="61">
        <v>3972633500</v>
      </c>
      <c r="S251" s="61">
        <v>11450</v>
      </c>
      <c r="T251" s="61">
        <v>11600</v>
      </c>
      <c r="U251" s="61">
        <v>11150</v>
      </c>
      <c r="V251" s="61">
        <v>855680</v>
      </c>
      <c r="W251" s="61">
        <v>76400000</v>
      </c>
    </row>
    <row r="252" spans="14:23" ht="12" customHeight="1">
      <c r="N252" s="49" t="s">
        <v>5502</v>
      </c>
      <c r="O252" s="61">
        <v>11450</v>
      </c>
      <c r="P252" s="844">
        <v>50</v>
      </c>
      <c r="Q252" s="61">
        <v>565275</v>
      </c>
      <c r="R252" s="61">
        <v>6571362950</v>
      </c>
      <c r="S252" s="61">
        <v>11250</v>
      </c>
      <c r="T252" s="61">
        <v>11850</v>
      </c>
      <c r="U252" s="61">
        <v>11200</v>
      </c>
      <c r="V252" s="61">
        <v>874780</v>
      </c>
      <c r="W252" s="61">
        <v>76400000</v>
      </c>
    </row>
    <row r="253" spans="14:23" ht="12" customHeight="1">
      <c r="N253" s="49" t="s">
        <v>5505</v>
      </c>
      <c r="O253" s="61">
        <v>11400</v>
      </c>
      <c r="P253" s="844">
        <v>50</v>
      </c>
      <c r="Q253" s="61">
        <v>969792</v>
      </c>
      <c r="R253" s="61">
        <v>11264004800</v>
      </c>
      <c r="S253" s="61">
        <v>11700</v>
      </c>
      <c r="T253" s="61">
        <v>11950</v>
      </c>
      <c r="U253" s="61">
        <v>11250</v>
      </c>
      <c r="V253" s="61">
        <v>870960</v>
      </c>
      <c r="W253" s="61">
        <v>76400000</v>
      </c>
    </row>
    <row r="254" spans="14:23" ht="12" customHeight="1">
      <c r="N254" s="49" t="s">
        <v>5510</v>
      </c>
      <c r="O254" s="61">
        <v>11350</v>
      </c>
      <c r="P254" s="844">
        <v>500</v>
      </c>
      <c r="Q254" s="61">
        <v>1196545</v>
      </c>
      <c r="R254" s="61">
        <v>13624655450</v>
      </c>
      <c r="S254" s="61">
        <v>11100</v>
      </c>
      <c r="T254" s="61">
        <v>11750</v>
      </c>
      <c r="U254" s="61">
        <v>10700</v>
      </c>
      <c r="V254" s="61">
        <v>867140</v>
      </c>
      <c r="W254" s="61">
        <v>76400000</v>
      </c>
    </row>
    <row r="255" spans="14:23" ht="12" customHeight="1">
      <c r="N255" s="49" t="s">
        <v>5514</v>
      </c>
      <c r="O255" s="61">
        <v>10850</v>
      </c>
      <c r="P255" s="844">
        <v>-200</v>
      </c>
      <c r="Q255" s="61">
        <v>403065</v>
      </c>
      <c r="R255" s="61">
        <v>4366805700</v>
      </c>
      <c r="S255" s="61">
        <v>10950</v>
      </c>
      <c r="T255" s="61">
        <v>11050</v>
      </c>
      <c r="U255" s="61">
        <v>10550</v>
      </c>
      <c r="V255" s="61">
        <v>828940</v>
      </c>
      <c r="W255" s="61">
        <v>76400000</v>
      </c>
    </row>
    <row r="256" spans="14:23" ht="12" customHeight="1">
      <c r="N256" s="49" t="s">
        <v>5518</v>
      </c>
      <c r="O256" s="61">
        <v>11050</v>
      </c>
      <c r="P256" s="844">
        <v>950</v>
      </c>
      <c r="Q256" s="61">
        <v>963879</v>
      </c>
      <c r="R256" s="61">
        <v>10458548050</v>
      </c>
      <c r="S256" s="61">
        <v>10150</v>
      </c>
      <c r="T256" s="61">
        <v>11200</v>
      </c>
      <c r="U256" s="61">
        <v>10150</v>
      </c>
      <c r="V256" s="61">
        <v>844220</v>
      </c>
      <c r="W256" s="61">
        <v>76400000</v>
      </c>
    </row>
    <row r="257" spans="14:23" ht="12" customHeight="1">
      <c r="N257" s="49" t="s">
        <v>5521</v>
      </c>
      <c r="O257" s="61">
        <v>10100</v>
      </c>
      <c r="P257" s="844">
        <v>100</v>
      </c>
      <c r="Q257" s="61">
        <v>185879</v>
      </c>
      <c r="R257" s="61">
        <v>1871281430</v>
      </c>
      <c r="S257" s="61">
        <v>10000</v>
      </c>
      <c r="T257" s="61">
        <v>10200</v>
      </c>
      <c r="U257" s="61">
        <v>9980</v>
      </c>
      <c r="V257" s="61">
        <v>771640</v>
      </c>
      <c r="W257" s="61">
        <v>76400000</v>
      </c>
    </row>
    <row r="258" spans="14:23" ht="12" customHeight="1">
      <c r="N258" s="49" t="s">
        <v>5526</v>
      </c>
      <c r="O258" s="61">
        <v>10000</v>
      </c>
      <c r="P258" s="844">
        <v>-250</v>
      </c>
      <c r="Q258" s="61">
        <v>253803</v>
      </c>
      <c r="R258" s="61">
        <v>2542598380</v>
      </c>
      <c r="S258" s="61">
        <v>10150</v>
      </c>
      <c r="T258" s="61">
        <v>10200</v>
      </c>
      <c r="U258" s="61">
        <v>9970</v>
      </c>
      <c r="V258" s="61">
        <v>764000</v>
      </c>
      <c r="W258" s="61">
        <v>76400000</v>
      </c>
    </row>
    <row r="259" spans="14:23" ht="12" customHeight="1">
      <c r="N259" s="49" t="s">
        <v>5530</v>
      </c>
      <c r="O259" s="61">
        <v>10250</v>
      </c>
      <c r="P259" s="844">
        <v>-100</v>
      </c>
      <c r="Q259" s="61">
        <v>209441</v>
      </c>
      <c r="R259" s="61">
        <v>2125835150</v>
      </c>
      <c r="S259" s="61">
        <v>10350</v>
      </c>
      <c r="T259" s="61">
        <v>10350</v>
      </c>
      <c r="U259" s="61">
        <v>10000</v>
      </c>
      <c r="V259" s="61">
        <v>783100</v>
      </c>
      <c r="W259" s="61">
        <v>76400000</v>
      </c>
    </row>
    <row r="260" spans="14:23" ht="12" customHeight="1">
      <c r="N260" s="49" t="s">
        <v>5536</v>
      </c>
      <c r="O260" s="61">
        <v>10350</v>
      </c>
      <c r="P260" s="844">
        <v>-250</v>
      </c>
      <c r="Q260" s="61">
        <v>107006</v>
      </c>
      <c r="R260" s="61">
        <v>1108871100</v>
      </c>
      <c r="S260" s="61">
        <v>10600</v>
      </c>
      <c r="T260" s="61">
        <v>10600</v>
      </c>
      <c r="U260" s="61">
        <v>10250</v>
      </c>
      <c r="V260" s="61">
        <v>790740</v>
      </c>
      <c r="W260" s="61">
        <v>76400000</v>
      </c>
    </row>
    <row r="261" spans="14:23" ht="12" customHeight="1">
      <c r="N261" s="49" t="s">
        <v>5541</v>
      </c>
      <c r="O261" s="61">
        <v>10600</v>
      </c>
      <c r="P261" s="844">
        <v>50</v>
      </c>
      <c r="Q261" s="61">
        <v>117285</v>
      </c>
      <c r="R261" s="61">
        <v>1232775250</v>
      </c>
      <c r="S261" s="61">
        <v>10600</v>
      </c>
      <c r="T261" s="61">
        <v>10600</v>
      </c>
      <c r="U261" s="61">
        <v>10300</v>
      </c>
      <c r="V261" s="61">
        <v>809840</v>
      </c>
      <c r="W261" s="61">
        <v>76400000</v>
      </c>
    </row>
    <row r="262" spans="14:23" ht="12" customHeight="1">
      <c r="N262" s="49" t="s">
        <v>5547</v>
      </c>
      <c r="O262" s="61">
        <v>10550</v>
      </c>
      <c r="P262" s="844">
        <v>0</v>
      </c>
      <c r="Q262" s="61">
        <v>60370</v>
      </c>
      <c r="R262" s="61">
        <v>633910400</v>
      </c>
      <c r="S262" s="61">
        <v>10650</v>
      </c>
      <c r="T262" s="61">
        <v>10650</v>
      </c>
      <c r="U262" s="61">
        <v>10400</v>
      </c>
      <c r="V262" s="61">
        <v>806020</v>
      </c>
      <c r="W262" s="61">
        <v>76400000</v>
      </c>
    </row>
    <row r="263" spans="14:23" ht="12" customHeight="1">
      <c r="N263" s="49" t="s">
        <v>5551</v>
      </c>
      <c r="O263" s="61">
        <v>10550</v>
      </c>
      <c r="P263" s="844">
        <v>50</v>
      </c>
      <c r="Q263" s="61">
        <v>107918</v>
      </c>
      <c r="R263" s="61">
        <v>1131174500</v>
      </c>
      <c r="S263" s="61">
        <v>10500</v>
      </c>
      <c r="T263" s="61">
        <v>10600</v>
      </c>
      <c r="U263" s="61">
        <v>10350</v>
      </c>
      <c r="V263" s="61">
        <v>806020</v>
      </c>
      <c r="W263" s="61">
        <v>76400000</v>
      </c>
    </row>
    <row r="264" spans="14:23" ht="12" customHeight="1">
      <c r="N264" s="49" t="s">
        <v>5555</v>
      </c>
      <c r="O264" s="61">
        <v>10500</v>
      </c>
      <c r="P264" s="844">
        <v>300</v>
      </c>
      <c r="Q264" s="61">
        <v>210323</v>
      </c>
      <c r="R264" s="61">
        <v>2212990750</v>
      </c>
      <c r="S264" s="61">
        <v>10400</v>
      </c>
      <c r="T264" s="61">
        <v>10650</v>
      </c>
      <c r="U264" s="61">
        <v>10400</v>
      </c>
      <c r="V264" s="61">
        <v>802200</v>
      </c>
      <c r="W264" s="61">
        <v>76400000</v>
      </c>
    </row>
    <row r="265" spans="14:23" ht="12" customHeight="1">
      <c r="N265" s="49" t="s">
        <v>5561</v>
      </c>
      <c r="O265" s="61">
        <v>10200</v>
      </c>
      <c r="P265" s="844">
        <v>240</v>
      </c>
      <c r="Q265" s="61">
        <v>95627</v>
      </c>
      <c r="R265" s="61">
        <v>967925670</v>
      </c>
      <c r="S265" s="61">
        <v>9990</v>
      </c>
      <c r="T265" s="61">
        <v>10200</v>
      </c>
      <c r="U265" s="61">
        <v>9990</v>
      </c>
      <c r="V265" s="61">
        <v>779280</v>
      </c>
      <c r="W265" s="61">
        <v>76400000</v>
      </c>
    </row>
    <row r="266" spans="14:23" ht="12" customHeight="1">
      <c r="N266" s="49" t="s">
        <v>5567</v>
      </c>
      <c r="O266" s="61">
        <v>9960</v>
      </c>
      <c r="P266" s="844">
        <v>70</v>
      </c>
      <c r="Q266" s="61">
        <v>159757</v>
      </c>
      <c r="R266" s="61">
        <v>1607258740</v>
      </c>
      <c r="S266" s="61">
        <v>10000</v>
      </c>
      <c r="T266" s="61">
        <v>10200</v>
      </c>
      <c r="U266" s="61">
        <v>9960</v>
      </c>
      <c r="V266" s="61">
        <v>760944</v>
      </c>
      <c r="W266" s="61">
        <v>76400000</v>
      </c>
    </row>
    <row r="267" spans="14:23" ht="12" customHeight="1">
      <c r="N267" s="49" t="s">
        <v>5572</v>
      </c>
      <c r="O267" s="61">
        <v>9890</v>
      </c>
      <c r="P267" s="844">
        <v>-360</v>
      </c>
      <c r="Q267" s="61">
        <v>281637</v>
      </c>
      <c r="R267" s="61">
        <v>2810656930</v>
      </c>
      <c r="S267" s="61">
        <v>10250</v>
      </c>
      <c r="T267" s="61">
        <v>10500</v>
      </c>
      <c r="U267" s="61">
        <v>9820</v>
      </c>
      <c r="V267" s="61">
        <v>755596</v>
      </c>
      <c r="W267" s="61">
        <v>76400000</v>
      </c>
    </row>
    <row r="268" spans="14:23" ht="12" customHeight="1">
      <c r="N268" s="49" t="s">
        <v>5577</v>
      </c>
      <c r="O268" s="61">
        <v>10250</v>
      </c>
      <c r="P268" s="844">
        <v>-50</v>
      </c>
      <c r="Q268" s="61">
        <v>250856</v>
      </c>
      <c r="R268" s="61">
        <v>2587354600</v>
      </c>
      <c r="S268" s="61">
        <v>10200</v>
      </c>
      <c r="T268" s="61">
        <v>10800</v>
      </c>
      <c r="U268" s="61">
        <v>10050</v>
      </c>
      <c r="V268" s="61">
        <v>783100</v>
      </c>
      <c r="W268" s="61">
        <v>76400000</v>
      </c>
    </row>
    <row r="269" spans="14:23" ht="12" customHeight="1">
      <c r="N269" s="49" t="s">
        <v>5583</v>
      </c>
      <c r="O269" s="61">
        <v>10300</v>
      </c>
      <c r="P269" s="844">
        <v>-500</v>
      </c>
      <c r="Q269" s="61">
        <v>293204</v>
      </c>
      <c r="R269" s="61">
        <v>3044683100</v>
      </c>
      <c r="S269" s="61">
        <v>10950</v>
      </c>
      <c r="T269" s="61">
        <v>10950</v>
      </c>
      <c r="U269" s="61">
        <v>10150</v>
      </c>
      <c r="V269" s="61">
        <v>786920</v>
      </c>
      <c r="W269" s="61">
        <v>76400000</v>
      </c>
    </row>
    <row r="270" spans="14:23" ht="12" customHeight="1">
      <c r="N270" s="49" t="s">
        <v>5587</v>
      </c>
      <c r="O270" s="61">
        <v>10800</v>
      </c>
      <c r="P270" s="844">
        <v>300</v>
      </c>
      <c r="Q270" s="61">
        <v>106207</v>
      </c>
      <c r="R270" s="61">
        <v>1137534500</v>
      </c>
      <c r="S270" s="61">
        <v>10450</v>
      </c>
      <c r="T270" s="61">
        <v>10800</v>
      </c>
      <c r="U270" s="61">
        <v>10450</v>
      </c>
      <c r="V270" s="61">
        <v>825120</v>
      </c>
      <c r="W270" s="61">
        <v>76400000</v>
      </c>
    </row>
    <row r="271" spans="14:23" ht="12" customHeight="1">
      <c r="N271" s="49" t="s">
        <v>5590</v>
      </c>
      <c r="O271" s="61">
        <v>10500</v>
      </c>
      <c r="P271" s="844">
        <v>0</v>
      </c>
      <c r="Q271" s="61">
        <v>67975</v>
      </c>
      <c r="R271" s="61">
        <v>710915700</v>
      </c>
      <c r="S271" s="61">
        <v>10450</v>
      </c>
      <c r="T271" s="61">
        <v>10600</v>
      </c>
      <c r="U271" s="61">
        <v>10350</v>
      </c>
      <c r="V271" s="61">
        <v>802200</v>
      </c>
      <c r="W271" s="61">
        <v>76400000</v>
      </c>
    </row>
    <row r="272" spans="14:23" ht="12" customHeight="1">
      <c r="N272" s="49" t="s">
        <v>5596</v>
      </c>
      <c r="O272" s="61">
        <v>10500</v>
      </c>
      <c r="P272" s="844">
        <v>-50</v>
      </c>
      <c r="Q272" s="61">
        <v>114953</v>
      </c>
      <c r="R272" s="61">
        <v>1213310350</v>
      </c>
      <c r="S272" s="61">
        <v>10400</v>
      </c>
      <c r="T272" s="61">
        <v>10700</v>
      </c>
      <c r="U272" s="61">
        <v>10150</v>
      </c>
      <c r="V272" s="61">
        <v>802200</v>
      </c>
      <c r="W272" s="61">
        <v>76400000</v>
      </c>
    </row>
    <row r="273" spans="14:23" ht="12" customHeight="1">
      <c r="N273" s="49" t="s">
        <v>5601</v>
      </c>
      <c r="O273" s="61">
        <v>10550</v>
      </c>
      <c r="P273" s="844">
        <v>100</v>
      </c>
      <c r="Q273" s="61">
        <v>124018</v>
      </c>
      <c r="R273" s="61">
        <v>1312337300</v>
      </c>
      <c r="S273" s="61">
        <v>10500</v>
      </c>
      <c r="T273" s="61">
        <v>10750</v>
      </c>
      <c r="U273" s="61">
        <v>10450</v>
      </c>
      <c r="V273" s="61">
        <v>806020</v>
      </c>
      <c r="W273" s="61">
        <v>76400000</v>
      </c>
    </row>
    <row r="274" spans="14:23" ht="12" customHeight="1">
      <c r="N274" s="49" t="s">
        <v>5605</v>
      </c>
      <c r="O274" s="61">
        <v>10450</v>
      </c>
      <c r="P274" s="844">
        <v>0</v>
      </c>
      <c r="Q274" s="61">
        <v>183501</v>
      </c>
      <c r="R274" s="61">
        <v>1890348200</v>
      </c>
      <c r="S274" s="61">
        <v>10400</v>
      </c>
      <c r="T274" s="61">
        <v>10500</v>
      </c>
      <c r="U274" s="61">
        <v>10050</v>
      </c>
      <c r="V274" s="61">
        <v>798380</v>
      </c>
      <c r="W274" s="61">
        <v>76400000</v>
      </c>
    </row>
    <row r="275" spans="14:23" ht="12" customHeight="1">
      <c r="N275" s="49" t="s">
        <v>5609</v>
      </c>
      <c r="O275" s="61">
        <v>10450</v>
      </c>
      <c r="P275" s="844">
        <v>-450</v>
      </c>
      <c r="Q275" s="61">
        <v>334034</v>
      </c>
      <c r="R275" s="61">
        <v>3523708950</v>
      </c>
      <c r="S275" s="61">
        <v>10600</v>
      </c>
      <c r="T275" s="61">
        <v>10750</v>
      </c>
      <c r="U275" s="61">
        <v>10300</v>
      </c>
      <c r="V275" s="61">
        <v>798380</v>
      </c>
      <c r="W275" s="61">
        <v>76400000</v>
      </c>
    </row>
    <row r="276" spans="14:23" ht="12" customHeight="1">
      <c r="N276" s="49" t="s">
        <v>5613</v>
      </c>
      <c r="O276" s="61">
        <v>10900</v>
      </c>
      <c r="P276" s="844">
        <v>50</v>
      </c>
      <c r="Q276" s="61">
        <v>111960</v>
      </c>
      <c r="R276" s="61">
        <v>1229562100</v>
      </c>
      <c r="S276" s="61">
        <v>10950</v>
      </c>
      <c r="T276" s="61">
        <v>11100</v>
      </c>
      <c r="U276" s="61">
        <v>10800</v>
      </c>
      <c r="V276" s="61">
        <v>832760</v>
      </c>
      <c r="W276" s="61">
        <v>76400000</v>
      </c>
    </row>
    <row r="277" spans="14:23" ht="12" customHeight="1">
      <c r="N277" s="49" t="s">
        <v>5618</v>
      </c>
      <c r="O277" s="61">
        <v>10850</v>
      </c>
      <c r="P277" s="844">
        <v>-50</v>
      </c>
      <c r="Q277" s="61">
        <v>98238</v>
      </c>
      <c r="R277" s="61">
        <v>1064496950</v>
      </c>
      <c r="S277" s="61">
        <v>10850</v>
      </c>
      <c r="T277" s="61">
        <v>11050</v>
      </c>
      <c r="U277" s="61">
        <v>10700</v>
      </c>
      <c r="V277" s="61">
        <v>828940</v>
      </c>
      <c r="W277" s="61">
        <v>76400000</v>
      </c>
    </row>
    <row r="278" spans="14:23" ht="12" customHeight="1">
      <c r="N278" s="49" t="s">
        <v>5622</v>
      </c>
      <c r="O278" s="61">
        <v>10900</v>
      </c>
      <c r="P278" s="844">
        <v>-150</v>
      </c>
      <c r="Q278" s="61">
        <v>113139</v>
      </c>
      <c r="R278" s="61">
        <v>1229766000</v>
      </c>
      <c r="S278" s="61">
        <v>10950</v>
      </c>
      <c r="T278" s="61">
        <v>11050</v>
      </c>
      <c r="U278" s="61">
        <v>10700</v>
      </c>
      <c r="V278" s="61">
        <v>832760</v>
      </c>
      <c r="W278" s="61">
        <v>76400000</v>
      </c>
    </row>
    <row r="279" spans="14:23" ht="12" customHeight="1">
      <c r="N279" s="49" t="s">
        <v>5627</v>
      </c>
      <c r="O279" s="61">
        <v>11050</v>
      </c>
      <c r="P279" s="844">
        <v>-150</v>
      </c>
      <c r="Q279" s="61">
        <v>139233</v>
      </c>
      <c r="R279" s="61">
        <v>1559196800</v>
      </c>
      <c r="S279" s="61">
        <v>11200</v>
      </c>
      <c r="T279" s="61">
        <v>11500</v>
      </c>
      <c r="U279" s="61">
        <v>11000</v>
      </c>
      <c r="V279" s="61">
        <v>844220</v>
      </c>
      <c r="W279" s="61">
        <v>76400000</v>
      </c>
    </row>
    <row r="280" spans="14:23" ht="12" customHeight="1">
      <c r="N280" s="49" t="s">
        <v>5631</v>
      </c>
      <c r="O280" s="61">
        <v>11200</v>
      </c>
      <c r="P280" s="844">
        <v>-200</v>
      </c>
      <c r="Q280" s="61">
        <v>164717</v>
      </c>
      <c r="R280" s="61">
        <v>1842910750</v>
      </c>
      <c r="S280" s="61">
        <v>11450</v>
      </c>
      <c r="T280" s="61">
        <v>11450</v>
      </c>
      <c r="U280" s="61">
        <v>11050</v>
      </c>
      <c r="V280" s="61">
        <v>855680</v>
      </c>
      <c r="W280" s="61">
        <v>76400000</v>
      </c>
    </row>
    <row r="281" spans="14:23" ht="12" customHeight="1">
      <c r="N281" s="49" t="s">
        <v>5637</v>
      </c>
      <c r="O281" s="61">
        <v>11400</v>
      </c>
      <c r="P281" s="844">
        <v>200</v>
      </c>
      <c r="Q281" s="61">
        <v>108608</v>
      </c>
      <c r="R281" s="61">
        <v>1219764600</v>
      </c>
      <c r="S281" s="61">
        <v>11100</v>
      </c>
      <c r="T281" s="61">
        <v>11400</v>
      </c>
      <c r="U281" s="61">
        <v>11050</v>
      </c>
      <c r="V281" s="61">
        <v>870960</v>
      </c>
      <c r="W281" s="61">
        <v>76400000</v>
      </c>
    </row>
    <row r="282" spans="14:23" ht="12" customHeight="1">
      <c r="N282" s="49" t="s">
        <v>5641</v>
      </c>
      <c r="O282" s="61">
        <v>11200</v>
      </c>
      <c r="P282" s="844">
        <v>-50</v>
      </c>
      <c r="Q282" s="61">
        <v>109951</v>
      </c>
      <c r="R282" s="61">
        <v>1223103050</v>
      </c>
      <c r="S282" s="61">
        <v>11200</v>
      </c>
      <c r="T282" s="61">
        <v>11400</v>
      </c>
      <c r="U282" s="61">
        <v>10900</v>
      </c>
      <c r="V282" s="61">
        <v>855680</v>
      </c>
      <c r="W282" s="61">
        <v>76400000</v>
      </c>
    </row>
    <row r="283" spans="14:23" ht="12" customHeight="1">
      <c r="N283" s="49" t="s">
        <v>5647</v>
      </c>
      <c r="O283" s="61">
        <v>11250</v>
      </c>
      <c r="P283" s="844">
        <v>-250</v>
      </c>
      <c r="Q283" s="61">
        <v>194094</v>
      </c>
      <c r="R283" s="61">
        <v>2177614450</v>
      </c>
      <c r="S283" s="61">
        <v>11350</v>
      </c>
      <c r="T283" s="61">
        <v>11400</v>
      </c>
      <c r="U283" s="61">
        <v>11100</v>
      </c>
      <c r="V283" s="61">
        <v>859500</v>
      </c>
      <c r="W283" s="61">
        <v>76400000</v>
      </c>
    </row>
    <row r="284" spans="14:23" ht="12" customHeight="1">
      <c r="N284" s="49" t="s">
        <v>5650</v>
      </c>
      <c r="O284" s="61">
        <v>11500</v>
      </c>
      <c r="P284" s="844">
        <v>200</v>
      </c>
      <c r="Q284" s="61">
        <v>435456</v>
      </c>
      <c r="R284" s="61">
        <v>4921465750</v>
      </c>
      <c r="S284" s="61">
        <v>11500</v>
      </c>
      <c r="T284" s="61">
        <v>11600</v>
      </c>
      <c r="U284" s="61">
        <v>11050</v>
      </c>
      <c r="V284" s="61">
        <v>878600</v>
      </c>
      <c r="W284" s="61">
        <v>76400000</v>
      </c>
    </row>
    <row r="285" spans="14:23" ht="12" customHeight="1">
      <c r="N285" s="49" t="s">
        <v>5655</v>
      </c>
      <c r="O285" s="61">
        <v>11300</v>
      </c>
      <c r="P285" s="844">
        <v>550</v>
      </c>
      <c r="Q285" s="61">
        <v>576349</v>
      </c>
      <c r="R285" s="61">
        <v>6307685200</v>
      </c>
      <c r="S285" s="61">
        <v>10750</v>
      </c>
      <c r="T285" s="61">
        <v>11300</v>
      </c>
      <c r="U285" s="61">
        <v>10500</v>
      </c>
      <c r="V285" s="61">
        <v>863320</v>
      </c>
      <c r="W285" s="61">
        <v>76400000</v>
      </c>
    </row>
    <row r="286" spans="14:23" ht="12" customHeight="1">
      <c r="N286" s="49" t="s">
        <v>5659</v>
      </c>
      <c r="O286" s="61">
        <v>10750</v>
      </c>
      <c r="P286" s="844">
        <v>250</v>
      </c>
      <c r="Q286" s="61">
        <v>258305</v>
      </c>
      <c r="R286" s="61">
        <v>2700461850</v>
      </c>
      <c r="S286" s="61">
        <v>10650</v>
      </c>
      <c r="T286" s="61">
        <v>10750</v>
      </c>
      <c r="U286" s="61">
        <v>10300</v>
      </c>
      <c r="V286" s="61">
        <v>821300</v>
      </c>
      <c r="W286" s="61">
        <v>76400000</v>
      </c>
    </row>
    <row r="287" spans="14:23" ht="12" customHeight="1">
      <c r="N287" s="49" t="s">
        <v>5663</v>
      </c>
      <c r="O287" s="61">
        <v>10500</v>
      </c>
      <c r="P287" s="844">
        <v>-150</v>
      </c>
      <c r="Q287" s="61">
        <v>182868</v>
      </c>
      <c r="R287" s="61">
        <v>1920226250</v>
      </c>
      <c r="S287" s="61">
        <v>10650</v>
      </c>
      <c r="T287" s="61">
        <v>10650</v>
      </c>
      <c r="U287" s="61">
        <v>10400</v>
      </c>
      <c r="V287" s="61">
        <v>802200</v>
      </c>
      <c r="W287" s="61">
        <v>76400000</v>
      </c>
    </row>
    <row r="288" spans="14:23" ht="12" customHeight="1">
      <c r="N288" s="49" t="s">
        <v>5668</v>
      </c>
      <c r="O288" s="61">
        <v>10650</v>
      </c>
      <c r="P288" s="844">
        <v>100</v>
      </c>
      <c r="Q288" s="61">
        <v>232405</v>
      </c>
      <c r="R288" s="61">
        <v>2460657950</v>
      </c>
      <c r="S288" s="61">
        <v>10700</v>
      </c>
      <c r="T288" s="61">
        <v>10750</v>
      </c>
      <c r="U288" s="61">
        <v>10450</v>
      </c>
      <c r="V288" s="61">
        <v>813660</v>
      </c>
      <c r="W288" s="61">
        <v>76400000</v>
      </c>
    </row>
    <row r="289" spans="14:23" ht="12" customHeight="1">
      <c r="N289" s="49" t="s">
        <v>5672</v>
      </c>
      <c r="O289" s="61">
        <v>10550</v>
      </c>
      <c r="P289" s="844">
        <v>200</v>
      </c>
      <c r="Q289" s="61">
        <v>310626</v>
      </c>
      <c r="R289" s="61">
        <v>3280755350</v>
      </c>
      <c r="S289" s="61">
        <v>10500</v>
      </c>
      <c r="T289" s="61">
        <v>10800</v>
      </c>
      <c r="U289" s="61">
        <v>10350</v>
      </c>
      <c r="V289" s="61">
        <v>806020</v>
      </c>
      <c r="W289" s="61">
        <v>76400000</v>
      </c>
    </row>
    <row r="290" spans="14:23" ht="12" customHeight="1">
      <c r="N290" s="49" t="s">
        <v>5676</v>
      </c>
      <c r="O290" s="61">
        <v>10350</v>
      </c>
      <c r="P290" s="844">
        <v>200</v>
      </c>
      <c r="Q290" s="61">
        <v>275236</v>
      </c>
      <c r="R290" s="61">
        <v>2802718510</v>
      </c>
      <c r="S290" s="61">
        <v>10150</v>
      </c>
      <c r="T290" s="61">
        <v>10550</v>
      </c>
      <c r="U290" s="61">
        <v>9980</v>
      </c>
      <c r="V290" s="61">
        <v>790740</v>
      </c>
      <c r="W290" s="61">
        <v>76400000</v>
      </c>
    </row>
    <row r="291" spans="14:23" ht="12" customHeight="1">
      <c r="N291" s="49" t="s">
        <v>5680</v>
      </c>
      <c r="O291" s="61">
        <v>10150</v>
      </c>
      <c r="P291" s="844">
        <v>-400</v>
      </c>
      <c r="Q291" s="61">
        <v>470997</v>
      </c>
      <c r="R291" s="61">
        <v>4800682950</v>
      </c>
      <c r="S291" s="61">
        <v>10450</v>
      </c>
      <c r="T291" s="61">
        <v>10500</v>
      </c>
      <c r="U291" s="61">
        <v>10050</v>
      </c>
      <c r="V291" s="61">
        <v>775460</v>
      </c>
      <c r="W291" s="61">
        <v>76400000</v>
      </c>
    </row>
    <row r="292" spans="14:23" ht="12" customHeight="1">
      <c r="N292" s="49" t="s">
        <v>5683</v>
      </c>
      <c r="O292" s="61">
        <v>10550</v>
      </c>
      <c r="P292" s="844">
        <v>50</v>
      </c>
      <c r="Q292" s="61">
        <v>173699</v>
      </c>
      <c r="R292" s="61">
        <v>1810967550</v>
      </c>
      <c r="S292" s="61">
        <v>10600</v>
      </c>
      <c r="T292" s="61">
        <v>10600</v>
      </c>
      <c r="U292" s="61">
        <v>10300</v>
      </c>
      <c r="V292" s="61">
        <v>806020</v>
      </c>
      <c r="W292" s="61">
        <v>76400000</v>
      </c>
    </row>
    <row r="293" spans="14:23" ht="12" customHeight="1">
      <c r="N293" s="49" t="s">
        <v>5687</v>
      </c>
      <c r="O293" s="61">
        <v>10500</v>
      </c>
      <c r="P293" s="844">
        <v>-200</v>
      </c>
      <c r="Q293" s="61">
        <v>297718</v>
      </c>
      <c r="R293" s="61">
        <v>3095476850</v>
      </c>
      <c r="S293" s="61">
        <v>10900</v>
      </c>
      <c r="T293" s="61">
        <v>10900</v>
      </c>
      <c r="U293" s="61">
        <v>10150</v>
      </c>
      <c r="V293" s="61">
        <v>802200</v>
      </c>
      <c r="W293" s="61">
        <v>76400000</v>
      </c>
    </row>
    <row r="294" spans="14:23" ht="12" customHeight="1">
      <c r="N294" s="49" t="s">
        <v>5692</v>
      </c>
      <c r="O294" s="61">
        <v>10700</v>
      </c>
      <c r="P294" s="844">
        <v>-50</v>
      </c>
      <c r="Q294" s="61">
        <v>195623</v>
      </c>
      <c r="R294" s="61">
        <v>2086765350</v>
      </c>
      <c r="S294" s="61">
        <v>10750</v>
      </c>
      <c r="T294" s="61">
        <v>10900</v>
      </c>
      <c r="U294" s="61">
        <v>10500</v>
      </c>
      <c r="V294" s="61">
        <v>817480</v>
      </c>
      <c r="W294" s="61">
        <v>76400000</v>
      </c>
    </row>
    <row r="295" spans="14:23" ht="12" customHeight="1">
      <c r="N295" s="49" t="s">
        <v>5696</v>
      </c>
      <c r="O295" s="61">
        <v>10750</v>
      </c>
      <c r="P295" s="844">
        <v>-150</v>
      </c>
      <c r="Q295" s="61">
        <v>174899</v>
      </c>
      <c r="R295" s="61">
        <v>1895098050</v>
      </c>
      <c r="S295" s="61">
        <v>10900</v>
      </c>
      <c r="T295" s="61">
        <v>11050</v>
      </c>
      <c r="U295" s="61">
        <v>10650</v>
      </c>
      <c r="V295" s="61">
        <v>821300</v>
      </c>
      <c r="W295" s="61">
        <v>76400000</v>
      </c>
    </row>
    <row r="296" spans="14:23" ht="12" customHeight="1">
      <c r="N296" s="49" t="s">
        <v>5700</v>
      </c>
      <c r="O296" s="61">
        <v>10900</v>
      </c>
      <c r="P296" s="844">
        <v>100</v>
      </c>
      <c r="Q296" s="61">
        <v>146117</v>
      </c>
      <c r="R296" s="61">
        <v>1579330800</v>
      </c>
      <c r="S296" s="61">
        <v>10700</v>
      </c>
      <c r="T296" s="61">
        <v>11000</v>
      </c>
      <c r="U296" s="61">
        <v>10450</v>
      </c>
      <c r="V296" s="61">
        <v>832760</v>
      </c>
      <c r="W296" s="61">
        <v>76400000</v>
      </c>
    </row>
    <row r="297" spans="14:23" ht="12" customHeight="1">
      <c r="N297" s="49" t="s">
        <v>5704</v>
      </c>
      <c r="O297" s="61">
        <v>10800</v>
      </c>
      <c r="P297" s="844">
        <v>-400</v>
      </c>
      <c r="Q297" s="61">
        <v>212669</v>
      </c>
      <c r="R297" s="61">
        <v>2294367300</v>
      </c>
      <c r="S297" s="61">
        <v>11200</v>
      </c>
      <c r="T297" s="61">
        <v>11250</v>
      </c>
      <c r="U297" s="61">
        <v>10650</v>
      </c>
      <c r="V297" s="61">
        <v>825120</v>
      </c>
      <c r="W297" s="61">
        <v>76400000</v>
      </c>
    </row>
    <row r="298" spans="14:23" ht="12" customHeight="1">
      <c r="N298" s="49" t="s">
        <v>5708</v>
      </c>
      <c r="O298" s="61">
        <v>11200</v>
      </c>
      <c r="P298" s="844">
        <v>450</v>
      </c>
      <c r="Q298" s="61">
        <v>219576</v>
      </c>
      <c r="R298" s="61">
        <v>2425556850</v>
      </c>
      <c r="S298" s="61">
        <v>11000</v>
      </c>
      <c r="T298" s="61">
        <v>11250</v>
      </c>
      <c r="U298" s="61">
        <v>10750</v>
      </c>
      <c r="V298" s="61">
        <v>855680</v>
      </c>
      <c r="W298" s="61">
        <v>76400000</v>
      </c>
    </row>
    <row r="299" spans="14:23" ht="12" customHeight="1">
      <c r="N299" s="49" t="s">
        <v>5711</v>
      </c>
      <c r="O299" s="61">
        <v>10750</v>
      </c>
      <c r="P299" s="844">
        <v>350</v>
      </c>
      <c r="Q299" s="61">
        <v>189526</v>
      </c>
      <c r="R299" s="61">
        <v>2026289350</v>
      </c>
      <c r="S299" s="61">
        <v>10500</v>
      </c>
      <c r="T299" s="61">
        <v>10850</v>
      </c>
      <c r="U299" s="61">
        <v>10450</v>
      </c>
      <c r="V299" s="61">
        <v>821300</v>
      </c>
      <c r="W299" s="61">
        <v>76400000</v>
      </c>
    </row>
    <row r="300" spans="14:23" ht="12" customHeight="1">
      <c r="N300" s="49" t="s">
        <v>5715</v>
      </c>
      <c r="O300" s="61">
        <v>10400</v>
      </c>
      <c r="P300" s="844">
        <v>-150</v>
      </c>
      <c r="Q300" s="61">
        <v>197338</v>
      </c>
      <c r="R300" s="61">
        <v>2083527700</v>
      </c>
      <c r="S300" s="61">
        <v>10700</v>
      </c>
      <c r="T300" s="61">
        <v>10850</v>
      </c>
      <c r="U300" s="61">
        <v>10350</v>
      </c>
      <c r="V300" s="61">
        <v>794560</v>
      </c>
      <c r="W300" s="61">
        <v>76400000</v>
      </c>
    </row>
    <row r="301" spans="14:23" ht="12" customHeight="1">
      <c r="N301" s="49" t="s">
        <v>5719</v>
      </c>
      <c r="O301" s="61">
        <v>10550</v>
      </c>
      <c r="P301" s="844">
        <v>-450</v>
      </c>
      <c r="Q301" s="61">
        <v>355005</v>
      </c>
      <c r="R301" s="61">
        <v>3761116700</v>
      </c>
      <c r="S301" s="61">
        <v>10950</v>
      </c>
      <c r="T301" s="61">
        <v>11050</v>
      </c>
      <c r="U301" s="61">
        <v>10300</v>
      </c>
      <c r="V301" s="61">
        <v>806020</v>
      </c>
      <c r="W301" s="61">
        <v>76400000</v>
      </c>
    </row>
    <row r="302" spans="14:23" ht="12" customHeight="1">
      <c r="N302" s="49" t="s">
        <v>5723</v>
      </c>
      <c r="O302" s="61">
        <v>11000</v>
      </c>
      <c r="P302" s="844">
        <v>-100</v>
      </c>
      <c r="Q302" s="61">
        <v>217897</v>
      </c>
      <c r="R302" s="61">
        <v>2367877800</v>
      </c>
      <c r="S302" s="61">
        <v>10700</v>
      </c>
      <c r="T302" s="61">
        <v>11100</v>
      </c>
      <c r="U302" s="61">
        <v>10700</v>
      </c>
      <c r="V302" s="61">
        <v>840400</v>
      </c>
      <c r="W302" s="61">
        <v>76400000</v>
      </c>
    </row>
    <row r="303" spans="14:23" ht="12" customHeight="1">
      <c r="N303" s="49" t="s">
        <v>5728</v>
      </c>
      <c r="O303" s="61">
        <v>11100</v>
      </c>
      <c r="P303" s="844">
        <v>400</v>
      </c>
      <c r="Q303" s="61">
        <v>663733</v>
      </c>
      <c r="R303" s="61">
        <v>7409168050</v>
      </c>
      <c r="S303" s="61">
        <v>11050</v>
      </c>
      <c r="T303" s="61">
        <v>11500</v>
      </c>
      <c r="U303" s="61">
        <v>10700</v>
      </c>
      <c r="V303" s="61">
        <v>848040</v>
      </c>
      <c r="W303" s="61">
        <v>76400000</v>
      </c>
    </row>
    <row r="304" spans="14:23" ht="12" customHeight="1">
      <c r="N304" s="49" t="s">
        <v>5731</v>
      </c>
      <c r="O304" s="61">
        <v>10700</v>
      </c>
      <c r="P304" s="61">
        <v>-1250</v>
      </c>
      <c r="Q304" s="61">
        <v>919132</v>
      </c>
      <c r="R304" s="61">
        <v>10370004800</v>
      </c>
      <c r="S304" s="61">
        <v>12200</v>
      </c>
      <c r="T304" s="61">
        <v>12200</v>
      </c>
      <c r="U304" s="61">
        <v>10500</v>
      </c>
      <c r="V304" s="61">
        <v>817480</v>
      </c>
      <c r="W304" s="61">
        <v>76400000</v>
      </c>
    </row>
    <row r="305" spans="14:23" ht="12" customHeight="1">
      <c r="N305" s="49" t="s">
        <v>5735</v>
      </c>
      <c r="O305" s="61">
        <v>11950</v>
      </c>
      <c r="P305" s="844">
        <v>100</v>
      </c>
      <c r="Q305" s="61">
        <v>999536</v>
      </c>
      <c r="R305" s="61">
        <v>11702048450</v>
      </c>
      <c r="S305" s="61">
        <v>11200</v>
      </c>
      <c r="T305" s="61">
        <v>12200</v>
      </c>
      <c r="U305" s="61">
        <v>10700</v>
      </c>
      <c r="V305" s="61">
        <v>912980</v>
      </c>
      <c r="W305" s="61">
        <v>76400000</v>
      </c>
    </row>
    <row r="306" spans="14:23" ht="12" customHeight="1">
      <c r="N306" s="49" t="s">
        <v>5738</v>
      </c>
      <c r="O306" s="61">
        <v>11850</v>
      </c>
      <c r="P306" s="61">
        <v>-1300</v>
      </c>
      <c r="Q306" s="61">
        <v>735565</v>
      </c>
      <c r="R306" s="61">
        <v>9174833150</v>
      </c>
      <c r="S306" s="61">
        <v>12800</v>
      </c>
      <c r="T306" s="61">
        <v>13150</v>
      </c>
      <c r="U306" s="61">
        <v>11800</v>
      </c>
      <c r="V306" s="61">
        <v>905340</v>
      </c>
      <c r="W306" s="61">
        <v>76400000</v>
      </c>
    </row>
    <row r="307" spans="14:23" ht="12" customHeight="1">
      <c r="N307" s="49" t="s">
        <v>5741</v>
      </c>
      <c r="O307" s="61">
        <v>13150</v>
      </c>
      <c r="P307" s="844">
        <v>500</v>
      </c>
      <c r="Q307" s="61">
        <v>1140183</v>
      </c>
      <c r="R307" s="61">
        <v>14866508250</v>
      </c>
      <c r="S307" s="61">
        <v>12500</v>
      </c>
      <c r="T307" s="61">
        <v>13450</v>
      </c>
      <c r="U307" s="61">
        <v>12500</v>
      </c>
      <c r="V307" s="61">
        <v>1004660</v>
      </c>
      <c r="W307" s="61">
        <v>76400000</v>
      </c>
    </row>
    <row r="308" spans="14:23" ht="12" customHeight="1">
      <c r="N308" s="49" t="s">
        <v>5745</v>
      </c>
      <c r="O308" s="61">
        <v>12650</v>
      </c>
      <c r="P308" s="844">
        <v>550</v>
      </c>
      <c r="Q308" s="61">
        <v>451949</v>
      </c>
      <c r="R308" s="61">
        <v>5656997850</v>
      </c>
      <c r="S308" s="61">
        <v>12200</v>
      </c>
      <c r="T308" s="61">
        <v>12800</v>
      </c>
      <c r="U308" s="61">
        <v>12000</v>
      </c>
      <c r="V308" s="61">
        <v>966460</v>
      </c>
      <c r="W308" s="61">
        <v>76400000</v>
      </c>
    </row>
    <row r="309" spans="14:23" ht="12" customHeight="1">
      <c r="N309" s="49" t="s">
        <v>5749</v>
      </c>
      <c r="O309" s="61">
        <v>12100</v>
      </c>
      <c r="P309" s="844">
        <v>0</v>
      </c>
      <c r="Q309" s="61">
        <v>296875</v>
      </c>
      <c r="R309" s="61">
        <v>3566174750</v>
      </c>
      <c r="S309" s="61">
        <v>12150</v>
      </c>
      <c r="T309" s="61">
        <v>12300</v>
      </c>
      <c r="U309" s="61">
        <v>11750</v>
      </c>
      <c r="V309" s="61">
        <v>924440</v>
      </c>
      <c r="W309" s="61">
        <v>76400000</v>
      </c>
    </row>
    <row r="310" spans="14:23" ht="12" customHeight="1">
      <c r="N310" s="49" t="s">
        <v>5754</v>
      </c>
      <c r="O310" s="61">
        <v>12100</v>
      </c>
      <c r="P310" s="844">
        <v>-250</v>
      </c>
      <c r="Q310" s="61">
        <v>330049</v>
      </c>
      <c r="R310" s="61">
        <v>3992728400</v>
      </c>
      <c r="S310" s="61">
        <v>12500</v>
      </c>
      <c r="T310" s="61">
        <v>12500</v>
      </c>
      <c r="U310" s="61">
        <v>11900</v>
      </c>
      <c r="V310" s="61">
        <v>924440</v>
      </c>
      <c r="W310" s="61">
        <v>76400000</v>
      </c>
    </row>
    <row r="311" spans="14:23" ht="12" customHeight="1">
      <c r="N311" s="49" t="s">
        <v>5760</v>
      </c>
      <c r="O311" s="61">
        <v>12350</v>
      </c>
      <c r="P311" s="844">
        <v>350</v>
      </c>
      <c r="Q311" s="61">
        <v>450898</v>
      </c>
      <c r="R311" s="61">
        <v>5512268100</v>
      </c>
      <c r="S311" s="61">
        <v>11800</v>
      </c>
      <c r="T311" s="61">
        <v>12550</v>
      </c>
      <c r="U311" s="61">
        <v>11800</v>
      </c>
      <c r="V311" s="61">
        <v>943540</v>
      </c>
      <c r="W311" s="61">
        <v>76400000</v>
      </c>
    </row>
    <row r="312" spans="14:23" ht="12" customHeight="1">
      <c r="N312" s="49" t="s">
        <v>5765</v>
      </c>
      <c r="O312" s="61">
        <v>12000</v>
      </c>
      <c r="P312" s="844">
        <v>-50</v>
      </c>
      <c r="Q312" s="61">
        <v>241988</v>
      </c>
      <c r="R312" s="61">
        <v>2884761700</v>
      </c>
      <c r="S312" s="61">
        <v>12050</v>
      </c>
      <c r="T312" s="61">
        <v>12100</v>
      </c>
      <c r="U312" s="61">
        <v>11750</v>
      </c>
      <c r="V312" s="61">
        <v>916800</v>
      </c>
      <c r="W312" s="61">
        <v>76400000</v>
      </c>
    </row>
    <row r="313" spans="14:23" ht="12" customHeight="1">
      <c r="N313" s="49" t="s">
        <v>5769</v>
      </c>
      <c r="O313" s="61">
        <v>12050</v>
      </c>
      <c r="P313" s="844">
        <v>150</v>
      </c>
      <c r="Q313" s="61">
        <v>327158</v>
      </c>
      <c r="R313" s="61">
        <v>3873397350</v>
      </c>
      <c r="S313" s="61">
        <v>11950</v>
      </c>
      <c r="T313" s="61">
        <v>12100</v>
      </c>
      <c r="U313" s="61">
        <v>11600</v>
      </c>
      <c r="V313" s="61">
        <v>920620</v>
      </c>
      <c r="W313" s="61">
        <v>76400000</v>
      </c>
    </row>
    <row r="314" spans="14:23" ht="12" customHeight="1">
      <c r="N314" s="49" t="s">
        <v>5774</v>
      </c>
      <c r="O314" s="61">
        <v>11900</v>
      </c>
      <c r="P314" s="844">
        <v>-150</v>
      </c>
      <c r="Q314" s="61">
        <v>122897</v>
      </c>
      <c r="R314" s="61">
        <v>1465803650</v>
      </c>
      <c r="S314" s="61">
        <v>12200</v>
      </c>
      <c r="T314" s="61">
        <v>12200</v>
      </c>
      <c r="U314" s="61">
        <v>11800</v>
      </c>
      <c r="V314" s="61">
        <v>909160</v>
      </c>
      <c r="W314" s="61">
        <v>76400000</v>
      </c>
    </row>
    <row r="315" spans="14:23" ht="12" customHeight="1">
      <c r="N315" s="49" t="s">
        <v>5778</v>
      </c>
      <c r="O315" s="61">
        <v>12050</v>
      </c>
      <c r="P315" s="844">
        <v>50</v>
      </c>
      <c r="Q315" s="61">
        <v>345232</v>
      </c>
      <c r="R315" s="61">
        <v>4149971100</v>
      </c>
      <c r="S315" s="61">
        <v>11950</v>
      </c>
      <c r="T315" s="61">
        <v>12250</v>
      </c>
      <c r="U315" s="61">
        <v>11800</v>
      </c>
      <c r="V315" s="61">
        <v>920620</v>
      </c>
      <c r="W315" s="61">
        <v>76400000</v>
      </c>
    </row>
    <row r="316" spans="14:23" ht="12" customHeight="1">
      <c r="N316" s="49" t="s">
        <v>5783</v>
      </c>
      <c r="O316" s="61">
        <v>12000</v>
      </c>
      <c r="P316" s="844">
        <v>0</v>
      </c>
      <c r="Q316" s="61">
        <v>330139</v>
      </c>
      <c r="R316" s="61">
        <v>3900176500</v>
      </c>
      <c r="S316" s="61">
        <v>11900</v>
      </c>
      <c r="T316" s="61">
        <v>12050</v>
      </c>
      <c r="U316" s="61">
        <v>11600</v>
      </c>
      <c r="V316" s="61">
        <v>916800</v>
      </c>
      <c r="W316" s="61">
        <v>76400000</v>
      </c>
    </row>
    <row r="317" spans="14:23" ht="12" customHeight="1">
      <c r="N317" s="49" t="s">
        <v>5788</v>
      </c>
      <c r="O317" s="61">
        <v>12000</v>
      </c>
      <c r="P317" s="844">
        <v>800</v>
      </c>
      <c r="Q317" s="61">
        <v>416166</v>
      </c>
      <c r="R317" s="61">
        <v>4882507150</v>
      </c>
      <c r="S317" s="61">
        <v>11250</v>
      </c>
      <c r="T317" s="61">
        <v>12000</v>
      </c>
      <c r="U317" s="61">
        <v>11250</v>
      </c>
      <c r="V317" s="61">
        <v>916800</v>
      </c>
      <c r="W317" s="61">
        <v>76400000</v>
      </c>
    </row>
    <row r="318" spans="14:23" ht="12" customHeight="1">
      <c r="N318" s="49" t="s">
        <v>5794</v>
      </c>
      <c r="O318" s="61">
        <v>11200</v>
      </c>
      <c r="P318" s="844">
        <v>-250</v>
      </c>
      <c r="Q318" s="61">
        <v>140893</v>
      </c>
      <c r="R318" s="61">
        <v>1601152450</v>
      </c>
      <c r="S318" s="61">
        <v>11500</v>
      </c>
      <c r="T318" s="61">
        <v>11550</v>
      </c>
      <c r="U318" s="61">
        <v>11200</v>
      </c>
      <c r="V318" s="61">
        <v>855680</v>
      </c>
      <c r="W318" s="61">
        <v>76400000</v>
      </c>
    </row>
    <row r="319" spans="14:23" ht="12" customHeight="1">
      <c r="N319" s="49" t="s">
        <v>5798</v>
      </c>
      <c r="O319" s="61">
        <v>11450</v>
      </c>
      <c r="P319" s="844">
        <v>50</v>
      </c>
      <c r="Q319" s="61">
        <v>198209</v>
      </c>
      <c r="R319" s="61">
        <v>2241564400</v>
      </c>
      <c r="S319" s="61">
        <v>11200</v>
      </c>
      <c r="T319" s="61">
        <v>11500</v>
      </c>
      <c r="U319" s="61">
        <v>11150</v>
      </c>
      <c r="V319" s="61">
        <v>874780</v>
      </c>
      <c r="W319" s="61">
        <v>76400000</v>
      </c>
    </row>
    <row r="320" spans="14:23" ht="12" customHeight="1">
      <c r="N320" s="49" t="s">
        <v>5803</v>
      </c>
      <c r="O320" s="61">
        <v>11400</v>
      </c>
      <c r="P320" s="844">
        <v>-100</v>
      </c>
      <c r="Q320" s="61">
        <v>198364</v>
      </c>
      <c r="R320" s="61">
        <v>2266133950</v>
      </c>
      <c r="S320" s="61">
        <v>11700</v>
      </c>
      <c r="T320" s="61">
        <v>11700</v>
      </c>
      <c r="U320" s="61">
        <v>11300</v>
      </c>
      <c r="V320" s="61">
        <v>870960</v>
      </c>
      <c r="W320" s="61">
        <v>76400000</v>
      </c>
    </row>
    <row r="321" spans="14:23" ht="12" customHeight="1">
      <c r="N321" s="49" t="s">
        <v>5808</v>
      </c>
      <c r="O321" s="61">
        <v>11500</v>
      </c>
      <c r="P321" s="844">
        <v>-250</v>
      </c>
      <c r="Q321" s="61">
        <v>273079</v>
      </c>
      <c r="R321" s="61">
        <v>3141629750</v>
      </c>
      <c r="S321" s="61">
        <v>11750</v>
      </c>
      <c r="T321" s="61">
        <v>11750</v>
      </c>
      <c r="U321" s="61">
        <v>11300</v>
      </c>
      <c r="V321" s="61">
        <v>878600</v>
      </c>
      <c r="W321" s="61">
        <v>76400000</v>
      </c>
    </row>
    <row r="322" spans="14:23" ht="12" customHeight="1">
      <c r="N322" s="49" t="s">
        <v>5813</v>
      </c>
      <c r="O322" s="61">
        <v>11750</v>
      </c>
      <c r="P322" s="844">
        <v>-400</v>
      </c>
      <c r="Q322" s="61">
        <v>306059</v>
      </c>
      <c r="R322" s="61">
        <v>3598458100</v>
      </c>
      <c r="S322" s="61">
        <v>12050</v>
      </c>
      <c r="T322" s="61">
        <v>12050</v>
      </c>
      <c r="U322" s="61">
        <v>11600</v>
      </c>
      <c r="V322" s="61">
        <v>897700</v>
      </c>
      <c r="W322" s="61">
        <v>76400000</v>
      </c>
    </row>
    <row r="323" spans="14:23" ht="12" customHeight="1">
      <c r="N323" s="49" t="s">
        <v>5817</v>
      </c>
      <c r="O323" s="61">
        <v>12150</v>
      </c>
      <c r="P323" s="844">
        <v>250</v>
      </c>
      <c r="Q323" s="61">
        <v>347872</v>
      </c>
      <c r="R323" s="61">
        <v>4192398800</v>
      </c>
      <c r="S323" s="61">
        <v>11800</v>
      </c>
      <c r="T323" s="61">
        <v>12300</v>
      </c>
      <c r="U323" s="61">
        <v>11800</v>
      </c>
      <c r="V323" s="61">
        <v>928260</v>
      </c>
      <c r="W323" s="61">
        <v>76400000</v>
      </c>
    </row>
    <row r="324" spans="14:23" ht="12" customHeight="1">
      <c r="N324" s="49" t="s">
        <v>5821</v>
      </c>
      <c r="O324" s="61">
        <v>11900</v>
      </c>
      <c r="P324" s="844">
        <v>200</v>
      </c>
      <c r="Q324" s="61">
        <v>472030</v>
      </c>
      <c r="R324" s="61">
        <v>5585249750</v>
      </c>
      <c r="S324" s="61">
        <v>11750</v>
      </c>
      <c r="T324" s="61">
        <v>12050</v>
      </c>
      <c r="U324" s="61">
        <v>11550</v>
      </c>
      <c r="V324" s="61">
        <v>909160</v>
      </c>
      <c r="W324" s="61">
        <v>76400000</v>
      </c>
    </row>
    <row r="325" spans="14:23" ht="12" customHeight="1">
      <c r="N325" s="49" t="s">
        <v>5825</v>
      </c>
      <c r="O325" s="61">
        <v>11700</v>
      </c>
      <c r="P325" s="844">
        <v>650</v>
      </c>
      <c r="Q325" s="61">
        <v>553068</v>
      </c>
      <c r="R325" s="61">
        <v>6356461450</v>
      </c>
      <c r="S325" s="61">
        <v>11050</v>
      </c>
      <c r="T325" s="61">
        <v>11700</v>
      </c>
      <c r="U325" s="61">
        <v>11050</v>
      </c>
      <c r="V325" s="61">
        <v>893880</v>
      </c>
      <c r="W325" s="61">
        <v>76400000</v>
      </c>
    </row>
    <row r="326" spans="14:23" ht="12" customHeight="1">
      <c r="N326" s="49" t="s">
        <v>5832</v>
      </c>
      <c r="O326" s="61">
        <v>11050</v>
      </c>
      <c r="P326" s="844">
        <v>250</v>
      </c>
      <c r="Q326" s="61">
        <v>407710</v>
      </c>
      <c r="R326" s="61">
        <v>4427984650</v>
      </c>
      <c r="S326" s="61">
        <v>10700</v>
      </c>
      <c r="T326" s="61">
        <v>11050</v>
      </c>
      <c r="U326" s="61">
        <v>10500</v>
      </c>
      <c r="V326" s="61">
        <v>844220</v>
      </c>
      <c r="W326" s="61">
        <v>76400000</v>
      </c>
    </row>
    <row r="327" spans="14:23" ht="12" customHeight="1">
      <c r="N327" s="49" t="s">
        <v>5836</v>
      </c>
      <c r="O327" s="61">
        <v>10800</v>
      </c>
      <c r="P327" s="844">
        <v>0</v>
      </c>
      <c r="Q327" s="61">
        <v>561266</v>
      </c>
      <c r="R327" s="61">
        <v>6071442998</v>
      </c>
      <c r="S327" s="61">
        <v>10950</v>
      </c>
      <c r="T327" s="61">
        <v>11150</v>
      </c>
      <c r="U327" s="61">
        <v>10450</v>
      </c>
      <c r="V327" s="61">
        <v>825120</v>
      </c>
      <c r="W327" s="61">
        <v>76400000</v>
      </c>
    </row>
    <row r="328" spans="14:23" ht="12" customHeight="1">
      <c r="N328" s="49" t="s">
        <v>5840</v>
      </c>
      <c r="O328" s="61">
        <v>10800</v>
      </c>
      <c r="P328" s="844">
        <v>0</v>
      </c>
      <c r="Q328" s="61">
        <v>1338025</v>
      </c>
      <c r="R328" s="61">
        <v>13894028674</v>
      </c>
      <c r="S328" s="61">
        <v>10800</v>
      </c>
      <c r="T328" s="61">
        <v>10950</v>
      </c>
      <c r="U328" s="61">
        <v>10600</v>
      </c>
      <c r="V328" s="61">
        <v>825120</v>
      </c>
      <c r="W328" s="61">
        <v>76400000</v>
      </c>
    </row>
    <row r="329" spans="14:23" ht="12" customHeight="1">
      <c r="N329" s="49" t="s">
        <v>5843</v>
      </c>
      <c r="O329" s="61">
        <v>10800</v>
      </c>
      <c r="P329" s="844">
        <v>-200</v>
      </c>
      <c r="Q329" s="61">
        <v>435645</v>
      </c>
      <c r="R329" s="61">
        <v>4670731700</v>
      </c>
      <c r="S329" s="61">
        <v>11000</v>
      </c>
      <c r="T329" s="61">
        <v>11100</v>
      </c>
      <c r="U329" s="61">
        <v>10500</v>
      </c>
      <c r="V329" s="61">
        <v>825120</v>
      </c>
      <c r="W329" s="61">
        <v>76400000</v>
      </c>
    </row>
    <row r="330" spans="14:23" ht="12" customHeight="1">
      <c r="N330" s="49" t="s">
        <v>5847</v>
      </c>
      <c r="O330" s="61">
        <v>11000</v>
      </c>
      <c r="P330" s="844">
        <v>700</v>
      </c>
      <c r="Q330" s="61">
        <v>969660</v>
      </c>
      <c r="R330" s="61">
        <v>10646434300</v>
      </c>
      <c r="S330" s="61">
        <v>10350</v>
      </c>
      <c r="T330" s="61">
        <v>11350</v>
      </c>
      <c r="U330" s="61">
        <v>10200</v>
      </c>
      <c r="V330" s="61">
        <v>840400</v>
      </c>
      <c r="W330" s="61">
        <v>76400000</v>
      </c>
    </row>
    <row r="331" spans="14:23" ht="12" customHeight="1">
      <c r="N331" s="49" t="s">
        <v>5851</v>
      </c>
      <c r="O331" s="61">
        <v>10300</v>
      </c>
      <c r="P331" s="844">
        <v>200</v>
      </c>
      <c r="Q331" s="61">
        <v>403216</v>
      </c>
      <c r="R331" s="61">
        <v>4122549300</v>
      </c>
      <c r="S331" s="61">
        <v>10250</v>
      </c>
      <c r="T331" s="61">
        <v>10500</v>
      </c>
      <c r="U331" s="61">
        <v>9920</v>
      </c>
      <c r="V331" s="61">
        <v>786920</v>
      </c>
      <c r="W331" s="61">
        <v>76400000</v>
      </c>
    </row>
    <row r="332" spans="14:23" ht="12" customHeight="1">
      <c r="N332" s="49" t="s">
        <v>5852</v>
      </c>
      <c r="O332" s="61">
        <v>10100</v>
      </c>
      <c r="P332" s="844">
        <v>400</v>
      </c>
      <c r="Q332" s="61">
        <v>558604</v>
      </c>
      <c r="R332" s="61">
        <v>5576101190</v>
      </c>
      <c r="S332" s="61">
        <v>9740</v>
      </c>
      <c r="T332" s="61">
        <v>10250</v>
      </c>
      <c r="U332" s="61">
        <v>9720</v>
      </c>
      <c r="V332" s="61">
        <v>771640</v>
      </c>
      <c r="W332" s="61">
        <v>76400000</v>
      </c>
    </row>
    <row r="333" spans="14:23" ht="12" customHeight="1">
      <c r="N333" s="49" t="s">
        <v>5853</v>
      </c>
      <c r="O333" s="61">
        <v>9700</v>
      </c>
      <c r="P333" s="844">
        <v>330</v>
      </c>
      <c r="Q333" s="61">
        <v>654019</v>
      </c>
      <c r="R333" s="61">
        <v>6221752500</v>
      </c>
      <c r="S333" s="61">
        <v>9370</v>
      </c>
      <c r="T333" s="61">
        <v>9880</v>
      </c>
      <c r="U333" s="61">
        <v>9040</v>
      </c>
      <c r="V333" s="61">
        <v>741080</v>
      </c>
      <c r="W333" s="61">
        <v>76400000</v>
      </c>
    </row>
    <row r="334" spans="14:23" ht="12" customHeight="1">
      <c r="N334" s="49" t="s">
        <v>5854</v>
      </c>
      <c r="O334" s="61">
        <v>9370</v>
      </c>
      <c r="P334" s="844">
        <v>470</v>
      </c>
      <c r="Q334" s="61">
        <v>623978</v>
      </c>
      <c r="R334" s="61">
        <v>5799831550</v>
      </c>
      <c r="S334" s="61">
        <v>9080</v>
      </c>
      <c r="T334" s="61">
        <v>9460</v>
      </c>
      <c r="U334" s="61">
        <v>8920</v>
      </c>
      <c r="V334" s="61">
        <v>715868</v>
      </c>
      <c r="W334" s="61">
        <v>76400000</v>
      </c>
    </row>
    <row r="335" spans="14:23" ht="12" customHeight="1">
      <c r="N335" s="49" t="s">
        <v>5855</v>
      </c>
      <c r="O335" s="61">
        <v>8900</v>
      </c>
      <c r="P335" s="844">
        <v>210</v>
      </c>
      <c r="Q335" s="61">
        <v>630117</v>
      </c>
      <c r="R335" s="61">
        <v>5608619800</v>
      </c>
      <c r="S335" s="61">
        <v>8820</v>
      </c>
      <c r="T335" s="61">
        <v>9030</v>
      </c>
      <c r="U335" s="61">
        <v>8710</v>
      </c>
      <c r="V335" s="61">
        <v>679960</v>
      </c>
      <c r="W335" s="61">
        <v>76400000</v>
      </c>
    </row>
    <row r="336" spans="14:23" ht="12" customHeight="1">
      <c r="N336" s="49" t="s">
        <v>5856</v>
      </c>
      <c r="O336" s="61">
        <v>8690</v>
      </c>
      <c r="P336" s="844">
        <v>470</v>
      </c>
      <c r="Q336" s="61">
        <v>826144</v>
      </c>
      <c r="R336" s="61">
        <v>7177975470</v>
      </c>
      <c r="S336" s="61">
        <v>8630</v>
      </c>
      <c r="T336" s="61">
        <v>8830</v>
      </c>
      <c r="U336" s="61">
        <v>8490</v>
      </c>
      <c r="V336" s="61">
        <v>663916</v>
      </c>
      <c r="W336" s="61">
        <v>76400000</v>
      </c>
    </row>
    <row r="337" spans="14:23" ht="12" customHeight="1">
      <c r="N337" s="49" t="s">
        <v>5857</v>
      </c>
      <c r="O337" s="61">
        <v>8220</v>
      </c>
      <c r="P337" s="844">
        <v>150</v>
      </c>
      <c r="Q337" s="61">
        <v>240894</v>
      </c>
      <c r="R337" s="61">
        <v>1962356250</v>
      </c>
      <c r="S337" s="61">
        <v>7980</v>
      </c>
      <c r="T337" s="61">
        <v>8240</v>
      </c>
      <c r="U337" s="61">
        <v>7960</v>
      </c>
      <c r="V337" s="61">
        <v>628008</v>
      </c>
      <c r="W337" s="61">
        <v>76400000</v>
      </c>
    </row>
    <row r="338" spans="14:23" ht="12" customHeight="1">
      <c r="N338" s="49" t="s">
        <v>5858</v>
      </c>
      <c r="O338" s="61">
        <v>8070</v>
      </c>
      <c r="P338" s="844">
        <v>40</v>
      </c>
      <c r="Q338" s="61">
        <v>92856</v>
      </c>
      <c r="R338" s="61">
        <v>743355310</v>
      </c>
      <c r="S338" s="61">
        <v>8030</v>
      </c>
      <c r="T338" s="61">
        <v>8070</v>
      </c>
      <c r="U338" s="61">
        <v>7930</v>
      </c>
      <c r="V338" s="61">
        <v>616548</v>
      </c>
      <c r="W338" s="61">
        <v>76400000</v>
      </c>
    </row>
    <row r="339" spans="14:23" ht="12" customHeight="1">
      <c r="N339" s="49" t="s">
        <v>5859</v>
      </c>
      <c r="O339" s="61">
        <v>8030</v>
      </c>
      <c r="P339" s="844">
        <v>40</v>
      </c>
      <c r="Q339" s="61">
        <v>173858</v>
      </c>
      <c r="R339" s="61">
        <v>1382227070</v>
      </c>
      <c r="S339" s="61">
        <v>7980</v>
      </c>
      <c r="T339" s="61">
        <v>8040</v>
      </c>
      <c r="U339" s="61">
        <v>7830</v>
      </c>
      <c r="V339" s="61">
        <v>613492</v>
      </c>
      <c r="W339" s="61">
        <v>76400000</v>
      </c>
    </row>
    <row r="340" spans="14:23" ht="12" customHeight="1">
      <c r="N340" s="49" t="s">
        <v>5860</v>
      </c>
      <c r="O340" s="61">
        <v>7990</v>
      </c>
      <c r="P340" s="844">
        <v>0</v>
      </c>
      <c r="Q340" s="61">
        <v>98374</v>
      </c>
      <c r="R340" s="61">
        <v>784098920</v>
      </c>
      <c r="S340" s="61">
        <v>7990</v>
      </c>
      <c r="T340" s="61">
        <v>8020</v>
      </c>
      <c r="U340" s="61">
        <v>7790</v>
      </c>
      <c r="V340" s="61">
        <v>610436</v>
      </c>
      <c r="W340" s="61">
        <v>76400000</v>
      </c>
    </row>
    <row r="341" spans="14:23" ht="12" customHeight="1">
      <c r="N341" s="49" t="s">
        <v>5861</v>
      </c>
      <c r="O341" s="61">
        <v>7990</v>
      </c>
      <c r="P341" s="844">
        <v>190</v>
      </c>
      <c r="Q341" s="61">
        <v>92140</v>
      </c>
      <c r="R341" s="61">
        <v>728881980</v>
      </c>
      <c r="S341" s="61">
        <v>7720</v>
      </c>
      <c r="T341" s="61">
        <v>8020</v>
      </c>
      <c r="U341" s="61">
        <v>7700</v>
      </c>
      <c r="V341" s="61">
        <v>610436</v>
      </c>
      <c r="W341" s="61">
        <v>76400000</v>
      </c>
    </row>
    <row r="342" spans="14:23" ht="12" customHeight="1">
      <c r="N342" s="49" t="s">
        <v>5862</v>
      </c>
      <c r="O342" s="61">
        <v>7800</v>
      </c>
      <c r="P342" s="844">
        <v>250</v>
      </c>
      <c r="Q342" s="61">
        <v>135455</v>
      </c>
      <c r="R342" s="61">
        <v>1036932680</v>
      </c>
      <c r="S342" s="61">
        <v>7550</v>
      </c>
      <c r="T342" s="61">
        <v>7810</v>
      </c>
      <c r="U342" s="61">
        <v>7430</v>
      </c>
      <c r="V342" s="61">
        <v>595920</v>
      </c>
      <c r="W342" s="61">
        <v>76400000</v>
      </c>
    </row>
    <row r="343" spans="14:23" ht="12" customHeight="1">
      <c r="N343" s="49" t="s">
        <v>5863</v>
      </c>
      <c r="O343" s="61">
        <v>7550</v>
      </c>
      <c r="P343" s="844">
        <v>130</v>
      </c>
      <c r="Q343" s="61">
        <v>56078</v>
      </c>
      <c r="R343" s="61">
        <v>420012540</v>
      </c>
      <c r="S343" s="61">
        <v>7360</v>
      </c>
      <c r="T343" s="61">
        <v>7560</v>
      </c>
      <c r="U343" s="61">
        <v>7360</v>
      </c>
      <c r="V343" s="61">
        <v>576820</v>
      </c>
      <c r="W343" s="61">
        <v>76400000</v>
      </c>
    </row>
    <row r="344" spans="14:23" ht="12" customHeight="1">
      <c r="N344" s="49" t="s">
        <v>5864</v>
      </c>
      <c r="O344" s="61">
        <v>7420</v>
      </c>
      <c r="P344" s="844">
        <v>50</v>
      </c>
      <c r="Q344" s="61">
        <v>64120</v>
      </c>
      <c r="R344" s="61">
        <v>481073330</v>
      </c>
      <c r="S344" s="61">
        <v>7360</v>
      </c>
      <c r="T344" s="61">
        <v>7600</v>
      </c>
      <c r="U344" s="61">
        <v>7360</v>
      </c>
      <c r="V344" s="61">
        <v>566888</v>
      </c>
      <c r="W344" s="61">
        <v>76400000</v>
      </c>
    </row>
    <row r="345" spans="14:23" ht="12" customHeight="1">
      <c r="N345" s="49" t="s">
        <v>5865</v>
      </c>
      <c r="O345" s="61">
        <v>7370</v>
      </c>
      <c r="P345" s="844">
        <v>-70</v>
      </c>
      <c r="Q345" s="61">
        <v>68078</v>
      </c>
      <c r="R345" s="61">
        <v>505882390</v>
      </c>
      <c r="S345" s="61">
        <v>7440</v>
      </c>
      <c r="T345" s="61">
        <v>7540</v>
      </c>
      <c r="U345" s="61">
        <v>7310</v>
      </c>
      <c r="V345" s="61">
        <v>563068</v>
      </c>
      <c r="W345" s="61">
        <v>76400000</v>
      </c>
    </row>
    <row r="346" spans="14:23" ht="12" customHeight="1">
      <c r="N346" s="49" t="s">
        <v>5866</v>
      </c>
      <c r="O346" s="61">
        <v>7440</v>
      </c>
      <c r="P346" s="844">
        <v>-180</v>
      </c>
      <c r="Q346" s="61">
        <v>183855</v>
      </c>
      <c r="R346" s="61">
        <v>1374175030</v>
      </c>
      <c r="S346" s="61">
        <v>7630</v>
      </c>
      <c r="T346" s="61">
        <v>7630</v>
      </c>
      <c r="U346" s="61">
        <v>7380</v>
      </c>
      <c r="V346" s="61">
        <v>568416</v>
      </c>
      <c r="W346" s="61">
        <v>76400000</v>
      </c>
    </row>
    <row r="347" spans="14:23" ht="12" customHeight="1">
      <c r="N347" s="49" t="s">
        <v>5867</v>
      </c>
      <c r="O347" s="61">
        <v>7620</v>
      </c>
      <c r="P347" s="844">
        <v>-80</v>
      </c>
      <c r="Q347" s="61">
        <v>82590</v>
      </c>
      <c r="R347" s="61">
        <v>633164460</v>
      </c>
      <c r="S347" s="61">
        <v>7710</v>
      </c>
      <c r="T347" s="61">
        <v>7730</v>
      </c>
      <c r="U347" s="61">
        <v>7620</v>
      </c>
      <c r="V347" s="61">
        <v>582168</v>
      </c>
      <c r="W347" s="61">
        <v>76400000</v>
      </c>
    </row>
    <row r="348" spans="14:23" ht="12" customHeight="1">
      <c r="N348" s="49" t="s">
        <v>5868</v>
      </c>
      <c r="O348" s="61">
        <v>7700</v>
      </c>
      <c r="P348" s="844">
        <v>20</v>
      </c>
      <c r="Q348" s="61">
        <v>67944</v>
      </c>
      <c r="R348" s="61">
        <v>523528860</v>
      </c>
      <c r="S348" s="61">
        <v>7710</v>
      </c>
      <c r="T348" s="61">
        <v>7820</v>
      </c>
      <c r="U348" s="61">
        <v>7570</v>
      </c>
      <c r="V348" s="61">
        <v>588280</v>
      </c>
      <c r="W348" s="61">
        <v>76400000</v>
      </c>
    </row>
    <row r="349" spans="14:23" ht="12" customHeight="1">
      <c r="N349" s="49" t="s">
        <v>5869</v>
      </c>
      <c r="O349" s="61">
        <v>7680</v>
      </c>
      <c r="P349" s="844">
        <v>-20</v>
      </c>
      <c r="Q349" s="61">
        <v>119858</v>
      </c>
      <c r="R349" s="61">
        <v>906289300</v>
      </c>
      <c r="S349" s="61">
        <v>7710</v>
      </c>
      <c r="T349" s="61">
        <v>7710</v>
      </c>
      <c r="U349" s="61">
        <v>7480</v>
      </c>
      <c r="V349" s="61">
        <v>586752</v>
      </c>
      <c r="W349" s="61">
        <v>76400000</v>
      </c>
    </row>
    <row r="350" spans="14:23" ht="12" customHeight="1">
      <c r="N350" s="49" t="s">
        <v>5870</v>
      </c>
      <c r="O350" s="61">
        <v>7700</v>
      </c>
      <c r="P350" s="844">
        <v>-90</v>
      </c>
      <c r="Q350" s="61">
        <v>138170</v>
      </c>
      <c r="R350" s="61">
        <v>1060463840</v>
      </c>
      <c r="S350" s="61">
        <v>7800</v>
      </c>
      <c r="T350" s="61">
        <v>7800</v>
      </c>
      <c r="U350" s="61">
        <v>7600</v>
      </c>
      <c r="V350" s="61">
        <v>588280</v>
      </c>
      <c r="W350" s="61">
        <v>76400000</v>
      </c>
    </row>
    <row r="351" spans="14:23" ht="12" customHeight="1">
      <c r="N351" s="49" t="s">
        <v>5871</v>
      </c>
      <c r="O351" s="61">
        <v>7790</v>
      </c>
      <c r="P351" s="844">
        <v>-20</v>
      </c>
      <c r="Q351" s="61">
        <v>102991</v>
      </c>
      <c r="R351" s="61">
        <v>802482300</v>
      </c>
      <c r="S351" s="61">
        <v>7820</v>
      </c>
      <c r="T351" s="61">
        <v>7900</v>
      </c>
      <c r="U351" s="61">
        <v>7740</v>
      </c>
      <c r="V351" s="61">
        <v>595156</v>
      </c>
      <c r="W351" s="61">
        <v>76400000</v>
      </c>
    </row>
    <row r="352" spans="14:23" ht="12" customHeight="1">
      <c r="N352" s="49" t="s">
        <v>5872</v>
      </c>
      <c r="O352" s="61">
        <v>7810</v>
      </c>
      <c r="P352" s="844">
        <v>40</v>
      </c>
      <c r="Q352" s="61">
        <v>76632</v>
      </c>
      <c r="R352" s="61">
        <v>597121800</v>
      </c>
      <c r="S352" s="61">
        <v>7710</v>
      </c>
      <c r="T352" s="61">
        <v>7850</v>
      </c>
      <c r="U352" s="61">
        <v>7710</v>
      </c>
      <c r="V352" s="61">
        <v>596684</v>
      </c>
      <c r="W352" s="61">
        <v>76400000</v>
      </c>
    </row>
    <row r="353" spans="14:23" ht="12" customHeight="1">
      <c r="N353" s="49" t="s">
        <v>5873</v>
      </c>
      <c r="O353" s="61">
        <v>7770</v>
      </c>
      <c r="P353" s="844">
        <v>-30</v>
      </c>
      <c r="Q353" s="61">
        <v>115836</v>
      </c>
      <c r="R353" s="61">
        <v>892551320</v>
      </c>
      <c r="S353" s="61">
        <v>7730</v>
      </c>
      <c r="T353" s="61">
        <v>7830</v>
      </c>
      <c r="U353" s="61">
        <v>7640</v>
      </c>
      <c r="V353" s="61">
        <v>593628</v>
      </c>
      <c r="W353" s="61">
        <v>76400000</v>
      </c>
    </row>
    <row r="354" spans="14:23" ht="12" customHeight="1">
      <c r="N354" s="49" t="s">
        <v>5874</v>
      </c>
      <c r="O354" s="61">
        <v>7800</v>
      </c>
      <c r="P354" s="844">
        <v>-80</v>
      </c>
      <c r="Q354" s="61">
        <v>138530</v>
      </c>
      <c r="R354" s="61">
        <v>1076777830</v>
      </c>
      <c r="S354" s="61">
        <v>7880</v>
      </c>
      <c r="T354" s="61">
        <v>7910</v>
      </c>
      <c r="U354" s="61">
        <v>7680</v>
      </c>
      <c r="V354" s="61">
        <v>595920</v>
      </c>
      <c r="W354" s="61">
        <v>76400000</v>
      </c>
    </row>
    <row r="355" spans="14:23" ht="12" customHeight="1">
      <c r="N355" s="49" t="s">
        <v>5875</v>
      </c>
      <c r="O355" s="61">
        <v>7880</v>
      </c>
      <c r="P355" s="844">
        <v>-160</v>
      </c>
      <c r="Q355" s="61">
        <v>137815</v>
      </c>
      <c r="R355" s="61">
        <v>1088413080</v>
      </c>
      <c r="S355" s="61">
        <v>8040</v>
      </c>
      <c r="T355" s="61">
        <v>8040</v>
      </c>
      <c r="U355" s="61">
        <v>7850</v>
      </c>
      <c r="V355" s="61">
        <v>602032</v>
      </c>
      <c r="W355" s="61">
        <v>76400000</v>
      </c>
    </row>
    <row r="356" spans="14:23" ht="12" customHeight="1">
      <c r="N356" s="49" t="s">
        <v>5876</v>
      </c>
      <c r="O356" s="61">
        <v>8040</v>
      </c>
      <c r="P356" s="844">
        <v>-10</v>
      </c>
      <c r="Q356" s="61">
        <v>153149</v>
      </c>
      <c r="R356" s="61">
        <v>1221366200</v>
      </c>
      <c r="S356" s="61">
        <v>7980</v>
      </c>
      <c r="T356" s="61">
        <v>8070</v>
      </c>
      <c r="U356" s="61">
        <v>7920</v>
      </c>
      <c r="V356" s="61">
        <v>614256</v>
      </c>
      <c r="W356" s="61">
        <v>76400000</v>
      </c>
    </row>
    <row r="357" spans="14:23" ht="12" customHeight="1">
      <c r="N357" s="49" t="s">
        <v>5877</v>
      </c>
      <c r="O357" s="61">
        <v>8050</v>
      </c>
      <c r="P357" s="844">
        <v>-240</v>
      </c>
      <c r="Q357" s="61">
        <v>307104</v>
      </c>
      <c r="R357" s="61">
        <v>2481916890</v>
      </c>
      <c r="S357" s="61">
        <v>8340</v>
      </c>
      <c r="T357" s="61">
        <v>8340</v>
      </c>
      <c r="U357" s="61">
        <v>8000</v>
      </c>
      <c r="V357" s="61">
        <v>615020</v>
      </c>
      <c r="W357" s="61">
        <v>76400000</v>
      </c>
    </row>
    <row r="358" spans="14:23" ht="12" customHeight="1">
      <c r="N358" s="49" t="s">
        <v>5878</v>
      </c>
      <c r="O358" s="61">
        <v>8290</v>
      </c>
      <c r="P358" s="844">
        <v>-50</v>
      </c>
      <c r="Q358" s="61">
        <v>105014</v>
      </c>
      <c r="R358" s="61">
        <v>870713310</v>
      </c>
      <c r="S358" s="61">
        <v>8270</v>
      </c>
      <c r="T358" s="61">
        <v>8370</v>
      </c>
      <c r="U358" s="61">
        <v>8200</v>
      </c>
      <c r="V358" s="61">
        <v>633356</v>
      </c>
      <c r="W358" s="61">
        <v>76400000</v>
      </c>
    </row>
    <row r="359" spans="14:23" ht="12" customHeight="1">
      <c r="N359" s="49" t="s">
        <v>5879</v>
      </c>
      <c r="O359" s="61">
        <v>8340</v>
      </c>
      <c r="P359" s="844">
        <v>-170</v>
      </c>
      <c r="Q359" s="61">
        <v>161461</v>
      </c>
      <c r="R359" s="61">
        <v>1346040780</v>
      </c>
      <c r="S359" s="61">
        <v>8500</v>
      </c>
      <c r="T359" s="61">
        <v>8520</v>
      </c>
      <c r="U359" s="61">
        <v>8290</v>
      </c>
      <c r="V359" s="61">
        <v>637176</v>
      </c>
      <c r="W359" s="61">
        <v>76400000</v>
      </c>
    </row>
    <row r="360" spans="14:23" ht="12" customHeight="1">
      <c r="N360" s="49" t="s">
        <v>5880</v>
      </c>
      <c r="O360" s="61">
        <v>8510</v>
      </c>
      <c r="P360" s="844">
        <v>210</v>
      </c>
      <c r="Q360" s="61">
        <v>145295</v>
      </c>
      <c r="R360" s="61">
        <v>1213135410</v>
      </c>
      <c r="S360" s="61">
        <v>8300</v>
      </c>
      <c r="T360" s="61">
        <v>8530</v>
      </c>
      <c r="U360" s="61">
        <v>8120</v>
      </c>
      <c r="V360" s="61">
        <v>650164</v>
      </c>
      <c r="W360" s="61">
        <v>76400000</v>
      </c>
    </row>
    <row r="361" spans="14:23" ht="12" customHeight="1">
      <c r="N361" s="49" t="s">
        <v>5881</v>
      </c>
      <c r="O361" s="61">
        <v>8300</v>
      </c>
      <c r="P361" s="844">
        <v>-140</v>
      </c>
      <c r="Q361" s="61">
        <v>437826</v>
      </c>
      <c r="R361" s="61">
        <v>3649575010</v>
      </c>
      <c r="S361" s="61">
        <v>8440</v>
      </c>
      <c r="T361" s="61">
        <v>8480</v>
      </c>
      <c r="U361" s="61">
        <v>8160</v>
      </c>
      <c r="V361" s="61">
        <v>634120</v>
      </c>
      <c r="W361" s="61">
        <v>76400000</v>
      </c>
    </row>
    <row r="362" spans="14:23" ht="12" customHeight="1">
      <c r="N362" s="49" t="s">
        <v>5882</v>
      </c>
      <c r="O362" s="61">
        <v>8440</v>
      </c>
      <c r="P362" s="844">
        <v>-30</v>
      </c>
      <c r="Q362" s="61">
        <v>125077</v>
      </c>
      <c r="R362" s="61">
        <v>1052575030</v>
      </c>
      <c r="S362" s="61">
        <v>8470</v>
      </c>
      <c r="T362" s="61">
        <v>8510</v>
      </c>
      <c r="U362" s="61">
        <v>8370</v>
      </c>
      <c r="V362" s="61">
        <v>644816</v>
      </c>
      <c r="W362" s="61">
        <v>76400000</v>
      </c>
    </row>
    <row r="363" spans="14:23" ht="12" customHeight="1">
      <c r="N363" s="49" t="s">
        <v>5883</v>
      </c>
      <c r="O363" s="61">
        <v>8470</v>
      </c>
      <c r="P363" s="844">
        <v>-20</v>
      </c>
      <c r="Q363" s="61">
        <v>179198</v>
      </c>
      <c r="R363" s="61">
        <v>1530173520</v>
      </c>
      <c r="S363" s="61">
        <v>8490</v>
      </c>
      <c r="T363" s="61">
        <v>8700</v>
      </c>
      <c r="U363" s="61">
        <v>8390</v>
      </c>
      <c r="V363" s="61">
        <v>647108</v>
      </c>
      <c r="W363" s="61">
        <v>76400000</v>
      </c>
    </row>
    <row r="364" spans="14:23" ht="12" customHeight="1">
      <c r="N364" s="49" t="s">
        <v>5884</v>
      </c>
      <c r="O364" s="61">
        <v>8490</v>
      </c>
      <c r="P364" s="844">
        <v>0</v>
      </c>
      <c r="Q364" s="61">
        <v>63626</v>
      </c>
      <c r="R364" s="61">
        <v>538046980</v>
      </c>
      <c r="S364" s="61">
        <v>8480</v>
      </c>
      <c r="T364" s="61">
        <v>8500</v>
      </c>
      <c r="U364" s="61">
        <v>8390</v>
      </c>
      <c r="V364" s="61">
        <v>648636</v>
      </c>
      <c r="W364" s="61">
        <v>76400000</v>
      </c>
    </row>
    <row r="365" spans="14:23" ht="12" customHeight="1">
      <c r="N365" s="49" t="s">
        <v>5885</v>
      </c>
      <c r="O365" s="61">
        <v>8490</v>
      </c>
      <c r="P365" s="844">
        <v>-20</v>
      </c>
      <c r="Q365" s="61">
        <v>70572</v>
      </c>
      <c r="R365" s="61">
        <v>597388580</v>
      </c>
      <c r="S365" s="61">
        <v>8530</v>
      </c>
      <c r="T365" s="61">
        <v>8570</v>
      </c>
      <c r="U365" s="61">
        <v>8400</v>
      </c>
      <c r="V365" s="61">
        <v>648636</v>
      </c>
      <c r="W365" s="61">
        <v>76400000</v>
      </c>
    </row>
    <row r="366" spans="14:23" ht="12" customHeight="1">
      <c r="N366" s="49" t="s">
        <v>5886</v>
      </c>
      <c r="O366" s="61">
        <v>8510</v>
      </c>
      <c r="P366" s="844">
        <v>-20</v>
      </c>
      <c r="Q366" s="61">
        <v>129628</v>
      </c>
      <c r="R366" s="61">
        <v>1090626210</v>
      </c>
      <c r="S366" s="61">
        <v>8530</v>
      </c>
      <c r="T366" s="61">
        <v>8530</v>
      </c>
      <c r="U366" s="61">
        <v>8310</v>
      </c>
      <c r="V366" s="61">
        <v>650164</v>
      </c>
      <c r="W366" s="61">
        <v>76400000</v>
      </c>
    </row>
    <row r="367" spans="14:23" ht="12" customHeight="1">
      <c r="N367" s="49" t="s">
        <v>5887</v>
      </c>
      <c r="O367" s="61">
        <v>8530</v>
      </c>
      <c r="P367" s="844">
        <v>0</v>
      </c>
      <c r="Q367" s="61">
        <v>130145</v>
      </c>
      <c r="R367" s="61">
        <v>1098860540</v>
      </c>
      <c r="S367" s="61">
        <v>8690</v>
      </c>
      <c r="T367" s="61">
        <v>8690</v>
      </c>
      <c r="U367" s="61">
        <v>8370</v>
      </c>
      <c r="V367" s="61">
        <v>651692</v>
      </c>
      <c r="W367" s="61">
        <v>76400000</v>
      </c>
    </row>
    <row r="368" spans="14:23" ht="12" customHeight="1">
      <c r="N368" s="49" t="s">
        <v>5888</v>
      </c>
      <c r="O368" s="61">
        <v>8530</v>
      </c>
      <c r="P368" s="844">
        <v>-120</v>
      </c>
      <c r="Q368" s="61">
        <v>235754</v>
      </c>
      <c r="R368" s="61">
        <v>2002349400</v>
      </c>
      <c r="S368" s="61">
        <v>8640</v>
      </c>
      <c r="T368" s="61">
        <v>8640</v>
      </c>
      <c r="U368" s="61">
        <v>8380</v>
      </c>
      <c r="V368" s="61">
        <v>651692</v>
      </c>
      <c r="W368" s="61">
        <v>76400000</v>
      </c>
    </row>
    <row r="369" spans="14:23" ht="12" customHeight="1">
      <c r="N369" s="49" t="s">
        <v>5889</v>
      </c>
      <c r="O369" s="61">
        <v>8650</v>
      </c>
      <c r="P369" s="844">
        <v>-10</v>
      </c>
      <c r="Q369" s="61">
        <v>104169</v>
      </c>
      <c r="R369" s="61">
        <v>895632060</v>
      </c>
      <c r="S369" s="61">
        <v>8750</v>
      </c>
      <c r="T369" s="61">
        <v>8750</v>
      </c>
      <c r="U369" s="61">
        <v>8540</v>
      </c>
      <c r="V369" s="61">
        <v>660860</v>
      </c>
      <c r="W369" s="61">
        <v>76400000</v>
      </c>
    </row>
    <row r="370" spans="14:23" ht="12" customHeight="1">
      <c r="N370" s="49" t="s">
        <v>5890</v>
      </c>
      <c r="O370" s="61">
        <v>8660</v>
      </c>
      <c r="P370" s="844">
        <v>10</v>
      </c>
      <c r="Q370" s="61">
        <v>69803</v>
      </c>
      <c r="R370" s="61">
        <v>598388990</v>
      </c>
      <c r="S370" s="61">
        <v>8750</v>
      </c>
      <c r="T370" s="61">
        <v>8750</v>
      </c>
      <c r="U370" s="61">
        <v>8480</v>
      </c>
      <c r="V370" s="61">
        <v>661624</v>
      </c>
      <c r="W370" s="61">
        <v>76400000</v>
      </c>
    </row>
    <row r="371" spans="14:23" ht="12" customHeight="1">
      <c r="N371" s="49" t="s">
        <v>5891</v>
      </c>
      <c r="O371" s="61">
        <v>8650</v>
      </c>
      <c r="P371" s="844">
        <v>70</v>
      </c>
      <c r="Q371" s="61">
        <v>138861</v>
      </c>
      <c r="R371" s="61">
        <v>1191109250</v>
      </c>
      <c r="S371" s="61">
        <v>8580</v>
      </c>
      <c r="T371" s="61">
        <v>8680</v>
      </c>
      <c r="U371" s="61">
        <v>8480</v>
      </c>
      <c r="V371" s="61">
        <v>660860</v>
      </c>
      <c r="W371" s="61">
        <v>76400000</v>
      </c>
    </row>
    <row r="372" spans="14:23" ht="12" customHeight="1">
      <c r="N372" s="49" t="s">
        <v>5892</v>
      </c>
      <c r="O372" s="61">
        <v>8580</v>
      </c>
      <c r="P372" s="844">
        <v>150</v>
      </c>
      <c r="Q372" s="61">
        <v>93928</v>
      </c>
      <c r="R372" s="61">
        <v>810349290</v>
      </c>
      <c r="S372" s="61">
        <v>8440</v>
      </c>
      <c r="T372" s="61">
        <v>8800</v>
      </c>
      <c r="U372" s="61">
        <v>8440</v>
      </c>
      <c r="V372" s="61">
        <v>655512</v>
      </c>
      <c r="W372" s="61">
        <v>76400000</v>
      </c>
    </row>
    <row r="373" spans="14:23" ht="12" customHeight="1">
      <c r="N373" s="49" t="s">
        <v>5893</v>
      </c>
      <c r="O373" s="61">
        <v>8430</v>
      </c>
      <c r="P373" s="844">
        <v>-10</v>
      </c>
      <c r="Q373" s="61">
        <v>78144</v>
      </c>
      <c r="R373" s="61">
        <v>660446240</v>
      </c>
      <c r="S373" s="61">
        <v>8430</v>
      </c>
      <c r="T373" s="61">
        <v>8600</v>
      </c>
      <c r="U373" s="61">
        <v>8430</v>
      </c>
      <c r="V373" s="61">
        <v>644052</v>
      </c>
      <c r="W373" s="61">
        <v>76400000</v>
      </c>
    </row>
    <row r="374" spans="14:23" ht="12" customHeight="1">
      <c r="N374" s="49" t="s">
        <v>5894</v>
      </c>
      <c r="O374" s="61">
        <v>8440</v>
      </c>
      <c r="P374" s="844">
        <v>40</v>
      </c>
      <c r="Q374" s="61">
        <v>75208</v>
      </c>
      <c r="R374" s="61">
        <v>634900760</v>
      </c>
      <c r="S374" s="61">
        <v>8410</v>
      </c>
      <c r="T374" s="61">
        <v>8550</v>
      </c>
      <c r="U374" s="61">
        <v>8410</v>
      </c>
      <c r="V374" s="61">
        <v>644816</v>
      </c>
      <c r="W374" s="61">
        <v>76400000</v>
      </c>
    </row>
    <row r="375" spans="14:23" ht="12" customHeight="1">
      <c r="N375" s="49" t="s">
        <v>5895</v>
      </c>
      <c r="O375" s="61">
        <v>8400</v>
      </c>
      <c r="P375" s="844">
        <v>250</v>
      </c>
      <c r="Q375" s="61">
        <v>221211</v>
      </c>
      <c r="R375" s="61">
        <v>1850066320</v>
      </c>
      <c r="S375" s="61">
        <v>8140</v>
      </c>
      <c r="T375" s="61">
        <v>8470</v>
      </c>
      <c r="U375" s="61">
        <v>8130</v>
      </c>
      <c r="V375" s="61">
        <v>641760</v>
      </c>
      <c r="W375" s="61">
        <v>76400000</v>
      </c>
    </row>
    <row r="376" spans="14:23" ht="12" customHeight="1">
      <c r="N376" s="49" t="s">
        <v>5896</v>
      </c>
      <c r="O376" s="61">
        <v>8150</v>
      </c>
      <c r="P376" s="844">
        <v>10</v>
      </c>
      <c r="Q376" s="61">
        <v>121493</v>
      </c>
      <c r="R376" s="61">
        <v>983844540</v>
      </c>
      <c r="S376" s="61">
        <v>8100</v>
      </c>
      <c r="T376" s="61">
        <v>8150</v>
      </c>
      <c r="U376" s="61">
        <v>8080</v>
      </c>
      <c r="V376" s="61">
        <v>622660</v>
      </c>
      <c r="W376" s="61">
        <v>76400000</v>
      </c>
    </row>
    <row r="377" spans="14:23" ht="12" customHeight="1">
      <c r="N377" s="49" t="s">
        <v>5897</v>
      </c>
      <c r="O377" s="61">
        <v>8140</v>
      </c>
      <c r="P377" s="844">
        <v>-40</v>
      </c>
      <c r="Q377" s="61">
        <v>97385</v>
      </c>
      <c r="R377" s="61">
        <v>790891050</v>
      </c>
      <c r="S377" s="61">
        <v>8180</v>
      </c>
      <c r="T377" s="61">
        <v>8190</v>
      </c>
      <c r="U377" s="61">
        <v>8070</v>
      </c>
      <c r="V377" s="61">
        <v>621896</v>
      </c>
      <c r="W377" s="61">
        <v>76400000</v>
      </c>
    </row>
    <row r="378" spans="14:23" ht="12" customHeight="1">
      <c r="N378" s="49" t="s">
        <v>5898</v>
      </c>
      <c r="O378" s="61">
        <v>8180</v>
      </c>
      <c r="P378" s="844">
        <v>-50</v>
      </c>
      <c r="Q378" s="61">
        <v>60783</v>
      </c>
      <c r="R378" s="61">
        <v>499961450</v>
      </c>
      <c r="S378" s="61">
        <v>8250</v>
      </c>
      <c r="T378" s="61">
        <v>8340</v>
      </c>
      <c r="U378" s="61">
        <v>8150</v>
      </c>
      <c r="V378" s="61">
        <v>624952</v>
      </c>
      <c r="W378" s="61">
        <v>76400000</v>
      </c>
    </row>
    <row r="379" spans="14:23" ht="12" customHeight="1">
      <c r="N379" s="49" t="s">
        <v>5899</v>
      </c>
      <c r="O379" s="61">
        <v>8230</v>
      </c>
      <c r="P379" s="844">
        <v>-50</v>
      </c>
      <c r="Q379" s="61">
        <v>50963</v>
      </c>
      <c r="R379" s="61">
        <v>417047290</v>
      </c>
      <c r="S379" s="61">
        <v>8300</v>
      </c>
      <c r="T379" s="61">
        <v>8300</v>
      </c>
      <c r="U379" s="61">
        <v>8110</v>
      </c>
      <c r="V379" s="61">
        <v>628772</v>
      </c>
      <c r="W379" s="61">
        <v>76400000</v>
      </c>
    </row>
    <row r="380" spans="14:23" ht="12" customHeight="1">
      <c r="N380" s="49" t="s">
        <v>5900</v>
      </c>
      <c r="O380" s="61">
        <v>8280</v>
      </c>
      <c r="P380" s="844">
        <v>150</v>
      </c>
      <c r="Q380" s="61">
        <v>61682</v>
      </c>
      <c r="R380" s="61">
        <v>506426110</v>
      </c>
      <c r="S380" s="61">
        <v>8130</v>
      </c>
      <c r="T380" s="61">
        <v>8310</v>
      </c>
      <c r="U380" s="61">
        <v>8120</v>
      </c>
      <c r="V380" s="61">
        <v>632592</v>
      </c>
      <c r="W380" s="61">
        <v>76400000</v>
      </c>
    </row>
    <row r="381" spans="14:23" ht="12" customHeight="1">
      <c r="N381" s="49" t="s">
        <v>5901</v>
      </c>
      <c r="O381" s="61">
        <v>8130</v>
      </c>
      <c r="P381" s="844">
        <v>-60</v>
      </c>
      <c r="Q381" s="61">
        <v>93378</v>
      </c>
      <c r="R381" s="61">
        <v>755184680</v>
      </c>
      <c r="S381" s="61">
        <v>8230</v>
      </c>
      <c r="T381" s="61">
        <v>8230</v>
      </c>
      <c r="U381" s="61">
        <v>8000</v>
      </c>
      <c r="V381" s="61">
        <v>621132</v>
      </c>
      <c r="W381" s="61">
        <v>76400000</v>
      </c>
    </row>
    <row r="382" spans="14:23" ht="12" customHeight="1">
      <c r="N382" s="49" t="s">
        <v>5902</v>
      </c>
      <c r="O382" s="61">
        <v>8190</v>
      </c>
      <c r="P382" s="844">
        <v>-50</v>
      </c>
      <c r="Q382" s="61">
        <v>105146</v>
      </c>
      <c r="R382" s="61">
        <v>854997800</v>
      </c>
      <c r="S382" s="61">
        <v>8330</v>
      </c>
      <c r="T382" s="61">
        <v>8330</v>
      </c>
      <c r="U382" s="61">
        <v>8000</v>
      </c>
      <c r="V382" s="61">
        <v>625716</v>
      </c>
      <c r="W382" s="61">
        <v>76400000</v>
      </c>
    </row>
    <row r="383" spans="14:23" ht="12" customHeight="1">
      <c r="N383" s="49" t="s">
        <v>5903</v>
      </c>
      <c r="O383" s="61">
        <v>8240</v>
      </c>
      <c r="P383" s="844">
        <v>-10</v>
      </c>
      <c r="Q383" s="61">
        <v>56441</v>
      </c>
      <c r="R383" s="61">
        <v>461504820</v>
      </c>
      <c r="S383" s="61">
        <v>8250</v>
      </c>
      <c r="T383" s="61">
        <v>8270</v>
      </c>
      <c r="U383" s="61">
        <v>8100</v>
      </c>
      <c r="V383" s="61">
        <v>629536</v>
      </c>
      <c r="W383" s="61">
        <v>76400000</v>
      </c>
    </row>
    <row r="384" spans="14:23" ht="12" customHeight="1">
      <c r="N384" s="49" t="s">
        <v>5904</v>
      </c>
      <c r="O384" s="61">
        <v>8250</v>
      </c>
      <c r="P384" s="844">
        <v>-50</v>
      </c>
      <c r="Q384" s="61">
        <v>68315</v>
      </c>
      <c r="R384" s="61">
        <v>560444580</v>
      </c>
      <c r="S384" s="61">
        <v>8330</v>
      </c>
      <c r="T384" s="61">
        <v>8330</v>
      </c>
      <c r="U384" s="61">
        <v>8130</v>
      </c>
      <c r="V384" s="61">
        <v>630300</v>
      </c>
      <c r="W384" s="61">
        <v>76400000</v>
      </c>
    </row>
    <row r="385" spans="14:23" ht="12" customHeight="1">
      <c r="N385" s="49" t="s">
        <v>5905</v>
      </c>
      <c r="O385" s="61">
        <v>8300</v>
      </c>
      <c r="P385" s="844">
        <v>-20</v>
      </c>
      <c r="Q385" s="61">
        <v>38486</v>
      </c>
      <c r="R385" s="61">
        <v>318075700</v>
      </c>
      <c r="S385" s="61">
        <v>8330</v>
      </c>
      <c r="T385" s="61">
        <v>8340</v>
      </c>
      <c r="U385" s="61">
        <v>8220</v>
      </c>
      <c r="V385" s="61">
        <v>634120</v>
      </c>
      <c r="W385" s="61">
        <v>76400000</v>
      </c>
    </row>
    <row r="386" spans="14:23" ht="12" customHeight="1">
      <c r="N386" s="49" t="s">
        <v>5906</v>
      </c>
      <c r="O386" s="61">
        <v>8320</v>
      </c>
      <c r="P386" s="844">
        <v>90</v>
      </c>
      <c r="Q386" s="61">
        <v>107101</v>
      </c>
      <c r="R386" s="61">
        <v>882072150</v>
      </c>
      <c r="S386" s="61">
        <v>8220</v>
      </c>
      <c r="T386" s="61">
        <v>8330</v>
      </c>
      <c r="U386" s="61">
        <v>7830</v>
      </c>
      <c r="V386" s="61">
        <v>635648</v>
      </c>
      <c r="W386" s="61">
        <v>76400000</v>
      </c>
    </row>
    <row r="387" spans="14:23" ht="12" customHeight="1">
      <c r="N387" s="49" t="s">
        <v>5907</v>
      </c>
      <c r="O387" s="61">
        <v>8230</v>
      </c>
      <c r="P387" s="844">
        <v>-200</v>
      </c>
      <c r="Q387" s="61">
        <v>140037</v>
      </c>
      <c r="R387" s="61">
        <v>1149455830</v>
      </c>
      <c r="S387" s="61">
        <v>8530</v>
      </c>
      <c r="T387" s="61">
        <v>8530</v>
      </c>
      <c r="U387" s="61">
        <v>8080</v>
      </c>
      <c r="V387" s="61">
        <v>628772</v>
      </c>
      <c r="W387" s="61">
        <v>76400000</v>
      </c>
    </row>
    <row r="388" spans="14:23" ht="12" customHeight="1">
      <c r="N388" s="49" t="s">
        <v>5908</v>
      </c>
      <c r="O388" s="61">
        <v>8430</v>
      </c>
      <c r="P388" s="844">
        <v>40</v>
      </c>
      <c r="Q388" s="61">
        <v>51663</v>
      </c>
      <c r="R388" s="61">
        <v>431218800</v>
      </c>
      <c r="S388" s="61">
        <v>8390</v>
      </c>
      <c r="T388" s="61">
        <v>8480</v>
      </c>
      <c r="U388" s="61">
        <v>8200</v>
      </c>
      <c r="V388" s="61">
        <v>644052</v>
      </c>
      <c r="W388" s="61">
        <v>76400000</v>
      </c>
    </row>
    <row r="389" spans="14:23" ht="12" customHeight="1">
      <c r="N389" s="49" t="s">
        <v>5909</v>
      </c>
      <c r="O389" s="61">
        <v>8390</v>
      </c>
      <c r="P389" s="844">
        <v>180</v>
      </c>
      <c r="Q389" s="61">
        <v>53459</v>
      </c>
      <c r="R389" s="61">
        <v>443819750</v>
      </c>
      <c r="S389" s="61">
        <v>8290</v>
      </c>
      <c r="T389" s="61">
        <v>8420</v>
      </c>
      <c r="U389" s="61">
        <v>8180</v>
      </c>
      <c r="V389" s="61">
        <v>640996</v>
      </c>
      <c r="W389" s="61">
        <v>76400000</v>
      </c>
    </row>
    <row r="390" spans="14:23" ht="12" customHeight="1">
      <c r="N390" s="49" t="s">
        <v>5910</v>
      </c>
      <c r="O390" s="61">
        <v>8210</v>
      </c>
      <c r="P390" s="844">
        <v>-30</v>
      </c>
      <c r="Q390" s="61">
        <v>119798</v>
      </c>
      <c r="R390" s="61">
        <v>984376970</v>
      </c>
      <c r="S390" s="61">
        <v>8120</v>
      </c>
      <c r="T390" s="61">
        <v>8330</v>
      </c>
      <c r="U390" s="61">
        <v>8120</v>
      </c>
      <c r="V390" s="61">
        <v>627244</v>
      </c>
      <c r="W390" s="61">
        <v>76400000</v>
      </c>
    </row>
    <row r="391" spans="14:23" ht="12" customHeight="1">
      <c r="N391" s="49" t="s">
        <v>5911</v>
      </c>
      <c r="O391" s="61">
        <v>8240</v>
      </c>
      <c r="P391" s="844">
        <v>-180</v>
      </c>
      <c r="Q391" s="61">
        <v>90344</v>
      </c>
      <c r="R391" s="61">
        <v>750338720</v>
      </c>
      <c r="S391" s="61">
        <v>8370</v>
      </c>
      <c r="T391" s="61">
        <v>8480</v>
      </c>
      <c r="U391" s="61">
        <v>8210</v>
      </c>
      <c r="V391" s="61">
        <v>629536</v>
      </c>
      <c r="W391" s="61">
        <v>76400000</v>
      </c>
    </row>
    <row r="392" spans="14:23" ht="12" customHeight="1">
      <c r="N392" s="49" t="s">
        <v>5912</v>
      </c>
      <c r="O392" s="61">
        <v>8420</v>
      </c>
      <c r="P392" s="844">
        <v>-180</v>
      </c>
      <c r="Q392" s="61">
        <v>256866</v>
      </c>
      <c r="R392" s="61">
        <v>2135421110</v>
      </c>
      <c r="S392" s="61">
        <v>8790</v>
      </c>
      <c r="T392" s="61">
        <v>8790</v>
      </c>
      <c r="U392" s="61">
        <v>8090</v>
      </c>
      <c r="V392" s="61">
        <v>643288</v>
      </c>
      <c r="W392" s="61">
        <v>76400000</v>
      </c>
    </row>
    <row r="393" spans="14:23" ht="12" customHeight="1">
      <c r="N393" s="49" t="s">
        <v>5913</v>
      </c>
      <c r="O393" s="61">
        <v>8600</v>
      </c>
      <c r="P393" s="844">
        <v>-130</v>
      </c>
      <c r="Q393" s="61">
        <v>137020</v>
      </c>
      <c r="R393" s="61">
        <v>1179321580</v>
      </c>
      <c r="S393" s="61">
        <v>8720</v>
      </c>
      <c r="T393" s="61">
        <v>8770</v>
      </c>
      <c r="U393" s="61">
        <v>8500</v>
      </c>
      <c r="V393" s="61">
        <v>657040</v>
      </c>
      <c r="W393" s="61">
        <v>76400000</v>
      </c>
    </row>
    <row r="394" spans="14:23" ht="12" customHeight="1">
      <c r="N394" s="49" t="s">
        <v>5914</v>
      </c>
      <c r="O394" s="61">
        <v>8730</v>
      </c>
      <c r="P394" s="844">
        <v>-310</v>
      </c>
      <c r="Q394" s="61">
        <v>199214</v>
      </c>
      <c r="R394" s="61">
        <v>1758052160</v>
      </c>
      <c r="S394" s="61">
        <v>9050</v>
      </c>
      <c r="T394" s="61">
        <v>9090</v>
      </c>
      <c r="U394" s="61">
        <v>8720</v>
      </c>
      <c r="V394" s="61">
        <v>666972</v>
      </c>
      <c r="W394" s="61">
        <v>76400000</v>
      </c>
    </row>
    <row r="395" spans="14:23" ht="12" customHeight="1">
      <c r="N395" s="49" t="s">
        <v>5915</v>
      </c>
      <c r="O395" s="61">
        <v>9040</v>
      </c>
      <c r="P395" s="844">
        <v>-400</v>
      </c>
      <c r="Q395" s="61">
        <v>147405</v>
      </c>
      <c r="R395" s="61">
        <v>1346894560</v>
      </c>
      <c r="S395" s="61">
        <v>9450</v>
      </c>
      <c r="T395" s="61">
        <v>9450</v>
      </c>
      <c r="U395" s="61">
        <v>8990</v>
      </c>
      <c r="V395" s="61">
        <v>690656</v>
      </c>
      <c r="W395" s="61">
        <v>76400000</v>
      </c>
    </row>
    <row r="396" spans="14:23" ht="12" customHeight="1">
      <c r="N396" s="49" t="s">
        <v>5916</v>
      </c>
      <c r="O396" s="61">
        <v>9440</v>
      </c>
      <c r="P396" s="844">
        <v>150</v>
      </c>
      <c r="Q396" s="61">
        <v>323978</v>
      </c>
      <c r="R396" s="61">
        <v>3090908830</v>
      </c>
      <c r="S396" s="61">
        <v>9400</v>
      </c>
      <c r="T396" s="61">
        <v>9700</v>
      </c>
      <c r="U396" s="61">
        <v>9300</v>
      </c>
      <c r="V396" s="61">
        <v>721216</v>
      </c>
      <c r="W396" s="61">
        <v>76400000</v>
      </c>
    </row>
    <row r="397" spans="14:23" ht="12" customHeight="1">
      <c r="N397" s="49" t="s">
        <v>5917</v>
      </c>
      <c r="O397" s="61">
        <v>9290</v>
      </c>
      <c r="P397" s="844">
        <v>290</v>
      </c>
      <c r="Q397" s="61">
        <v>237698</v>
      </c>
      <c r="R397" s="61">
        <v>2200686600</v>
      </c>
      <c r="S397" s="61">
        <v>8990</v>
      </c>
      <c r="T397" s="61">
        <v>9410</v>
      </c>
      <c r="U397" s="61">
        <v>8860</v>
      </c>
      <c r="V397" s="61">
        <v>709756</v>
      </c>
      <c r="W397" s="61">
        <v>76400000</v>
      </c>
    </row>
    <row r="398" spans="14:23" ht="12" customHeight="1">
      <c r="N398" s="49" t="s">
        <v>5918</v>
      </c>
      <c r="O398" s="61">
        <v>9000</v>
      </c>
      <c r="P398" s="844">
        <v>200</v>
      </c>
      <c r="Q398" s="61">
        <v>177738</v>
      </c>
      <c r="R398" s="61">
        <v>1559726600</v>
      </c>
      <c r="S398" s="61">
        <v>8850</v>
      </c>
      <c r="T398" s="61">
        <v>9000</v>
      </c>
      <c r="U398" s="61">
        <v>8680</v>
      </c>
      <c r="V398" s="61">
        <v>687600</v>
      </c>
      <c r="W398" s="61">
        <v>76400000</v>
      </c>
    </row>
    <row r="399" spans="14:23" ht="12" customHeight="1">
      <c r="N399" s="49" t="s">
        <v>5919</v>
      </c>
      <c r="O399" s="61">
        <v>8800</v>
      </c>
      <c r="P399" s="844">
        <v>-30</v>
      </c>
      <c r="Q399" s="61">
        <v>293845</v>
      </c>
      <c r="R399" s="61">
        <v>2561490280</v>
      </c>
      <c r="S399" s="61">
        <v>8820</v>
      </c>
      <c r="T399" s="61">
        <v>8840</v>
      </c>
      <c r="U399" s="61">
        <v>8630</v>
      </c>
      <c r="V399" s="61">
        <v>672320</v>
      </c>
      <c r="W399" s="61">
        <v>76400000</v>
      </c>
    </row>
    <row r="400" spans="14:23" ht="12" customHeight="1">
      <c r="N400" s="49" t="s">
        <v>5920</v>
      </c>
      <c r="O400" s="61">
        <v>8830</v>
      </c>
      <c r="P400" s="844">
        <v>-70</v>
      </c>
      <c r="Q400" s="61">
        <v>99363</v>
      </c>
      <c r="R400" s="61">
        <v>875905530</v>
      </c>
      <c r="S400" s="61">
        <v>8980</v>
      </c>
      <c r="T400" s="61">
        <v>8980</v>
      </c>
      <c r="U400" s="61">
        <v>8710</v>
      </c>
      <c r="V400" s="61">
        <v>674612</v>
      </c>
      <c r="W400" s="61">
        <v>76400000</v>
      </c>
    </row>
    <row r="401" spans="14:23" ht="12" customHeight="1">
      <c r="N401" s="49" t="s">
        <v>5921</v>
      </c>
      <c r="O401" s="61">
        <v>8900</v>
      </c>
      <c r="P401" s="844">
        <v>50</v>
      </c>
      <c r="Q401" s="61">
        <v>123393</v>
      </c>
      <c r="R401" s="61">
        <v>1084767730</v>
      </c>
      <c r="S401" s="61">
        <v>8960</v>
      </c>
      <c r="T401" s="61">
        <v>8960</v>
      </c>
      <c r="U401" s="61">
        <v>8670</v>
      </c>
      <c r="V401" s="61">
        <v>679960</v>
      </c>
      <c r="W401" s="61">
        <v>76400000</v>
      </c>
    </row>
    <row r="402" spans="14:23" ht="12" customHeight="1">
      <c r="N402" s="49" t="s">
        <v>5922</v>
      </c>
      <c r="O402" s="61">
        <v>8850</v>
      </c>
      <c r="P402" s="844">
        <v>50</v>
      </c>
      <c r="Q402" s="61">
        <v>85002</v>
      </c>
      <c r="R402" s="61">
        <v>751756340</v>
      </c>
      <c r="S402" s="61">
        <v>8910</v>
      </c>
      <c r="T402" s="61">
        <v>9000</v>
      </c>
      <c r="U402" s="61">
        <v>8760</v>
      </c>
      <c r="V402" s="61">
        <v>676140</v>
      </c>
      <c r="W402" s="61">
        <v>76400000</v>
      </c>
    </row>
    <row r="403" spans="14:23" ht="12" customHeight="1">
      <c r="N403" s="49" t="s">
        <v>5923</v>
      </c>
      <c r="O403" s="61">
        <v>8800</v>
      </c>
      <c r="P403" s="844">
        <v>-160</v>
      </c>
      <c r="Q403" s="61">
        <v>176366</v>
      </c>
      <c r="R403" s="61">
        <v>1557812670</v>
      </c>
      <c r="S403" s="61">
        <v>9050</v>
      </c>
      <c r="T403" s="61">
        <v>9050</v>
      </c>
      <c r="U403" s="61">
        <v>8790</v>
      </c>
      <c r="V403" s="61">
        <v>672320</v>
      </c>
      <c r="W403" s="61">
        <v>76400000</v>
      </c>
    </row>
    <row r="404" spans="14:23" ht="12" customHeight="1">
      <c r="N404" s="49" t="s">
        <v>5924</v>
      </c>
      <c r="O404" s="61">
        <v>8960</v>
      </c>
      <c r="P404" s="844">
        <v>150</v>
      </c>
      <c r="Q404" s="61">
        <v>108525</v>
      </c>
      <c r="R404" s="61">
        <v>960567300</v>
      </c>
      <c r="S404" s="61">
        <v>8830</v>
      </c>
      <c r="T404" s="61">
        <v>8960</v>
      </c>
      <c r="U404" s="61">
        <v>8760</v>
      </c>
      <c r="V404" s="61">
        <v>684544</v>
      </c>
      <c r="W404" s="61">
        <v>76400000</v>
      </c>
    </row>
    <row r="405" spans="14:23" ht="12" customHeight="1">
      <c r="N405" s="49" t="s">
        <v>5927</v>
      </c>
      <c r="O405" s="61">
        <v>8810</v>
      </c>
      <c r="P405" s="844">
        <v>-50</v>
      </c>
      <c r="Q405" s="61">
        <v>131890</v>
      </c>
      <c r="R405" s="61">
        <v>1156168540</v>
      </c>
      <c r="S405" s="61">
        <v>8860</v>
      </c>
      <c r="T405" s="61">
        <v>8870</v>
      </c>
      <c r="U405" s="61">
        <v>8690</v>
      </c>
      <c r="V405" s="61">
        <v>673084</v>
      </c>
      <c r="W405" s="61">
        <v>76400000</v>
      </c>
    </row>
    <row r="406" spans="14:23" ht="12" customHeight="1">
      <c r="N406" s="49" t="s">
        <v>5928</v>
      </c>
      <c r="O406" s="61">
        <v>8860</v>
      </c>
      <c r="P406" s="844">
        <v>-100</v>
      </c>
      <c r="Q406" s="61">
        <v>90543</v>
      </c>
      <c r="R406" s="61">
        <v>804093490</v>
      </c>
      <c r="S406" s="61">
        <v>8890</v>
      </c>
      <c r="T406" s="61">
        <v>8980</v>
      </c>
      <c r="U406" s="61">
        <v>8760</v>
      </c>
      <c r="V406" s="61">
        <v>676904</v>
      </c>
      <c r="W406" s="61">
        <v>76400000</v>
      </c>
    </row>
    <row r="407" spans="14:23" ht="12" customHeight="1">
      <c r="N407" s="49" t="s">
        <v>5929</v>
      </c>
      <c r="O407" s="61">
        <v>8960</v>
      </c>
      <c r="P407" s="844">
        <v>-160</v>
      </c>
      <c r="Q407" s="61">
        <v>106223</v>
      </c>
      <c r="R407" s="61">
        <v>953795290</v>
      </c>
      <c r="S407" s="61">
        <v>8830</v>
      </c>
      <c r="T407" s="61">
        <v>9080</v>
      </c>
      <c r="U407" s="61">
        <v>8830</v>
      </c>
      <c r="V407" s="61">
        <v>684544</v>
      </c>
      <c r="W407" s="61">
        <v>76400000</v>
      </c>
    </row>
    <row r="408" spans="14:23" ht="12" customHeight="1">
      <c r="N408" s="49" t="s">
        <v>5931</v>
      </c>
      <c r="O408" s="61">
        <v>9120</v>
      </c>
      <c r="P408" s="844">
        <v>-50</v>
      </c>
      <c r="Q408" s="61">
        <v>72150</v>
      </c>
      <c r="R408" s="61">
        <v>656599040</v>
      </c>
      <c r="S408" s="61">
        <v>9180</v>
      </c>
      <c r="T408" s="61">
        <v>9230</v>
      </c>
      <c r="U408" s="61">
        <v>8970</v>
      </c>
      <c r="V408" s="61">
        <v>696768</v>
      </c>
      <c r="W408" s="61">
        <v>76400000</v>
      </c>
    </row>
    <row r="409" spans="14:23" ht="12" customHeight="1">
      <c r="N409" s="49" t="s">
        <v>5933</v>
      </c>
      <c r="O409" s="61">
        <v>9170</v>
      </c>
      <c r="P409" s="844">
        <v>-30</v>
      </c>
      <c r="Q409" s="61">
        <v>190436</v>
      </c>
      <c r="R409" s="61">
        <v>1728342890</v>
      </c>
      <c r="S409" s="61">
        <v>9100</v>
      </c>
      <c r="T409" s="61">
        <v>9190</v>
      </c>
      <c r="U409" s="61">
        <v>8930</v>
      </c>
      <c r="V409" s="61">
        <v>700588</v>
      </c>
      <c r="W409" s="61">
        <v>76400000</v>
      </c>
    </row>
    <row r="410" spans="14:23" ht="12" customHeight="1">
      <c r="N410" s="49" t="s">
        <v>5934</v>
      </c>
      <c r="O410" s="61">
        <v>9200</v>
      </c>
      <c r="P410" s="844">
        <v>50</v>
      </c>
      <c r="Q410" s="61">
        <v>111901</v>
      </c>
      <c r="R410" s="61">
        <v>1027080090</v>
      </c>
      <c r="S410" s="61">
        <v>9190</v>
      </c>
      <c r="T410" s="61">
        <v>9280</v>
      </c>
      <c r="U410" s="61">
        <v>9100</v>
      </c>
      <c r="V410" s="61">
        <v>702880</v>
      </c>
      <c r="W410" s="61">
        <v>76400000</v>
      </c>
    </row>
    <row r="411" spans="14:23" ht="12" customHeight="1">
      <c r="N411" s="49" t="s">
        <v>5935</v>
      </c>
      <c r="O411" s="61">
        <v>9150</v>
      </c>
      <c r="P411" s="844">
        <v>10</v>
      </c>
      <c r="Q411" s="61">
        <v>85403</v>
      </c>
      <c r="R411" s="61">
        <v>778082350</v>
      </c>
      <c r="S411" s="61">
        <v>9140</v>
      </c>
      <c r="T411" s="61">
        <v>9200</v>
      </c>
      <c r="U411" s="61">
        <v>9000</v>
      </c>
      <c r="V411" s="61">
        <v>699060</v>
      </c>
      <c r="W411" s="61">
        <v>76400000</v>
      </c>
    </row>
    <row r="412" spans="14:23" ht="12" customHeight="1">
      <c r="N412" s="49" t="s">
        <v>5936</v>
      </c>
      <c r="O412" s="61">
        <v>9140</v>
      </c>
      <c r="P412" s="844">
        <v>150</v>
      </c>
      <c r="Q412" s="61">
        <v>175165</v>
      </c>
      <c r="R412" s="61">
        <v>1598702260</v>
      </c>
      <c r="S412" s="61">
        <v>9090</v>
      </c>
      <c r="T412" s="61">
        <v>9220</v>
      </c>
      <c r="U412" s="61">
        <v>8930</v>
      </c>
      <c r="V412" s="61">
        <v>698296</v>
      </c>
      <c r="W412" s="61">
        <v>76400000</v>
      </c>
    </row>
    <row r="413" spans="14:23" ht="12" customHeight="1">
      <c r="N413" s="49" t="s">
        <v>5937</v>
      </c>
      <c r="O413" s="61">
        <v>8990</v>
      </c>
      <c r="P413" s="844">
        <v>110</v>
      </c>
      <c r="Q413" s="61">
        <v>196024</v>
      </c>
      <c r="R413" s="61">
        <v>1748607630</v>
      </c>
      <c r="S413" s="61">
        <v>8930</v>
      </c>
      <c r="T413" s="61">
        <v>9070</v>
      </c>
      <c r="U413" s="61">
        <v>8770</v>
      </c>
      <c r="V413" s="61">
        <v>686836</v>
      </c>
      <c r="W413" s="61">
        <v>76400000</v>
      </c>
    </row>
    <row r="414" spans="14:23" ht="12" customHeight="1">
      <c r="N414" s="49" t="s">
        <v>5938</v>
      </c>
      <c r="O414" s="61">
        <v>8880</v>
      </c>
      <c r="P414" s="844">
        <v>-110</v>
      </c>
      <c r="Q414" s="61">
        <v>262187</v>
      </c>
      <c r="R414" s="61">
        <v>2316031860</v>
      </c>
      <c r="S414" s="61">
        <v>8990</v>
      </c>
      <c r="T414" s="61">
        <v>9030</v>
      </c>
      <c r="U414" s="61">
        <v>8750</v>
      </c>
      <c r="V414" s="61">
        <v>678432</v>
      </c>
      <c r="W414" s="61">
        <v>76400000</v>
      </c>
    </row>
    <row r="415" spans="14:23" ht="12" customHeight="1">
      <c r="N415" s="49" t="s">
        <v>5939</v>
      </c>
      <c r="O415" s="61">
        <v>8990</v>
      </c>
      <c r="P415" s="844">
        <v>490</v>
      </c>
      <c r="Q415" s="61">
        <v>365322</v>
      </c>
      <c r="R415" s="61">
        <v>3218391210</v>
      </c>
      <c r="S415" s="61">
        <v>8540</v>
      </c>
      <c r="T415" s="61">
        <v>9050</v>
      </c>
      <c r="U415" s="61">
        <v>8520</v>
      </c>
      <c r="V415" s="61">
        <v>686836</v>
      </c>
      <c r="W415" s="61">
        <v>76400000</v>
      </c>
    </row>
    <row r="416" spans="14:23" ht="12" customHeight="1">
      <c r="N416" s="49" t="s">
        <v>5940</v>
      </c>
      <c r="O416" s="61">
        <v>8500</v>
      </c>
      <c r="P416" s="844">
        <v>-70</v>
      </c>
      <c r="Q416" s="61">
        <v>188075</v>
      </c>
      <c r="R416" s="61">
        <v>1592981920</v>
      </c>
      <c r="S416" s="61">
        <v>8670</v>
      </c>
      <c r="T416" s="61">
        <v>8690</v>
      </c>
      <c r="U416" s="61">
        <v>8360</v>
      </c>
      <c r="V416" s="61">
        <v>649400</v>
      </c>
      <c r="W416" s="61">
        <v>76400000</v>
      </c>
    </row>
    <row r="417" spans="14:23" ht="12" customHeight="1">
      <c r="N417" s="49" t="s">
        <v>5941</v>
      </c>
      <c r="O417" s="61">
        <v>8570</v>
      </c>
      <c r="P417" s="844">
        <v>-100</v>
      </c>
      <c r="Q417" s="61">
        <v>174632</v>
      </c>
      <c r="R417" s="61">
        <v>1500438490</v>
      </c>
      <c r="S417" s="61">
        <v>8700</v>
      </c>
      <c r="T417" s="61">
        <v>8750</v>
      </c>
      <c r="U417" s="61">
        <v>8490</v>
      </c>
      <c r="V417" s="61">
        <v>654748</v>
      </c>
      <c r="W417" s="61">
        <v>76400000</v>
      </c>
    </row>
    <row r="418" spans="14:23" ht="12" customHeight="1">
      <c r="N418" s="49" t="s">
        <v>5942</v>
      </c>
      <c r="O418" s="61">
        <v>8670</v>
      </c>
      <c r="P418" s="844">
        <v>-210</v>
      </c>
      <c r="Q418" s="61">
        <v>78823</v>
      </c>
      <c r="R418" s="61">
        <v>689817080</v>
      </c>
      <c r="S418" s="61">
        <v>8870</v>
      </c>
      <c r="T418" s="61">
        <v>8870</v>
      </c>
      <c r="U418" s="61">
        <v>8670</v>
      </c>
      <c r="V418" s="61">
        <v>662388</v>
      </c>
      <c r="W418" s="61">
        <v>76400000</v>
      </c>
    </row>
    <row r="419" spans="14:23" ht="12" customHeight="1">
      <c r="N419" s="49" t="s">
        <v>5943</v>
      </c>
      <c r="O419" s="61">
        <v>8880</v>
      </c>
      <c r="P419" s="844">
        <v>130</v>
      </c>
      <c r="Q419" s="61">
        <v>134910</v>
      </c>
      <c r="R419" s="61">
        <v>1190809550</v>
      </c>
      <c r="S419" s="61">
        <v>8790</v>
      </c>
      <c r="T419" s="61">
        <v>8930</v>
      </c>
      <c r="U419" s="61">
        <v>8680</v>
      </c>
      <c r="V419" s="61">
        <v>678432</v>
      </c>
      <c r="W419" s="61">
        <v>76400000</v>
      </c>
    </row>
    <row r="420" spans="14:23" ht="12" customHeight="1">
      <c r="N420" s="49" t="s">
        <v>5944</v>
      </c>
      <c r="O420" s="61">
        <v>8750</v>
      </c>
      <c r="P420" s="844">
        <v>40</v>
      </c>
      <c r="Q420" s="61">
        <v>135877</v>
      </c>
      <c r="R420" s="61">
        <v>1197139780</v>
      </c>
      <c r="S420" s="61">
        <v>9020</v>
      </c>
      <c r="T420" s="61">
        <v>9070</v>
      </c>
      <c r="U420" s="61">
        <v>8670</v>
      </c>
      <c r="V420" s="61">
        <v>668500</v>
      </c>
      <c r="W420" s="61">
        <v>76400000</v>
      </c>
    </row>
    <row r="421" spans="14:23" ht="12" customHeight="1">
      <c r="N421" s="49" t="s">
        <v>5945</v>
      </c>
      <c r="O421" s="61">
        <v>8710</v>
      </c>
      <c r="P421" s="844">
        <v>140</v>
      </c>
      <c r="Q421" s="61">
        <v>59928</v>
      </c>
      <c r="R421" s="61">
        <v>518981330</v>
      </c>
      <c r="S421" s="61">
        <v>8650</v>
      </c>
      <c r="T421" s="61">
        <v>8740</v>
      </c>
      <c r="U421" s="61">
        <v>8500</v>
      </c>
      <c r="V421" s="61">
        <v>665444</v>
      </c>
      <c r="W421" s="61">
        <v>76400000</v>
      </c>
    </row>
    <row r="422" spans="14:23" ht="12" customHeight="1">
      <c r="N422" s="49" t="s">
        <v>5946</v>
      </c>
      <c r="O422" s="61">
        <v>8570</v>
      </c>
      <c r="P422" s="844">
        <v>-170</v>
      </c>
      <c r="Q422" s="61">
        <v>117101</v>
      </c>
      <c r="R422" s="61">
        <v>1001925950</v>
      </c>
      <c r="S422" s="61">
        <v>8520</v>
      </c>
      <c r="T422" s="61">
        <v>8720</v>
      </c>
      <c r="U422" s="61">
        <v>8460</v>
      </c>
      <c r="V422" s="61">
        <v>654748</v>
      </c>
      <c r="W422" s="61">
        <v>76400000</v>
      </c>
    </row>
    <row r="423" spans="14:23" ht="12" customHeight="1">
      <c r="N423" s="49" t="s">
        <v>5947</v>
      </c>
      <c r="O423" s="61">
        <v>8740</v>
      </c>
      <c r="P423" s="844">
        <v>-210</v>
      </c>
      <c r="Q423" s="61">
        <v>94123</v>
      </c>
      <c r="R423" s="61">
        <v>826236250</v>
      </c>
      <c r="S423" s="61">
        <v>8950</v>
      </c>
      <c r="T423" s="61">
        <v>9010</v>
      </c>
      <c r="U423" s="61">
        <v>8590</v>
      </c>
      <c r="V423" s="61">
        <v>667736</v>
      </c>
      <c r="W423" s="61">
        <v>76400000</v>
      </c>
    </row>
    <row r="424" spans="14:23" ht="12" customHeight="1">
      <c r="N424" s="49" t="s">
        <v>5948</v>
      </c>
      <c r="O424" s="61">
        <v>8950</v>
      </c>
      <c r="P424" s="844">
        <v>-130</v>
      </c>
      <c r="Q424" s="61">
        <v>107252</v>
      </c>
      <c r="R424" s="61">
        <v>951667120</v>
      </c>
      <c r="S424" s="61">
        <v>8910</v>
      </c>
      <c r="T424" s="61">
        <v>9010</v>
      </c>
      <c r="U424" s="61">
        <v>8780</v>
      </c>
      <c r="V424" s="61">
        <v>683780</v>
      </c>
      <c r="W424" s="61">
        <v>76400000</v>
      </c>
    </row>
    <row r="425" spans="14:23" ht="12" customHeight="1">
      <c r="N425" s="49" t="s">
        <v>5949</v>
      </c>
      <c r="O425" s="61">
        <v>9080</v>
      </c>
      <c r="P425" s="844">
        <v>-10</v>
      </c>
      <c r="Q425" s="61">
        <v>51426</v>
      </c>
      <c r="R425" s="61">
        <v>462802200</v>
      </c>
      <c r="S425" s="61">
        <v>9060</v>
      </c>
      <c r="T425" s="61">
        <v>9090</v>
      </c>
      <c r="U425" s="61">
        <v>8900</v>
      </c>
      <c r="V425" s="61">
        <v>693712</v>
      </c>
      <c r="W425" s="61">
        <v>76400000</v>
      </c>
    </row>
    <row r="426" spans="14:23" ht="12" customHeight="1">
      <c r="N426" s="49" t="s">
        <v>5950</v>
      </c>
      <c r="O426" s="61">
        <v>9090</v>
      </c>
      <c r="P426" s="844">
        <v>40</v>
      </c>
      <c r="Q426" s="61">
        <v>74724</v>
      </c>
      <c r="R426" s="61">
        <v>680520800</v>
      </c>
      <c r="S426" s="61">
        <v>9060</v>
      </c>
      <c r="T426" s="61">
        <v>9250</v>
      </c>
      <c r="U426" s="61">
        <v>9000</v>
      </c>
      <c r="V426" s="61">
        <v>694476</v>
      </c>
      <c r="W426" s="61">
        <v>76400000</v>
      </c>
    </row>
    <row r="427" spans="14:23" ht="12" customHeight="1">
      <c r="N427" s="49" t="s">
        <v>5953</v>
      </c>
      <c r="O427" s="61">
        <v>9050</v>
      </c>
      <c r="P427" s="844">
        <v>270</v>
      </c>
      <c r="Q427" s="61">
        <v>157835</v>
      </c>
      <c r="R427" s="61">
        <v>1405346660</v>
      </c>
      <c r="S427" s="61">
        <v>8690</v>
      </c>
      <c r="T427" s="61">
        <v>9150</v>
      </c>
      <c r="U427" s="61">
        <v>8690</v>
      </c>
      <c r="V427" s="61">
        <v>691420</v>
      </c>
      <c r="W427" s="61">
        <v>76400000</v>
      </c>
    </row>
    <row r="428" spans="14:23" ht="12" customHeight="1">
      <c r="N428" s="49" t="s">
        <v>5954</v>
      </c>
      <c r="O428" s="61">
        <v>8780</v>
      </c>
      <c r="P428" s="844">
        <v>-510</v>
      </c>
      <c r="Q428" s="61">
        <v>109563</v>
      </c>
      <c r="R428" s="61">
        <v>973600830</v>
      </c>
      <c r="S428" s="61">
        <v>9150</v>
      </c>
      <c r="T428" s="61">
        <v>9230</v>
      </c>
      <c r="U428" s="61">
        <v>8720</v>
      </c>
      <c r="V428" s="61">
        <v>670792</v>
      </c>
      <c r="W428" s="61">
        <v>76400000</v>
      </c>
    </row>
    <row r="429" spans="14:23" ht="12" customHeight="1">
      <c r="N429" s="49" t="s">
        <v>5955</v>
      </c>
      <c r="O429" s="61">
        <v>9290</v>
      </c>
      <c r="P429" s="844">
        <v>-130</v>
      </c>
      <c r="Q429" s="61">
        <v>153844</v>
      </c>
      <c r="R429" s="61">
        <v>1407236410</v>
      </c>
      <c r="S429" s="61">
        <v>9350</v>
      </c>
      <c r="T429" s="61">
        <v>9500</v>
      </c>
      <c r="U429" s="61">
        <v>8980</v>
      </c>
      <c r="V429" s="61">
        <v>709756</v>
      </c>
      <c r="W429" s="61">
        <v>76400000</v>
      </c>
    </row>
    <row r="430" spans="14:23" ht="12" customHeight="1">
      <c r="N430" s="49" t="s">
        <v>5957</v>
      </c>
      <c r="O430" s="61">
        <v>9420</v>
      </c>
      <c r="P430" s="844">
        <v>200</v>
      </c>
      <c r="Q430" s="61">
        <v>56520</v>
      </c>
      <c r="R430" s="61">
        <v>526254290</v>
      </c>
      <c r="S430" s="61">
        <v>9220</v>
      </c>
      <c r="T430" s="61">
        <v>9420</v>
      </c>
      <c r="U430" s="61">
        <v>9140</v>
      </c>
      <c r="V430" s="61">
        <v>719688</v>
      </c>
      <c r="W430" s="61">
        <v>76400000</v>
      </c>
    </row>
    <row r="431" spans="14:23" ht="12" customHeight="1">
      <c r="N431" s="49" t="s">
        <v>5959</v>
      </c>
      <c r="O431" s="61">
        <v>9220</v>
      </c>
      <c r="P431" s="844">
        <v>60</v>
      </c>
      <c r="Q431" s="61">
        <v>95078</v>
      </c>
      <c r="R431" s="61">
        <v>864506900</v>
      </c>
      <c r="S431" s="61">
        <v>9160</v>
      </c>
      <c r="T431" s="61">
        <v>9290</v>
      </c>
      <c r="U431" s="61">
        <v>8930</v>
      </c>
      <c r="V431" s="61">
        <v>704408</v>
      </c>
      <c r="W431" s="61">
        <v>76400000</v>
      </c>
    </row>
    <row r="432" spans="14:23" ht="12" customHeight="1">
      <c r="N432" s="49" t="s">
        <v>5960</v>
      </c>
      <c r="O432" s="61">
        <v>9160</v>
      </c>
      <c r="P432" s="844">
        <v>-370</v>
      </c>
      <c r="Q432" s="61">
        <v>124885</v>
      </c>
      <c r="R432" s="61">
        <v>1155082830</v>
      </c>
      <c r="S432" s="61">
        <v>9590</v>
      </c>
      <c r="T432" s="61">
        <v>9590</v>
      </c>
      <c r="U432" s="61">
        <v>9130</v>
      </c>
      <c r="V432" s="61">
        <v>699824</v>
      </c>
      <c r="W432" s="61">
        <v>76400000</v>
      </c>
    </row>
    <row r="433" spans="14:23" ht="12" customHeight="1">
      <c r="N433" s="49" t="s">
        <v>5962</v>
      </c>
      <c r="O433" s="61">
        <v>9530</v>
      </c>
      <c r="P433" s="844">
        <v>-240</v>
      </c>
      <c r="Q433" s="61">
        <v>108432</v>
      </c>
      <c r="R433" s="61">
        <v>1047128280</v>
      </c>
      <c r="S433" s="61">
        <v>9780</v>
      </c>
      <c r="T433" s="61">
        <v>9800</v>
      </c>
      <c r="U433" s="61">
        <v>9520</v>
      </c>
      <c r="V433" s="61">
        <v>728092</v>
      </c>
      <c r="W433" s="61">
        <v>76400000</v>
      </c>
    </row>
    <row r="434" spans="14:23" ht="12" customHeight="1">
      <c r="N434" s="49" t="s">
        <v>5965</v>
      </c>
      <c r="O434" s="61">
        <v>9770</v>
      </c>
      <c r="P434" s="844">
        <v>310</v>
      </c>
      <c r="Q434" s="61">
        <v>219841</v>
      </c>
      <c r="R434" s="61">
        <v>2126140590</v>
      </c>
      <c r="S434" s="61">
        <v>9460</v>
      </c>
      <c r="T434" s="61">
        <v>9770</v>
      </c>
      <c r="U434" s="61">
        <v>9340</v>
      </c>
      <c r="V434" s="61">
        <v>746428</v>
      </c>
      <c r="W434" s="61">
        <v>76400000</v>
      </c>
    </row>
    <row r="435" spans="14:23" ht="12" customHeight="1">
      <c r="N435" s="49" t="s">
        <v>5966</v>
      </c>
      <c r="O435" s="61">
        <v>9460</v>
      </c>
      <c r="P435" s="844">
        <v>-60</v>
      </c>
      <c r="Q435" s="61">
        <v>141509</v>
      </c>
      <c r="R435" s="61">
        <v>1357282270</v>
      </c>
      <c r="S435" s="61">
        <v>9500</v>
      </c>
      <c r="T435" s="61">
        <v>9650</v>
      </c>
      <c r="U435" s="61">
        <v>9410</v>
      </c>
      <c r="V435" s="61">
        <v>722744</v>
      </c>
      <c r="W435" s="61">
        <v>76400000</v>
      </c>
    </row>
    <row r="436" spans="14:23" ht="12" customHeight="1">
      <c r="N436" s="49" t="s">
        <v>5968</v>
      </c>
      <c r="O436" s="61">
        <v>9520</v>
      </c>
      <c r="P436" s="844">
        <v>0</v>
      </c>
      <c r="Q436" s="61">
        <v>182614</v>
      </c>
      <c r="R436" s="61">
        <v>1716414650</v>
      </c>
      <c r="S436" s="61">
        <v>9580</v>
      </c>
      <c r="T436" s="61">
        <v>9590</v>
      </c>
      <c r="U436" s="61">
        <v>9260</v>
      </c>
      <c r="V436" s="61">
        <v>727328</v>
      </c>
      <c r="W436" s="61">
        <v>76400000</v>
      </c>
    </row>
    <row r="437" spans="14:23" ht="12" customHeight="1">
      <c r="N437" s="49" t="s">
        <v>5970</v>
      </c>
      <c r="O437" s="61">
        <v>9520</v>
      </c>
      <c r="P437" s="844">
        <v>180</v>
      </c>
      <c r="Q437" s="61">
        <v>247441</v>
      </c>
      <c r="R437" s="61">
        <v>2346462920</v>
      </c>
      <c r="S437" s="61">
        <v>9460</v>
      </c>
      <c r="T437" s="61">
        <v>9580</v>
      </c>
      <c r="U437" s="61">
        <v>9190</v>
      </c>
      <c r="V437" s="61">
        <v>727328</v>
      </c>
      <c r="W437" s="61">
        <v>76400000</v>
      </c>
    </row>
    <row r="438" spans="14:23" ht="12" customHeight="1">
      <c r="N438" s="49" t="s">
        <v>5971</v>
      </c>
      <c r="O438" s="61">
        <v>9340</v>
      </c>
      <c r="P438" s="844">
        <v>580</v>
      </c>
      <c r="Q438" s="61">
        <v>480267</v>
      </c>
      <c r="R438" s="61">
        <v>4423508850</v>
      </c>
      <c r="S438" s="61">
        <v>8900</v>
      </c>
      <c r="T438" s="61">
        <v>9450</v>
      </c>
      <c r="U438" s="61">
        <v>8800</v>
      </c>
      <c r="V438" s="61">
        <v>713576</v>
      </c>
      <c r="W438" s="61">
        <v>76400000</v>
      </c>
    </row>
    <row r="439" spans="14:23" ht="12" customHeight="1">
      <c r="N439" s="49" t="s">
        <v>5972</v>
      </c>
      <c r="O439" s="61">
        <v>8760</v>
      </c>
      <c r="P439" s="844">
        <v>10</v>
      </c>
      <c r="Q439" s="61">
        <v>71693</v>
      </c>
      <c r="R439" s="61">
        <v>628098900</v>
      </c>
      <c r="S439" s="61">
        <v>8750</v>
      </c>
      <c r="T439" s="61">
        <v>8830</v>
      </c>
      <c r="U439" s="61">
        <v>8640</v>
      </c>
      <c r="V439" s="61">
        <v>669264</v>
      </c>
      <c r="W439" s="61">
        <v>76400000</v>
      </c>
    </row>
    <row r="440" spans="14:23" ht="12" customHeight="1">
      <c r="N440" s="49" t="s">
        <v>5973</v>
      </c>
      <c r="O440" s="61">
        <v>8750</v>
      </c>
      <c r="P440" s="844">
        <v>290</v>
      </c>
      <c r="Q440" s="61">
        <v>122907</v>
      </c>
      <c r="R440" s="61">
        <v>1069988490</v>
      </c>
      <c r="S440" s="61">
        <v>8400</v>
      </c>
      <c r="T440" s="61">
        <v>8790</v>
      </c>
      <c r="U440" s="61">
        <v>8400</v>
      </c>
      <c r="V440" s="61">
        <v>668500</v>
      </c>
      <c r="W440" s="61">
        <v>76400000</v>
      </c>
    </row>
    <row r="441" spans="14:23" ht="12" customHeight="1">
      <c r="N441" s="49" t="s">
        <v>5974</v>
      </c>
      <c r="O441" s="61">
        <v>8460</v>
      </c>
      <c r="P441" s="844">
        <v>160</v>
      </c>
      <c r="Q441" s="61">
        <v>52425</v>
      </c>
      <c r="R441" s="61">
        <v>440596160</v>
      </c>
      <c r="S441" s="61">
        <v>8310</v>
      </c>
      <c r="T441" s="61">
        <v>8550</v>
      </c>
      <c r="U441" s="61">
        <v>8210</v>
      </c>
      <c r="V441" s="61">
        <v>646344</v>
      </c>
      <c r="W441" s="61">
        <v>76400000</v>
      </c>
    </row>
    <row r="442" spans="14:23" ht="12" customHeight="1">
      <c r="N442" s="49" t="s">
        <v>5975</v>
      </c>
      <c r="O442" s="61">
        <v>8300</v>
      </c>
      <c r="P442" s="844">
        <v>40</v>
      </c>
      <c r="Q442" s="61">
        <v>117715</v>
      </c>
      <c r="R442" s="61">
        <v>964545830</v>
      </c>
      <c r="S442" s="61">
        <v>8180</v>
      </c>
      <c r="T442" s="61">
        <v>8320</v>
      </c>
      <c r="U442" s="61">
        <v>8100</v>
      </c>
      <c r="V442" s="61">
        <v>634120</v>
      </c>
      <c r="W442" s="61">
        <v>76400000</v>
      </c>
    </row>
    <row r="443" spans="14:23" ht="12" customHeight="1">
      <c r="N443" s="49" t="s">
        <v>5976</v>
      </c>
      <c r="O443" s="61">
        <v>8260</v>
      </c>
      <c r="P443" s="844">
        <v>-20</v>
      </c>
      <c r="Q443" s="61">
        <v>88355</v>
      </c>
      <c r="R443" s="61">
        <v>727091840</v>
      </c>
      <c r="S443" s="61">
        <v>8450</v>
      </c>
      <c r="T443" s="61">
        <v>8450</v>
      </c>
      <c r="U443" s="61">
        <v>8170</v>
      </c>
      <c r="V443" s="61">
        <v>631064</v>
      </c>
      <c r="W443" s="61">
        <v>76400000</v>
      </c>
    </row>
    <row r="444" spans="14:23" ht="12" customHeight="1">
      <c r="N444" s="49" t="s">
        <v>5977</v>
      </c>
      <c r="O444" s="61">
        <v>8280</v>
      </c>
      <c r="P444" s="844">
        <v>-80</v>
      </c>
      <c r="Q444" s="61">
        <v>121939</v>
      </c>
      <c r="R444" s="61">
        <v>1008319290</v>
      </c>
      <c r="S444" s="61">
        <v>8260</v>
      </c>
      <c r="T444" s="61">
        <v>8460</v>
      </c>
      <c r="U444" s="61">
        <v>8220</v>
      </c>
      <c r="V444" s="61">
        <v>632592</v>
      </c>
      <c r="W444" s="61">
        <v>76400000</v>
      </c>
    </row>
    <row r="445" spans="14:23" ht="12" customHeight="1">
      <c r="N445" s="49" t="s">
        <v>5978</v>
      </c>
      <c r="O445" s="61">
        <v>8360</v>
      </c>
      <c r="P445" s="844">
        <v>-20</v>
      </c>
      <c r="Q445" s="61">
        <v>133459</v>
      </c>
      <c r="R445" s="61">
        <v>1108635640</v>
      </c>
      <c r="S445" s="61">
        <v>8310</v>
      </c>
      <c r="T445" s="61">
        <v>8480</v>
      </c>
      <c r="U445" s="61">
        <v>8200</v>
      </c>
      <c r="V445" s="61">
        <v>638704</v>
      </c>
      <c r="W445" s="61">
        <v>76400000</v>
      </c>
    </row>
    <row r="446" spans="14:23" ht="12" customHeight="1">
      <c r="N446" s="49" t="s">
        <v>5979</v>
      </c>
      <c r="O446" s="61">
        <v>8380</v>
      </c>
      <c r="P446" s="844">
        <v>-120</v>
      </c>
      <c r="Q446" s="61">
        <v>125193</v>
      </c>
      <c r="R446" s="61">
        <v>1052848940</v>
      </c>
      <c r="S446" s="61">
        <v>8500</v>
      </c>
      <c r="T446" s="61">
        <v>8510</v>
      </c>
      <c r="U446" s="61">
        <v>8330</v>
      </c>
      <c r="V446" s="61">
        <v>640232</v>
      </c>
      <c r="W446" s="61">
        <v>76400000</v>
      </c>
    </row>
    <row r="447" spans="14:23" ht="12" customHeight="1">
      <c r="N447" s="49" t="s">
        <v>5980</v>
      </c>
      <c r="O447" s="61">
        <v>8500</v>
      </c>
      <c r="P447" s="844">
        <v>-150</v>
      </c>
      <c r="Q447" s="61">
        <v>122713</v>
      </c>
      <c r="R447" s="61">
        <v>1043944960</v>
      </c>
      <c r="S447" s="61">
        <v>8550</v>
      </c>
      <c r="T447" s="61">
        <v>8730</v>
      </c>
      <c r="U447" s="61">
        <v>8450</v>
      </c>
      <c r="V447" s="61">
        <v>649400</v>
      </c>
      <c r="W447" s="61">
        <v>76400000</v>
      </c>
    </row>
    <row r="448" spans="14:23" ht="12" customHeight="1">
      <c r="N448" s="49" t="s">
        <v>5981</v>
      </c>
      <c r="O448" s="61">
        <v>8650</v>
      </c>
      <c r="P448" s="844">
        <v>0</v>
      </c>
      <c r="Q448" s="61">
        <v>65140</v>
      </c>
      <c r="R448" s="61">
        <v>560487960</v>
      </c>
      <c r="S448" s="61">
        <v>8700</v>
      </c>
      <c r="T448" s="61">
        <v>8760</v>
      </c>
      <c r="U448" s="61">
        <v>8450</v>
      </c>
      <c r="V448" s="61">
        <v>660860</v>
      </c>
      <c r="W448" s="61">
        <v>76400000</v>
      </c>
    </row>
    <row r="449" spans="14:23" ht="12" customHeight="1">
      <c r="N449" s="49" t="s">
        <v>5982</v>
      </c>
      <c r="O449" s="61">
        <v>8650</v>
      </c>
      <c r="P449" s="844">
        <v>170</v>
      </c>
      <c r="Q449" s="61">
        <v>128647</v>
      </c>
      <c r="R449" s="61">
        <v>1098308400</v>
      </c>
      <c r="S449" s="61">
        <v>8510</v>
      </c>
      <c r="T449" s="61">
        <v>8660</v>
      </c>
      <c r="U449" s="61">
        <v>8430</v>
      </c>
      <c r="V449" s="61">
        <v>660860</v>
      </c>
      <c r="W449" s="61">
        <v>76400000</v>
      </c>
    </row>
    <row r="450" spans="14:23" ht="12" customHeight="1">
      <c r="N450" s="49" t="s">
        <v>5983</v>
      </c>
      <c r="O450" s="61">
        <v>8480</v>
      </c>
      <c r="P450" s="844">
        <v>-80</v>
      </c>
      <c r="Q450" s="61">
        <v>133450</v>
      </c>
      <c r="R450" s="61">
        <v>1136283130</v>
      </c>
      <c r="S450" s="61">
        <v>8560</v>
      </c>
      <c r="T450" s="61">
        <v>8650</v>
      </c>
      <c r="U450" s="61">
        <v>8410</v>
      </c>
      <c r="V450" s="61">
        <v>647872</v>
      </c>
      <c r="W450" s="61">
        <v>76400000</v>
      </c>
    </row>
    <row r="451" spans="14:23" ht="12" customHeight="1">
      <c r="N451" s="49" t="s">
        <v>5984</v>
      </c>
      <c r="O451" s="61">
        <v>8560</v>
      </c>
      <c r="P451" s="844">
        <v>-200</v>
      </c>
      <c r="Q451" s="61">
        <v>65873</v>
      </c>
      <c r="R451" s="61">
        <v>566615440</v>
      </c>
      <c r="S451" s="61">
        <v>8650</v>
      </c>
      <c r="T451" s="61">
        <v>8740</v>
      </c>
      <c r="U451" s="61">
        <v>8540</v>
      </c>
      <c r="V451" s="61">
        <v>653984</v>
      </c>
      <c r="W451" s="61">
        <v>76400000</v>
      </c>
    </row>
    <row r="452" spans="14:23" ht="12" customHeight="1">
      <c r="N452" s="49" t="s">
        <v>5985</v>
      </c>
      <c r="O452" s="61">
        <v>8760</v>
      </c>
      <c r="P452" s="844">
        <v>120</v>
      </c>
      <c r="Q452" s="61">
        <v>85934</v>
      </c>
      <c r="R452" s="61">
        <v>745694680</v>
      </c>
      <c r="S452" s="61">
        <v>8640</v>
      </c>
      <c r="T452" s="61">
        <v>8760</v>
      </c>
      <c r="U452" s="61">
        <v>8450</v>
      </c>
      <c r="V452" s="61">
        <v>669264</v>
      </c>
      <c r="W452" s="61">
        <v>76400000</v>
      </c>
    </row>
    <row r="453" spans="14:23" ht="12" customHeight="1">
      <c r="N453" s="49" t="s">
        <v>5986</v>
      </c>
      <c r="O453" s="61">
        <v>8640</v>
      </c>
      <c r="P453" s="844">
        <v>30</v>
      </c>
      <c r="Q453" s="61">
        <v>92487</v>
      </c>
      <c r="R453" s="61">
        <v>798074580</v>
      </c>
      <c r="S453" s="61">
        <v>8810</v>
      </c>
      <c r="T453" s="61">
        <v>8890</v>
      </c>
      <c r="U453" s="61">
        <v>8520</v>
      </c>
      <c r="V453" s="61">
        <v>660096</v>
      </c>
      <c r="W453" s="61">
        <v>76400000</v>
      </c>
    </row>
    <row r="454" spans="14:23" ht="12" customHeight="1">
      <c r="N454" s="49" t="s">
        <v>5987</v>
      </c>
      <c r="O454" s="61">
        <v>8610</v>
      </c>
      <c r="P454" s="844">
        <v>0</v>
      </c>
      <c r="Q454" s="61">
        <v>183371</v>
      </c>
      <c r="R454" s="61">
        <v>1560713920</v>
      </c>
      <c r="S454" s="61">
        <v>8620</v>
      </c>
      <c r="T454" s="61">
        <v>8650</v>
      </c>
      <c r="U454" s="61">
        <v>8440</v>
      </c>
      <c r="V454" s="61">
        <v>657804</v>
      </c>
      <c r="W454" s="61">
        <v>76400000</v>
      </c>
    </row>
    <row r="455" spans="14:23" ht="12" customHeight="1">
      <c r="N455" s="49" t="s">
        <v>5988</v>
      </c>
      <c r="O455" s="61">
        <v>8610</v>
      </c>
      <c r="P455" s="844">
        <v>-30</v>
      </c>
      <c r="Q455" s="61">
        <v>115347</v>
      </c>
      <c r="R455" s="61">
        <v>992840060</v>
      </c>
      <c r="S455" s="61">
        <v>8560</v>
      </c>
      <c r="T455" s="61">
        <v>8780</v>
      </c>
      <c r="U455" s="61">
        <v>8470</v>
      </c>
      <c r="V455" s="61">
        <v>657804</v>
      </c>
      <c r="W455" s="61">
        <v>76400000</v>
      </c>
    </row>
    <row r="456" spans="14:23" ht="12" customHeight="1">
      <c r="N456" s="49" t="s">
        <v>5989</v>
      </c>
      <c r="O456" s="61">
        <v>8640</v>
      </c>
      <c r="P456" s="844">
        <v>130</v>
      </c>
      <c r="Q456" s="61">
        <v>167718</v>
      </c>
      <c r="R456" s="61">
        <v>1426219580</v>
      </c>
      <c r="S456" s="61">
        <v>8500</v>
      </c>
      <c r="T456" s="61">
        <v>8720</v>
      </c>
      <c r="U456" s="61">
        <v>8230</v>
      </c>
      <c r="V456" s="61">
        <v>660096</v>
      </c>
      <c r="W456" s="61">
        <v>76400000</v>
      </c>
    </row>
    <row r="457" spans="14:23" ht="12" customHeight="1">
      <c r="N457" s="49" t="s">
        <v>5990</v>
      </c>
      <c r="O457" s="61">
        <v>8510</v>
      </c>
      <c r="P457" s="844">
        <v>-400</v>
      </c>
      <c r="Q457" s="61">
        <v>308720</v>
      </c>
      <c r="R457" s="61">
        <v>2664341360</v>
      </c>
      <c r="S457" s="61">
        <v>8970</v>
      </c>
      <c r="T457" s="61">
        <v>8970</v>
      </c>
      <c r="U457" s="61">
        <v>8440</v>
      </c>
      <c r="V457" s="61">
        <v>650164</v>
      </c>
      <c r="W457" s="61">
        <v>76400000</v>
      </c>
    </row>
    <row r="458" spans="14:23" ht="12" customHeight="1">
      <c r="N458" s="49" t="s">
        <v>5991</v>
      </c>
      <c r="O458" s="61">
        <v>8910</v>
      </c>
      <c r="P458" s="844">
        <v>150</v>
      </c>
      <c r="Q458" s="61">
        <v>250429</v>
      </c>
      <c r="R458" s="61">
        <v>2223803180</v>
      </c>
      <c r="S458" s="61">
        <v>8760</v>
      </c>
      <c r="T458" s="61">
        <v>8970</v>
      </c>
      <c r="U458" s="61">
        <v>8560</v>
      </c>
      <c r="V458" s="61">
        <v>680724</v>
      </c>
      <c r="W458" s="61">
        <v>76400000</v>
      </c>
    </row>
    <row r="459" spans="14:23" ht="12" customHeight="1">
      <c r="N459" s="49" t="s">
        <v>5992</v>
      </c>
      <c r="O459" s="61">
        <v>8760</v>
      </c>
      <c r="P459" s="844">
        <v>-10</v>
      </c>
      <c r="Q459" s="61">
        <v>112107</v>
      </c>
      <c r="R459" s="61">
        <v>973990860</v>
      </c>
      <c r="S459" s="61">
        <v>8910</v>
      </c>
      <c r="T459" s="61">
        <v>8920</v>
      </c>
      <c r="U459" s="61">
        <v>8470</v>
      </c>
      <c r="V459" s="61">
        <v>669264</v>
      </c>
      <c r="W459" s="61">
        <v>76400000</v>
      </c>
    </row>
    <row r="460" spans="14:23" ht="12" customHeight="1">
      <c r="N460" s="49" t="s">
        <v>5993</v>
      </c>
      <c r="O460" s="61">
        <v>8770</v>
      </c>
      <c r="P460" s="844">
        <v>-30</v>
      </c>
      <c r="Q460" s="61">
        <v>339726</v>
      </c>
      <c r="R460" s="61">
        <v>2962345590</v>
      </c>
      <c r="S460" s="61">
        <v>8750</v>
      </c>
      <c r="T460" s="61">
        <v>8890</v>
      </c>
      <c r="U460" s="61">
        <v>8440</v>
      </c>
      <c r="V460" s="61">
        <v>670028</v>
      </c>
      <c r="W460" s="61">
        <v>76400000</v>
      </c>
    </row>
    <row r="461" spans="14:23" ht="12" customHeight="1">
      <c r="N461" s="49" t="s">
        <v>5994</v>
      </c>
      <c r="O461" s="61">
        <v>8800</v>
      </c>
      <c r="P461" s="844">
        <v>330</v>
      </c>
      <c r="Q461" s="61">
        <v>240194</v>
      </c>
      <c r="R461" s="61">
        <v>2092156610</v>
      </c>
      <c r="S461" s="61">
        <v>8500</v>
      </c>
      <c r="T461" s="61">
        <v>8850</v>
      </c>
      <c r="U461" s="61">
        <v>8360</v>
      </c>
      <c r="V461" s="61">
        <v>672320</v>
      </c>
      <c r="W461" s="61">
        <v>76400000</v>
      </c>
    </row>
    <row r="462" spans="14:23" ht="12" customHeight="1">
      <c r="N462" s="49" t="s">
        <v>5995</v>
      </c>
      <c r="O462" s="61">
        <v>8470</v>
      </c>
      <c r="P462" s="844">
        <v>190</v>
      </c>
      <c r="Q462" s="61">
        <v>184955</v>
      </c>
      <c r="R462" s="61">
        <v>1545665110</v>
      </c>
      <c r="S462" s="61">
        <v>8210</v>
      </c>
      <c r="T462" s="61">
        <v>8480</v>
      </c>
      <c r="U462" s="61">
        <v>8180</v>
      </c>
      <c r="V462" s="61">
        <v>647108</v>
      </c>
      <c r="W462" s="61">
        <v>76400000</v>
      </c>
    </row>
    <row r="463" spans="14:23" ht="12" customHeight="1">
      <c r="N463" s="49" t="s">
        <v>5996</v>
      </c>
      <c r="O463" s="61">
        <v>8280</v>
      </c>
      <c r="P463" s="844">
        <v>10</v>
      </c>
      <c r="Q463" s="61">
        <v>233576</v>
      </c>
      <c r="R463" s="61">
        <v>1925841430</v>
      </c>
      <c r="S463" s="61">
        <v>8270</v>
      </c>
      <c r="T463" s="61">
        <v>8440</v>
      </c>
      <c r="U463" s="61">
        <v>8050</v>
      </c>
      <c r="V463" s="61">
        <v>632592</v>
      </c>
      <c r="W463" s="61">
        <v>76400000</v>
      </c>
    </row>
    <row r="464" spans="14:23" ht="12" customHeight="1">
      <c r="N464" s="49" t="s">
        <v>5997</v>
      </c>
      <c r="O464" s="61">
        <v>8270</v>
      </c>
      <c r="P464" s="844">
        <v>170</v>
      </c>
      <c r="Q464" s="61">
        <v>286864</v>
      </c>
      <c r="R464" s="61">
        <v>2335334020</v>
      </c>
      <c r="S464" s="61">
        <v>8110</v>
      </c>
      <c r="T464" s="61">
        <v>8400</v>
      </c>
      <c r="U464" s="61">
        <v>7960</v>
      </c>
      <c r="V464" s="61">
        <v>631828</v>
      </c>
      <c r="W464" s="61">
        <v>76400000</v>
      </c>
    </row>
    <row r="465" spans="14:23" ht="12" customHeight="1">
      <c r="N465" s="49" t="s">
        <v>5998</v>
      </c>
      <c r="O465" s="61">
        <v>8100</v>
      </c>
      <c r="P465" s="844">
        <v>490</v>
      </c>
      <c r="Q465" s="61">
        <v>489175</v>
      </c>
      <c r="R465" s="61">
        <v>3908474030</v>
      </c>
      <c r="S465" s="61">
        <v>7530</v>
      </c>
      <c r="T465" s="61">
        <v>8400</v>
      </c>
      <c r="U465" s="61">
        <v>7530</v>
      </c>
      <c r="V465" s="61">
        <v>618840</v>
      </c>
      <c r="W465" s="61">
        <v>76400000</v>
      </c>
    </row>
    <row r="466" spans="14:23" ht="12" customHeight="1">
      <c r="N466" s="49" t="s">
        <v>5999</v>
      </c>
      <c r="O466" s="61">
        <v>7610</v>
      </c>
      <c r="P466" s="844">
        <v>-100</v>
      </c>
      <c r="Q466" s="61">
        <v>132096</v>
      </c>
      <c r="R466" s="61">
        <v>1013678510</v>
      </c>
      <c r="S466" s="61">
        <v>7690</v>
      </c>
      <c r="T466" s="61">
        <v>7750</v>
      </c>
      <c r="U466" s="61">
        <v>7610</v>
      </c>
      <c r="V466" s="61">
        <v>581404</v>
      </c>
      <c r="W466" s="61">
        <v>76400000</v>
      </c>
    </row>
    <row r="467" spans="14:23" ht="12" customHeight="1">
      <c r="N467" s="49" t="s">
        <v>6000</v>
      </c>
      <c r="O467" s="61">
        <v>7710</v>
      </c>
      <c r="P467" s="844">
        <v>10</v>
      </c>
      <c r="Q467" s="61">
        <v>146708</v>
      </c>
      <c r="R467" s="61">
        <v>1125171640</v>
      </c>
      <c r="S467" s="61">
        <v>7590</v>
      </c>
      <c r="T467" s="61">
        <v>7750</v>
      </c>
      <c r="U467" s="61">
        <v>7570</v>
      </c>
      <c r="V467" s="61">
        <v>589044</v>
      </c>
      <c r="W467" s="61">
        <v>76400000</v>
      </c>
    </row>
    <row r="468" spans="14:23" ht="12" customHeight="1">
      <c r="N468" s="49" t="s">
        <v>6001</v>
      </c>
      <c r="O468" s="61">
        <v>7700</v>
      </c>
      <c r="P468" s="844">
        <v>100</v>
      </c>
      <c r="Q468" s="61">
        <v>173256</v>
      </c>
      <c r="R468" s="61">
        <v>1321737740</v>
      </c>
      <c r="S468" s="61">
        <v>7690</v>
      </c>
      <c r="T468" s="61">
        <v>7710</v>
      </c>
      <c r="U468" s="61">
        <v>7540</v>
      </c>
      <c r="V468" s="61">
        <v>588280</v>
      </c>
      <c r="W468" s="61">
        <v>76400000</v>
      </c>
    </row>
    <row r="469" spans="14:23" ht="12" customHeight="1">
      <c r="N469" s="49" t="s">
        <v>6002</v>
      </c>
      <c r="O469" s="61">
        <v>7600</v>
      </c>
      <c r="P469" s="844">
        <v>100</v>
      </c>
      <c r="Q469" s="61">
        <v>239748</v>
      </c>
      <c r="R469" s="61">
        <v>1821317250</v>
      </c>
      <c r="S469" s="61">
        <v>7600</v>
      </c>
      <c r="T469" s="61">
        <v>7770</v>
      </c>
      <c r="U469" s="61">
        <v>7430</v>
      </c>
      <c r="V469" s="61">
        <v>580640</v>
      </c>
      <c r="W469" s="61">
        <v>76400000</v>
      </c>
    </row>
    <row r="470" spans="14:23" ht="12" customHeight="1">
      <c r="N470" s="49" t="s">
        <v>6003</v>
      </c>
      <c r="O470" s="61">
        <v>7500</v>
      </c>
      <c r="P470" s="844">
        <v>-80</v>
      </c>
      <c r="Q470" s="61">
        <v>396676</v>
      </c>
      <c r="R470" s="61">
        <v>3012410580</v>
      </c>
      <c r="S470" s="61">
        <v>7720</v>
      </c>
      <c r="T470" s="61">
        <v>7850</v>
      </c>
      <c r="U470" s="61">
        <v>7350</v>
      </c>
      <c r="V470" s="61">
        <v>573000</v>
      </c>
      <c r="W470" s="61">
        <v>76400000</v>
      </c>
    </row>
    <row r="471" spans="14:23" ht="12" customHeight="1">
      <c r="N471" s="49" t="s">
        <v>6004</v>
      </c>
      <c r="O471" s="61">
        <v>7580</v>
      </c>
      <c r="P471" s="844">
        <v>350</v>
      </c>
      <c r="Q471" s="61">
        <v>513470</v>
      </c>
      <c r="R471" s="61">
        <v>3852778050</v>
      </c>
      <c r="S471" s="61">
        <v>7230</v>
      </c>
      <c r="T471" s="61">
        <v>7650</v>
      </c>
      <c r="U471" s="61">
        <v>7200</v>
      </c>
      <c r="V471" s="61">
        <v>579112</v>
      </c>
      <c r="W471" s="61">
        <v>76400000</v>
      </c>
    </row>
    <row r="472" spans="14:23" ht="12" customHeight="1">
      <c r="N472" s="49" t="s">
        <v>6005</v>
      </c>
      <c r="O472" s="61">
        <v>7230</v>
      </c>
      <c r="P472" s="844">
        <v>280</v>
      </c>
      <c r="Q472" s="61">
        <v>367641</v>
      </c>
      <c r="R472" s="61">
        <v>2639858080</v>
      </c>
      <c r="S472" s="61">
        <v>7000</v>
      </c>
      <c r="T472" s="61">
        <v>7270</v>
      </c>
      <c r="U472" s="61">
        <v>7000</v>
      </c>
      <c r="V472" s="61">
        <v>552372</v>
      </c>
      <c r="W472" s="61">
        <v>76400000</v>
      </c>
    </row>
    <row r="473" spans="14:23" ht="12" customHeight="1">
      <c r="N473" s="49" t="s">
        <v>6006</v>
      </c>
      <c r="O473" s="61">
        <v>6950</v>
      </c>
      <c r="P473" s="844">
        <v>140</v>
      </c>
      <c r="Q473" s="61">
        <v>593303</v>
      </c>
      <c r="R473" s="61">
        <v>4215897920</v>
      </c>
      <c r="S473" s="61">
        <v>6810</v>
      </c>
      <c r="T473" s="61">
        <v>7300</v>
      </c>
      <c r="U473" s="61">
        <v>6810</v>
      </c>
      <c r="V473" s="61">
        <v>530980</v>
      </c>
      <c r="W473" s="61">
        <v>76400000</v>
      </c>
    </row>
    <row r="474" spans="14:23" ht="12" customHeight="1">
      <c r="N474" s="49" t="s">
        <v>6007</v>
      </c>
      <c r="O474" s="61">
        <v>6810</v>
      </c>
      <c r="P474" s="844">
        <v>-10</v>
      </c>
      <c r="Q474" s="61">
        <v>53096</v>
      </c>
      <c r="R474" s="61">
        <v>358638660</v>
      </c>
      <c r="S474" s="61">
        <v>6800</v>
      </c>
      <c r="T474" s="61">
        <v>6820</v>
      </c>
      <c r="U474" s="61">
        <v>6710</v>
      </c>
      <c r="V474" s="61">
        <v>520284</v>
      </c>
      <c r="W474" s="61">
        <v>76400000</v>
      </c>
    </row>
    <row r="475" spans="14:23" ht="12" customHeight="1">
      <c r="N475" s="49" t="s">
        <v>6008</v>
      </c>
      <c r="O475" s="61">
        <v>6820</v>
      </c>
      <c r="P475" s="844">
        <v>60</v>
      </c>
      <c r="Q475" s="61">
        <v>217272</v>
      </c>
      <c r="R475" s="61">
        <v>1482051880</v>
      </c>
      <c r="S475" s="61">
        <v>6760</v>
      </c>
      <c r="T475" s="61">
        <v>6890</v>
      </c>
      <c r="U475" s="61">
        <v>6710</v>
      </c>
      <c r="V475" s="61">
        <v>521048</v>
      </c>
      <c r="W475" s="61">
        <v>76400000</v>
      </c>
    </row>
    <row r="476" spans="14:23" ht="12" customHeight="1">
      <c r="N476" s="49" t="s">
        <v>6009</v>
      </c>
      <c r="O476" s="61">
        <v>6760</v>
      </c>
      <c r="P476" s="844">
        <v>30</v>
      </c>
      <c r="Q476" s="61">
        <v>132382</v>
      </c>
      <c r="R476" s="61">
        <v>881646410</v>
      </c>
      <c r="S476" s="61">
        <v>6710</v>
      </c>
      <c r="T476" s="61">
        <v>6770</v>
      </c>
      <c r="U476" s="61">
        <v>6530</v>
      </c>
      <c r="V476" s="61">
        <v>516464</v>
      </c>
      <c r="W476" s="61">
        <v>76400000</v>
      </c>
    </row>
    <row r="477" spans="14:23" ht="12" customHeight="1">
      <c r="N477" s="49" t="s">
        <v>6010</v>
      </c>
      <c r="O477" s="61">
        <v>6730</v>
      </c>
      <c r="P477" s="844">
        <v>210</v>
      </c>
      <c r="Q477" s="61">
        <v>153186</v>
      </c>
      <c r="R477" s="61">
        <v>1010319860</v>
      </c>
      <c r="S477" s="61">
        <v>6530</v>
      </c>
      <c r="T477" s="61">
        <v>6730</v>
      </c>
      <c r="U477" s="61">
        <v>6480</v>
      </c>
      <c r="V477" s="61">
        <v>514172</v>
      </c>
      <c r="W477" s="61">
        <v>76400000</v>
      </c>
    </row>
    <row r="478" spans="14:23" ht="12" customHeight="1">
      <c r="N478" s="49" t="s">
        <v>6011</v>
      </c>
      <c r="O478" s="61">
        <v>6520</v>
      </c>
      <c r="P478" s="844">
        <v>100</v>
      </c>
      <c r="Q478" s="61">
        <v>104205</v>
      </c>
      <c r="R478" s="61">
        <v>670196890</v>
      </c>
      <c r="S478" s="61">
        <v>6470</v>
      </c>
      <c r="T478" s="61">
        <v>6570</v>
      </c>
      <c r="U478" s="61">
        <v>6350</v>
      </c>
      <c r="V478" s="61">
        <v>498128</v>
      </c>
      <c r="W478" s="61">
        <v>76400000</v>
      </c>
    </row>
    <row r="479" spans="14:23" ht="12" customHeight="1">
      <c r="N479" s="49" t="s">
        <v>6012</v>
      </c>
      <c r="O479" s="61">
        <v>6420</v>
      </c>
      <c r="P479" s="844">
        <v>-20</v>
      </c>
      <c r="Q479" s="61">
        <v>127232</v>
      </c>
      <c r="R479" s="61">
        <v>813034120</v>
      </c>
      <c r="S479" s="61">
        <v>6440</v>
      </c>
      <c r="T479" s="61">
        <v>6450</v>
      </c>
      <c r="U479" s="61">
        <v>6330</v>
      </c>
      <c r="V479" s="61">
        <v>490488</v>
      </c>
      <c r="W479" s="61">
        <v>76400000</v>
      </c>
    </row>
    <row r="480" spans="14:23" ht="12" customHeight="1">
      <c r="N480" s="49" t="s">
        <v>6013</v>
      </c>
      <c r="O480" s="61">
        <v>6440</v>
      </c>
      <c r="P480" s="844">
        <v>60</v>
      </c>
      <c r="Q480" s="61">
        <v>177561</v>
      </c>
      <c r="R480" s="61">
        <v>1141538490</v>
      </c>
      <c r="S480" s="61">
        <v>6380</v>
      </c>
      <c r="T480" s="61">
        <v>6530</v>
      </c>
      <c r="U480" s="61">
        <v>6360</v>
      </c>
      <c r="V480" s="61">
        <v>492016</v>
      </c>
      <c r="W480" s="61">
        <v>76400000</v>
      </c>
    </row>
    <row r="481" spans="14:23" ht="12" customHeight="1">
      <c r="N481" s="49" t="s">
        <v>6014</v>
      </c>
      <c r="O481" s="61">
        <v>6380</v>
      </c>
      <c r="P481" s="844">
        <v>-40</v>
      </c>
      <c r="Q481" s="61">
        <v>61123</v>
      </c>
      <c r="R481" s="61">
        <v>390573340</v>
      </c>
      <c r="S481" s="61">
        <v>6410</v>
      </c>
      <c r="T481" s="61">
        <v>6430</v>
      </c>
      <c r="U481" s="61">
        <v>6340</v>
      </c>
      <c r="V481" s="61">
        <v>487432</v>
      </c>
      <c r="W481" s="61">
        <v>76400000</v>
      </c>
    </row>
    <row r="482" spans="14:23" ht="12" customHeight="1">
      <c r="N482" s="49" t="s">
        <v>6015</v>
      </c>
      <c r="O482" s="61">
        <v>6420</v>
      </c>
      <c r="P482" s="844">
        <v>20</v>
      </c>
      <c r="Q482" s="61">
        <v>77311</v>
      </c>
      <c r="R482" s="61">
        <v>493094300</v>
      </c>
      <c r="S482" s="61">
        <v>6400</v>
      </c>
      <c r="T482" s="61">
        <v>6420</v>
      </c>
      <c r="U482" s="61">
        <v>6320</v>
      </c>
      <c r="V482" s="61">
        <v>490488</v>
      </c>
      <c r="W482" s="61">
        <v>76400000</v>
      </c>
    </row>
    <row r="483" spans="14:23" ht="12" customHeight="1">
      <c r="N483" s="49" t="s">
        <v>6016</v>
      </c>
      <c r="O483" s="61">
        <v>6400</v>
      </c>
      <c r="P483" s="844">
        <v>70</v>
      </c>
      <c r="Q483" s="61">
        <v>102282</v>
      </c>
      <c r="R483" s="61">
        <v>650242940</v>
      </c>
      <c r="S483" s="61">
        <v>6300</v>
      </c>
      <c r="T483" s="61">
        <v>6400</v>
      </c>
      <c r="U483" s="61">
        <v>6260</v>
      </c>
      <c r="V483" s="61">
        <v>488960</v>
      </c>
      <c r="W483" s="61">
        <v>76400000</v>
      </c>
    </row>
    <row r="484" spans="14:23" ht="12" customHeight="1">
      <c r="N484" s="49" t="s">
        <v>6017</v>
      </c>
      <c r="O484" s="61">
        <v>6330</v>
      </c>
      <c r="P484" s="844">
        <v>60</v>
      </c>
      <c r="Q484" s="61">
        <v>122277</v>
      </c>
      <c r="R484" s="61">
        <v>768857940</v>
      </c>
      <c r="S484" s="61">
        <v>6320</v>
      </c>
      <c r="T484" s="61">
        <v>6370</v>
      </c>
      <c r="U484" s="61">
        <v>6260</v>
      </c>
      <c r="V484" s="61">
        <v>483612</v>
      </c>
      <c r="W484" s="61">
        <v>76400000</v>
      </c>
    </row>
    <row r="485" spans="14:23" ht="12" customHeight="1">
      <c r="N485" s="49" t="s">
        <v>6018</v>
      </c>
      <c r="O485" s="61">
        <v>6270</v>
      </c>
      <c r="P485" s="844">
        <v>10</v>
      </c>
      <c r="Q485" s="61">
        <v>95047</v>
      </c>
      <c r="R485" s="61">
        <v>592208810</v>
      </c>
      <c r="S485" s="61">
        <v>6260</v>
      </c>
      <c r="T485" s="61">
        <v>6310</v>
      </c>
      <c r="U485" s="61">
        <v>6190</v>
      </c>
      <c r="V485" s="61">
        <v>479028</v>
      </c>
      <c r="W485" s="61">
        <v>76400000</v>
      </c>
    </row>
    <row r="486" spans="14:23" ht="12" customHeight="1">
      <c r="N486" s="49" t="s">
        <v>6019</v>
      </c>
      <c r="O486" s="61">
        <v>6260</v>
      </c>
      <c r="P486" s="844">
        <v>-40</v>
      </c>
      <c r="Q486" s="61">
        <v>79553</v>
      </c>
      <c r="R486" s="61">
        <v>499169530</v>
      </c>
      <c r="S486" s="61">
        <v>6300</v>
      </c>
      <c r="T486" s="61">
        <v>6330</v>
      </c>
      <c r="U486" s="61">
        <v>6240</v>
      </c>
      <c r="V486" s="61">
        <v>478264</v>
      </c>
      <c r="W486" s="61">
        <v>76400000</v>
      </c>
    </row>
    <row r="487" spans="14:23" ht="12" customHeight="1">
      <c r="N487" s="49" t="s">
        <v>6020</v>
      </c>
      <c r="O487" s="61">
        <v>6300</v>
      </c>
      <c r="P487" s="844">
        <v>20</v>
      </c>
      <c r="Q487" s="61">
        <v>86781</v>
      </c>
      <c r="R487" s="61">
        <v>542675020</v>
      </c>
      <c r="S487" s="61">
        <v>6370</v>
      </c>
      <c r="T487" s="61">
        <v>6370</v>
      </c>
      <c r="U487" s="61">
        <v>6220</v>
      </c>
      <c r="V487" s="61">
        <v>481320</v>
      </c>
      <c r="W487" s="61">
        <v>76400000</v>
      </c>
    </row>
    <row r="488" spans="14:23" ht="12" customHeight="1">
      <c r="N488" s="49" t="s">
        <v>6021</v>
      </c>
      <c r="O488" s="61">
        <v>6280</v>
      </c>
      <c r="P488" s="844">
        <v>-30</v>
      </c>
      <c r="Q488" s="61">
        <v>52085</v>
      </c>
      <c r="R488" s="61">
        <v>327099480</v>
      </c>
      <c r="S488" s="61">
        <v>6310</v>
      </c>
      <c r="T488" s="61">
        <v>6340</v>
      </c>
      <c r="U488" s="61">
        <v>6250</v>
      </c>
      <c r="V488" s="61">
        <v>479792</v>
      </c>
      <c r="W488" s="61">
        <v>76400000</v>
      </c>
    </row>
    <row r="489" spans="14:23" ht="12" customHeight="1">
      <c r="N489" s="49" t="s">
        <v>6022</v>
      </c>
      <c r="O489" s="61">
        <v>6310</v>
      </c>
      <c r="P489" s="844">
        <v>-30</v>
      </c>
      <c r="Q489" s="61">
        <v>50001</v>
      </c>
      <c r="R489" s="61">
        <v>313421470</v>
      </c>
      <c r="S489" s="61">
        <v>6340</v>
      </c>
      <c r="T489" s="61">
        <v>6340</v>
      </c>
      <c r="U489" s="61">
        <v>6220</v>
      </c>
      <c r="V489" s="61">
        <v>482084</v>
      </c>
      <c r="W489" s="61">
        <v>76400000</v>
      </c>
    </row>
    <row r="490" spans="14:23" ht="12" customHeight="1">
      <c r="N490" s="49" t="s">
        <v>6023</v>
      </c>
      <c r="O490" s="61">
        <v>6340</v>
      </c>
      <c r="P490" s="844">
        <v>100</v>
      </c>
      <c r="Q490" s="61">
        <v>48566</v>
      </c>
      <c r="R490" s="61">
        <v>304235500</v>
      </c>
      <c r="S490" s="61">
        <v>6230</v>
      </c>
      <c r="T490" s="61">
        <v>6350</v>
      </c>
      <c r="U490" s="61">
        <v>6130</v>
      </c>
      <c r="V490" s="61">
        <v>484376</v>
      </c>
      <c r="W490" s="61">
        <v>76400000</v>
      </c>
    </row>
    <row r="491" spans="14:23" ht="12" customHeight="1">
      <c r="N491" s="49" t="s">
        <v>6024</v>
      </c>
      <c r="O491" s="61">
        <v>6240</v>
      </c>
      <c r="P491" s="844">
        <v>-80</v>
      </c>
      <c r="Q491" s="61">
        <v>77336</v>
      </c>
      <c r="R491" s="61">
        <v>483153050</v>
      </c>
      <c r="S491" s="61">
        <v>6320</v>
      </c>
      <c r="T491" s="61">
        <v>6330</v>
      </c>
      <c r="U491" s="61">
        <v>6200</v>
      </c>
      <c r="V491" s="61">
        <v>476736</v>
      </c>
      <c r="W491" s="61">
        <v>76400000</v>
      </c>
    </row>
    <row r="492" spans="14:23" ht="12" customHeight="1">
      <c r="N492" s="49" t="s">
        <v>6025</v>
      </c>
      <c r="O492" s="61">
        <v>6320</v>
      </c>
      <c r="P492" s="844">
        <v>40</v>
      </c>
      <c r="Q492" s="61">
        <v>51299</v>
      </c>
      <c r="R492" s="61">
        <v>323602430</v>
      </c>
      <c r="S492" s="61">
        <v>6290</v>
      </c>
      <c r="T492" s="61">
        <v>6350</v>
      </c>
      <c r="U492" s="61">
        <v>6220</v>
      </c>
      <c r="V492" s="61">
        <v>482848</v>
      </c>
      <c r="W492" s="61">
        <v>76400000</v>
      </c>
    </row>
    <row r="493" spans="14:23" ht="12" customHeight="1">
      <c r="N493" s="49" t="s">
        <v>6026</v>
      </c>
      <c r="O493" s="61">
        <v>6280</v>
      </c>
      <c r="P493" s="844">
        <v>120</v>
      </c>
      <c r="Q493" s="61">
        <v>128675</v>
      </c>
      <c r="R493" s="61">
        <v>809532520</v>
      </c>
      <c r="S493" s="61">
        <v>6190</v>
      </c>
      <c r="T493" s="61">
        <v>6410</v>
      </c>
      <c r="U493" s="61">
        <v>6180</v>
      </c>
      <c r="V493" s="61">
        <v>479792</v>
      </c>
      <c r="W493" s="61">
        <v>76400000</v>
      </c>
    </row>
    <row r="494" spans="14:23" ht="12" customHeight="1">
      <c r="N494" s="49" t="s">
        <v>6027</v>
      </c>
      <c r="O494" s="61">
        <v>6160</v>
      </c>
      <c r="P494" s="844">
        <v>60</v>
      </c>
      <c r="Q494" s="61">
        <v>75461</v>
      </c>
      <c r="R494" s="61">
        <v>463445880</v>
      </c>
      <c r="S494" s="61">
        <v>6110</v>
      </c>
      <c r="T494" s="61">
        <v>6180</v>
      </c>
      <c r="U494" s="61">
        <v>6100</v>
      </c>
      <c r="V494" s="61">
        <v>470624</v>
      </c>
      <c r="W494" s="61">
        <v>76400000</v>
      </c>
    </row>
    <row r="495" spans="14:23" ht="12" customHeight="1">
      <c r="N495" s="49" t="s">
        <v>6028</v>
      </c>
      <c r="O495" s="61">
        <v>6100</v>
      </c>
      <c r="P495" s="844">
        <v>-10</v>
      </c>
      <c r="Q495" s="61">
        <v>66892</v>
      </c>
      <c r="R495" s="61">
        <v>406637810</v>
      </c>
      <c r="S495" s="61">
        <v>6080</v>
      </c>
      <c r="T495" s="61">
        <v>6120</v>
      </c>
      <c r="U495" s="61">
        <v>6040</v>
      </c>
      <c r="V495" s="61">
        <v>466040</v>
      </c>
      <c r="W495" s="61">
        <v>76400000</v>
      </c>
    </row>
    <row r="496" spans="14:23" ht="12" customHeight="1">
      <c r="N496" s="49" t="s">
        <v>6029</v>
      </c>
      <c r="O496" s="61">
        <v>6110</v>
      </c>
      <c r="P496" s="844">
        <v>-20</v>
      </c>
      <c r="Q496" s="61">
        <v>170963</v>
      </c>
      <c r="R496" s="61">
        <v>1038775020</v>
      </c>
      <c r="S496" s="61">
        <v>6130</v>
      </c>
      <c r="T496" s="61">
        <v>6130</v>
      </c>
      <c r="U496" s="61">
        <v>6060</v>
      </c>
      <c r="V496" s="61">
        <v>466804</v>
      </c>
      <c r="W496" s="61">
        <v>76400000</v>
      </c>
    </row>
    <row r="497" spans="14:23" ht="12" customHeight="1">
      <c r="N497" s="49" t="s">
        <v>6030</v>
      </c>
      <c r="O497" s="61">
        <v>6130</v>
      </c>
      <c r="P497" s="844">
        <v>10</v>
      </c>
      <c r="Q497" s="61">
        <v>94704</v>
      </c>
      <c r="R497" s="61">
        <v>576454620</v>
      </c>
      <c r="S497" s="61">
        <v>6100</v>
      </c>
      <c r="T497" s="61">
        <v>6140</v>
      </c>
      <c r="U497" s="61">
        <v>6070</v>
      </c>
      <c r="V497" s="61">
        <v>468332</v>
      </c>
      <c r="W497" s="61">
        <v>76400000</v>
      </c>
    </row>
    <row r="498" spans="14:23" ht="12" customHeight="1">
      <c r="N498" s="49" t="s">
        <v>6031</v>
      </c>
      <c r="O498" s="61">
        <v>6120</v>
      </c>
      <c r="P498" s="844">
        <v>-10</v>
      </c>
      <c r="Q498" s="61">
        <v>67366</v>
      </c>
      <c r="R498" s="61">
        <v>410926960</v>
      </c>
      <c r="S498" s="61">
        <v>6130</v>
      </c>
      <c r="T498" s="61">
        <v>6140</v>
      </c>
      <c r="U498" s="61">
        <v>6080</v>
      </c>
      <c r="V498" s="61">
        <v>467568</v>
      </c>
      <c r="W498" s="61">
        <v>76400000</v>
      </c>
    </row>
    <row r="499" spans="14:23" ht="12" customHeight="1">
      <c r="N499" s="49" t="s">
        <v>6032</v>
      </c>
      <c r="O499" s="61">
        <v>6130</v>
      </c>
      <c r="P499" s="844">
        <v>-10</v>
      </c>
      <c r="Q499" s="61">
        <v>35274</v>
      </c>
      <c r="R499" s="61">
        <v>216170530</v>
      </c>
      <c r="S499" s="61">
        <v>6160</v>
      </c>
      <c r="T499" s="61">
        <v>6160</v>
      </c>
      <c r="U499" s="61">
        <v>6100</v>
      </c>
      <c r="V499" s="61">
        <v>468332</v>
      </c>
      <c r="W499" s="61">
        <v>76400000</v>
      </c>
    </row>
    <row r="500" spans="14:23" ht="12" customHeight="1">
      <c r="N500" s="49" t="s">
        <v>6033</v>
      </c>
      <c r="O500" s="61">
        <v>6140</v>
      </c>
      <c r="P500" s="844">
        <v>-20</v>
      </c>
      <c r="Q500" s="61">
        <v>80769</v>
      </c>
      <c r="R500" s="61">
        <v>495063320</v>
      </c>
      <c r="S500" s="61">
        <v>6170</v>
      </c>
      <c r="T500" s="61">
        <v>6190</v>
      </c>
      <c r="U500" s="61">
        <v>6080</v>
      </c>
      <c r="V500" s="61">
        <v>469096</v>
      </c>
      <c r="W500" s="61">
        <v>76400000</v>
      </c>
    </row>
    <row r="501" spans="14:23" ht="12" customHeight="1">
      <c r="N501" s="49" t="s">
        <v>6034</v>
      </c>
      <c r="O501" s="61">
        <v>6160</v>
      </c>
      <c r="P501" s="844">
        <v>110</v>
      </c>
      <c r="Q501" s="61">
        <v>48224</v>
      </c>
      <c r="R501" s="61">
        <v>295057840</v>
      </c>
      <c r="S501" s="61">
        <v>6120</v>
      </c>
      <c r="T501" s="61">
        <v>6180</v>
      </c>
      <c r="U501" s="61">
        <v>5990</v>
      </c>
      <c r="V501" s="61">
        <v>470624</v>
      </c>
      <c r="W501" s="61">
        <v>76400000</v>
      </c>
    </row>
    <row r="502" spans="14:23" ht="12" customHeight="1">
      <c r="N502" s="49" t="s">
        <v>6035</v>
      </c>
      <c r="O502" s="61">
        <v>6050</v>
      </c>
      <c r="P502" s="844">
        <v>0</v>
      </c>
      <c r="Q502" s="61">
        <v>104004</v>
      </c>
      <c r="R502" s="61">
        <v>633294910</v>
      </c>
      <c r="S502" s="61">
        <v>6110</v>
      </c>
      <c r="T502" s="61">
        <v>6150</v>
      </c>
      <c r="U502" s="61">
        <v>6050</v>
      </c>
      <c r="V502" s="61">
        <v>462220</v>
      </c>
      <c r="W502" s="61">
        <v>76400000</v>
      </c>
    </row>
    <row r="503" spans="14:23" ht="12" customHeight="1">
      <c r="N503" s="49" t="s">
        <v>6036</v>
      </c>
      <c r="O503" s="61">
        <v>6050</v>
      </c>
      <c r="P503" s="844">
        <v>80</v>
      </c>
      <c r="Q503" s="61">
        <v>105059</v>
      </c>
      <c r="R503" s="61">
        <v>628521530</v>
      </c>
      <c r="S503" s="61">
        <v>5910</v>
      </c>
      <c r="T503" s="61">
        <v>6050</v>
      </c>
      <c r="U503" s="61">
        <v>5900</v>
      </c>
      <c r="V503" s="61">
        <v>462220</v>
      </c>
      <c r="W503" s="61">
        <v>76400000</v>
      </c>
    </row>
    <row r="504" spans="14:23" ht="12" customHeight="1">
      <c r="N504" s="49" t="s">
        <v>6037</v>
      </c>
      <c r="O504" s="61">
        <v>5970</v>
      </c>
      <c r="P504" s="844">
        <v>70</v>
      </c>
      <c r="Q504" s="61">
        <v>41873</v>
      </c>
      <c r="R504" s="61">
        <v>248326380</v>
      </c>
      <c r="S504" s="61">
        <v>5970</v>
      </c>
      <c r="T504" s="61">
        <v>5970</v>
      </c>
      <c r="U504" s="61">
        <v>5860</v>
      </c>
      <c r="V504" s="61">
        <v>456108</v>
      </c>
      <c r="W504" s="61">
        <v>76400000</v>
      </c>
    </row>
    <row r="505" spans="14:23" ht="12" customHeight="1">
      <c r="N505" s="49" t="s">
        <v>6038</v>
      </c>
      <c r="O505" s="61">
        <v>5900</v>
      </c>
      <c r="P505" s="844">
        <v>0</v>
      </c>
      <c r="Q505" s="61">
        <v>301386</v>
      </c>
      <c r="R505" s="61">
        <v>1764073190</v>
      </c>
      <c r="S505" s="61">
        <v>5870</v>
      </c>
      <c r="T505" s="61">
        <v>5900</v>
      </c>
      <c r="U505" s="61">
        <v>5830</v>
      </c>
      <c r="V505" s="61">
        <v>450760</v>
      </c>
      <c r="W505" s="61">
        <v>76400000</v>
      </c>
    </row>
    <row r="506" spans="14:23" ht="12" customHeight="1">
      <c r="N506" s="49" t="s">
        <v>6039</v>
      </c>
      <c r="O506" s="61">
        <v>5900</v>
      </c>
      <c r="P506" s="844">
        <v>10</v>
      </c>
      <c r="Q506" s="61">
        <v>121200</v>
      </c>
      <c r="R506" s="61">
        <v>711094880</v>
      </c>
      <c r="S506" s="61">
        <v>5950</v>
      </c>
      <c r="T506" s="61">
        <v>5950</v>
      </c>
      <c r="U506" s="61">
        <v>5860</v>
      </c>
      <c r="V506" s="61">
        <v>450760</v>
      </c>
      <c r="W506" s="61">
        <v>76400000</v>
      </c>
    </row>
    <row r="507" spans="14:23" ht="12" customHeight="1">
      <c r="N507" s="49" t="s">
        <v>6040</v>
      </c>
      <c r="O507" s="61">
        <v>5890</v>
      </c>
      <c r="P507" s="844">
        <v>40</v>
      </c>
      <c r="Q507" s="61">
        <v>200166</v>
      </c>
      <c r="R507" s="61">
        <v>1171692920</v>
      </c>
      <c r="S507" s="61">
        <v>5890</v>
      </c>
      <c r="T507" s="61">
        <v>5900</v>
      </c>
      <c r="U507" s="61">
        <v>5840</v>
      </c>
      <c r="V507" s="61">
        <v>449996</v>
      </c>
      <c r="W507" s="61">
        <v>76400000</v>
      </c>
    </row>
    <row r="508" spans="14:23" ht="12" customHeight="1">
      <c r="N508" s="49" t="s">
        <v>6041</v>
      </c>
      <c r="O508" s="61">
        <v>5850</v>
      </c>
      <c r="P508" s="844">
        <v>0</v>
      </c>
      <c r="Q508" s="61">
        <v>67487</v>
      </c>
      <c r="R508" s="61">
        <v>393323240</v>
      </c>
      <c r="S508" s="61">
        <v>5850</v>
      </c>
      <c r="T508" s="61">
        <v>5890</v>
      </c>
      <c r="U508" s="61">
        <v>5790</v>
      </c>
      <c r="V508" s="61">
        <v>446940</v>
      </c>
      <c r="W508" s="61">
        <v>76400000</v>
      </c>
    </row>
    <row r="509" spans="14:23" ht="12" customHeight="1">
      <c r="N509" s="49" t="s">
        <v>6042</v>
      </c>
      <c r="O509" s="61">
        <v>5850</v>
      </c>
      <c r="P509" s="844">
        <v>10</v>
      </c>
      <c r="Q509" s="61">
        <v>57176</v>
      </c>
      <c r="R509" s="61">
        <v>334016250</v>
      </c>
      <c r="S509" s="61">
        <v>5850</v>
      </c>
      <c r="T509" s="61">
        <v>5870</v>
      </c>
      <c r="U509" s="61">
        <v>5800</v>
      </c>
      <c r="V509" s="61">
        <v>446940</v>
      </c>
      <c r="W509" s="61">
        <v>76400000</v>
      </c>
    </row>
    <row r="510" spans="14:23" ht="12" customHeight="1">
      <c r="N510" s="49" t="s">
        <v>6043</v>
      </c>
      <c r="O510" s="61">
        <v>5840</v>
      </c>
      <c r="P510" s="844">
        <v>-10</v>
      </c>
      <c r="Q510" s="61">
        <v>46816</v>
      </c>
      <c r="R510" s="61">
        <v>272713530</v>
      </c>
      <c r="S510" s="61">
        <v>5840</v>
      </c>
      <c r="T510" s="61">
        <v>5870</v>
      </c>
      <c r="U510" s="61">
        <v>5770</v>
      </c>
      <c r="V510" s="61">
        <v>446176</v>
      </c>
      <c r="W510" s="61">
        <v>76400000</v>
      </c>
    </row>
    <row r="511" spans="14:23" ht="12" customHeight="1">
      <c r="N511" s="49" t="s">
        <v>6044</v>
      </c>
      <c r="O511" s="61">
        <v>5850</v>
      </c>
      <c r="P511" s="844">
        <v>-20</v>
      </c>
      <c r="Q511" s="61">
        <v>44158</v>
      </c>
      <c r="R511" s="61">
        <v>258527020</v>
      </c>
      <c r="S511" s="61">
        <v>5910</v>
      </c>
      <c r="T511" s="61">
        <v>5910</v>
      </c>
      <c r="U511" s="61">
        <v>5800</v>
      </c>
      <c r="V511" s="61">
        <v>446940</v>
      </c>
      <c r="W511" s="61">
        <v>76400000</v>
      </c>
    </row>
    <row r="512" spans="14:23" ht="12" customHeight="1">
      <c r="N512" s="49" t="s">
        <v>6045</v>
      </c>
      <c r="O512" s="61">
        <v>5870</v>
      </c>
      <c r="P512" s="844">
        <v>80</v>
      </c>
      <c r="Q512" s="61">
        <v>55288</v>
      </c>
      <c r="R512" s="61">
        <v>320809610</v>
      </c>
      <c r="S512" s="61">
        <v>5840</v>
      </c>
      <c r="T512" s="61">
        <v>5870</v>
      </c>
      <c r="U512" s="61">
        <v>5740</v>
      </c>
      <c r="V512" s="61">
        <v>448468</v>
      </c>
      <c r="W512" s="61">
        <v>76400000</v>
      </c>
    </row>
    <row r="513" spans="14:23" ht="12" customHeight="1">
      <c r="N513" s="49" t="s">
        <v>6046</v>
      </c>
      <c r="O513" s="61">
        <v>5790</v>
      </c>
      <c r="P513" s="844">
        <v>10</v>
      </c>
      <c r="Q513" s="61">
        <v>65476</v>
      </c>
      <c r="R513" s="61">
        <v>376858000</v>
      </c>
      <c r="S513" s="61">
        <v>5790</v>
      </c>
      <c r="T513" s="61">
        <v>5850</v>
      </c>
      <c r="U513" s="61">
        <v>5680</v>
      </c>
      <c r="V513" s="61">
        <v>442356</v>
      </c>
      <c r="W513" s="61">
        <v>76400000</v>
      </c>
    </row>
    <row r="514" spans="14:23" ht="12" customHeight="1">
      <c r="N514" s="49" t="s">
        <v>6047</v>
      </c>
      <c r="O514" s="61">
        <v>5780</v>
      </c>
      <c r="P514" s="844">
        <v>50</v>
      </c>
      <c r="Q514" s="61">
        <v>79781</v>
      </c>
      <c r="R514" s="61">
        <v>457224910</v>
      </c>
      <c r="S514" s="61">
        <v>5730</v>
      </c>
      <c r="T514" s="61">
        <v>5800</v>
      </c>
      <c r="U514" s="61">
        <v>5680</v>
      </c>
      <c r="V514" s="61">
        <v>441592</v>
      </c>
      <c r="W514" s="61">
        <v>76400000</v>
      </c>
    </row>
    <row r="515" spans="14:23" ht="12" customHeight="1">
      <c r="N515" s="49" t="s">
        <v>6048</v>
      </c>
      <c r="O515" s="61">
        <v>5730</v>
      </c>
      <c r="P515" s="844">
        <v>0</v>
      </c>
      <c r="Q515" s="61">
        <v>66394</v>
      </c>
      <c r="R515" s="61">
        <v>377949660</v>
      </c>
      <c r="S515" s="61">
        <v>5800</v>
      </c>
      <c r="T515" s="61">
        <v>5800</v>
      </c>
      <c r="U515" s="61">
        <v>5630</v>
      </c>
      <c r="V515" s="61">
        <v>437772</v>
      </c>
      <c r="W515" s="61">
        <v>76400000</v>
      </c>
    </row>
    <row r="516" spans="14:23" ht="12" customHeight="1">
      <c r="N516" s="49" t="s">
        <v>6049</v>
      </c>
      <c r="O516" s="61">
        <v>5730</v>
      </c>
      <c r="P516" s="844">
        <v>-110</v>
      </c>
      <c r="Q516" s="61">
        <v>75503</v>
      </c>
      <c r="R516" s="61">
        <v>433412190</v>
      </c>
      <c r="S516" s="61">
        <v>5770</v>
      </c>
      <c r="T516" s="61">
        <v>5780</v>
      </c>
      <c r="U516" s="61">
        <v>5710</v>
      </c>
      <c r="V516" s="61">
        <v>437772</v>
      </c>
      <c r="W516" s="61">
        <v>76400000</v>
      </c>
    </row>
    <row r="517" spans="14:23" ht="12" customHeight="1">
      <c r="N517" s="49" t="s">
        <v>6050</v>
      </c>
      <c r="O517" s="61">
        <v>5840</v>
      </c>
      <c r="P517" s="844">
        <v>0</v>
      </c>
      <c r="Q517" s="61">
        <v>54316</v>
      </c>
      <c r="R517" s="61">
        <v>315897820</v>
      </c>
      <c r="S517" s="61">
        <v>5880</v>
      </c>
      <c r="T517" s="61">
        <v>5880</v>
      </c>
      <c r="U517" s="61">
        <v>5750</v>
      </c>
      <c r="V517" s="61">
        <v>446176</v>
      </c>
      <c r="W517" s="61">
        <v>76400000</v>
      </c>
    </row>
    <row r="518" spans="14:23" ht="12" customHeight="1">
      <c r="N518" s="49" t="s">
        <v>6051</v>
      </c>
      <c r="O518" s="61">
        <v>5840</v>
      </c>
      <c r="P518" s="844">
        <v>30</v>
      </c>
      <c r="Q518" s="61">
        <v>68059</v>
      </c>
      <c r="R518" s="61">
        <v>396829780</v>
      </c>
      <c r="S518" s="61">
        <v>5770</v>
      </c>
      <c r="T518" s="61">
        <v>5860</v>
      </c>
      <c r="U518" s="61">
        <v>5730</v>
      </c>
      <c r="V518" s="61">
        <v>446176</v>
      </c>
      <c r="W518" s="61">
        <v>76400000</v>
      </c>
    </row>
    <row r="519" spans="14:23" ht="12" customHeight="1">
      <c r="N519" s="49" t="s">
        <v>6052</v>
      </c>
      <c r="O519" s="61">
        <v>5810</v>
      </c>
      <c r="P519" s="844">
        <v>80</v>
      </c>
      <c r="Q519" s="61">
        <v>185827</v>
      </c>
      <c r="R519" s="61">
        <v>1070675770</v>
      </c>
      <c r="S519" s="61">
        <v>5700</v>
      </c>
      <c r="T519" s="61">
        <v>5880</v>
      </c>
      <c r="U519" s="61">
        <v>5610</v>
      </c>
      <c r="V519" s="61">
        <v>443884</v>
      </c>
      <c r="W519" s="61">
        <v>76400000</v>
      </c>
    </row>
    <row r="520" spans="14:23" ht="12" customHeight="1">
      <c r="N520" s="49" t="s">
        <v>6053</v>
      </c>
      <c r="O520" s="61">
        <v>5730</v>
      </c>
      <c r="P520" s="844">
        <v>-140</v>
      </c>
      <c r="Q520" s="61">
        <v>101763</v>
      </c>
      <c r="R520" s="61">
        <v>587357540</v>
      </c>
      <c r="S520" s="61">
        <v>5870</v>
      </c>
      <c r="T520" s="61">
        <v>5890</v>
      </c>
      <c r="U520" s="61">
        <v>5690</v>
      </c>
      <c r="V520" s="61">
        <v>437772</v>
      </c>
      <c r="W520" s="61">
        <v>76400000</v>
      </c>
    </row>
    <row r="521" spans="14:23" ht="12" customHeight="1">
      <c r="N521" s="49" t="s">
        <v>6054</v>
      </c>
      <c r="O521" s="61">
        <v>5870</v>
      </c>
      <c r="P521" s="844">
        <v>-120</v>
      </c>
      <c r="Q521" s="61">
        <v>169352</v>
      </c>
      <c r="R521" s="61">
        <v>981232680</v>
      </c>
      <c r="S521" s="61">
        <v>5920</v>
      </c>
      <c r="T521" s="61">
        <v>5920</v>
      </c>
      <c r="U521" s="61">
        <v>5670</v>
      </c>
      <c r="V521" s="61">
        <v>448468</v>
      </c>
      <c r="W521" s="61">
        <v>76400000</v>
      </c>
    </row>
    <row r="522" spans="14:23" ht="12" customHeight="1">
      <c r="N522" s="49" t="s">
        <v>6055</v>
      </c>
      <c r="O522" s="61">
        <v>5990</v>
      </c>
      <c r="P522" s="844">
        <v>200</v>
      </c>
      <c r="Q522" s="61">
        <v>72153</v>
      </c>
      <c r="R522" s="61">
        <v>421153420</v>
      </c>
      <c r="S522" s="61">
        <v>5770</v>
      </c>
      <c r="T522" s="61">
        <v>5990</v>
      </c>
      <c r="U522" s="61">
        <v>5700</v>
      </c>
      <c r="V522" s="61">
        <v>457636</v>
      </c>
      <c r="W522" s="61">
        <v>76400000</v>
      </c>
    </row>
    <row r="523" spans="14:23" ht="12" customHeight="1">
      <c r="N523" s="49" t="s">
        <v>6056</v>
      </c>
      <c r="O523" s="61">
        <v>5790</v>
      </c>
      <c r="P523" s="844">
        <v>90</v>
      </c>
      <c r="Q523" s="61">
        <v>84449</v>
      </c>
      <c r="R523" s="61">
        <v>482960060</v>
      </c>
      <c r="S523" s="61">
        <v>5770</v>
      </c>
      <c r="T523" s="61">
        <v>5800</v>
      </c>
      <c r="U523" s="61">
        <v>5650</v>
      </c>
      <c r="V523" s="61">
        <v>442356</v>
      </c>
      <c r="W523" s="61">
        <v>76400000</v>
      </c>
    </row>
    <row r="524" spans="14:23" ht="12" customHeight="1">
      <c r="N524" s="49" t="s">
        <v>6057</v>
      </c>
      <c r="O524" s="61">
        <v>5700</v>
      </c>
      <c r="P524" s="844">
        <v>-50</v>
      </c>
      <c r="Q524" s="61">
        <v>128634</v>
      </c>
      <c r="R524" s="61">
        <v>729056520</v>
      </c>
      <c r="S524" s="61">
        <v>5770</v>
      </c>
      <c r="T524" s="61">
        <v>5840</v>
      </c>
      <c r="U524" s="61">
        <v>5600</v>
      </c>
      <c r="V524" s="61">
        <v>435480</v>
      </c>
      <c r="W524" s="61">
        <v>76400000</v>
      </c>
    </row>
    <row r="525" spans="14:23" ht="12" customHeight="1">
      <c r="N525" s="49" t="s">
        <v>6058</v>
      </c>
      <c r="O525" s="61">
        <v>5750</v>
      </c>
      <c r="P525" s="844">
        <v>150</v>
      </c>
      <c r="Q525" s="61">
        <v>238687</v>
      </c>
      <c r="R525" s="61">
        <v>1380067100</v>
      </c>
      <c r="S525" s="61">
        <v>5570</v>
      </c>
      <c r="T525" s="61">
        <v>6120</v>
      </c>
      <c r="U525" s="61">
        <v>5550</v>
      </c>
      <c r="V525" s="61">
        <v>439300</v>
      </c>
      <c r="W525" s="61">
        <v>76400000</v>
      </c>
    </row>
    <row r="526" spans="14:23" ht="12" customHeight="1">
      <c r="N526" s="49" t="s">
        <v>6059</v>
      </c>
      <c r="O526" s="61">
        <v>5600</v>
      </c>
      <c r="P526" s="844">
        <v>0</v>
      </c>
      <c r="Q526" s="61">
        <v>104080</v>
      </c>
      <c r="R526" s="61">
        <v>577867090</v>
      </c>
      <c r="S526" s="61">
        <v>5560</v>
      </c>
      <c r="T526" s="61">
        <v>5610</v>
      </c>
      <c r="U526" s="61">
        <v>5520</v>
      </c>
      <c r="V526" s="61">
        <v>427840</v>
      </c>
      <c r="W526" s="61">
        <v>76400000</v>
      </c>
    </row>
    <row r="527" spans="14:23" ht="12" customHeight="1">
      <c r="N527" s="49" t="s">
        <v>6060</v>
      </c>
      <c r="O527" s="61">
        <v>5600</v>
      </c>
      <c r="P527" s="844">
        <v>0</v>
      </c>
      <c r="Q527" s="61">
        <v>96431</v>
      </c>
      <c r="R527" s="61">
        <v>536711600</v>
      </c>
      <c r="S527" s="61">
        <v>5600</v>
      </c>
      <c r="T527" s="61">
        <v>5610</v>
      </c>
      <c r="U527" s="61">
        <v>5530</v>
      </c>
      <c r="V527" s="61">
        <v>427840</v>
      </c>
      <c r="W527" s="61">
        <v>76400000</v>
      </c>
    </row>
    <row r="528" spans="14:23" ht="12" customHeight="1">
      <c r="N528" s="49" t="s">
        <v>6061</v>
      </c>
      <c r="O528" s="61">
        <v>5600</v>
      </c>
      <c r="P528" s="844">
        <v>0</v>
      </c>
      <c r="Q528" s="61">
        <v>80124</v>
      </c>
      <c r="R528" s="61">
        <v>446266750</v>
      </c>
      <c r="S528" s="61">
        <v>5570</v>
      </c>
      <c r="T528" s="61">
        <v>5640</v>
      </c>
      <c r="U528" s="61">
        <v>5550</v>
      </c>
      <c r="V528" s="61">
        <v>427840</v>
      </c>
      <c r="W528" s="61">
        <v>76400000</v>
      </c>
    </row>
    <row r="529" spans="14:23" ht="12" customHeight="1">
      <c r="N529" s="49" t="s">
        <v>6062</v>
      </c>
      <c r="O529" s="61">
        <v>5600</v>
      </c>
      <c r="P529" s="844">
        <v>-20</v>
      </c>
      <c r="Q529" s="61">
        <v>83354</v>
      </c>
      <c r="R529" s="61">
        <v>464049260</v>
      </c>
      <c r="S529" s="61">
        <v>5590</v>
      </c>
      <c r="T529" s="61">
        <v>5600</v>
      </c>
      <c r="U529" s="61">
        <v>5540</v>
      </c>
      <c r="V529" s="61">
        <v>427840</v>
      </c>
      <c r="W529" s="61">
        <v>76400000</v>
      </c>
    </row>
    <row r="530" spans="14:23" ht="12" customHeight="1">
      <c r="N530" s="49" t="s">
        <v>6063</v>
      </c>
      <c r="O530" s="61">
        <v>5620</v>
      </c>
      <c r="P530" s="844">
        <v>10</v>
      </c>
      <c r="Q530" s="61">
        <v>109404</v>
      </c>
      <c r="R530" s="61">
        <v>609986700</v>
      </c>
      <c r="S530" s="61">
        <v>5560</v>
      </c>
      <c r="T530" s="61">
        <v>5630</v>
      </c>
      <c r="U530" s="61">
        <v>5550</v>
      </c>
      <c r="V530" s="61">
        <v>429368</v>
      </c>
      <c r="W530" s="61">
        <v>76400000</v>
      </c>
    </row>
    <row r="531" spans="14:23" ht="12" customHeight="1">
      <c r="N531" s="49" t="s">
        <v>6064</v>
      </c>
      <c r="O531" s="61">
        <v>5610</v>
      </c>
      <c r="P531" s="844">
        <v>0</v>
      </c>
      <c r="Q531" s="61">
        <v>129485</v>
      </c>
      <c r="R531" s="61">
        <v>722154260</v>
      </c>
      <c r="S531" s="61">
        <v>5620</v>
      </c>
      <c r="T531" s="61">
        <v>5640</v>
      </c>
      <c r="U531" s="61">
        <v>5510</v>
      </c>
      <c r="V531" s="61">
        <v>428604</v>
      </c>
      <c r="W531" s="61">
        <v>76400000</v>
      </c>
    </row>
    <row r="532" spans="14:23" ht="12" customHeight="1">
      <c r="N532" s="49" t="s">
        <v>6065</v>
      </c>
      <c r="O532" s="61">
        <v>5610</v>
      </c>
      <c r="P532" s="844">
        <v>0</v>
      </c>
      <c r="Q532" s="61">
        <v>61063</v>
      </c>
      <c r="R532" s="61">
        <v>339915170</v>
      </c>
      <c r="S532" s="61">
        <v>5610</v>
      </c>
      <c r="T532" s="61">
        <v>5610</v>
      </c>
      <c r="U532" s="61">
        <v>5540</v>
      </c>
      <c r="V532" s="61">
        <v>428604</v>
      </c>
      <c r="W532" s="61">
        <v>76400000</v>
      </c>
    </row>
    <row r="533" spans="14:23" ht="12" customHeight="1">
      <c r="N533" s="49" t="s">
        <v>6066</v>
      </c>
      <c r="O533" s="61">
        <v>5610</v>
      </c>
      <c r="P533" s="844">
        <v>40</v>
      </c>
      <c r="Q533" s="61">
        <v>76484</v>
      </c>
      <c r="R533" s="61">
        <v>424612320</v>
      </c>
      <c r="S533" s="61">
        <v>5610</v>
      </c>
      <c r="T533" s="61">
        <v>5610</v>
      </c>
      <c r="U533" s="61">
        <v>5500</v>
      </c>
      <c r="V533" s="61">
        <v>428604</v>
      </c>
      <c r="W533" s="61">
        <v>76400000</v>
      </c>
    </row>
    <row r="534" spans="14:23" ht="12" customHeight="1">
      <c r="N534" s="49" t="s">
        <v>6067</v>
      </c>
      <c r="O534" s="61">
        <v>5570</v>
      </c>
      <c r="P534" s="844">
        <v>20</v>
      </c>
      <c r="Q534" s="61">
        <v>141998</v>
      </c>
      <c r="R534" s="61">
        <v>787768770</v>
      </c>
      <c r="S534" s="61">
        <v>5550</v>
      </c>
      <c r="T534" s="61">
        <v>5600</v>
      </c>
      <c r="U534" s="61">
        <v>5490</v>
      </c>
      <c r="V534" s="61">
        <v>425548</v>
      </c>
      <c r="W534" s="61">
        <v>76400000</v>
      </c>
    </row>
    <row r="535" spans="14:23" ht="12" customHeight="1">
      <c r="N535" s="49" t="s">
        <v>6068</v>
      </c>
      <c r="O535" s="61">
        <v>5550</v>
      </c>
      <c r="P535" s="844">
        <v>10</v>
      </c>
      <c r="Q535" s="61">
        <v>59155</v>
      </c>
      <c r="R535" s="61">
        <v>325718990</v>
      </c>
      <c r="S535" s="61">
        <v>5500</v>
      </c>
      <c r="T535" s="61">
        <v>5560</v>
      </c>
      <c r="U535" s="61">
        <v>5470</v>
      </c>
      <c r="V535" s="61">
        <v>424020</v>
      </c>
      <c r="W535" s="61">
        <v>76400000</v>
      </c>
    </row>
    <row r="536" spans="14:23" ht="12" customHeight="1">
      <c r="N536" s="49" t="s">
        <v>6069</v>
      </c>
      <c r="O536" s="61">
        <v>5540</v>
      </c>
      <c r="P536" s="844">
        <v>100</v>
      </c>
      <c r="Q536" s="61">
        <v>94266</v>
      </c>
      <c r="R536" s="61">
        <v>516342100</v>
      </c>
      <c r="S536" s="61">
        <v>5440</v>
      </c>
      <c r="T536" s="61">
        <v>5550</v>
      </c>
      <c r="U536" s="61">
        <v>5400</v>
      </c>
      <c r="V536" s="61">
        <v>423256</v>
      </c>
      <c r="W536" s="61">
        <v>76400000</v>
      </c>
    </row>
    <row r="537" spans="14:23" ht="12" customHeight="1">
      <c r="N537" s="49" t="s">
        <v>6070</v>
      </c>
      <c r="O537" s="61">
        <v>5440</v>
      </c>
      <c r="P537" s="844">
        <v>20</v>
      </c>
      <c r="Q537" s="61">
        <v>98400</v>
      </c>
      <c r="R537" s="61">
        <v>533079160</v>
      </c>
      <c r="S537" s="61">
        <v>5390</v>
      </c>
      <c r="T537" s="61">
        <v>5460</v>
      </c>
      <c r="U537" s="61">
        <v>5390</v>
      </c>
      <c r="V537" s="61">
        <v>415616</v>
      </c>
      <c r="W537" s="61">
        <v>76400000</v>
      </c>
    </row>
    <row r="538" spans="14:23" ht="12" customHeight="1">
      <c r="N538" s="49" t="s">
        <v>6071</v>
      </c>
      <c r="O538" s="61">
        <v>5420</v>
      </c>
      <c r="P538" s="844">
        <v>0</v>
      </c>
      <c r="Q538" s="61">
        <v>59669</v>
      </c>
      <c r="R538" s="61">
        <v>321690300</v>
      </c>
      <c r="S538" s="61">
        <v>5400</v>
      </c>
      <c r="T538" s="61">
        <v>5450</v>
      </c>
      <c r="U538" s="61">
        <v>5350</v>
      </c>
      <c r="V538" s="61">
        <v>414088</v>
      </c>
      <c r="W538" s="61">
        <v>76400000</v>
      </c>
    </row>
    <row r="539" spans="14:23" ht="12" customHeight="1">
      <c r="N539" s="49" t="s">
        <v>6072</v>
      </c>
      <c r="O539" s="61">
        <v>5420</v>
      </c>
      <c r="P539" s="844">
        <v>10</v>
      </c>
      <c r="Q539" s="61">
        <v>61607</v>
      </c>
      <c r="R539" s="61">
        <v>332942760</v>
      </c>
      <c r="S539" s="61">
        <v>5360</v>
      </c>
      <c r="T539" s="61">
        <v>5450</v>
      </c>
      <c r="U539" s="61">
        <v>5360</v>
      </c>
      <c r="V539" s="61">
        <v>414088</v>
      </c>
      <c r="W539" s="61">
        <v>76400000</v>
      </c>
    </row>
    <row r="540" spans="14:23" ht="12" customHeight="1">
      <c r="N540" s="49" t="s">
        <v>6073</v>
      </c>
      <c r="O540" s="61">
        <v>5410</v>
      </c>
      <c r="P540" s="844">
        <v>10</v>
      </c>
      <c r="Q540" s="61">
        <v>38670</v>
      </c>
      <c r="R540" s="61">
        <v>208262920</v>
      </c>
      <c r="S540" s="61">
        <v>5420</v>
      </c>
      <c r="T540" s="61">
        <v>5420</v>
      </c>
      <c r="U540" s="61">
        <v>5340</v>
      </c>
      <c r="V540" s="61">
        <v>413324</v>
      </c>
      <c r="W540" s="61">
        <v>76400000</v>
      </c>
    </row>
    <row r="541" spans="14:23" ht="12" customHeight="1">
      <c r="N541" s="49" t="s">
        <v>6074</v>
      </c>
      <c r="O541" s="61">
        <v>5400</v>
      </c>
      <c r="P541" s="844">
        <v>20</v>
      </c>
      <c r="Q541" s="61">
        <v>30279</v>
      </c>
      <c r="R541" s="61">
        <v>163588630</v>
      </c>
      <c r="S541" s="61">
        <v>5380</v>
      </c>
      <c r="T541" s="61">
        <v>5450</v>
      </c>
      <c r="U541" s="61">
        <v>5360</v>
      </c>
      <c r="V541" s="61">
        <v>412560</v>
      </c>
      <c r="W541" s="61">
        <v>76400000</v>
      </c>
    </row>
    <row r="542" spans="14:23" ht="12" customHeight="1">
      <c r="N542" s="49" t="s">
        <v>6075</v>
      </c>
      <c r="O542" s="61">
        <v>5380</v>
      </c>
      <c r="P542" s="844">
        <v>-110</v>
      </c>
      <c r="Q542" s="61">
        <v>199901</v>
      </c>
      <c r="R542" s="61">
        <v>1076916290</v>
      </c>
      <c r="S542" s="61">
        <v>5550</v>
      </c>
      <c r="T542" s="61">
        <v>5550</v>
      </c>
      <c r="U542" s="61">
        <v>5350</v>
      </c>
      <c r="V542" s="61">
        <v>411032</v>
      </c>
      <c r="W542" s="61">
        <v>76400000</v>
      </c>
    </row>
    <row r="543" spans="14:23" ht="12" customHeight="1">
      <c r="N543" s="49" t="s">
        <v>6076</v>
      </c>
      <c r="O543" s="61">
        <v>5490</v>
      </c>
      <c r="P543" s="844">
        <v>-90</v>
      </c>
      <c r="Q543" s="61">
        <v>104319</v>
      </c>
      <c r="R543" s="61">
        <v>570082850</v>
      </c>
      <c r="S543" s="61">
        <v>5560</v>
      </c>
      <c r="T543" s="61">
        <v>5560</v>
      </c>
      <c r="U543" s="61">
        <v>5420</v>
      </c>
      <c r="V543" s="61">
        <v>419436</v>
      </c>
      <c r="W543" s="61">
        <v>76400000</v>
      </c>
    </row>
    <row r="544" spans="14:23" ht="12" customHeight="1">
      <c r="N544" s="49" t="s">
        <v>6077</v>
      </c>
      <c r="O544" s="61">
        <v>5580</v>
      </c>
      <c r="P544" s="844">
        <v>30</v>
      </c>
      <c r="Q544" s="61">
        <v>89749</v>
      </c>
      <c r="R544" s="61">
        <v>496753090</v>
      </c>
      <c r="S544" s="61">
        <v>5550</v>
      </c>
      <c r="T544" s="61">
        <v>5600</v>
      </c>
      <c r="U544" s="61">
        <v>5420</v>
      </c>
      <c r="V544" s="61">
        <v>426312</v>
      </c>
      <c r="W544" s="61">
        <v>76400000</v>
      </c>
    </row>
    <row r="545" spans="14:23" ht="12" customHeight="1">
      <c r="N545" s="49" t="s">
        <v>6078</v>
      </c>
      <c r="O545" s="61">
        <v>5550</v>
      </c>
      <c r="P545" s="844">
        <v>160</v>
      </c>
      <c r="Q545" s="61">
        <v>162749</v>
      </c>
      <c r="R545" s="61">
        <v>897371400</v>
      </c>
      <c r="S545" s="61">
        <v>5390</v>
      </c>
      <c r="T545" s="61">
        <v>5590</v>
      </c>
      <c r="U545" s="61">
        <v>5350</v>
      </c>
      <c r="V545" s="61">
        <v>424020</v>
      </c>
      <c r="W545" s="61">
        <v>76400000</v>
      </c>
    </row>
    <row r="546" spans="14:23" ht="12" customHeight="1">
      <c r="N546" s="49" t="s">
        <v>6079</v>
      </c>
      <c r="O546" s="61">
        <v>5390</v>
      </c>
      <c r="P546" s="844">
        <v>200</v>
      </c>
      <c r="Q546" s="61">
        <v>204326</v>
      </c>
      <c r="R546" s="61">
        <v>1093875310</v>
      </c>
      <c r="S546" s="61">
        <v>5250</v>
      </c>
      <c r="T546" s="61">
        <v>5410</v>
      </c>
      <c r="U546" s="61">
        <v>5240</v>
      </c>
      <c r="V546" s="61">
        <v>411796</v>
      </c>
      <c r="W546" s="61">
        <v>76400000</v>
      </c>
    </row>
    <row r="547" spans="14:23" ht="12" customHeight="1">
      <c r="N547" s="49" t="s">
        <v>6080</v>
      </c>
      <c r="O547" s="61">
        <v>5190</v>
      </c>
      <c r="P547" s="844">
        <v>90</v>
      </c>
      <c r="Q547" s="61">
        <v>56015</v>
      </c>
      <c r="R547" s="61">
        <v>285980930</v>
      </c>
      <c r="S547" s="61">
        <v>5070</v>
      </c>
      <c r="T547" s="61">
        <v>5200</v>
      </c>
      <c r="U547" s="61">
        <v>5040</v>
      </c>
      <c r="V547" s="61">
        <v>396516</v>
      </c>
      <c r="W547" s="61">
        <v>76400000</v>
      </c>
    </row>
    <row r="548" spans="14:23" ht="12" customHeight="1">
      <c r="N548" s="49" t="s">
        <v>6081</v>
      </c>
      <c r="O548" s="61">
        <v>5100</v>
      </c>
      <c r="P548" s="844">
        <v>0</v>
      </c>
      <c r="Q548" s="61">
        <v>67005</v>
      </c>
      <c r="R548" s="61">
        <v>339578550</v>
      </c>
      <c r="S548" s="61">
        <v>5070</v>
      </c>
      <c r="T548" s="61">
        <v>5120</v>
      </c>
      <c r="U548" s="61">
        <v>5030</v>
      </c>
      <c r="V548" s="61">
        <v>389640</v>
      </c>
      <c r="W548" s="61">
        <v>76400000</v>
      </c>
    </row>
    <row r="549" spans="14:23" ht="12" customHeight="1">
      <c r="N549" s="49" t="s">
        <v>6082</v>
      </c>
      <c r="O549" s="61">
        <v>5100</v>
      </c>
      <c r="P549" s="844">
        <v>-30</v>
      </c>
      <c r="Q549" s="61">
        <v>60612</v>
      </c>
      <c r="R549" s="61">
        <v>308435820</v>
      </c>
      <c r="S549" s="61">
        <v>5090</v>
      </c>
      <c r="T549" s="61">
        <v>5130</v>
      </c>
      <c r="U549" s="61">
        <v>5070</v>
      </c>
      <c r="V549" s="61">
        <v>389640</v>
      </c>
      <c r="W549" s="61">
        <v>76400000</v>
      </c>
    </row>
    <row r="550" spans="14:23" ht="12" customHeight="1">
      <c r="N550" s="49" t="s">
        <v>6083</v>
      </c>
      <c r="O550" s="61">
        <v>5130</v>
      </c>
      <c r="P550" s="844">
        <v>30</v>
      </c>
      <c r="Q550" s="61">
        <v>56003</v>
      </c>
      <c r="R550" s="61">
        <v>285418920</v>
      </c>
      <c r="S550" s="61">
        <v>5110</v>
      </c>
      <c r="T550" s="61">
        <v>5150</v>
      </c>
      <c r="U550" s="61">
        <v>5060</v>
      </c>
      <c r="V550" s="61">
        <v>391932</v>
      </c>
      <c r="W550" s="61">
        <v>76400000</v>
      </c>
    </row>
    <row r="551" spans="14:23" ht="12" customHeight="1">
      <c r="N551" s="49" t="s">
        <v>6084</v>
      </c>
      <c r="O551" s="61">
        <v>5100</v>
      </c>
      <c r="P551" s="844">
        <v>-80</v>
      </c>
      <c r="Q551" s="61">
        <v>153577</v>
      </c>
      <c r="R551" s="61">
        <v>784280770</v>
      </c>
      <c r="S551" s="61">
        <v>5180</v>
      </c>
      <c r="T551" s="61">
        <v>5220</v>
      </c>
      <c r="U551" s="61">
        <v>5050</v>
      </c>
      <c r="V551" s="61">
        <v>389640</v>
      </c>
      <c r="W551" s="61">
        <v>76400000</v>
      </c>
    </row>
    <row r="552" spans="14:23" ht="12" customHeight="1">
      <c r="N552" s="49" t="s">
        <v>6085</v>
      </c>
      <c r="O552" s="61">
        <v>5180</v>
      </c>
      <c r="P552" s="844">
        <v>-80</v>
      </c>
      <c r="Q552" s="61">
        <v>68936</v>
      </c>
      <c r="R552" s="61">
        <v>357421870</v>
      </c>
      <c r="S552" s="61">
        <v>5210</v>
      </c>
      <c r="T552" s="61">
        <v>5270</v>
      </c>
      <c r="U552" s="61">
        <v>5130</v>
      </c>
      <c r="V552" s="61">
        <v>395752</v>
      </c>
      <c r="W552" s="61">
        <v>76400000</v>
      </c>
    </row>
    <row r="553" spans="14:23" ht="12" customHeight="1">
      <c r="N553" s="49" t="s">
        <v>6086</v>
      </c>
      <c r="O553" s="61">
        <v>5260</v>
      </c>
      <c r="P553" s="844">
        <v>10</v>
      </c>
      <c r="Q553" s="61">
        <v>32440</v>
      </c>
      <c r="R553" s="61">
        <v>169643390</v>
      </c>
      <c r="S553" s="61">
        <v>5160</v>
      </c>
      <c r="T553" s="61">
        <v>5280</v>
      </c>
      <c r="U553" s="61">
        <v>5160</v>
      </c>
      <c r="V553" s="61">
        <v>401864</v>
      </c>
      <c r="W553" s="61">
        <v>76400000</v>
      </c>
    </row>
    <row r="554" spans="14:23" ht="12" customHeight="1">
      <c r="N554" s="49" t="s">
        <v>6087</v>
      </c>
      <c r="O554" s="61">
        <v>5250</v>
      </c>
      <c r="P554" s="844">
        <v>50</v>
      </c>
      <c r="Q554" s="61">
        <v>75993</v>
      </c>
      <c r="R554" s="61">
        <v>391980980</v>
      </c>
      <c r="S554" s="61">
        <v>5180</v>
      </c>
      <c r="T554" s="61">
        <v>5260</v>
      </c>
      <c r="U554" s="61">
        <v>5080</v>
      </c>
      <c r="V554" s="61">
        <v>401100</v>
      </c>
      <c r="W554" s="61">
        <v>76400000</v>
      </c>
    </row>
    <row r="555" spans="14:23" ht="12" customHeight="1">
      <c r="N555" s="49" t="s">
        <v>6088</v>
      </c>
      <c r="O555" s="61">
        <v>5200</v>
      </c>
      <c r="P555" s="844">
        <v>80</v>
      </c>
      <c r="Q555" s="61">
        <v>77673</v>
      </c>
      <c r="R555" s="61">
        <v>396142680</v>
      </c>
      <c r="S555" s="61">
        <v>5070</v>
      </c>
      <c r="T555" s="61">
        <v>5200</v>
      </c>
      <c r="U555" s="61">
        <v>5030</v>
      </c>
      <c r="V555" s="61">
        <v>397280</v>
      </c>
      <c r="W555" s="61">
        <v>76400000</v>
      </c>
    </row>
    <row r="556" spans="14:23" ht="12" customHeight="1">
      <c r="N556" s="49" t="s">
        <v>6089</v>
      </c>
      <c r="O556" s="61">
        <v>5120</v>
      </c>
      <c r="P556" s="844">
        <v>-40</v>
      </c>
      <c r="Q556" s="61">
        <v>205690</v>
      </c>
      <c r="R556" s="61">
        <v>1048290530</v>
      </c>
      <c r="S556" s="61">
        <v>5140</v>
      </c>
      <c r="T556" s="61">
        <v>5170</v>
      </c>
      <c r="U556" s="61">
        <v>5050</v>
      </c>
      <c r="V556" s="61">
        <v>391168</v>
      </c>
      <c r="W556" s="61">
        <v>76400000</v>
      </c>
    </row>
    <row r="557" spans="14:23" ht="12" customHeight="1">
      <c r="N557" s="49" t="s">
        <v>6090</v>
      </c>
      <c r="O557" s="61">
        <v>5160</v>
      </c>
      <c r="P557" s="844">
        <v>-40</v>
      </c>
      <c r="Q557" s="61">
        <v>145058</v>
      </c>
      <c r="R557" s="61">
        <v>746680520</v>
      </c>
      <c r="S557" s="61">
        <v>5200</v>
      </c>
      <c r="T557" s="61">
        <v>5250</v>
      </c>
      <c r="U557" s="61">
        <v>5110</v>
      </c>
      <c r="V557" s="61">
        <v>394224</v>
      </c>
      <c r="W557" s="61">
        <v>76400000</v>
      </c>
    </row>
    <row r="558" spans="14:23" ht="12" customHeight="1">
      <c r="N558" s="49" t="s">
        <v>6091</v>
      </c>
      <c r="O558" s="61">
        <v>5200</v>
      </c>
      <c r="P558" s="844">
        <v>0</v>
      </c>
      <c r="Q558" s="61">
        <v>39265</v>
      </c>
      <c r="R558" s="61">
        <v>204885290</v>
      </c>
      <c r="S558" s="61">
        <v>5250</v>
      </c>
      <c r="T558" s="61">
        <v>5320</v>
      </c>
      <c r="U558" s="61">
        <v>5170</v>
      </c>
      <c r="V558" s="61">
        <v>397280</v>
      </c>
      <c r="W558" s="61">
        <v>76400000</v>
      </c>
    </row>
    <row r="559" spans="14:23" ht="12" customHeight="1">
      <c r="N559" s="49" t="s">
        <v>6092</v>
      </c>
      <c r="O559" s="61">
        <v>5200</v>
      </c>
      <c r="P559" s="844">
        <v>-50</v>
      </c>
      <c r="Q559" s="61">
        <v>210659</v>
      </c>
      <c r="R559" s="61">
        <v>1091163430</v>
      </c>
      <c r="S559" s="61">
        <v>5220</v>
      </c>
      <c r="T559" s="61">
        <v>5300</v>
      </c>
      <c r="U559" s="61">
        <v>5150</v>
      </c>
      <c r="V559" s="61">
        <v>397280</v>
      </c>
      <c r="W559" s="61">
        <v>76400000</v>
      </c>
    </row>
    <row r="560" spans="14:23" ht="12" customHeight="1">
      <c r="N560" s="49" t="s">
        <v>6093</v>
      </c>
      <c r="O560" s="61">
        <v>5250</v>
      </c>
      <c r="P560" s="844">
        <v>-50</v>
      </c>
      <c r="Q560" s="61">
        <v>171276</v>
      </c>
      <c r="R560" s="61">
        <v>897505120</v>
      </c>
      <c r="S560" s="61">
        <v>5310</v>
      </c>
      <c r="T560" s="61">
        <v>5320</v>
      </c>
      <c r="U560" s="61">
        <v>5210</v>
      </c>
      <c r="V560" s="61">
        <v>401100</v>
      </c>
      <c r="W560" s="61">
        <v>76400000</v>
      </c>
    </row>
    <row r="561" spans="14:23" ht="12" customHeight="1">
      <c r="N561" s="49" t="s">
        <v>6094</v>
      </c>
      <c r="O561" s="61">
        <v>5300</v>
      </c>
      <c r="P561" s="844">
        <v>-80</v>
      </c>
      <c r="Q561" s="61">
        <v>132057</v>
      </c>
      <c r="R561" s="61">
        <v>699354280</v>
      </c>
      <c r="S561" s="61">
        <v>5390</v>
      </c>
      <c r="T561" s="61">
        <v>5390</v>
      </c>
      <c r="U561" s="61">
        <v>5270</v>
      </c>
      <c r="V561" s="61">
        <v>404920</v>
      </c>
      <c r="W561" s="61">
        <v>76400000</v>
      </c>
    </row>
    <row r="562" spans="14:23" ht="12" customHeight="1">
      <c r="N562" s="49" t="s">
        <v>6095</v>
      </c>
      <c r="O562" s="61">
        <v>5380</v>
      </c>
      <c r="P562" s="844">
        <v>-20</v>
      </c>
      <c r="Q562" s="61">
        <v>103077</v>
      </c>
      <c r="R562" s="61">
        <v>551522520</v>
      </c>
      <c r="S562" s="61">
        <v>5360</v>
      </c>
      <c r="T562" s="61">
        <v>5380</v>
      </c>
      <c r="U562" s="61">
        <v>5330</v>
      </c>
      <c r="V562" s="61">
        <v>411032</v>
      </c>
      <c r="W562" s="61">
        <v>76400000</v>
      </c>
    </row>
    <row r="563" spans="14:23" ht="12" customHeight="1">
      <c r="N563" s="49" t="s">
        <v>6096</v>
      </c>
      <c r="O563" s="61">
        <v>5400</v>
      </c>
      <c r="P563" s="844">
        <v>-10</v>
      </c>
      <c r="Q563" s="61">
        <v>61332</v>
      </c>
      <c r="R563" s="61">
        <v>329628060</v>
      </c>
      <c r="S563" s="61">
        <v>5410</v>
      </c>
      <c r="T563" s="61">
        <v>5440</v>
      </c>
      <c r="U563" s="61">
        <v>5350</v>
      </c>
      <c r="V563" s="61">
        <v>412560</v>
      </c>
      <c r="W563" s="61">
        <v>76400000</v>
      </c>
    </row>
    <row r="564" spans="14:23" ht="12" customHeight="1">
      <c r="N564" s="49" t="s">
        <v>6097</v>
      </c>
      <c r="O564" s="61">
        <v>5410</v>
      </c>
      <c r="P564" s="844">
        <v>0</v>
      </c>
      <c r="Q564" s="61">
        <v>61640</v>
      </c>
      <c r="R564" s="61">
        <v>331705480</v>
      </c>
      <c r="S564" s="61">
        <v>5400</v>
      </c>
      <c r="T564" s="61">
        <v>5420</v>
      </c>
      <c r="U564" s="61">
        <v>5360</v>
      </c>
      <c r="V564" s="61">
        <v>413324</v>
      </c>
      <c r="W564" s="61">
        <v>76400000</v>
      </c>
    </row>
    <row r="565" spans="14:23" ht="12" customHeight="1">
      <c r="N565" s="49" t="s">
        <v>6098</v>
      </c>
      <c r="O565" s="61">
        <v>5410</v>
      </c>
      <c r="P565" s="844">
        <v>0</v>
      </c>
      <c r="Q565" s="61">
        <v>44520</v>
      </c>
      <c r="R565" s="61">
        <v>239287110</v>
      </c>
      <c r="S565" s="61">
        <v>5350</v>
      </c>
      <c r="T565" s="61">
        <v>5410</v>
      </c>
      <c r="U565" s="61">
        <v>5340</v>
      </c>
      <c r="V565" s="61">
        <v>413324</v>
      </c>
      <c r="W565" s="61">
        <v>76400000</v>
      </c>
    </row>
    <row r="566" spans="14:23" ht="12" customHeight="1">
      <c r="N566" s="49" t="s">
        <v>6099</v>
      </c>
      <c r="O566" s="61">
        <v>5410</v>
      </c>
      <c r="P566" s="844">
        <v>10</v>
      </c>
      <c r="Q566" s="61">
        <v>58516</v>
      </c>
      <c r="R566" s="61">
        <v>314597720</v>
      </c>
      <c r="S566" s="61">
        <v>5430</v>
      </c>
      <c r="T566" s="61">
        <v>5430</v>
      </c>
      <c r="U566" s="61">
        <v>5310</v>
      </c>
      <c r="V566" s="61">
        <v>413324</v>
      </c>
      <c r="W566" s="61">
        <v>76400000</v>
      </c>
    </row>
    <row r="567" spans="14:23" ht="12" customHeight="1">
      <c r="N567" s="49" t="s">
        <v>6100</v>
      </c>
      <c r="O567" s="61">
        <v>5400</v>
      </c>
      <c r="P567" s="844">
        <v>100</v>
      </c>
      <c r="Q567" s="61">
        <v>112523</v>
      </c>
      <c r="R567" s="61">
        <v>598733820</v>
      </c>
      <c r="S567" s="61">
        <v>5250</v>
      </c>
      <c r="T567" s="61">
        <v>5430</v>
      </c>
      <c r="U567" s="61">
        <v>5220</v>
      </c>
      <c r="V567" s="61">
        <v>412560</v>
      </c>
      <c r="W567" s="61">
        <v>76400000</v>
      </c>
    </row>
    <row r="568" spans="14:23" ht="12" customHeight="1">
      <c r="N568" s="49" t="s">
        <v>6101</v>
      </c>
      <c r="O568" s="61">
        <v>5300</v>
      </c>
      <c r="P568" s="844">
        <v>-60</v>
      </c>
      <c r="Q568" s="61">
        <v>137089</v>
      </c>
      <c r="R568" s="61">
        <v>724413980</v>
      </c>
      <c r="S568" s="61">
        <v>5360</v>
      </c>
      <c r="T568" s="61">
        <v>5390</v>
      </c>
      <c r="U568" s="61">
        <v>5240</v>
      </c>
      <c r="V568" s="61">
        <v>404920</v>
      </c>
      <c r="W568" s="61">
        <v>76400000</v>
      </c>
    </row>
    <row r="569" spans="14:23" ht="12" customHeight="1">
      <c r="N569" s="49" t="s">
        <v>6102</v>
      </c>
      <c r="O569" s="61">
        <v>5360</v>
      </c>
      <c r="P569" s="844">
        <v>0</v>
      </c>
      <c r="Q569" s="61">
        <v>38985</v>
      </c>
      <c r="R569" s="61">
        <v>208267830</v>
      </c>
      <c r="S569" s="61">
        <v>5360</v>
      </c>
      <c r="T569" s="61">
        <v>5370</v>
      </c>
      <c r="U569" s="61">
        <v>5310</v>
      </c>
      <c r="V569" s="61">
        <v>409504</v>
      </c>
      <c r="W569" s="61">
        <v>76400000</v>
      </c>
    </row>
    <row r="570" spans="14:23" ht="12" customHeight="1">
      <c r="N570" s="49" t="s">
        <v>6103</v>
      </c>
      <c r="O570" s="61">
        <v>5360</v>
      </c>
      <c r="P570" s="844">
        <v>-20</v>
      </c>
      <c r="Q570" s="61">
        <v>107121</v>
      </c>
      <c r="R570" s="61">
        <v>569411460</v>
      </c>
      <c r="S570" s="61">
        <v>5340</v>
      </c>
      <c r="T570" s="61">
        <v>5360</v>
      </c>
      <c r="U570" s="61">
        <v>5280</v>
      </c>
      <c r="V570" s="61">
        <v>409504</v>
      </c>
      <c r="W570" s="61">
        <v>76400000</v>
      </c>
    </row>
    <row r="571" spans="14:23" ht="12" customHeight="1">
      <c r="N571" s="49" t="s">
        <v>6104</v>
      </c>
      <c r="O571" s="61">
        <v>5380</v>
      </c>
      <c r="P571" s="844">
        <v>-40</v>
      </c>
      <c r="Q571" s="61">
        <v>236704</v>
      </c>
      <c r="R571" s="61">
        <v>1267360730</v>
      </c>
      <c r="S571" s="61">
        <v>5370</v>
      </c>
      <c r="T571" s="61">
        <v>5450</v>
      </c>
      <c r="U571" s="61">
        <v>5310</v>
      </c>
      <c r="V571" s="61">
        <v>411032</v>
      </c>
      <c r="W571" s="61">
        <v>76400000</v>
      </c>
    </row>
    <row r="572" spans="14:23" ht="12" customHeight="1">
      <c r="N572" s="49" t="s">
        <v>6105</v>
      </c>
      <c r="O572" s="61">
        <v>5420</v>
      </c>
      <c r="P572" s="844">
        <v>0</v>
      </c>
      <c r="Q572" s="61">
        <v>65464</v>
      </c>
      <c r="R572" s="61">
        <v>352967960</v>
      </c>
      <c r="S572" s="61">
        <v>5430</v>
      </c>
      <c r="T572" s="61">
        <v>5430</v>
      </c>
      <c r="U572" s="61">
        <v>5350</v>
      </c>
      <c r="V572" s="61">
        <v>414088</v>
      </c>
      <c r="W572" s="61">
        <v>76400000</v>
      </c>
    </row>
    <row r="573" spans="14:23" ht="12" customHeight="1">
      <c r="N573" s="49" t="s">
        <v>6106</v>
      </c>
      <c r="O573" s="61">
        <v>5420</v>
      </c>
      <c r="P573" s="844">
        <v>0</v>
      </c>
      <c r="Q573" s="61">
        <v>48041</v>
      </c>
      <c r="R573" s="61">
        <v>257319170</v>
      </c>
      <c r="S573" s="61">
        <v>5420</v>
      </c>
      <c r="T573" s="61">
        <v>5440</v>
      </c>
      <c r="U573" s="61">
        <v>5340</v>
      </c>
      <c r="V573" s="61">
        <v>414088</v>
      </c>
      <c r="W573" s="61">
        <v>76400000</v>
      </c>
    </row>
    <row r="574" spans="14:23" ht="12" customHeight="1">
      <c r="N574" s="49" t="s">
        <v>6107</v>
      </c>
      <c r="O574" s="61">
        <v>5420</v>
      </c>
      <c r="P574" s="844">
        <v>50</v>
      </c>
      <c r="Q574" s="61">
        <v>60946</v>
      </c>
      <c r="R574" s="61">
        <v>328200750</v>
      </c>
      <c r="S574" s="61">
        <v>5370</v>
      </c>
      <c r="T574" s="61">
        <v>5450</v>
      </c>
      <c r="U574" s="61">
        <v>5300</v>
      </c>
      <c r="V574" s="61">
        <v>414088</v>
      </c>
      <c r="W574" s="61">
        <v>76400000</v>
      </c>
    </row>
    <row r="575" spans="14:23" ht="12" customHeight="1">
      <c r="N575" s="49" t="s">
        <v>6108</v>
      </c>
      <c r="O575" s="61">
        <v>5370</v>
      </c>
      <c r="P575" s="844">
        <v>30</v>
      </c>
      <c r="Q575" s="61">
        <v>57814</v>
      </c>
      <c r="R575" s="61">
        <v>307742140</v>
      </c>
      <c r="S575" s="61">
        <v>5360</v>
      </c>
      <c r="T575" s="61">
        <v>5380</v>
      </c>
      <c r="U575" s="61">
        <v>5260</v>
      </c>
      <c r="V575" s="61">
        <v>410268</v>
      </c>
      <c r="W575" s="61">
        <v>76400000</v>
      </c>
    </row>
    <row r="576" spans="14:23" ht="12" customHeight="1">
      <c r="N576" s="49" t="s">
        <v>6109</v>
      </c>
      <c r="O576" s="61">
        <v>5340</v>
      </c>
      <c r="P576" s="844">
        <v>20</v>
      </c>
      <c r="Q576" s="61">
        <v>30880</v>
      </c>
      <c r="R576" s="61">
        <v>164585480</v>
      </c>
      <c r="S576" s="61">
        <v>5320</v>
      </c>
      <c r="T576" s="61">
        <v>5370</v>
      </c>
      <c r="U576" s="61">
        <v>5300</v>
      </c>
      <c r="V576" s="61">
        <v>407976</v>
      </c>
      <c r="W576" s="61">
        <v>76400000</v>
      </c>
    </row>
    <row r="577" spans="14:23" ht="12" customHeight="1">
      <c r="N577" s="49" t="s">
        <v>6110</v>
      </c>
      <c r="O577" s="61">
        <v>5320</v>
      </c>
      <c r="P577" s="844">
        <v>70</v>
      </c>
      <c r="Q577" s="61">
        <v>69342</v>
      </c>
      <c r="R577" s="61">
        <v>366208760</v>
      </c>
      <c r="S577" s="61">
        <v>5260</v>
      </c>
      <c r="T577" s="61">
        <v>5330</v>
      </c>
      <c r="U577" s="61">
        <v>5250</v>
      </c>
      <c r="V577" s="61">
        <v>406448</v>
      </c>
      <c r="W577" s="61">
        <v>76400000</v>
      </c>
    </row>
    <row r="578" spans="14:23" ht="12" customHeight="1">
      <c r="N578" s="49" t="s">
        <v>6111</v>
      </c>
      <c r="O578" s="61">
        <v>5250</v>
      </c>
      <c r="P578" s="844">
        <v>-50</v>
      </c>
      <c r="Q578" s="61">
        <v>87637</v>
      </c>
      <c r="R578" s="61">
        <v>462030270</v>
      </c>
      <c r="S578" s="61">
        <v>5260</v>
      </c>
      <c r="T578" s="61">
        <v>5320</v>
      </c>
      <c r="U578" s="61">
        <v>5230</v>
      </c>
      <c r="V578" s="61">
        <v>401100</v>
      </c>
      <c r="W578" s="61">
        <v>76400000</v>
      </c>
    </row>
    <row r="579" spans="14:23" ht="12" customHeight="1">
      <c r="N579" s="49" t="s">
        <v>6112</v>
      </c>
      <c r="O579" s="61">
        <v>5300</v>
      </c>
      <c r="P579" s="844">
        <v>40</v>
      </c>
      <c r="Q579" s="61">
        <v>57667</v>
      </c>
      <c r="R579" s="61">
        <v>304170600</v>
      </c>
      <c r="S579" s="61">
        <v>5280</v>
      </c>
      <c r="T579" s="61">
        <v>5320</v>
      </c>
      <c r="U579" s="61">
        <v>5250</v>
      </c>
      <c r="V579" s="61">
        <v>404920</v>
      </c>
      <c r="W579" s="61">
        <v>76400000</v>
      </c>
    </row>
    <row r="580" spans="14:23" ht="12" customHeight="1">
      <c r="N580" s="49" t="s">
        <v>6113</v>
      </c>
      <c r="O580" s="61">
        <v>5260</v>
      </c>
      <c r="P580" s="844">
        <v>0</v>
      </c>
      <c r="Q580" s="61">
        <v>126745</v>
      </c>
      <c r="R580" s="61">
        <v>665906030</v>
      </c>
      <c r="S580" s="61">
        <v>5260</v>
      </c>
      <c r="T580" s="61">
        <v>5300</v>
      </c>
      <c r="U580" s="61">
        <v>5230</v>
      </c>
      <c r="V580" s="61">
        <v>401864</v>
      </c>
      <c r="W580" s="61">
        <v>76400000</v>
      </c>
    </row>
    <row r="581" spans="14:23" ht="12" customHeight="1">
      <c r="N581" s="49" t="s">
        <v>6114</v>
      </c>
      <c r="O581" s="61">
        <v>5260</v>
      </c>
      <c r="P581" s="844">
        <v>-70</v>
      </c>
      <c r="Q581" s="61">
        <v>85505</v>
      </c>
      <c r="R581" s="61">
        <v>451472070</v>
      </c>
      <c r="S581" s="61">
        <v>5340</v>
      </c>
      <c r="T581" s="61">
        <v>5340</v>
      </c>
      <c r="U581" s="61">
        <v>5230</v>
      </c>
      <c r="V581" s="61">
        <v>401864</v>
      </c>
      <c r="W581" s="61">
        <v>76400000</v>
      </c>
    </row>
    <row r="582" spans="14:23" ht="12" customHeight="1">
      <c r="N582" s="49" t="s">
        <v>6115</v>
      </c>
      <c r="O582" s="61">
        <v>5330</v>
      </c>
      <c r="P582" s="844">
        <v>10</v>
      </c>
      <c r="Q582" s="61">
        <v>63616</v>
      </c>
      <c r="R582" s="61">
        <v>336435150</v>
      </c>
      <c r="S582" s="61">
        <v>5340</v>
      </c>
      <c r="T582" s="61">
        <v>5350</v>
      </c>
      <c r="U582" s="61">
        <v>5250</v>
      </c>
      <c r="V582" s="61">
        <v>407212</v>
      </c>
      <c r="W582" s="61">
        <v>76400000</v>
      </c>
    </row>
    <row r="583" spans="14:23" ht="12" customHeight="1">
      <c r="N583" s="49" t="s">
        <v>6116</v>
      </c>
      <c r="O583" s="61">
        <v>5320</v>
      </c>
      <c r="P583" s="844">
        <v>10</v>
      </c>
      <c r="Q583" s="61">
        <v>37176</v>
      </c>
      <c r="R583" s="61">
        <v>196353640</v>
      </c>
      <c r="S583" s="61">
        <v>5350</v>
      </c>
      <c r="T583" s="61">
        <v>5350</v>
      </c>
      <c r="U583" s="61">
        <v>5250</v>
      </c>
      <c r="V583" s="61">
        <v>406448</v>
      </c>
      <c r="W583" s="61">
        <v>76400000</v>
      </c>
    </row>
    <row r="584" spans="14:23" ht="12" customHeight="1">
      <c r="N584" s="49" t="s">
        <v>6117</v>
      </c>
      <c r="O584" s="61">
        <v>5310</v>
      </c>
      <c r="P584" s="844">
        <v>60</v>
      </c>
      <c r="Q584" s="61">
        <v>76249</v>
      </c>
      <c r="R584" s="61">
        <v>402728800</v>
      </c>
      <c r="S584" s="61">
        <v>5250</v>
      </c>
      <c r="T584" s="61">
        <v>5330</v>
      </c>
      <c r="U584" s="61">
        <v>5250</v>
      </c>
      <c r="V584" s="61">
        <v>405684</v>
      </c>
      <c r="W584" s="61">
        <v>76400000</v>
      </c>
    </row>
    <row r="585" spans="14:23" ht="12" customHeight="1">
      <c r="N585" s="49" t="s">
        <v>6118</v>
      </c>
      <c r="O585" s="61">
        <v>5250</v>
      </c>
      <c r="P585" s="844">
        <v>10</v>
      </c>
      <c r="Q585" s="61">
        <v>70279</v>
      </c>
      <c r="R585" s="61">
        <v>368161910</v>
      </c>
      <c r="S585" s="61">
        <v>5250</v>
      </c>
      <c r="T585" s="61">
        <v>5270</v>
      </c>
      <c r="U585" s="61">
        <v>5200</v>
      </c>
      <c r="V585" s="61">
        <v>401100</v>
      </c>
      <c r="W585" s="61">
        <v>76400000</v>
      </c>
    </row>
    <row r="586" spans="14:23" ht="12" customHeight="1">
      <c r="N586" s="49" t="s">
        <v>6119</v>
      </c>
      <c r="O586" s="61">
        <v>5240</v>
      </c>
      <c r="P586" s="844">
        <v>-10</v>
      </c>
      <c r="Q586" s="61">
        <v>87329</v>
      </c>
      <c r="R586" s="61">
        <v>455835640</v>
      </c>
      <c r="S586" s="61">
        <v>5250</v>
      </c>
      <c r="T586" s="61">
        <v>5270</v>
      </c>
      <c r="U586" s="61">
        <v>5170</v>
      </c>
      <c r="V586" s="61">
        <v>400336</v>
      </c>
      <c r="W586" s="61">
        <v>76400000</v>
      </c>
    </row>
    <row r="587" spans="14:23" ht="12" customHeight="1">
      <c r="N587" s="49" t="s">
        <v>6120</v>
      </c>
      <c r="O587" s="61">
        <v>5250</v>
      </c>
      <c r="P587" s="844">
        <v>60</v>
      </c>
      <c r="Q587" s="61">
        <v>49982</v>
      </c>
      <c r="R587" s="61">
        <v>261234840</v>
      </c>
      <c r="S587" s="61">
        <v>5190</v>
      </c>
      <c r="T587" s="61">
        <v>5280</v>
      </c>
      <c r="U587" s="61">
        <v>5190</v>
      </c>
      <c r="V587" s="61">
        <v>401100</v>
      </c>
      <c r="W587" s="61">
        <v>76400000</v>
      </c>
    </row>
    <row r="588" spans="14:23" ht="12" customHeight="1">
      <c r="N588" s="49" t="s">
        <v>6121</v>
      </c>
      <c r="O588" s="61">
        <v>5190</v>
      </c>
      <c r="P588" s="844">
        <v>-60</v>
      </c>
      <c r="Q588" s="61">
        <v>84615</v>
      </c>
      <c r="R588" s="61">
        <v>438831560</v>
      </c>
      <c r="S588" s="61">
        <v>5250</v>
      </c>
      <c r="T588" s="61">
        <v>5250</v>
      </c>
      <c r="U588" s="61">
        <v>5160</v>
      </c>
      <c r="V588" s="61">
        <v>396516</v>
      </c>
      <c r="W588" s="61">
        <v>76400000</v>
      </c>
    </row>
    <row r="589" spans="14:23" ht="12" customHeight="1">
      <c r="N589" s="49" t="s">
        <v>6122</v>
      </c>
      <c r="O589" s="61">
        <v>5250</v>
      </c>
      <c r="P589" s="844">
        <v>0</v>
      </c>
      <c r="Q589" s="61">
        <v>39013</v>
      </c>
      <c r="R589" s="61">
        <v>205277920</v>
      </c>
      <c r="S589" s="61">
        <v>5260</v>
      </c>
      <c r="T589" s="61">
        <v>5330</v>
      </c>
      <c r="U589" s="61">
        <v>5220</v>
      </c>
      <c r="V589" s="61">
        <v>401100</v>
      </c>
      <c r="W589" s="61">
        <v>76400000</v>
      </c>
    </row>
    <row r="590" spans="14:23" ht="12" customHeight="1">
      <c r="N590" s="49" t="s">
        <v>6123</v>
      </c>
      <c r="O590" s="61">
        <v>5250</v>
      </c>
      <c r="P590" s="844">
        <v>70</v>
      </c>
      <c r="Q590" s="61">
        <v>53927</v>
      </c>
      <c r="R590" s="61">
        <v>281351730</v>
      </c>
      <c r="S590" s="61">
        <v>5220</v>
      </c>
      <c r="T590" s="61">
        <v>5290</v>
      </c>
      <c r="U590" s="61">
        <v>5140</v>
      </c>
      <c r="V590" s="61">
        <v>401100</v>
      </c>
      <c r="W590" s="61">
        <v>76400000</v>
      </c>
    </row>
    <row r="591" spans="14:23" ht="12" customHeight="1">
      <c r="N591" s="49" t="s">
        <v>6124</v>
      </c>
      <c r="O591" s="61">
        <v>5180</v>
      </c>
      <c r="P591" s="844">
        <v>60</v>
      </c>
      <c r="Q591" s="61">
        <v>49880</v>
      </c>
      <c r="R591" s="61">
        <v>258415370</v>
      </c>
      <c r="S591" s="61">
        <v>5110</v>
      </c>
      <c r="T591" s="61">
        <v>5220</v>
      </c>
      <c r="U591" s="61">
        <v>5110</v>
      </c>
      <c r="V591" s="61">
        <v>395752</v>
      </c>
      <c r="W591" s="61">
        <v>76400000</v>
      </c>
    </row>
    <row r="592" spans="14:23" ht="12" customHeight="1">
      <c r="N592" s="49" t="s">
        <v>6125</v>
      </c>
      <c r="O592" s="61">
        <v>5120</v>
      </c>
      <c r="P592" s="844">
        <v>-50</v>
      </c>
      <c r="Q592" s="61">
        <v>89151</v>
      </c>
      <c r="R592" s="61">
        <v>457105880</v>
      </c>
      <c r="S592" s="61">
        <v>5200</v>
      </c>
      <c r="T592" s="61">
        <v>5200</v>
      </c>
      <c r="U592" s="61">
        <v>5090</v>
      </c>
      <c r="V592" s="61">
        <v>391168</v>
      </c>
      <c r="W592" s="61">
        <v>76400000</v>
      </c>
    </row>
    <row r="593" spans="14:23" ht="12" customHeight="1">
      <c r="N593" s="49" t="s">
        <v>6126</v>
      </c>
      <c r="O593" s="61">
        <v>5170</v>
      </c>
      <c r="P593" s="844">
        <v>-40</v>
      </c>
      <c r="Q593" s="61">
        <v>54360</v>
      </c>
      <c r="R593" s="61">
        <v>280776200</v>
      </c>
      <c r="S593" s="61">
        <v>5210</v>
      </c>
      <c r="T593" s="61">
        <v>5290</v>
      </c>
      <c r="U593" s="61">
        <v>5110</v>
      </c>
      <c r="V593" s="61">
        <v>394988</v>
      </c>
      <c r="W593" s="61">
        <v>76400000</v>
      </c>
    </row>
    <row r="594" spans="14:23" ht="12" customHeight="1">
      <c r="N594" s="49" t="s">
        <v>6127</v>
      </c>
      <c r="O594" s="61">
        <v>5210</v>
      </c>
      <c r="P594" s="844">
        <v>150</v>
      </c>
      <c r="Q594" s="61">
        <v>149068</v>
      </c>
      <c r="R594" s="61">
        <v>768883680</v>
      </c>
      <c r="S594" s="61">
        <v>5130</v>
      </c>
      <c r="T594" s="61">
        <v>5250</v>
      </c>
      <c r="U594" s="61">
        <v>5070</v>
      </c>
      <c r="V594" s="61">
        <v>398044</v>
      </c>
      <c r="W594" s="61">
        <v>76400000</v>
      </c>
    </row>
    <row r="595" spans="14:23" ht="12" customHeight="1">
      <c r="N595" s="49" t="s">
        <v>6128</v>
      </c>
      <c r="O595" s="61">
        <v>5060</v>
      </c>
      <c r="P595" s="844">
        <v>-110</v>
      </c>
      <c r="Q595" s="61">
        <v>123240</v>
      </c>
      <c r="R595" s="61">
        <v>626741200</v>
      </c>
      <c r="S595" s="61">
        <v>5180</v>
      </c>
      <c r="T595" s="61">
        <v>5200</v>
      </c>
      <c r="U595" s="61">
        <v>5060</v>
      </c>
      <c r="V595" s="61">
        <v>386584</v>
      </c>
      <c r="W595" s="61">
        <v>76400000</v>
      </c>
    </row>
    <row r="596" spans="14:23" ht="12" customHeight="1">
      <c r="N596" s="49" t="s">
        <v>6129</v>
      </c>
      <c r="O596" s="61">
        <v>5170</v>
      </c>
      <c r="P596" s="844">
        <v>-10</v>
      </c>
      <c r="Q596" s="61">
        <v>45151</v>
      </c>
      <c r="R596" s="61">
        <v>231741410</v>
      </c>
      <c r="S596" s="61">
        <v>5200</v>
      </c>
      <c r="T596" s="61">
        <v>5200</v>
      </c>
      <c r="U596" s="61">
        <v>5070</v>
      </c>
      <c r="V596" s="61">
        <v>394988</v>
      </c>
      <c r="W596" s="61">
        <v>76400000</v>
      </c>
    </row>
    <row r="597" spans="14:23" ht="12" customHeight="1">
      <c r="N597" s="49" t="s">
        <v>6130</v>
      </c>
      <c r="O597" s="61">
        <v>5180</v>
      </c>
      <c r="P597" s="844">
        <v>90</v>
      </c>
      <c r="Q597" s="61">
        <v>32890</v>
      </c>
      <c r="R597" s="61">
        <v>168641020</v>
      </c>
      <c r="S597" s="61">
        <v>5080</v>
      </c>
      <c r="T597" s="61">
        <v>5200</v>
      </c>
      <c r="U597" s="61">
        <v>5040</v>
      </c>
      <c r="V597" s="61">
        <v>395752</v>
      </c>
      <c r="W597" s="61">
        <v>76400000</v>
      </c>
    </row>
    <row r="598" spans="14:23" ht="12" customHeight="1">
      <c r="N598" s="49" t="s">
        <v>6131</v>
      </c>
      <c r="O598" s="61">
        <v>5090</v>
      </c>
      <c r="P598" s="844">
        <v>20</v>
      </c>
      <c r="Q598" s="61">
        <v>32423</v>
      </c>
      <c r="R598" s="61">
        <v>164389830</v>
      </c>
      <c r="S598" s="61">
        <v>5060</v>
      </c>
      <c r="T598" s="61">
        <v>5130</v>
      </c>
      <c r="U598" s="61">
        <v>5040</v>
      </c>
      <c r="V598" s="61">
        <v>388876</v>
      </c>
      <c r="W598" s="61">
        <v>76400000</v>
      </c>
    </row>
    <row r="599" spans="14:23" ht="12" customHeight="1">
      <c r="N599" s="49" t="s">
        <v>6132</v>
      </c>
      <c r="O599" s="61">
        <v>5070</v>
      </c>
      <c r="P599" s="844">
        <v>-40</v>
      </c>
      <c r="Q599" s="61">
        <v>41666</v>
      </c>
      <c r="R599" s="61">
        <v>212218240</v>
      </c>
      <c r="S599" s="61">
        <v>5140</v>
      </c>
      <c r="T599" s="61">
        <v>5140</v>
      </c>
      <c r="U599" s="61">
        <v>5070</v>
      </c>
      <c r="V599" s="61">
        <v>387348</v>
      </c>
      <c r="W599" s="61">
        <v>76400000</v>
      </c>
    </row>
    <row r="600" spans="14:23" ht="12" customHeight="1">
      <c r="N600" s="49" t="s">
        <v>6133</v>
      </c>
      <c r="O600" s="61">
        <v>5110</v>
      </c>
      <c r="P600" s="844">
        <v>-60</v>
      </c>
      <c r="Q600" s="61">
        <v>54082</v>
      </c>
      <c r="R600" s="61">
        <v>278408240</v>
      </c>
      <c r="S600" s="61">
        <v>5170</v>
      </c>
      <c r="T600" s="61">
        <v>5280</v>
      </c>
      <c r="U600" s="61">
        <v>5110</v>
      </c>
      <c r="V600" s="61">
        <v>390404</v>
      </c>
      <c r="W600" s="61">
        <v>76400000</v>
      </c>
    </row>
    <row r="601" spans="14:23" ht="12" customHeight="1">
      <c r="N601" s="49" t="s">
        <v>6134</v>
      </c>
      <c r="O601" s="61">
        <v>5170</v>
      </c>
      <c r="P601" s="844">
        <v>-40</v>
      </c>
      <c r="Q601" s="61">
        <v>81405</v>
      </c>
      <c r="R601" s="61">
        <v>421133410</v>
      </c>
      <c r="S601" s="61">
        <v>5200</v>
      </c>
      <c r="T601" s="61">
        <v>5280</v>
      </c>
      <c r="U601" s="61">
        <v>5120</v>
      </c>
      <c r="V601" s="61">
        <v>394988</v>
      </c>
      <c r="W601" s="61">
        <v>76400000</v>
      </c>
    </row>
    <row r="602" spans="14:23" ht="12" customHeight="1">
      <c r="N602" s="49" t="s">
        <v>6135</v>
      </c>
      <c r="O602" s="61">
        <v>5210</v>
      </c>
      <c r="P602" s="844">
        <v>-70</v>
      </c>
      <c r="Q602" s="61">
        <v>30842</v>
      </c>
      <c r="R602" s="61">
        <v>161868970</v>
      </c>
      <c r="S602" s="61">
        <v>5250</v>
      </c>
      <c r="T602" s="61">
        <v>5320</v>
      </c>
      <c r="U602" s="61">
        <v>5200</v>
      </c>
      <c r="V602" s="61">
        <v>398044</v>
      </c>
      <c r="W602" s="61">
        <v>76400000</v>
      </c>
    </row>
    <row r="603" spans="14:23" ht="12" customHeight="1">
      <c r="N603" s="49" t="s">
        <v>6136</v>
      </c>
      <c r="O603" s="61">
        <v>5280</v>
      </c>
      <c r="P603" s="844">
        <v>90</v>
      </c>
      <c r="Q603" s="61">
        <v>105119</v>
      </c>
      <c r="R603" s="61">
        <v>546780260</v>
      </c>
      <c r="S603" s="61">
        <v>5190</v>
      </c>
      <c r="T603" s="61">
        <v>5290</v>
      </c>
      <c r="U603" s="61">
        <v>5130</v>
      </c>
      <c r="V603" s="61">
        <v>403392</v>
      </c>
      <c r="W603" s="61">
        <v>76400000</v>
      </c>
    </row>
    <row r="604" spans="14:23" ht="12" customHeight="1">
      <c r="N604" s="49" t="s">
        <v>6137</v>
      </c>
      <c r="O604" s="61">
        <v>5190</v>
      </c>
      <c r="P604" s="844">
        <v>20</v>
      </c>
      <c r="Q604" s="61">
        <v>34701</v>
      </c>
      <c r="R604" s="61">
        <v>179984610</v>
      </c>
      <c r="S604" s="61">
        <v>5130</v>
      </c>
      <c r="T604" s="61">
        <v>5210</v>
      </c>
      <c r="U604" s="61">
        <v>5130</v>
      </c>
      <c r="V604" s="61">
        <v>396516</v>
      </c>
      <c r="W604" s="61">
        <v>76400000</v>
      </c>
    </row>
    <row r="605" spans="14:23" ht="12" customHeight="1">
      <c r="N605" s="49" t="s">
        <v>6138</v>
      </c>
      <c r="O605" s="61">
        <v>5170</v>
      </c>
      <c r="P605" s="844">
        <v>60</v>
      </c>
      <c r="Q605" s="61">
        <v>73243</v>
      </c>
      <c r="R605" s="61">
        <v>374949460</v>
      </c>
      <c r="S605" s="61">
        <v>5110</v>
      </c>
      <c r="T605" s="61">
        <v>5180</v>
      </c>
      <c r="U605" s="61">
        <v>5070</v>
      </c>
      <c r="V605" s="61">
        <v>394988</v>
      </c>
      <c r="W605" s="61">
        <v>76400000</v>
      </c>
    </row>
    <row r="606" spans="14:23" ht="12" customHeight="1">
      <c r="N606" s="49" t="s">
        <v>6139</v>
      </c>
      <c r="O606" s="61">
        <v>5110</v>
      </c>
      <c r="P606" s="844">
        <v>80</v>
      </c>
      <c r="Q606" s="61">
        <v>83169</v>
      </c>
      <c r="R606" s="61">
        <v>424139070</v>
      </c>
      <c r="S606" s="61">
        <v>5050</v>
      </c>
      <c r="T606" s="61">
        <v>5160</v>
      </c>
      <c r="U606" s="61">
        <v>5030</v>
      </c>
      <c r="V606" s="61">
        <v>390404</v>
      </c>
      <c r="W606" s="61">
        <v>76400000</v>
      </c>
    </row>
    <row r="607" spans="14:23" ht="12" customHeight="1">
      <c r="N607" s="49" t="s">
        <v>6140</v>
      </c>
      <c r="O607" s="61">
        <v>5030</v>
      </c>
      <c r="P607" s="844">
        <v>-80</v>
      </c>
      <c r="Q607" s="61">
        <v>128766</v>
      </c>
      <c r="R607" s="61">
        <v>649079930</v>
      </c>
      <c r="S607" s="61">
        <v>5150</v>
      </c>
      <c r="T607" s="61">
        <v>5150</v>
      </c>
      <c r="U607" s="61">
        <v>5010</v>
      </c>
      <c r="V607" s="61">
        <v>384292</v>
      </c>
      <c r="W607" s="61">
        <v>76400000</v>
      </c>
    </row>
    <row r="608" spans="14:23" ht="12" customHeight="1">
      <c r="N608" s="49" t="s">
        <v>6141</v>
      </c>
      <c r="O608" s="61">
        <v>5110</v>
      </c>
      <c r="P608" s="844">
        <v>70</v>
      </c>
      <c r="Q608" s="61">
        <v>66201</v>
      </c>
      <c r="R608" s="61">
        <v>339278500</v>
      </c>
      <c r="S608" s="61">
        <v>5070</v>
      </c>
      <c r="T608" s="61">
        <v>5170</v>
      </c>
      <c r="U608" s="61">
        <v>5020</v>
      </c>
      <c r="V608" s="61">
        <v>390404</v>
      </c>
      <c r="W608" s="61">
        <v>76400000</v>
      </c>
    </row>
    <row r="609" spans="14:23" ht="12" customHeight="1">
      <c r="N609" s="49" t="s">
        <v>6142</v>
      </c>
      <c r="O609" s="61">
        <v>5040</v>
      </c>
      <c r="P609" s="844">
        <v>10</v>
      </c>
      <c r="Q609" s="61">
        <v>82974</v>
      </c>
      <c r="R609" s="61">
        <v>418359000</v>
      </c>
      <c r="S609" s="61">
        <v>5030</v>
      </c>
      <c r="T609" s="61">
        <v>5100</v>
      </c>
      <c r="U609" s="61">
        <v>5030</v>
      </c>
      <c r="V609" s="61">
        <v>385056</v>
      </c>
      <c r="W609" s="61">
        <v>76400000</v>
      </c>
    </row>
    <row r="610" spans="14:23" ht="12" customHeight="1">
      <c r="N610" s="49" t="s">
        <v>6143</v>
      </c>
      <c r="O610" s="61">
        <v>5030</v>
      </c>
      <c r="P610" s="844">
        <v>-30</v>
      </c>
      <c r="Q610" s="61">
        <v>110455</v>
      </c>
      <c r="R610" s="61">
        <v>551028300</v>
      </c>
      <c r="S610" s="61">
        <v>5060</v>
      </c>
      <c r="T610" s="61">
        <v>5100</v>
      </c>
      <c r="U610" s="61">
        <v>4870</v>
      </c>
      <c r="V610" s="61">
        <v>384292</v>
      </c>
      <c r="W610" s="61">
        <v>76400000</v>
      </c>
    </row>
    <row r="611" spans="14:23" ht="12" customHeight="1">
      <c r="N611" s="49" t="s">
        <v>6144</v>
      </c>
      <c r="O611" s="61">
        <v>5060</v>
      </c>
      <c r="P611" s="844">
        <v>-30</v>
      </c>
      <c r="Q611" s="61">
        <v>21520</v>
      </c>
      <c r="R611" s="61">
        <v>109527070</v>
      </c>
      <c r="S611" s="61">
        <v>5130</v>
      </c>
      <c r="T611" s="61">
        <v>5130</v>
      </c>
      <c r="U611" s="61">
        <v>5050</v>
      </c>
      <c r="V611" s="61">
        <v>386584</v>
      </c>
      <c r="W611" s="61">
        <v>76400000</v>
      </c>
    </row>
    <row r="612" spans="14:23" ht="12" customHeight="1">
      <c r="N612" s="49" t="s">
        <v>6155</v>
      </c>
      <c r="O612" s="61">
        <v>5090</v>
      </c>
      <c r="P612" s="844">
        <v>20</v>
      </c>
      <c r="Q612" s="61">
        <v>33777</v>
      </c>
      <c r="R612" s="61">
        <v>169928695</v>
      </c>
      <c r="S612" s="61">
        <v>5000</v>
      </c>
      <c r="T612" s="61">
        <v>5090</v>
      </c>
      <c r="U612" s="61">
        <v>4980</v>
      </c>
      <c r="V612" s="61">
        <v>388876</v>
      </c>
      <c r="W612" s="61">
        <v>76400000</v>
      </c>
    </row>
    <row r="613" spans="14:23" ht="12" customHeight="1">
      <c r="N613" s="49" t="s">
        <v>6156</v>
      </c>
      <c r="O613" s="61">
        <v>5070</v>
      </c>
      <c r="P613" s="844">
        <v>-30</v>
      </c>
      <c r="Q613" s="61">
        <v>33665</v>
      </c>
      <c r="R613" s="61">
        <v>169822825</v>
      </c>
      <c r="S613" s="61">
        <v>5050</v>
      </c>
      <c r="T613" s="61">
        <v>5100</v>
      </c>
      <c r="U613" s="61">
        <v>4995</v>
      </c>
      <c r="V613" s="61">
        <v>387348</v>
      </c>
      <c r="W613" s="61">
        <v>76400000</v>
      </c>
    </row>
    <row r="614" spans="14:23" ht="12" customHeight="1">
      <c r="N614" s="49" t="s">
        <v>6157</v>
      </c>
      <c r="O614" s="61">
        <v>5100</v>
      </c>
      <c r="P614" s="844">
        <v>150</v>
      </c>
      <c r="Q614" s="61">
        <v>110185</v>
      </c>
      <c r="R614" s="61">
        <v>555520290</v>
      </c>
      <c r="S614" s="61">
        <v>4850</v>
      </c>
      <c r="T614" s="61">
        <v>5130</v>
      </c>
      <c r="U614" s="61">
        <v>4850</v>
      </c>
      <c r="V614" s="61">
        <v>389640</v>
      </c>
      <c r="W614" s="61">
        <v>76400000</v>
      </c>
    </row>
    <row r="615" spans="14:23" ht="12" customHeight="1">
      <c r="N615" s="49" t="s">
        <v>6158</v>
      </c>
      <c r="O615" s="61">
        <v>4950</v>
      </c>
      <c r="P615" s="844">
        <v>-50</v>
      </c>
      <c r="Q615" s="61">
        <v>61692</v>
      </c>
      <c r="R615" s="61">
        <v>305947380</v>
      </c>
      <c r="S615" s="61">
        <v>5000</v>
      </c>
      <c r="T615" s="61">
        <v>5050</v>
      </c>
      <c r="U615" s="61">
        <v>4900</v>
      </c>
      <c r="V615" s="61">
        <v>378180</v>
      </c>
      <c r="W615" s="61">
        <v>76400000</v>
      </c>
    </row>
    <row r="616" spans="14:23" ht="12" customHeight="1">
      <c r="N616" s="49" t="s">
        <v>6159</v>
      </c>
      <c r="O616" s="61">
        <v>5000</v>
      </c>
      <c r="P616" s="844">
        <v>125</v>
      </c>
      <c r="Q616" s="61">
        <v>78197</v>
      </c>
      <c r="R616" s="61">
        <v>392015995</v>
      </c>
      <c r="S616" s="61">
        <v>4850</v>
      </c>
      <c r="T616" s="61">
        <v>5100</v>
      </c>
      <c r="U616" s="61">
        <v>4850</v>
      </c>
      <c r="V616" s="61">
        <v>382000</v>
      </c>
      <c r="W616" s="61">
        <v>76400000</v>
      </c>
    </row>
    <row r="617" spans="14:23" ht="12" customHeight="1">
      <c r="N617" s="49" t="s">
        <v>6160</v>
      </c>
      <c r="O617" s="61">
        <v>4875</v>
      </c>
      <c r="P617" s="844">
        <v>-105</v>
      </c>
      <c r="Q617" s="61">
        <v>111203</v>
      </c>
      <c r="R617" s="61">
        <v>544238675</v>
      </c>
      <c r="S617" s="61">
        <v>4980</v>
      </c>
      <c r="T617" s="61">
        <v>4980</v>
      </c>
      <c r="U617" s="61">
        <v>4860</v>
      </c>
      <c r="V617" s="61">
        <v>372450</v>
      </c>
      <c r="W617" s="61">
        <v>76400000</v>
      </c>
    </row>
    <row r="618" spans="14:23" ht="12" customHeight="1">
      <c r="N618" s="49" t="s">
        <v>6161</v>
      </c>
      <c r="O618" s="61">
        <v>4980</v>
      </c>
      <c r="P618" s="844">
        <v>-60</v>
      </c>
      <c r="Q618" s="61">
        <v>96466</v>
      </c>
      <c r="R618" s="61">
        <v>480707820</v>
      </c>
      <c r="S618" s="61">
        <v>5020</v>
      </c>
      <c r="T618" s="61">
        <v>5020</v>
      </c>
      <c r="U618" s="61">
        <v>4960</v>
      </c>
      <c r="V618" s="61">
        <v>380472</v>
      </c>
      <c r="W618" s="61">
        <v>76400000</v>
      </c>
    </row>
    <row r="619" spans="14:23" ht="12" customHeight="1">
      <c r="N619" s="49" t="s">
        <v>6162</v>
      </c>
      <c r="O619" s="61">
        <v>5040</v>
      </c>
      <c r="P619" s="844">
        <v>260</v>
      </c>
      <c r="Q619" s="61">
        <v>373214</v>
      </c>
      <c r="R619" s="61">
        <v>1827766590</v>
      </c>
      <c r="S619" s="61">
        <v>4780</v>
      </c>
      <c r="T619" s="61">
        <v>5060</v>
      </c>
      <c r="U619" s="61">
        <v>4780</v>
      </c>
      <c r="V619" s="61">
        <v>385056</v>
      </c>
      <c r="W619" s="61">
        <v>76400000</v>
      </c>
    </row>
    <row r="620" spans="14:23" ht="12" customHeight="1">
      <c r="N620" s="49" t="s">
        <v>6163</v>
      </c>
      <c r="O620" s="61">
        <v>4780</v>
      </c>
      <c r="P620" s="844">
        <v>-95</v>
      </c>
      <c r="Q620" s="61">
        <v>196447</v>
      </c>
      <c r="R620" s="61">
        <v>940746330</v>
      </c>
      <c r="S620" s="61">
        <v>4855</v>
      </c>
      <c r="T620" s="61">
        <v>4860</v>
      </c>
      <c r="U620" s="61">
        <v>4715</v>
      </c>
      <c r="V620" s="61">
        <v>365192</v>
      </c>
      <c r="W620" s="61">
        <v>76400000</v>
      </c>
    </row>
    <row r="621" spans="14:23" ht="12" customHeight="1">
      <c r="N621" s="49" t="s">
        <v>6164</v>
      </c>
      <c r="O621" s="61">
        <v>4875</v>
      </c>
      <c r="P621" s="844">
        <v>-25</v>
      </c>
      <c r="Q621" s="61">
        <v>135369</v>
      </c>
      <c r="R621" s="61">
        <v>655760860</v>
      </c>
      <c r="S621" s="61">
        <v>4895</v>
      </c>
      <c r="T621" s="61">
        <v>4900</v>
      </c>
      <c r="U621" s="61">
        <v>4800</v>
      </c>
      <c r="V621" s="61">
        <v>372450</v>
      </c>
      <c r="W621" s="61">
        <v>76400000</v>
      </c>
    </row>
    <row r="622" spans="14:23" ht="12" customHeight="1">
      <c r="N622" s="49" t="s">
        <v>6165</v>
      </c>
      <c r="O622" s="61">
        <v>4900</v>
      </c>
      <c r="P622" s="844">
        <v>-95</v>
      </c>
      <c r="Q622" s="61">
        <v>232478</v>
      </c>
      <c r="R622" s="61">
        <v>1139114535</v>
      </c>
      <c r="S622" s="61">
        <v>4995</v>
      </c>
      <c r="T622" s="61">
        <v>5000</v>
      </c>
      <c r="U622" s="61">
        <v>4820</v>
      </c>
      <c r="V622" s="61">
        <v>374360</v>
      </c>
      <c r="W622" s="61">
        <v>76400000</v>
      </c>
    </row>
    <row r="623" spans="14:23" ht="12" customHeight="1">
      <c r="N623" s="49" t="s">
        <v>6166</v>
      </c>
      <c r="O623" s="61">
        <v>4995</v>
      </c>
      <c r="P623" s="844">
        <v>-55</v>
      </c>
      <c r="Q623" s="61">
        <v>171847</v>
      </c>
      <c r="R623" s="61">
        <v>858781800</v>
      </c>
      <c r="S623" s="61">
        <v>5030</v>
      </c>
      <c r="T623" s="61">
        <v>5030</v>
      </c>
      <c r="U623" s="61">
        <v>4980</v>
      </c>
      <c r="V623" s="61">
        <v>381618</v>
      </c>
      <c r="W623" s="61">
        <v>76400000</v>
      </c>
    </row>
    <row r="624" spans="14:23" ht="12" customHeight="1">
      <c r="N624" s="49" t="s">
        <v>6167</v>
      </c>
      <c r="O624" s="61">
        <v>5050</v>
      </c>
      <c r="P624" s="844">
        <v>30</v>
      </c>
      <c r="Q624" s="61">
        <v>49235</v>
      </c>
      <c r="R624" s="61">
        <v>247629100</v>
      </c>
      <c r="S624" s="61">
        <v>5020</v>
      </c>
      <c r="T624" s="61">
        <v>5060</v>
      </c>
      <c r="U624" s="61">
        <v>5000</v>
      </c>
      <c r="V624" s="61">
        <v>385820</v>
      </c>
      <c r="W624" s="61">
        <v>76400000</v>
      </c>
    </row>
    <row r="625" spans="14:23" ht="12" customHeight="1">
      <c r="N625" s="49" t="s">
        <v>6168</v>
      </c>
      <c r="O625" s="61">
        <v>5020</v>
      </c>
      <c r="P625" s="844">
        <v>-20</v>
      </c>
      <c r="Q625" s="61">
        <v>38417</v>
      </c>
      <c r="R625" s="61">
        <v>193813860</v>
      </c>
      <c r="S625" s="61">
        <v>5070</v>
      </c>
      <c r="T625" s="61">
        <v>5070</v>
      </c>
      <c r="U625" s="61">
        <v>5020</v>
      </c>
      <c r="V625" s="61">
        <v>383528</v>
      </c>
      <c r="W625" s="61">
        <v>76400000</v>
      </c>
    </row>
    <row r="626" spans="14:23" ht="12" customHeight="1">
      <c r="N626" s="49" t="s">
        <v>6169</v>
      </c>
      <c r="O626" s="61">
        <v>5040</v>
      </c>
      <c r="P626" s="844">
        <v>-40</v>
      </c>
      <c r="Q626" s="61">
        <v>59856</v>
      </c>
      <c r="R626" s="61">
        <v>301950390</v>
      </c>
      <c r="S626" s="61">
        <v>5030</v>
      </c>
      <c r="T626" s="61">
        <v>5100</v>
      </c>
      <c r="U626" s="61">
        <v>5020</v>
      </c>
      <c r="V626" s="61">
        <v>385056</v>
      </c>
      <c r="W626" s="61">
        <v>76400000</v>
      </c>
    </row>
    <row r="627" spans="14:23" ht="12" customHeight="1">
      <c r="N627" s="49" t="s">
        <v>6170</v>
      </c>
      <c r="O627" s="61">
        <v>5080</v>
      </c>
      <c r="P627" s="844">
        <v>-20</v>
      </c>
      <c r="Q627" s="61">
        <v>64474</v>
      </c>
      <c r="R627" s="61">
        <v>325488120</v>
      </c>
      <c r="S627" s="61">
        <v>5060</v>
      </c>
      <c r="T627" s="61">
        <v>5090</v>
      </c>
      <c r="U627" s="61">
        <v>5000</v>
      </c>
      <c r="V627" s="61">
        <v>388112</v>
      </c>
      <c r="W627" s="61">
        <v>76400000</v>
      </c>
    </row>
    <row r="628" spans="14:23" ht="12" customHeight="1">
      <c r="N628" s="49" t="s">
        <v>6171</v>
      </c>
      <c r="O628" s="61">
        <v>5100</v>
      </c>
      <c r="P628" s="844">
        <v>10</v>
      </c>
      <c r="Q628" s="61">
        <v>56764</v>
      </c>
      <c r="R628" s="61">
        <v>287779630</v>
      </c>
      <c r="S628" s="61">
        <v>5110</v>
      </c>
      <c r="T628" s="61">
        <v>5110</v>
      </c>
      <c r="U628" s="61">
        <v>5020</v>
      </c>
      <c r="V628" s="61">
        <v>389640</v>
      </c>
      <c r="W628" s="61">
        <v>76400000</v>
      </c>
    </row>
    <row r="629" spans="14:23" ht="12" customHeight="1">
      <c r="N629" s="49" t="s">
        <v>6172</v>
      </c>
      <c r="O629" s="61">
        <v>5090</v>
      </c>
      <c r="P629" s="844">
        <v>-60</v>
      </c>
      <c r="Q629" s="61">
        <v>79621</v>
      </c>
      <c r="R629" s="61">
        <v>405413060</v>
      </c>
      <c r="S629" s="61">
        <v>5140</v>
      </c>
      <c r="T629" s="61">
        <v>5150</v>
      </c>
      <c r="U629" s="61">
        <v>5050</v>
      </c>
      <c r="V629" s="61">
        <v>388876</v>
      </c>
      <c r="W629" s="61">
        <v>76400000</v>
      </c>
    </row>
    <row r="630" spans="14:23" ht="12" customHeight="1">
      <c r="N630" s="49" t="s">
        <v>6173</v>
      </c>
      <c r="O630" s="61">
        <v>5150</v>
      </c>
      <c r="P630" s="844">
        <v>10</v>
      </c>
      <c r="Q630" s="61">
        <v>41541</v>
      </c>
      <c r="R630" s="61">
        <v>212770520</v>
      </c>
      <c r="S630" s="61">
        <v>5100</v>
      </c>
      <c r="T630" s="61">
        <v>5150</v>
      </c>
      <c r="U630" s="61">
        <v>5090</v>
      </c>
      <c r="V630" s="61">
        <v>393460</v>
      </c>
      <c r="W630" s="61">
        <v>76400000</v>
      </c>
    </row>
    <row r="631" spans="14:23" ht="12" customHeight="1">
      <c r="N631" s="49" t="s">
        <v>6174</v>
      </c>
      <c r="O631" s="61">
        <v>5140</v>
      </c>
      <c r="P631" s="844">
        <v>60</v>
      </c>
      <c r="Q631" s="61">
        <v>46208</v>
      </c>
      <c r="R631" s="61">
        <v>237111770</v>
      </c>
      <c r="S631" s="61">
        <v>5070</v>
      </c>
      <c r="T631" s="61">
        <v>5170</v>
      </c>
      <c r="U631" s="61">
        <v>5070</v>
      </c>
      <c r="V631" s="61">
        <v>392696</v>
      </c>
      <c r="W631" s="61">
        <v>76400000</v>
      </c>
    </row>
    <row r="632" spans="14:23" ht="12" customHeight="1">
      <c r="N632" s="49" t="s">
        <v>6175</v>
      </c>
      <c r="O632" s="61">
        <v>5080</v>
      </c>
      <c r="P632" s="844">
        <v>10</v>
      </c>
      <c r="Q632" s="61">
        <v>72789</v>
      </c>
      <c r="R632" s="61">
        <v>369556370</v>
      </c>
      <c r="S632" s="61">
        <v>5060</v>
      </c>
      <c r="T632" s="61">
        <v>5110</v>
      </c>
      <c r="U632" s="61">
        <v>5050</v>
      </c>
      <c r="V632" s="61">
        <v>388112</v>
      </c>
      <c r="W632" s="61">
        <v>76400000</v>
      </c>
    </row>
    <row r="633" spans="14:23" ht="12" customHeight="1">
      <c r="N633" s="49" t="s">
        <v>6176</v>
      </c>
      <c r="O633" s="61">
        <v>5070</v>
      </c>
      <c r="P633" s="844">
        <v>-90</v>
      </c>
      <c r="Q633" s="61">
        <v>123622</v>
      </c>
      <c r="R633" s="61">
        <v>629216410</v>
      </c>
      <c r="S633" s="61">
        <v>5180</v>
      </c>
      <c r="T633" s="61">
        <v>5180</v>
      </c>
      <c r="U633" s="61">
        <v>5040</v>
      </c>
      <c r="V633" s="61">
        <v>387348</v>
      </c>
      <c r="W633" s="61">
        <v>76400000</v>
      </c>
    </row>
    <row r="634" spans="14:23" ht="12" customHeight="1">
      <c r="N634" s="49" t="s">
        <v>6178</v>
      </c>
      <c r="O634" s="61">
        <v>5160</v>
      </c>
      <c r="P634" s="844">
        <v>-90</v>
      </c>
      <c r="Q634" s="61">
        <v>137354</v>
      </c>
      <c r="R634" s="61">
        <v>711633870</v>
      </c>
      <c r="S634" s="61">
        <v>5260</v>
      </c>
      <c r="T634" s="61">
        <v>5300</v>
      </c>
      <c r="U634" s="61">
        <v>5110</v>
      </c>
      <c r="V634" s="61">
        <v>394224</v>
      </c>
      <c r="W634" s="61">
        <v>76400000</v>
      </c>
    </row>
    <row r="635" spans="14:23" ht="12" customHeight="1">
      <c r="N635" s="49" t="s">
        <v>6179</v>
      </c>
      <c r="O635" s="61">
        <v>5250</v>
      </c>
      <c r="P635" s="844">
        <v>-190</v>
      </c>
      <c r="Q635" s="61">
        <v>213972</v>
      </c>
      <c r="R635" s="61">
        <v>1139393940</v>
      </c>
      <c r="S635" s="61">
        <v>5440</v>
      </c>
      <c r="T635" s="61">
        <v>5440</v>
      </c>
      <c r="U635" s="61">
        <v>5250</v>
      </c>
      <c r="V635" s="61">
        <v>401100</v>
      </c>
      <c r="W635" s="61">
        <v>76400000</v>
      </c>
    </row>
    <row r="636" spans="14:23" ht="12" customHeight="1">
      <c r="N636" s="49" t="s">
        <v>6180</v>
      </c>
      <c r="O636" s="61">
        <v>5440</v>
      </c>
      <c r="P636" s="844">
        <v>-130</v>
      </c>
      <c r="Q636" s="61">
        <v>111265</v>
      </c>
      <c r="R636" s="61">
        <v>610542350</v>
      </c>
      <c r="S636" s="61">
        <v>5540</v>
      </c>
      <c r="T636" s="61">
        <v>5580</v>
      </c>
      <c r="U636" s="61">
        <v>5430</v>
      </c>
      <c r="V636" s="61">
        <v>415616</v>
      </c>
      <c r="W636" s="61">
        <v>76400000</v>
      </c>
    </row>
  </sheetData>
  <mergeCells count="23">
    <mergeCell ref="B116:C116"/>
    <mergeCell ref="B121:I121"/>
    <mergeCell ref="B122:C123"/>
    <mergeCell ref="B113:B115"/>
    <mergeCell ref="B92:G92"/>
    <mergeCell ref="B93:C94"/>
    <mergeCell ref="D93:E93"/>
    <mergeCell ref="F93:G93"/>
    <mergeCell ref="B95:C95"/>
    <mergeCell ref="B96:B98"/>
    <mergeCell ref="B99:B101"/>
    <mergeCell ref="B102:B105"/>
    <mergeCell ref="B106:B108"/>
    <mergeCell ref="B109:B111"/>
    <mergeCell ref="B112:C112"/>
    <mergeCell ref="D122:F122"/>
    <mergeCell ref="G122:I122"/>
    <mergeCell ref="F168:G168"/>
    <mergeCell ref="B168:D168"/>
    <mergeCell ref="B125:C125"/>
    <mergeCell ref="B126:B128"/>
    <mergeCell ref="B129:C129"/>
    <mergeCell ref="B124:C124"/>
  </mergeCells>
  <phoneticPr fontId="29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1"/>
  </sheetPr>
  <dimension ref="A2:AJ629"/>
  <sheetViews>
    <sheetView topLeftCell="R1" workbookViewId="0">
      <selection activeCell="W2" sqref="W2:AA7"/>
    </sheetView>
  </sheetViews>
  <sheetFormatPr defaultRowHeight="12"/>
  <cols>
    <col min="1" max="1" width="9" style="63"/>
    <col min="2" max="2" width="23.75" style="63" customWidth="1"/>
    <col min="3" max="5" width="17.5" style="63" bestFit="1" customWidth="1"/>
    <col min="6" max="7" width="13.75" style="63" customWidth="1"/>
    <col min="8" max="9" width="13" style="63" bestFit="1" customWidth="1"/>
    <col min="10" max="12" width="17.5" style="63" bestFit="1" customWidth="1"/>
    <col min="13" max="16" width="9" style="63"/>
    <col min="17" max="17" width="23.25" style="63" bestFit="1" customWidth="1"/>
    <col min="18" max="18" width="15.875" style="63" bestFit="1" customWidth="1"/>
    <col min="19" max="19" width="17.125" style="63" bestFit="1" customWidth="1"/>
    <col min="20" max="20" width="16.25" style="63" bestFit="1" customWidth="1"/>
    <col min="21" max="16384" width="9" style="63"/>
  </cols>
  <sheetData>
    <row r="2" spans="2:27">
      <c r="B2" s="115" t="s">
        <v>699</v>
      </c>
      <c r="C2" s="120">
        <v>2018</v>
      </c>
      <c r="D2" s="120">
        <v>2018</v>
      </c>
      <c r="E2" s="120">
        <v>2018</v>
      </c>
      <c r="F2" s="118" t="s">
        <v>693</v>
      </c>
      <c r="G2" s="119" t="s">
        <v>710</v>
      </c>
      <c r="H2" s="119" t="s">
        <v>6457</v>
      </c>
      <c r="I2" s="119" t="s">
        <v>6366</v>
      </c>
      <c r="W2" s="63" t="s">
        <v>4743</v>
      </c>
      <c r="X2" s="79">
        <f>AVERAGE(X80:X141)</f>
        <v>4037.4193548387098</v>
      </c>
      <c r="Y2" s="79">
        <f>AVERAGE(X324:X380)</f>
        <v>3914.4736842105262</v>
      </c>
      <c r="Z2" s="79">
        <f>AVERAGE(X567:X629)</f>
        <v>4682.3015873015875</v>
      </c>
      <c r="AA2" s="63" t="s">
        <v>2002</v>
      </c>
    </row>
    <row r="3" spans="2:27">
      <c r="B3" s="116"/>
      <c r="C3" s="117" t="s">
        <v>700</v>
      </c>
      <c r="D3" s="117" t="s">
        <v>700</v>
      </c>
      <c r="E3" s="117" t="s">
        <v>700</v>
      </c>
      <c r="F3" s="101" t="s">
        <v>703</v>
      </c>
      <c r="G3" s="104">
        <f>G4+G5</f>
        <v>25713787227</v>
      </c>
      <c r="H3" s="104">
        <f t="shared" ref="H3:I3" si="0">H4+H5</f>
        <v>18144125643</v>
      </c>
      <c r="I3" s="104">
        <f t="shared" si="0"/>
        <v>21801827034</v>
      </c>
      <c r="W3" s="63" t="s">
        <v>4661</v>
      </c>
      <c r="X3" s="79">
        <f>AVERAGE(X21:X79)</f>
        <v>5074.8305084745762</v>
      </c>
      <c r="Y3" s="79">
        <f>AVERAGE(X263:X323)</f>
        <v>4264.6721311475412</v>
      </c>
      <c r="Z3" s="79">
        <f>AVERAGE(X505:X566)</f>
        <v>4551.2903225806449</v>
      </c>
      <c r="AA3" s="63" t="s">
        <v>2002</v>
      </c>
    </row>
    <row r="4" spans="2:27">
      <c r="B4" s="100" t="s">
        <v>701</v>
      </c>
      <c r="C4" s="105">
        <f>J26</f>
        <v>218641535991</v>
      </c>
      <c r="D4" s="105">
        <f t="shared" ref="D4:E4" si="1">K26</f>
        <v>183640677766</v>
      </c>
      <c r="E4" s="105">
        <f t="shared" si="1"/>
        <v>207133306878</v>
      </c>
      <c r="F4" s="106" t="s">
        <v>704</v>
      </c>
      <c r="G4" s="105">
        <f>SUMIF($A$28:$A$71,$F4,C$28:C$71)</f>
        <v>12495671469</v>
      </c>
      <c r="H4" s="105">
        <f t="shared" ref="H4:I5" si="2">SUMIF($A$28:$A$71,$F4,D$28:D$71)</f>
        <v>7830163555</v>
      </c>
      <c r="I4" s="105">
        <f t="shared" si="2"/>
        <v>10877088735</v>
      </c>
      <c r="W4" s="63" t="s">
        <v>2001</v>
      </c>
      <c r="X4" s="79">
        <f>AVERAGE(X21:X141)</f>
        <v>4543.2644628099169</v>
      </c>
      <c r="Y4" s="79">
        <f>AVERAGE(X263:X383)</f>
        <v>4087.0247933884298</v>
      </c>
      <c r="Z4" s="79">
        <f>AVERAGE(X505:X629)</f>
        <v>4617.32</v>
      </c>
      <c r="AA4" s="63" t="s">
        <v>2002</v>
      </c>
    </row>
    <row r="5" spans="2:27">
      <c r="B5" s="100" t="s">
        <v>702</v>
      </c>
      <c r="C5" s="105">
        <f>J30</f>
        <v>1436255458</v>
      </c>
      <c r="D5" s="105">
        <f t="shared" ref="D5:E5" si="3">K30</f>
        <v>6317620015</v>
      </c>
      <c r="E5" s="105">
        <f t="shared" si="3"/>
        <v>4017242546</v>
      </c>
      <c r="F5" s="106" t="s">
        <v>694</v>
      </c>
      <c r="G5" s="105">
        <f t="shared" ref="G5" si="4">SUMIF($A$28:$A$71,$F5,C$28:C$71)</f>
        <v>13218115758</v>
      </c>
      <c r="H5" s="105">
        <f t="shared" si="2"/>
        <v>10313962088</v>
      </c>
      <c r="I5" s="105">
        <f t="shared" si="2"/>
        <v>10924738299</v>
      </c>
      <c r="W5" s="63" t="s">
        <v>4741</v>
      </c>
      <c r="X5" s="219">
        <f>AE80</f>
        <v>66090</v>
      </c>
      <c r="Y5" s="219">
        <f>AE324</f>
        <v>55013</v>
      </c>
      <c r="Z5" s="219">
        <f>AE567</f>
        <v>65561</v>
      </c>
      <c r="AA5" s="63" t="s">
        <v>2003</v>
      </c>
    </row>
    <row r="6" spans="2:27">
      <c r="B6" s="100" t="s">
        <v>691</v>
      </c>
      <c r="C6" s="105">
        <f>R32+R33</f>
        <v>1314282467</v>
      </c>
      <c r="D6" s="105">
        <f t="shared" ref="D6:E6" si="5">S32+S33</f>
        <v>1518470599</v>
      </c>
      <c r="E6" s="105">
        <f t="shared" si="5"/>
        <v>1549092385</v>
      </c>
      <c r="F6" s="103" t="s">
        <v>695</v>
      </c>
      <c r="G6" s="107">
        <f t="shared" ref="G6:I6" si="6">SUM(G7:G9)</f>
        <v>28869472973</v>
      </c>
      <c r="H6" s="107">
        <f t="shared" si="6"/>
        <v>64350978149</v>
      </c>
      <c r="I6" s="107">
        <f t="shared" si="6"/>
        <v>4584544337</v>
      </c>
      <c r="W6" s="63" t="s">
        <v>2004</v>
      </c>
      <c r="X6" s="219">
        <f>AE21</f>
        <v>70725</v>
      </c>
      <c r="Y6" s="219">
        <f>AE263</f>
        <v>84094</v>
      </c>
      <c r="Z6" s="219">
        <f>AE505</f>
        <v>70836</v>
      </c>
      <c r="AA6" s="63" t="s">
        <v>2003</v>
      </c>
    </row>
    <row r="7" spans="2:27" ht="16.5">
      <c r="B7" s="100" t="s">
        <v>670</v>
      </c>
      <c r="C7" s="105">
        <f>C5+C6</f>
        <v>2750537925</v>
      </c>
      <c r="D7" s="105">
        <f t="shared" ref="D7:E7" si="7">D5+D6</f>
        <v>7836090614</v>
      </c>
      <c r="E7" s="105">
        <f t="shared" si="7"/>
        <v>5566334931</v>
      </c>
      <c r="F7" s="108" t="s">
        <v>696</v>
      </c>
      <c r="G7" s="105">
        <f t="shared" ref="G7:G9" si="8">SUMIF($A$28:$A$71,$F7,C$28:C$71)</f>
        <v>6754544337</v>
      </c>
      <c r="H7" s="105">
        <f t="shared" ref="H7:H9" si="9">SUMIF($A$28:$A$71,$F7,D$28:D$71)</f>
        <v>7644544337</v>
      </c>
      <c r="I7" s="105">
        <f t="shared" ref="I7:I9" si="10">SUMIF($A$28:$A$71,$F7,E$28:E$71)</f>
        <v>4384544337</v>
      </c>
      <c r="W7"/>
      <c r="X7" s="219">
        <f>AF21</f>
        <v>17124677</v>
      </c>
      <c r="Y7" s="219">
        <f>AF263</f>
        <v>14650592</v>
      </c>
      <c r="Z7" s="219">
        <f>AF505</f>
        <v>14650592</v>
      </c>
      <c r="AA7" s="505" t="s">
        <v>6383</v>
      </c>
    </row>
    <row r="8" spans="2:27" ht="12.75" thickBot="1">
      <c r="B8" s="110" t="s">
        <v>692</v>
      </c>
      <c r="C8" s="111">
        <f>J39</f>
        <v>-1444642846</v>
      </c>
      <c r="D8" s="111">
        <f t="shared" ref="D8:E8" si="11">K39</f>
        <v>-383202674</v>
      </c>
      <c r="E8" s="111">
        <f t="shared" si="11"/>
        <v>6687192933</v>
      </c>
      <c r="F8" s="108" t="s">
        <v>697</v>
      </c>
      <c r="G8" s="105">
        <f t="shared" si="8"/>
        <v>15000000000</v>
      </c>
      <c r="H8" s="105">
        <f t="shared" si="9"/>
        <v>43808552964</v>
      </c>
      <c r="I8" s="105">
        <f t="shared" si="10"/>
        <v>200000000</v>
      </c>
    </row>
    <row r="9" spans="2:27" ht="12.75" thickTop="1">
      <c r="B9" s="49"/>
      <c r="C9" s="49"/>
      <c r="D9" s="49"/>
      <c r="E9" s="49"/>
      <c r="F9" s="108" t="s">
        <v>698</v>
      </c>
      <c r="G9" s="105">
        <f t="shared" si="8"/>
        <v>7114928636</v>
      </c>
      <c r="H9" s="105">
        <f t="shared" si="9"/>
        <v>12897880848</v>
      </c>
      <c r="I9" s="105">
        <f t="shared" si="10"/>
        <v>0</v>
      </c>
    </row>
    <row r="10" spans="2:27">
      <c r="B10" s="49"/>
      <c r="C10" s="49"/>
      <c r="D10" s="49"/>
      <c r="E10" s="49"/>
      <c r="F10" s="103" t="s">
        <v>705</v>
      </c>
      <c r="G10" s="107">
        <f>SUM(G11:G15)</f>
        <v>54733617937</v>
      </c>
      <c r="H10" s="107">
        <f t="shared" ref="H10:I10" si="12">SUM(H11:H15)</f>
        <v>53046429526</v>
      </c>
      <c r="I10" s="107">
        <f t="shared" si="12"/>
        <v>28875703544</v>
      </c>
    </row>
    <row r="11" spans="2:27">
      <c r="B11" s="49"/>
      <c r="C11" s="49"/>
      <c r="D11" s="49"/>
      <c r="E11" s="49"/>
      <c r="F11" s="106" t="s">
        <v>706</v>
      </c>
      <c r="G11" s="105">
        <f t="shared" ref="G11:G15" si="13">SUMIF($A$28:$A$71,$F11,C$28:C$71)</f>
        <v>10152236494</v>
      </c>
      <c r="H11" s="105">
        <f t="shared" ref="H11:H15" si="14">SUMIF($A$28:$A$71,$F11,D$28:D$71)</f>
        <v>11249091898</v>
      </c>
      <c r="I11" s="105">
        <f t="shared" ref="I11:I15" si="15">SUMIF($A$28:$A$71,$F11,E$28:E$71)</f>
        <v>16054327659</v>
      </c>
    </row>
    <row r="12" spans="2:27">
      <c r="B12" s="49"/>
      <c r="C12" s="49"/>
      <c r="D12" s="49"/>
      <c r="E12" s="49"/>
      <c r="F12" s="106" t="s">
        <v>1291</v>
      </c>
      <c r="G12" s="105">
        <f t="shared" si="13"/>
        <v>13218115758</v>
      </c>
      <c r="H12" s="105">
        <f t="shared" si="14"/>
        <v>10313962088</v>
      </c>
      <c r="I12" s="105">
        <f t="shared" si="15"/>
        <v>10924738299</v>
      </c>
    </row>
    <row r="13" spans="2:27">
      <c r="B13" s="49"/>
      <c r="C13" s="49"/>
      <c r="D13" s="49"/>
      <c r="E13" s="49"/>
      <c r="F13" s="106" t="s">
        <v>708</v>
      </c>
      <c r="G13" s="105">
        <f t="shared" si="13"/>
        <v>723602444</v>
      </c>
      <c r="H13" s="105">
        <f t="shared" si="14"/>
        <v>791935029</v>
      </c>
      <c r="I13" s="105">
        <f t="shared" si="15"/>
        <v>0</v>
      </c>
    </row>
    <row r="14" spans="2:27">
      <c r="B14" s="49"/>
      <c r="C14" s="49"/>
      <c r="D14" s="49"/>
      <c r="E14" s="49"/>
      <c r="F14" s="106" t="s">
        <v>707</v>
      </c>
      <c r="G14" s="105">
        <f t="shared" si="13"/>
        <v>30639663241</v>
      </c>
      <c r="H14" s="105">
        <f t="shared" si="14"/>
        <v>30691440511</v>
      </c>
      <c r="I14" s="105">
        <f t="shared" si="15"/>
        <v>1896637586</v>
      </c>
    </row>
    <row r="15" spans="2:27">
      <c r="B15" s="49"/>
      <c r="C15" s="49"/>
      <c r="D15" s="49"/>
      <c r="E15" s="49"/>
      <c r="F15" s="106" t="s">
        <v>709</v>
      </c>
      <c r="G15" s="105">
        <f t="shared" si="13"/>
        <v>0</v>
      </c>
      <c r="H15" s="105">
        <f t="shared" si="14"/>
        <v>0</v>
      </c>
      <c r="I15" s="105">
        <f t="shared" si="15"/>
        <v>0</v>
      </c>
    </row>
    <row r="16" spans="2:27" ht="12.75" thickBot="1">
      <c r="B16" s="49"/>
      <c r="C16" s="49"/>
      <c r="D16" s="49"/>
      <c r="E16" s="49"/>
      <c r="F16" s="113" t="s">
        <v>671</v>
      </c>
      <c r="G16" s="114">
        <f>C71</f>
        <v>61891501963</v>
      </c>
      <c r="H16" s="114">
        <f t="shared" ref="H16:I16" si="16">D71</f>
        <v>58935705163</v>
      </c>
      <c r="I16" s="114">
        <f t="shared" si="16"/>
        <v>59246040699</v>
      </c>
    </row>
    <row r="17" spans="1:36" ht="12.75" thickTop="1"/>
    <row r="18" spans="1:36">
      <c r="B18" s="52" t="s">
        <v>523</v>
      </c>
      <c r="C18" s="49"/>
      <c r="D18" s="49"/>
      <c r="F18" s="49"/>
      <c r="H18" s="52"/>
      <c r="I18" s="52" t="s">
        <v>412</v>
      </c>
      <c r="W18" s="58" t="s">
        <v>126</v>
      </c>
      <c r="AJ18" s="58"/>
    </row>
    <row r="20" spans="1:36">
      <c r="B20" s="171" t="s">
        <v>120</v>
      </c>
      <c r="C20" s="172"/>
      <c r="D20" s="172"/>
      <c r="E20" s="172"/>
      <c r="F20" s="172"/>
      <c r="G20" s="172"/>
      <c r="H20" s="172"/>
      <c r="I20" s="171" t="s">
        <v>125</v>
      </c>
      <c r="J20" s="172"/>
      <c r="K20" s="172"/>
      <c r="L20" s="172"/>
      <c r="M20" s="172"/>
      <c r="N20" s="172"/>
      <c r="O20" s="172"/>
      <c r="P20" s="172"/>
      <c r="Q20" s="171" t="s">
        <v>1271</v>
      </c>
      <c r="T20" s="172"/>
      <c r="W20" s="63" t="s">
        <v>127</v>
      </c>
      <c r="X20" s="63" t="s">
        <v>128</v>
      </c>
      <c r="Y20" s="63" t="s">
        <v>129</v>
      </c>
      <c r="Z20" s="63" t="s">
        <v>130</v>
      </c>
      <c r="AA20" s="63" t="s">
        <v>131</v>
      </c>
      <c r="AB20" s="63" t="s">
        <v>132</v>
      </c>
      <c r="AC20" s="63" t="s">
        <v>133</v>
      </c>
      <c r="AD20" s="63" t="s">
        <v>134</v>
      </c>
      <c r="AE20" s="63" t="s">
        <v>135</v>
      </c>
      <c r="AF20" s="63" t="s">
        <v>136</v>
      </c>
    </row>
    <row r="21" spans="1:36">
      <c r="B21" s="173" t="s">
        <v>1237</v>
      </c>
      <c r="C21" s="172"/>
      <c r="D21" s="172"/>
      <c r="E21" s="172"/>
      <c r="F21" s="172"/>
      <c r="G21" s="172"/>
      <c r="H21" s="172"/>
      <c r="I21" s="173" t="s">
        <v>1254</v>
      </c>
      <c r="J21" s="172"/>
      <c r="K21" s="172"/>
      <c r="L21" s="172"/>
      <c r="M21" s="172"/>
      <c r="N21" s="172"/>
      <c r="O21" s="172"/>
      <c r="P21" s="172"/>
      <c r="Q21" s="173" t="s">
        <v>1254</v>
      </c>
      <c r="T21" s="172"/>
      <c r="V21" s="473" t="s">
        <v>2082</v>
      </c>
      <c r="W21" s="217">
        <v>43553</v>
      </c>
      <c r="X21" s="79">
        <v>4130</v>
      </c>
      <c r="Y21" s="218">
        <v>165</v>
      </c>
      <c r="Z21" s="79">
        <v>403681</v>
      </c>
      <c r="AA21" s="79">
        <v>1690392645</v>
      </c>
      <c r="AB21" s="79">
        <v>3965</v>
      </c>
      <c r="AC21" s="79">
        <v>4350</v>
      </c>
      <c r="AD21" s="79">
        <v>3940</v>
      </c>
      <c r="AE21" s="79">
        <v>70725</v>
      </c>
      <c r="AF21" s="79">
        <v>17124677</v>
      </c>
    </row>
    <row r="22" spans="1:36">
      <c r="B22" s="173" t="s">
        <v>1238</v>
      </c>
      <c r="C22" s="172"/>
      <c r="D22" s="172"/>
      <c r="E22" s="172"/>
      <c r="F22" s="172"/>
      <c r="G22" s="172"/>
      <c r="H22" s="172"/>
      <c r="I22" s="173" t="s">
        <v>1255</v>
      </c>
      <c r="J22" s="172"/>
      <c r="K22" s="172"/>
      <c r="L22" s="172"/>
      <c r="M22" s="172"/>
      <c r="N22" s="172"/>
      <c r="O22" s="172"/>
      <c r="P22" s="172"/>
      <c r="Q22" s="173" t="s">
        <v>1255</v>
      </c>
      <c r="T22" s="172"/>
      <c r="V22" s="473" t="s">
        <v>2083</v>
      </c>
      <c r="W22" s="217">
        <v>43552</v>
      </c>
      <c r="X22" s="79">
        <v>3965</v>
      </c>
      <c r="Y22" s="218">
        <v>-50</v>
      </c>
      <c r="Z22" s="79">
        <v>51064</v>
      </c>
      <c r="AA22" s="79">
        <v>204624280</v>
      </c>
      <c r="AB22" s="79">
        <v>4000</v>
      </c>
      <c r="AC22" s="79">
        <v>4065</v>
      </c>
      <c r="AD22" s="79">
        <v>3965</v>
      </c>
      <c r="AE22" s="79">
        <v>67899</v>
      </c>
      <c r="AF22" s="79">
        <v>17124677</v>
      </c>
    </row>
    <row r="23" spans="1:36">
      <c r="B23" s="173" t="s">
        <v>1239</v>
      </c>
      <c r="C23" s="172"/>
      <c r="D23" s="172"/>
      <c r="E23" s="172"/>
      <c r="F23" s="172"/>
      <c r="G23" s="172"/>
      <c r="H23" s="172"/>
      <c r="I23" s="173" t="s">
        <v>1256</v>
      </c>
      <c r="J23" s="172"/>
      <c r="K23" s="172"/>
      <c r="L23" s="172"/>
      <c r="M23" s="172"/>
      <c r="N23" s="172"/>
      <c r="O23" s="172"/>
      <c r="P23" s="172"/>
      <c r="Q23" s="173" t="s">
        <v>1256</v>
      </c>
      <c r="T23" s="172"/>
      <c r="V23" s="473" t="s">
        <v>2087</v>
      </c>
      <c r="W23" s="217">
        <v>43551</v>
      </c>
      <c r="X23" s="79">
        <v>4015</v>
      </c>
      <c r="Y23" s="218">
        <v>-65</v>
      </c>
      <c r="Z23" s="79">
        <v>74953</v>
      </c>
      <c r="AA23" s="79">
        <v>305607650</v>
      </c>
      <c r="AB23" s="79">
        <v>4070</v>
      </c>
      <c r="AC23" s="79">
        <v>4145</v>
      </c>
      <c r="AD23" s="79">
        <v>4015</v>
      </c>
      <c r="AE23" s="79">
        <v>68756</v>
      </c>
      <c r="AF23" s="79">
        <v>17124677</v>
      </c>
    </row>
    <row r="24" spans="1:36">
      <c r="B24" s="168" t="s">
        <v>121</v>
      </c>
      <c r="I24" s="168" t="s">
        <v>121</v>
      </c>
      <c r="Q24" s="168" t="s">
        <v>121</v>
      </c>
      <c r="V24" s="473" t="s">
        <v>2088</v>
      </c>
      <c r="W24" s="217">
        <v>43550</v>
      </c>
      <c r="X24" s="79">
        <v>4080</v>
      </c>
      <c r="Y24" s="218">
        <v>0</v>
      </c>
      <c r="Z24" s="79">
        <v>91708</v>
      </c>
      <c r="AA24" s="79">
        <v>372894630</v>
      </c>
      <c r="AB24" s="79">
        <v>4100</v>
      </c>
      <c r="AC24" s="79">
        <v>4185</v>
      </c>
      <c r="AD24" s="79">
        <v>4035</v>
      </c>
      <c r="AE24" s="79">
        <v>69869</v>
      </c>
      <c r="AF24" s="79">
        <v>17124677</v>
      </c>
    </row>
    <row r="25" spans="1:36">
      <c r="B25" s="70"/>
      <c r="C25" s="71" t="s">
        <v>1240</v>
      </c>
      <c r="D25" s="71" t="s">
        <v>1241</v>
      </c>
      <c r="E25" s="72" t="s">
        <v>1242</v>
      </c>
      <c r="I25" s="70"/>
      <c r="J25" s="71" t="s">
        <v>1240</v>
      </c>
      <c r="K25" s="71" t="s">
        <v>1241</v>
      </c>
      <c r="L25" s="72" t="s">
        <v>1242</v>
      </c>
      <c r="Q25" s="70"/>
      <c r="R25" s="71" t="s">
        <v>1240</v>
      </c>
      <c r="S25" s="71" t="s">
        <v>1241</v>
      </c>
      <c r="T25" s="72" t="s">
        <v>1242</v>
      </c>
      <c r="V25" s="473" t="s">
        <v>2089</v>
      </c>
      <c r="W25" s="217">
        <v>43549</v>
      </c>
      <c r="X25" s="79">
        <v>4080</v>
      </c>
      <c r="Y25" s="218">
        <v>80</v>
      </c>
      <c r="Z25" s="79">
        <v>135169</v>
      </c>
      <c r="AA25" s="79">
        <v>545504150</v>
      </c>
      <c r="AB25" s="79">
        <v>3910</v>
      </c>
      <c r="AC25" s="79">
        <v>4125</v>
      </c>
      <c r="AD25" s="79">
        <v>3910</v>
      </c>
      <c r="AE25" s="79">
        <v>69869</v>
      </c>
      <c r="AF25" s="79">
        <v>17124677</v>
      </c>
    </row>
    <row r="26" spans="1:36">
      <c r="B26" s="65" t="s">
        <v>14</v>
      </c>
      <c r="C26" s="73"/>
      <c r="D26" s="73"/>
      <c r="E26" s="74"/>
      <c r="I26" s="65" t="s">
        <v>52</v>
      </c>
      <c r="J26" s="75">
        <v>218641535991</v>
      </c>
      <c r="K26" s="75">
        <v>183640677766</v>
      </c>
      <c r="L26" s="76">
        <v>207133306878</v>
      </c>
      <c r="Q26" s="65" t="s">
        <v>1272</v>
      </c>
      <c r="R26" s="75">
        <v>39274733327</v>
      </c>
      <c r="S26" s="75">
        <v>-27066201699</v>
      </c>
      <c r="T26" s="76">
        <v>-4981634778</v>
      </c>
      <c r="V26" s="473" t="s">
        <v>2090</v>
      </c>
      <c r="W26" s="217">
        <v>43546</v>
      </c>
      <c r="X26" s="79">
        <v>4000</v>
      </c>
      <c r="Y26" s="218">
        <v>20</v>
      </c>
      <c r="Z26" s="79">
        <v>91587</v>
      </c>
      <c r="AA26" s="79">
        <v>366007480</v>
      </c>
      <c r="AB26" s="79">
        <v>4000</v>
      </c>
      <c r="AC26" s="79">
        <v>4070</v>
      </c>
      <c r="AD26" s="79">
        <v>3955</v>
      </c>
      <c r="AE26" s="79">
        <v>68499</v>
      </c>
      <c r="AF26" s="79">
        <v>17124677</v>
      </c>
    </row>
    <row r="27" spans="1:36">
      <c r="B27" s="65" t="s">
        <v>15</v>
      </c>
      <c r="C27" s="75">
        <v>103438587896</v>
      </c>
      <c r="D27" s="75">
        <v>104389884076</v>
      </c>
      <c r="E27" s="76">
        <v>70611251089</v>
      </c>
      <c r="I27" s="65" t="s">
        <v>53</v>
      </c>
      <c r="J27" s="75">
        <v>195112821723</v>
      </c>
      <c r="K27" s="75">
        <v>169632730774</v>
      </c>
      <c r="L27" s="76">
        <v>196005703784</v>
      </c>
      <c r="Q27" s="65" t="s">
        <v>1273</v>
      </c>
      <c r="R27" s="75">
        <v>-1444642846</v>
      </c>
      <c r="S27" s="75">
        <v>-383202674</v>
      </c>
      <c r="T27" s="76">
        <v>6687192933</v>
      </c>
      <c r="V27" s="473" t="s">
        <v>2091</v>
      </c>
      <c r="W27" s="217">
        <v>43545</v>
      </c>
      <c r="X27" s="79">
        <v>3980</v>
      </c>
      <c r="Y27" s="218">
        <v>-100</v>
      </c>
      <c r="Z27" s="79">
        <v>82242</v>
      </c>
      <c r="AA27" s="79">
        <v>329061015</v>
      </c>
      <c r="AB27" s="79">
        <v>4050</v>
      </c>
      <c r="AC27" s="79">
        <v>4075</v>
      </c>
      <c r="AD27" s="79">
        <v>3965</v>
      </c>
      <c r="AE27" s="79">
        <v>68156</v>
      </c>
      <c r="AF27" s="79">
        <v>17124677</v>
      </c>
    </row>
    <row r="28" spans="1:36">
      <c r="A28" s="63" t="s">
        <v>1278</v>
      </c>
      <c r="B28" s="65" t="s">
        <v>16</v>
      </c>
      <c r="C28" s="75">
        <v>12495671469</v>
      </c>
      <c r="D28" s="75">
        <v>7830163555</v>
      </c>
      <c r="E28" s="76">
        <v>10877088735</v>
      </c>
      <c r="I28" s="65" t="s">
        <v>54</v>
      </c>
      <c r="J28" s="75">
        <v>23528714268</v>
      </c>
      <c r="K28" s="75">
        <v>14007946992</v>
      </c>
      <c r="L28" s="76">
        <v>11127603094</v>
      </c>
      <c r="Q28" s="65" t="s">
        <v>1274</v>
      </c>
      <c r="R28" s="75">
        <v>5389390607</v>
      </c>
      <c r="S28" s="75">
        <v>12763634029</v>
      </c>
      <c r="T28" s="76">
        <v>1666025889</v>
      </c>
      <c r="V28" s="473" t="s">
        <v>2093</v>
      </c>
      <c r="W28" s="217">
        <v>43544</v>
      </c>
      <c r="X28" s="79">
        <v>4080</v>
      </c>
      <c r="Y28" s="218">
        <v>-20</v>
      </c>
      <c r="Z28" s="79">
        <v>70864</v>
      </c>
      <c r="AA28" s="79">
        <v>287288205</v>
      </c>
      <c r="AB28" s="79">
        <v>4070</v>
      </c>
      <c r="AC28" s="79">
        <v>4120</v>
      </c>
      <c r="AD28" s="79">
        <v>4020</v>
      </c>
      <c r="AE28" s="79">
        <v>69869</v>
      </c>
      <c r="AF28" s="79">
        <v>17124677</v>
      </c>
    </row>
    <row r="29" spans="1:36">
      <c r="B29" s="65" t="s">
        <v>18</v>
      </c>
      <c r="C29" s="75">
        <v>28679832156</v>
      </c>
      <c r="D29" s="75">
        <v>28952123898</v>
      </c>
      <c r="E29" s="76">
        <v>40667728553</v>
      </c>
      <c r="I29" s="65" t="s">
        <v>55</v>
      </c>
      <c r="J29" s="75">
        <v>22092458810</v>
      </c>
      <c r="K29" s="75">
        <v>7690326977</v>
      </c>
      <c r="L29" s="76">
        <v>7110360548</v>
      </c>
      <c r="Q29" s="65" t="s">
        <v>1275</v>
      </c>
      <c r="R29" s="75">
        <v>-736640478</v>
      </c>
      <c r="S29" s="75">
        <v>992097853</v>
      </c>
      <c r="T29" s="76">
        <v>-1227788235</v>
      </c>
      <c r="V29" s="473" t="s">
        <v>2096</v>
      </c>
      <c r="W29" s="217">
        <v>43543</v>
      </c>
      <c r="X29" s="79">
        <v>4100</v>
      </c>
      <c r="Y29" s="218">
        <v>100</v>
      </c>
      <c r="Z29" s="79">
        <v>111017</v>
      </c>
      <c r="AA29" s="79">
        <v>455273155</v>
      </c>
      <c r="AB29" s="79">
        <v>4025</v>
      </c>
      <c r="AC29" s="79">
        <v>4165</v>
      </c>
      <c r="AD29" s="79">
        <v>4000</v>
      </c>
      <c r="AE29" s="79">
        <v>70211</v>
      </c>
      <c r="AF29" s="79">
        <v>17124677</v>
      </c>
    </row>
    <row r="30" spans="1:36">
      <c r="B30" s="65" t="s">
        <v>19</v>
      </c>
      <c r="C30" s="75">
        <v>48525393843</v>
      </c>
      <c r="D30" s="75">
        <v>57293605965</v>
      </c>
      <c r="E30" s="76">
        <v>7823839436</v>
      </c>
      <c r="I30" s="65" t="s">
        <v>898</v>
      </c>
      <c r="J30" s="75">
        <v>1436255458</v>
      </c>
      <c r="K30" s="75">
        <v>6317620015</v>
      </c>
      <c r="L30" s="76">
        <v>4017242546</v>
      </c>
      <c r="Q30" s="65" t="s">
        <v>1276</v>
      </c>
      <c r="R30" s="75">
        <v>770908459</v>
      </c>
      <c r="S30" s="75">
        <v>857540937</v>
      </c>
      <c r="T30" s="76">
        <v>140464351</v>
      </c>
      <c r="V30" s="473" t="s">
        <v>2098</v>
      </c>
      <c r="W30" s="217">
        <v>43542</v>
      </c>
      <c r="X30" s="79">
        <v>4000</v>
      </c>
      <c r="Y30" s="218">
        <v>195</v>
      </c>
      <c r="Z30" s="79">
        <v>297039</v>
      </c>
      <c r="AA30" s="79">
        <v>1192548345</v>
      </c>
      <c r="AB30" s="79">
        <v>3850</v>
      </c>
      <c r="AC30" s="79">
        <v>4190</v>
      </c>
      <c r="AD30" s="79">
        <v>3845</v>
      </c>
      <c r="AE30" s="79">
        <v>68499</v>
      </c>
      <c r="AF30" s="79">
        <v>17124677</v>
      </c>
    </row>
    <row r="31" spans="1:36">
      <c r="A31" s="63" t="s">
        <v>1292</v>
      </c>
      <c r="B31" s="65" t="s">
        <v>1243</v>
      </c>
      <c r="C31" s="75">
        <v>504243520</v>
      </c>
      <c r="D31" s="73"/>
      <c r="E31" s="74"/>
      <c r="I31" s="65" t="s">
        <v>1257</v>
      </c>
      <c r="J31" s="75">
        <v>137705142</v>
      </c>
      <c r="K31" s="75">
        <v>719012608</v>
      </c>
      <c r="L31" s="76">
        <v>1135389948</v>
      </c>
      <c r="Q31" s="65" t="s">
        <v>1277</v>
      </c>
      <c r="R31" s="75">
        <v>1981846788</v>
      </c>
      <c r="S31" s="75">
        <v>1864240698</v>
      </c>
      <c r="T31" s="76">
        <v>2108833580</v>
      </c>
      <c r="V31" s="473" t="s">
        <v>2100</v>
      </c>
      <c r="W31" s="217">
        <v>43539</v>
      </c>
      <c r="X31" s="79">
        <v>3805</v>
      </c>
      <c r="Y31" s="218">
        <v>-345</v>
      </c>
      <c r="Z31" s="79">
        <v>464738</v>
      </c>
      <c r="AA31" s="79">
        <v>1802055155</v>
      </c>
      <c r="AB31" s="79">
        <v>4150</v>
      </c>
      <c r="AC31" s="79">
        <v>4180</v>
      </c>
      <c r="AD31" s="79">
        <v>3750</v>
      </c>
      <c r="AE31" s="79">
        <v>65159</v>
      </c>
      <c r="AF31" s="79">
        <v>17124677</v>
      </c>
    </row>
    <row r="32" spans="1:36">
      <c r="A32" s="63" t="s">
        <v>1292</v>
      </c>
      <c r="B32" s="65" t="s">
        <v>21</v>
      </c>
      <c r="C32" s="75">
        <v>12713872238</v>
      </c>
      <c r="D32" s="75">
        <v>10313962088</v>
      </c>
      <c r="E32" s="76">
        <v>10924738299</v>
      </c>
      <c r="I32" s="65" t="s">
        <v>1258</v>
      </c>
      <c r="J32" s="75">
        <v>1345921654</v>
      </c>
      <c r="K32" s="75">
        <v>6071318872</v>
      </c>
      <c r="L32" s="76">
        <v>97237639</v>
      </c>
      <c r="Q32" s="65" t="s">
        <v>377</v>
      </c>
      <c r="R32" s="75">
        <v>1285011608</v>
      </c>
      <c r="S32" s="75">
        <v>1518470599</v>
      </c>
      <c r="T32" s="76">
        <v>1545816532</v>
      </c>
      <c r="V32" s="473" t="s">
        <v>2102</v>
      </c>
      <c r="W32" s="217">
        <v>43538</v>
      </c>
      <c r="X32" s="79">
        <v>4150</v>
      </c>
      <c r="Y32" s="218">
        <v>95</v>
      </c>
      <c r="Z32" s="79">
        <v>93822</v>
      </c>
      <c r="AA32" s="79">
        <v>387846000</v>
      </c>
      <c r="AB32" s="79">
        <v>4060</v>
      </c>
      <c r="AC32" s="79">
        <v>4185</v>
      </c>
      <c r="AD32" s="79">
        <v>4055</v>
      </c>
      <c r="AE32" s="79">
        <v>71067</v>
      </c>
      <c r="AF32" s="79">
        <v>17124677</v>
      </c>
    </row>
    <row r="33" spans="1:32">
      <c r="B33" s="65" t="s">
        <v>380</v>
      </c>
      <c r="C33" s="75">
        <v>518805000</v>
      </c>
      <c r="D33" s="73"/>
      <c r="E33" s="74"/>
      <c r="I33" s="65" t="s">
        <v>1259</v>
      </c>
      <c r="J33" s="75">
        <v>1388413687</v>
      </c>
      <c r="K33" s="73"/>
      <c r="L33" s="74"/>
      <c r="Q33" s="66" t="s">
        <v>378</v>
      </c>
      <c r="R33" s="169">
        <v>29270859</v>
      </c>
      <c r="S33" s="77"/>
      <c r="T33" s="78">
        <v>3275853</v>
      </c>
      <c r="V33" s="473" t="s">
        <v>2105</v>
      </c>
      <c r="W33" s="217">
        <v>43537</v>
      </c>
      <c r="X33" s="79">
        <v>4055</v>
      </c>
      <c r="Y33" s="218">
        <v>-85</v>
      </c>
      <c r="Z33" s="79">
        <v>85915</v>
      </c>
      <c r="AA33" s="79">
        <v>351530800</v>
      </c>
      <c r="AB33" s="79">
        <v>4150</v>
      </c>
      <c r="AC33" s="79">
        <v>4160</v>
      </c>
      <c r="AD33" s="79">
        <v>4055</v>
      </c>
      <c r="AE33" s="79">
        <v>69441</v>
      </c>
      <c r="AF33" s="79">
        <v>17124677</v>
      </c>
    </row>
    <row r="34" spans="1:32">
      <c r="B34" s="65" t="s">
        <v>20</v>
      </c>
      <c r="C34" s="75">
        <v>769670</v>
      </c>
      <c r="D34" s="75">
        <v>28570</v>
      </c>
      <c r="E34" s="76">
        <v>317856066</v>
      </c>
      <c r="I34" s="65" t="s">
        <v>59</v>
      </c>
      <c r="J34" s="75">
        <v>1601913970</v>
      </c>
      <c r="K34" s="75">
        <v>501122365</v>
      </c>
      <c r="L34" s="76">
        <v>544474194</v>
      </c>
      <c r="V34" s="473" t="s">
        <v>2108</v>
      </c>
      <c r="W34" s="217">
        <v>43536</v>
      </c>
      <c r="X34" s="79">
        <v>4140</v>
      </c>
      <c r="Y34" s="218">
        <v>135</v>
      </c>
      <c r="Z34" s="79">
        <v>116922</v>
      </c>
      <c r="AA34" s="79">
        <v>481389075</v>
      </c>
      <c r="AB34" s="79">
        <v>3990</v>
      </c>
      <c r="AC34" s="79">
        <v>4180</v>
      </c>
      <c r="AD34" s="79">
        <v>3990</v>
      </c>
      <c r="AE34" s="79">
        <v>70896</v>
      </c>
      <c r="AF34" s="79">
        <v>17124677</v>
      </c>
    </row>
    <row r="35" spans="1:32">
      <c r="B35" s="65" t="s">
        <v>23</v>
      </c>
      <c r="C35" s="75">
        <v>83461915138</v>
      </c>
      <c r="D35" s="75">
        <v>84819975327</v>
      </c>
      <c r="E35" s="76">
        <v>46626715995</v>
      </c>
      <c r="I35" s="65" t="s">
        <v>60</v>
      </c>
      <c r="J35" s="75">
        <v>2389489968</v>
      </c>
      <c r="K35" s="75">
        <v>857540937</v>
      </c>
      <c r="L35" s="76">
        <v>140464351</v>
      </c>
      <c r="V35" s="473" t="s">
        <v>2109</v>
      </c>
      <c r="W35" s="217">
        <v>43535</v>
      </c>
      <c r="X35" s="79">
        <v>4005</v>
      </c>
      <c r="Y35" s="218">
        <v>-5</v>
      </c>
      <c r="Z35" s="79">
        <v>87651</v>
      </c>
      <c r="AA35" s="79">
        <v>349891315</v>
      </c>
      <c r="AB35" s="79">
        <v>4010</v>
      </c>
      <c r="AC35" s="79">
        <v>4040</v>
      </c>
      <c r="AD35" s="79">
        <v>3950</v>
      </c>
      <c r="AE35" s="79">
        <v>68584</v>
      </c>
      <c r="AF35" s="79">
        <v>17124677</v>
      </c>
    </row>
    <row r="36" spans="1:32">
      <c r="B36" s="65" t="s">
        <v>25</v>
      </c>
      <c r="C36" s="75">
        <v>1942946660</v>
      </c>
      <c r="D36" s="75">
        <v>3588742059</v>
      </c>
      <c r="E36" s="76">
        <v>1710497726</v>
      </c>
      <c r="I36" s="65" t="s">
        <v>1260</v>
      </c>
      <c r="J36" s="75">
        <v>-233332585</v>
      </c>
      <c r="K36" s="73"/>
      <c r="L36" s="74"/>
      <c r="V36" s="473" t="s">
        <v>2112</v>
      </c>
      <c r="W36" s="217">
        <v>43532</v>
      </c>
      <c r="X36" s="79">
        <v>4010</v>
      </c>
      <c r="Y36" s="218">
        <v>45</v>
      </c>
      <c r="Z36" s="79">
        <v>182914</v>
      </c>
      <c r="AA36" s="79">
        <v>727915740</v>
      </c>
      <c r="AB36" s="79">
        <v>3855</v>
      </c>
      <c r="AC36" s="79">
        <v>4050</v>
      </c>
      <c r="AD36" s="79">
        <v>3855</v>
      </c>
      <c r="AE36" s="79">
        <v>68670</v>
      </c>
      <c r="AF36" s="79">
        <v>17124677</v>
      </c>
    </row>
    <row r="37" spans="1:32">
      <c r="B37" s="65" t="s">
        <v>28</v>
      </c>
      <c r="C37" s="75">
        <v>19503247379</v>
      </c>
      <c r="D37" s="75">
        <v>19848142122</v>
      </c>
      <c r="E37" s="76">
        <v>7786372800</v>
      </c>
      <c r="I37" s="65" t="s">
        <v>113</v>
      </c>
      <c r="J37" s="75">
        <v>-2181283324</v>
      </c>
      <c r="K37" s="75">
        <v>608895179</v>
      </c>
      <c r="L37" s="76">
        <v>5459404698</v>
      </c>
      <c r="V37" s="473" t="s">
        <v>2113</v>
      </c>
      <c r="W37" s="217">
        <v>43531</v>
      </c>
      <c r="X37" s="79">
        <v>3965</v>
      </c>
      <c r="Y37" s="218">
        <v>-200</v>
      </c>
      <c r="Z37" s="79">
        <v>264883</v>
      </c>
      <c r="AA37" s="79">
        <v>1068362665</v>
      </c>
      <c r="AB37" s="79">
        <v>4160</v>
      </c>
      <c r="AC37" s="79">
        <v>4160</v>
      </c>
      <c r="AD37" s="79">
        <v>3895</v>
      </c>
      <c r="AE37" s="79">
        <v>67899</v>
      </c>
      <c r="AF37" s="79">
        <v>17124677</v>
      </c>
    </row>
    <row r="38" spans="1:32">
      <c r="A38" s="63" t="s">
        <v>1283</v>
      </c>
      <c r="B38" s="65" t="s">
        <v>29</v>
      </c>
      <c r="C38" s="75">
        <v>30639663241</v>
      </c>
      <c r="D38" s="75">
        <v>30691440511</v>
      </c>
      <c r="E38" s="76">
        <v>1896637586</v>
      </c>
      <c r="I38" s="65" t="s">
        <v>62</v>
      </c>
      <c r="J38" s="75">
        <v>-736640478</v>
      </c>
      <c r="K38" s="75">
        <v>992097853</v>
      </c>
      <c r="L38" s="76">
        <v>1227788235</v>
      </c>
      <c r="V38" s="473" t="s">
        <v>2114</v>
      </c>
      <c r="W38" s="217">
        <v>43530</v>
      </c>
      <c r="X38" s="79">
        <v>4165</v>
      </c>
      <c r="Y38" s="218">
        <v>-185</v>
      </c>
      <c r="Z38" s="79">
        <v>244448</v>
      </c>
      <c r="AA38" s="79">
        <v>1035229130</v>
      </c>
      <c r="AB38" s="79">
        <v>4380</v>
      </c>
      <c r="AC38" s="79">
        <v>4430</v>
      </c>
      <c r="AD38" s="79">
        <v>4150</v>
      </c>
      <c r="AE38" s="79">
        <v>71324</v>
      </c>
      <c r="AF38" s="79">
        <v>17124677</v>
      </c>
    </row>
    <row r="39" spans="1:32">
      <c r="B39" s="65" t="s">
        <v>1244</v>
      </c>
      <c r="C39" s="75">
        <v>15467531471</v>
      </c>
      <c r="D39" s="75">
        <v>15467531471</v>
      </c>
      <c r="E39" s="76">
        <v>15467531471</v>
      </c>
      <c r="I39" s="65" t="s">
        <v>90</v>
      </c>
      <c r="J39" s="75">
        <v>-1444642846</v>
      </c>
      <c r="K39" s="75">
        <v>-383202674</v>
      </c>
      <c r="L39" s="76">
        <v>6687192933</v>
      </c>
      <c r="V39" s="473" t="s">
        <v>2115</v>
      </c>
      <c r="W39" s="217">
        <v>43529</v>
      </c>
      <c r="X39" s="79">
        <v>4350</v>
      </c>
      <c r="Y39" s="218">
        <v>85</v>
      </c>
      <c r="Z39" s="79">
        <v>172348</v>
      </c>
      <c r="AA39" s="79">
        <v>741673420</v>
      </c>
      <c r="AB39" s="79">
        <v>4210</v>
      </c>
      <c r="AC39" s="79">
        <v>4385</v>
      </c>
      <c r="AD39" s="79">
        <v>4190</v>
      </c>
      <c r="AE39" s="79">
        <v>74492</v>
      </c>
      <c r="AF39" s="79">
        <v>17124677</v>
      </c>
    </row>
    <row r="40" spans="1:32">
      <c r="B40" s="65" t="s">
        <v>1245</v>
      </c>
      <c r="C40" s="75">
        <v>1127098841</v>
      </c>
      <c r="D40" s="75">
        <v>984519200</v>
      </c>
      <c r="E40" s="76">
        <v>984519200</v>
      </c>
      <c r="I40" s="65" t="s">
        <v>64</v>
      </c>
      <c r="J40" s="75">
        <v>-132923161</v>
      </c>
      <c r="K40" s="75">
        <v>72867138</v>
      </c>
      <c r="L40" s="76">
        <v>-330256019</v>
      </c>
      <c r="V40" s="473" t="s">
        <v>2117</v>
      </c>
      <c r="W40" s="217">
        <v>43528</v>
      </c>
      <c r="X40" s="79">
        <v>4265</v>
      </c>
      <c r="Y40" s="218">
        <v>-40</v>
      </c>
      <c r="Z40" s="79">
        <v>523451</v>
      </c>
      <c r="AA40" s="79">
        <v>2191397615</v>
      </c>
      <c r="AB40" s="79">
        <v>4000</v>
      </c>
      <c r="AC40" s="79">
        <v>4340</v>
      </c>
      <c r="AD40" s="79">
        <v>4000</v>
      </c>
      <c r="AE40" s="79">
        <v>73037</v>
      </c>
      <c r="AF40" s="79">
        <v>17124677</v>
      </c>
    </row>
    <row r="41" spans="1:32">
      <c r="A41" s="63" t="s">
        <v>1284</v>
      </c>
      <c r="B41" s="65" t="s">
        <v>1246</v>
      </c>
      <c r="C41" s="75">
        <v>723602444</v>
      </c>
      <c r="D41" s="75">
        <v>791935029</v>
      </c>
      <c r="E41" s="74"/>
      <c r="I41" s="65" t="s">
        <v>1261</v>
      </c>
      <c r="J41" s="75">
        <v>-132923161</v>
      </c>
      <c r="K41" s="75">
        <v>9689478</v>
      </c>
      <c r="L41" s="76">
        <v>-392004251</v>
      </c>
      <c r="V41" s="473" t="s">
        <v>2119</v>
      </c>
      <c r="W41" s="217">
        <v>43524</v>
      </c>
      <c r="X41" s="79">
        <v>4305</v>
      </c>
      <c r="Y41" s="79">
        <v>-1185</v>
      </c>
      <c r="Z41" s="79">
        <v>694577</v>
      </c>
      <c r="AA41" s="79">
        <v>3345552860</v>
      </c>
      <c r="AB41" s="79">
        <v>5560</v>
      </c>
      <c r="AC41" s="79">
        <v>5560</v>
      </c>
      <c r="AD41" s="79">
        <v>4150</v>
      </c>
      <c r="AE41" s="79">
        <v>73722</v>
      </c>
      <c r="AF41" s="79">
        <v>17124677</v>
      </c>
    </row>
    <row r="42" spans="1:32">
      <c r="A42" s="63" t="s">
        <v>1293</v>
      </c>
      <c r="B42" s="65" t="s">
        <v>1243</v>
      </c>
      <c r="C42" s="75">
        <v>9173151460</v>
      </c>
      <c r="D42" s="73"/>
      <c r="E42" s="74"/>
      <c r="I42" s="65" t="s">
        <v>1262</v>
      </c>
      <c r="J42" s="75">
        <v>-572772001</v>
      </c>
      <c r="K42" s="75">
        <v>12422408</v>
      </c>
      <c r="L42" s="74"/>
      <c r="V42" s="473" t="s">
        <v>2121</v>
      </c>
      <c r="W42" s="217">
        <v>43523</v>
      </c>
      <c r="X42" s="79">
        <v>5490</v>
      </c>
      <c r="Y42" s="218">
        <v>-30</v>
      </c>
      <c r="Z42" s="79">
        <v>179450</v>
      </c>
      <c r="AA42" s="79">
        <v>983673430</v>
      </c>
      <c r="AB42" s="79">
        <v>5580</v>
      </c>
      <c r="AC42" s="79">
        <v>5590</v>
      </c>
      <c r="AD42" s="79">
        <v>5400</v>
      </c>
      <c r="AE42" s="79">
        <v>94014</v>
      </c>
      <c r="AF42" s="79">
        <v>17124677</v>
      </c>
    </row>
    <row r="43" spans="1:32">
      <c r="A43" s="63" t="s">
        <v>1293</v>
      </c>
      <c r="B43" s="65" t="s">
        <v>1247</v>
      </c>
      <c r="C43" s="75">
        <v>698876166</v>
      </c>
      <c r="D43" s="73"/>
      <c r="E43" s="74"/>
      <c r="I43" s="65" t="s">
        <v>1263</v>
      </c>
      <c r="J43" s="75">
        <v>126009840</v>
      </c>
      <c r="K43" s="75">
        <v>-2732930</v>
      </c>
      <c r="L43" s="74"/>
      <c r="V43" s="473" t="s">
        <v>2122</v>
      </c>
      <c r="W43" s="217">
        <v>43522</v>
      </c>
      <c r="X43" s="79">
        <v>5520</v>
      </c>
      <c r="Y43" s="218">
        <v>170</v>
      </c>
      <c r="Z43" s="79">
        <v>247553</v>
      </c>
      <c r="AA43" s="79">
        <v>1362468830</v>
      </c>
      <c r="AB43" s="79">
        <v>5350</v>
      </c>
      <c r="AC43" s="79">
        <v>5620</v>
      </c>
      <c r="AD43" s="79">
        <v>5350</v>
      </c>
      <c r="AE43" s="79">
        <v>94528</v>
      </c>
      <c r="AF43" s="79">
        <v>17124677</v>
      </c>
    </row>
    <row r="44" spans="1:32">
      <c r="A44" s="63" t="s">
        <v>1293</v>
      </c>
      <c r="B44" s="65" t="s">
        <v>1248</v>
      </c>
      <c r="C44" s="73"/>
      <c r="D44" s="75">
        <v>9580038603</v>
      </c>
      <c r="E44" s="74"/>
      <c r="I44" s="65" t="s">
        <v>1264</v>
      </c>
      <c r="J44" s="75">
        <v>402357693</v>
      </c>
      <c r="K44" s="73"/>
      <c r="L44" s="74"/>
      <c r="V44" s="473" t="s">
        <v>2124</v>
      </c>
      <c r="W44" s="217">
        <v>43521</v>
      </c>
      <c r="X44" s="79">
        <v>5350</v>
      </c>
      <c r="Y44" s="218">
        <v>-110</v>
      </c>
      <c r="Z44" s="79">
        <v>249827</v>
      </c>
      <c r="AA44" s="79">
        <v>1340653840</v>
      </c>
      <c r="AB44" s="79">
        <v>5470</v>
      </c>
      <c r="AC44" s="79">
        <v>5560</v>
      </c>
      <c r="AD44" s="79">
        <v>5200</v>
      </c>
      <c r="AE44" s="79">
        <v>91617</v>
      </c>
      <c r="AF44" s="79">
        <v>17124677</v>
      </c>
    </row>
    <row r="45" spans="1:32">
      <c r="B45" s="65" t="s">
        <v>380</v>
      </c>
      <c r="C45" s="73"/>
      <c r="D45" s="75">
        <v>132735000</v>
      </c>
      <c r="E45" s="74"/>
      <c r="I45" s="65" t="s">
        <v>1265</v>
      </c>
      <c r="J45" s="75">
        <v>-88518693</v>
      </c>
      <c r="K45" s="73"/>
      <c r="L45" s="74"/>
      <c r="V45" s="473" t="s">
        <v>2126</v>
      </c>
      <c r="W45" s="217">
        <v>43518</v>
      </c>
      <c r="X45" s="79">
        <v>5460</v>
      </c>
      <c r="Y45" s="218">
        <v>50</v>
      </c>
      <c r="Z45" s="79">
        <v>319036</v>
      </c>
      <c r="AA45" s="79">
        <v>1757319030</v>
      </c>
      <c r="AB45" s="79">
        <v>5360</v>
      </c>
      <c r="AC45" s="79">
        <v>5660</v>
      </c>
      <c r="AD45" s="79">
        <v>5350</v>
      </c>
      <c r="AE45" s="79">
        <v>93501</v>
      </c>
      <c r="AF45" s="79">
        <v>17124677</v>
      </c>
    </row>
    <row r="46" spans="1:32">
      <c r="A46" s="63" t="s">
        <v>1293</v>
      </c>
      <c r="B46" s="65" t="s">
        <v>30</v>
      </c>
      <c r="C46" s="75">
        <v>280208868</v>
      </c>
      <c r="D46" s="75">
        <v>1669053295</v>
      </c>
      <c r="E46" s="76">
        <v>16054327659</v>
      </c>
      <c r="I46" s="65" t="s">
        <v>1266</v>
      </c>
      <c r="J46" s="73"/>
      <c r="K46" s="75">
        <v>63177660</v>
      </c>
      <c r="L46" s="76">
        <v>61748232</v>
      </c>
      <c r="V46" s="473" t="s">
        <v>2128</v>
      </c>
      <c r="W46" s="217">
        <v>43517</v>
      </c>
      <c r="X46" s="79">
        <v>5410</v>
      </c>
      <c r="Y46" s="218">
        <v>-30</v>
      </c>
      <c r="Z46" s="79">
        <v>307388</v>
      </c>
      <c r="AA46" s="79">
        <v>1632604180</v>
      </c>
      <c r="AB46" s="79">
        <v>5450</v>
      </c>
      <c r="AC46" s="79">
        <v>5520</v>
      </c>
      <c r="AD46" s="79">
        <v>5150</v>
      </c>
      <c r="AE46" s="79">
        <v>92645</v>
      </c>
      <c r="AF46" s="79">
        <v>17124677</v>
      </c>
    </row>
    <row r="47" spans="1:32">
      <c r="B47" s="65" t="s">
        <v>26</v>
      </c>
      <c r="C47" s="75">
        <v>3905588608</v>
      </c>
      <c r="D47" s="75">
        <v>2065838037</v>
      </c>
      <c r="E47" s="76">
        <v>2726829553</v>
      </c>
      <c r="I47" s="65" t="s">
        <v>1267</v>
      </c>
      <c r="J47" s="73"/>
      <c r="K47" s="75">
        <v>80997000</v>
      </c>
      <c r="L47" s="74"/>
      <c r="V47" s="473" t="s">
        <v>2130</v>
      </c>
      <c r="W47" s="217">
        <v>43516</v>
      </c>
      <c r="X47" s="79">
        <v>5440</v>
      </c>
      <c r="Y47" s="218">
        <v>-250</v>
      </c>
      <c r="Z47" s="79">
        <v>388334</v>
      </c>
      <c r="AA47" s="79">
        <v>2161362290</v>
      </c>
      <c r="AB47" s="79">
        <v>5800</v>
      </c>
      <c r="AC47" s="79">
        <v>5860</v>
      </c>
      <c r="AD47" s="79">
        <v>5430</v>
      </c>
      <c r="AE47" s="79">
        <v>93158</v>
      </c>
      <c r="AF47" s="79">
        <v>17124677</v>
      </c>
    </row>
    <row r="48" spans="1:32">
      <c r="B48" s="65" t="s">
        <v>32</v>
      </c>
      <c r="C48" s="75">
        <v>186900503034</v>
      </c>
      <c r="D48" s="75">
        <v>189209859403</v>
      </c>
      <c r="E48" s="76">
        <v>117237967084</v>
      </c>
      <c r="I48" s="65" t="s">
        <v>1268</v>
      </c>
      <c r="J48" s="73"/>
      <c r="K48" s="75">
        <v>-17819340</v>
      </c>
      <c r="L48" s="74"/>
      <c r="V48" s="473" t="s">
        <v>2131</v>
      </c>
      <c r="W48" s="217">
        <v>43515</v>
      </c>
      <c r="X48" s="79">
        <v>5690</v>
      </c>
      <c r="Y48" s="218">
        <v>-110</v>
      </c>
      <c r="Z48" s="79">
        <v>331917</v>
      </c>
      <c r="AA48" s="79">
        <v>1903624380</v>
      </c>
      <c r="AB48" s="79">
        <v>5800</v>
      </c>
      <c r="AC48" s="79">
        <v>5890</v>
      </c>
      <c r="AD48" s="79">
        <v>5650</v>
      </c>
      <c r="AE48" s="79">
        <v>97439</v>
      </c>
      <c r="AF48" s="79">
        <v>17124677</v>
      </c>
    </row>
    <row r="49" spans="1:32">
      <c r="B49" s="65" t="s">
        <v>33</v>
      </c>
      <c r="C49" s="73"/>
      <c r="D49" s="73"/>
      <c r="E49" s="74"/>
      <c r="I49" s="65" t="s">
        <v>67</v>
      </c>
      <c r="J49" s="75">
        <v>-1577566007</v>
      </c>
      <c r="K49" s="75">
        <v>-310335536</v>
      </c>
      <c r="L49" s="76">
        <v>6356936914</v>
      </c>
      <c r="V49" s="473" t="s">
        <v>2132</v>
      </c>
      <c r="W49" s="217">
        <v>43514</v>
      </c>
      <c r="X49" s="79">
        <v>5800</v>
      </c>
      <c r="Y49" s="218">
        <v>40</v>
      </c>
      <c r="Z49" s="79">
        <v>201046</v>
      </c>
      <c r="AA49" s="79">
        <v>1172228520</v>
      </c>
      <c r="AB49" s="79">
        <v>5900</v>
      </c>
      <c r="AC49" s="79">
        <v>5940</v>
      </c>
      <c r="AD49" s="79">
        <v>5730</v>
      </c>
      <c r="AE49" s="79">
        <v>99323</v>
      </c>
      <c r="AF49" s="79">
        <v>17124677</v>
      </c>
    </row>
    <row r="50" spans="1:32">
      <c r="B50" s="65" t="s">
        <v>34</v>
      </c>
      <c r="C50" s="75">
        <v>105739391906</v>
      </c>
      <c r="D50" s="75">
        <v>67715960662</v>
      </c>
      <c r="E50" s="76">
        <v>54847005902</v>
      </c>
      <c r="I50" s="65" t="s">
        <v>68</v>
      </c>
      <c r="J50" s="73"/>
      <c r="K50" s="73"/>
      <c r="L50" s="74"/>
      <c r="V50" s="473" t="s">
        <v>2133</v>
      </c>
      <c r="W50" s="217">
        <v>43511</v>
      </c>
      <c r="X50" s="79">
        <v>5760</v>
      </c>
      <c r="Y50" s="218">
        <v>0</v>
      </c>
      <c r="Z50" s="79">
        <v>268409</v>
      </c>
      <c r="AA50" s="79">
        <v>1534640730</v>
      </c>
      <c r="AB50" s="79">
        <v>5540</v>
      </c>
      <c r="AC50" s="79">
        <v>5840</v>
      </c>
      <c r="AD50" s="79">
        <v>5540</v>
      </c>
      <c r="AE50" s="79">
        <v>98638</v>
      </c>
      <c r="AF50" s="79">
        <v>17124677</v>
      </c>
    </row>
    <row r="51" spans="1:32">
      <c r="B51" s="65" t="s">
        <v>35</v>
      </c>
      <c r="C51" s="75">
        <v>87562143275</v>
      </c>
      <c r="D51" s="75">
        <v>58196336907</v>
      </c>
      <c r="E51" s="76">
        <v>49104212590</v>
      </c>
      <c r="I51" s="65" t="s">
        <v>1269</v>
      </c>
      <c r="J51" s="75">
        <v>-1444642846</v>
      </c>
      <c r="K51" s="75">
        <v>-383202674</v>
      </c>
      <c r="L51" s="76">
        <v>6687192933</v>
      </c>
      <c r="V51" s="473" t="s">
        <v>2134</v>
      </c>
      <c r="W51" s="217">
        <v>43510</v>
      </c>
      <c r="X51" s="79">
        <v>5760</v>
      </c>
      <c r="Y51" s="218">
        <v>-230</v>
      </c>
      <c r="Z51" s="79">
        <v>439700</v>
      </c>
      <c r="AA51" s="79">
        <v>2544414290</v>
      </c>
      <c r="AB51" s="79">
        <v>6050</v>
      </c>
      <c r="AC51" s="79">
        <v>6050</v>
      </c>
      <c r="AD51" s="79">
        <v>5660</v>
      </c>
      <c r="AE51" s="79">
        <v>98638</v>
      </c>
      <c r="AF51" s="79">
        <v>17124677</v>
      </c>
    </row>
    <row r="52" spans="1:32">
      <c r="A52" s="63" t="s">
        <v>1279</v>
      </c>
      <c r="B52" s="65" t="s">
        <v>36</v>
      </c>
      <c r="C52" s="75">
        <v>6754544337</v>
      </c>
      <c r="D52" s="75">
        <v>7644544337</v>
      </c>
      <c r="E52" s="76">
        <v>4384544337</v>
      </c>
      <c r="I52" s="65" t="s">
        <v>49</v>
      </c>
      <c r="J52" s="73"/>
      <c r="K52" s="73"/>
      <c r="L52" s="74"/>
      <c r="V52" s="473" t="s">
        <v>2135</v>
      </c>
      <c r="W52" s="217">
        <v>43509</v>
      </c>
      <c r="X52" s="79">
        <v>5990</v>
      </c>
      <c r="Y52" s="218">
        <v>0</v>
      </c>
      <c r="Z52" s="79">
        <v>302131</v>
      </c>
      <c r="AA52" s="79">
        <v>1814700560</v>
      </c>
      <c r="AB52" s="79">
        <v>6060</v>
      </c>
      <c r="AC52" s="79">
        <v>6110</v>
      </c>
      <c r="AD52" s="79">
        <v>5920</v>
      </c>
      <c r="AE52" s="79">
        <v>102577</v>
      </c>
      <c r="AF52" s="79">
        <v>17124677</v>
      </c>
    </row>
    <row r="53" spans="1:32">
      <c r="A53" s="63" t="s">
        <v>1281</v>
      </c>
      <c r="B53" s="65" t="s">
        <v>1249</v>
      </c>
      <c r="C53" s="75">
        <v>7114928636</v>
      </c>
      <c r="D53" s="73"/>
      <c r="E53" s="74"/>
      <c r="I53" s="65" t="s">
        <v>69</v>
      </c>
      <c r="J53" s="73"/>
      <c r="K53" s="73"/>
      <c r="L53" s="74"/>
      <c r="V53" s="473" t="s">
        <v>2136</v>
      </c>
      <c r="W53" s="217">
        <v>43508</v>
      </c>
      <c r="X53" s="79">
        <v>5990</v>
      </c>
      <c r="Y53" s="218">
        <v>-20</v>
      </c>
      <c r="Z53" s="79">
        <v>799836</v>
      </c>
      <c r="AA53" s="79">
        <v>4889522690</v>
      </c>
      <c r="AB53" s="79">
        <v>5970</v>
      </c>
      <c r="AC53" s="79">
        <v>6220</v>
      </c>
      <c r="AD53" s="79">
        <v>5830</v>
      </c>
      <c r="AE53" s="79">
        <v>102577</v>
      </c>
      <c r="AF53" s="79">
        <v>17124677</v>
      </c>
    </row>
    <row r="54" spans="1:32">
      <c r="B54" s="65" t="s">
        <v>75</v>
      </c>
      <c r="C54" s="75">
        <v>1435857749</v>
      </c>
      <c r="D54" s="75">
        <v>1410594896</v>
      </c>
      <c r="E54" s="76">
        <v>1055365870</v>
      </c>
      <c r="I54" s="65" t="s">
        <v>1269</v>
      </c>
      <c r="J54" s="75">
        <v>-1577566007</v>
      </c>
      <c r="K54" s="75">
        <v>-310335536</v>
      </c>
      <c r="L54" s="76">
        <v>6356936914</v>
      </c>
      <c r="V54" s="473" t="s">
        <v>2137</v>
      </c>
      <c r="W54" s="217">
        <v>43507</v>
      </c>
      <c r="X54" s="79">
        <v>6010</v>
      </c>
      <c r="Y54" s="218">
        <v>-100</v>
      </c>
      <c r="Z54" s="79">
        <v>659813</v>
      </c>
      <c r="AA54" s="79">
        <v>4003258700</v>
      </c>
      <c r="AB54" s="79">
        <v>6200</v>
      </c>
      <c r="AC54" s="79">
        <v>6290</v>
      </c>
      <c r="AD54" s="79">
        <v>5970</v>
      </c>
      <c r="AE54" s="79">
        <v>102919</v>
      </c>
      <c r="AF54" s="79">
        <v>17124677</v>
      </c>
    </row>
    <row r="55" spans="1:32">
      <c r="B55" s="65" t="s">
        <v>118</v>
      </c>
      <c r="C55" s="75">
        <v>1687819980</v>
      </c>
      <c r="D55" s="73"/>
      <c r="E55" s="74"/>
      <c r="I55" s="65" t="s">
        <v>1270</v>
      </c>
      <c r="J55" s="73"/>
      <c r="K55" s="73"/>
      <c r="L55" s="74"/>
      <c r="V55" s="473" t="s">
        <v>2138</v>
      </c>
      <c r="W55" s="217">
        <v>43504</v>
      </c>
      <c r="X55" s="79">
        <v>6110</v>
      </c>
      <c r="Y55" s="218">
        <v>270</v>
      </c>
      <c r="Z55" s="79">
        <v>1578309</v>
      </c>
      <c r="AA55" s="79">
        <v>9485115580</v>
      </c>
      <c r="AB55" s="79">
        <v>5800</v>
      </c>
      <c r="AC55" s="79">
        <v>6150</v>
      </c>
      <c r="AD55" s="79">
        <v>5680</v>
      </c>
      <c r="AE55" s="79">
        <v>104632</v>
      </c>
      <c r="AF55" s="79">
        <v>17124677</v>
      </c>
    </row>
    <row r="56" spans="1:32">
      <c r="B56" s="65" t="s">
        <v>83</v>
      </c>
      <c r="C56" s="75">
        <v>1184097929</v>
      </c>
      <c r="D56" s="75">
        <v>464484522</v>
      </c>
      <c r="E56" s="76">
        <v>302883105</v>
      </c>
      <c r="I56" s="65" t="s">
        <v>72</v>
      </c>
      <c r="J56" s="73"/>
      <c r="K56" s="73"/>
      <c r="L56" s="74"/>
      <c r="V56" s="473" t="s">
        <v>2139</v>
      </c>
      <c r="W56" s="217">
        <v>43503</v>
      </c>
      <c r="X56" s="79">
        <v>5840</v>
      </c>
      <c r="Y56" s="218">
        <v>0</v>
      </c>
      <c r="Z56" s="79">
        <v>673904</v>
      </c>
      <c r="AA56" s="79">
        <v>3891844930</v>
      </c>
      <c r="AB56" s="79">
        <v>5950</v>
      </c>
      <c r="AC56" s="79">
        <v>6010</v>
      </c>
      <c r="AD56" s="79">
        <v>5660</v>
      </c>
      <c r="AE56" s="79">
        <v>100008</v>
      </c>
      <c r="AF56" s="79">
        <v>17124677</v>
      </c>
    </row>
    <row r="57" spans="1:32">
      <c r="B57" s="65" t="s">
        <v>39</v>
      </c>
      <c r="C57" s="75">
        <v>19269609165</v>
      </c>
      <c r="D57" s="75">
        <v>62558193578</v>
      </c>
      <c r="E57" s="76">
        <v>3144920483</v>
      </c>
      <c r="I57" s="65" t="s">
        <v>383</v>
      </c>
      <c r="J57" s="73">
        <v>-93</v>
      </c>
      <c r="K57" s="73">
        <v>-26</v>
      </c>
      <c r="L57" s="74">
        <v>456</v>
      </c>
      <c r="V57" s="473" t="s">
        <v>2140</v>
      </c>
      <c r="W57" s="217">
        <v>43497</v>
      </c>
      <c r="X57" s="79">
        <v>5840</v>
      </c>
      <c r="Y57" s="218">
        <v>250</v>
      </c>
      <c r="Z57" s="79">
        <v>1059259</v>
      </c>
      <c r="AA57" s="79">
        <v>6134011460</v>
      </c>
      <c r="AB57" s="79">
        <v>5660</v>
      </c>
      <c r="AC57" s="79">
        <v>5900</v>
      </c>
      <c r="AD57" s="79">
        <v>5550</v>
      </c>
      <c r="AE57" s="79">
        <v>100008</v>
      </c>
      <c r="AF57" s="79">
        <v>17124677</v>
      </c>
    </row>
    <row r="58" spans="1:32">
      <c r="B58" s="65" t="s">
        <v>1250</v>
      </c>
      <c r="C58" s="75">
        <v>930700000</v>
      </c>
      <c r="D58" s="73"/>
      <c r="E58" s="74"/>
      <c r="I58" s="66" t="s">
        <v>524</v>
      </c>
      <c r="J58" s="77">
        <v>-93</v>
      </c>
      <c r="K58" s="77">
        <v>-26</v>
      </c>
      <c r="L58" s="170">
        <v>456</v>
      </c>
      <c r="V58" s="473" t="s">
        <v>2144</v>
      </c>
      <c r="W58" s="217">
        <v>43496</v>
      </c>
      <c r="X58" s="79">
        <v>5590</v>
      </c>
      <c r="Y58" s="218">
        <v>-210</v>
      </c>
      <c r="Z58" s="79">
        <v>728530</v>
      </c>
      <c r="AA58" s="79">
        <v>4118161520</v>
      </c>
      <c r="AB58" s="79">
        <v>5870</v>
      </c>
      <c r="AC58" s="79">
        <v>5880</v>
      </c>
      <c r="AD58" s="79">
        <v>5510</v>
      </c>
      <c r="AE58" s="79">
        <v>92831</v>
      </c>
      <c r="AF58" s="79">
        <v>16606672</v>
      </c>
    </row>
    <row r="59" spans="1:32">
      <c r="A59" s="63" t="s">
        <v>1280</v>
      </c>
      <c r="B59" s="65" t="s">
        <v>40</v>
      </c>
      <c r="C59" s="75">
        <v>15000000000</v>
      </c>
      <c r="D59" s="75">
        <v>43808552964</v>
      </c>
      <c r="E59" s="76">
        <v>200000000</v>
      </c>
      <c r="V59" s="473" t="s">
        <v>2146</v>
      </c>
      <c r="W59" s="217">
        <v>43495</v>
      </c>
      <c r="X59" s="79">
        <v>5800</v>
      </c>
      <c r="Y59" s="218">
        <v>190</v>
      </c>
      <c r="Z59" s="79">
        <v>2761355</v>
      </c>
      <c r="AA59" s="79">
        <v>16391131680</v>
      </c>
      <c r="AB59" s="79">
        <v>5710</v>
      </c>
      <c r="AC59" s="79">
        <v>6200</v>
      </c>
      <c r="AD59" s="79">
        <v>5670</v>
      </c>
      <c r="AE59" s="79">
        <v>96319</v>
      </c>
      <c r="AF59" s="79">
        <v>16606672</v>
      </c>
    </row>
    <row r="60" spans="1:32">
      <c r="A60" s="63" t="s">
        <v>1281</v>
      </c>
      <c r="B60" s="65" t="s">
        <v>1249</v>
      </c>
      <c r="C60" s="73"/>
      <c r="D60" s="75">
        <v>12897880848</v>
      </c>
      <c r="E60" s="74"/>
      <c r="V60" s="473" t="s">
        <v>2148</v>
      </c>
      <c r="W60" s="217">
        <v>43494</v>
      </c>
      <c r="X60" s="79">
        <v>5610</v>
      </c>
      <c r="Y60" s="218">
        <v>-410</v>
      </c>
      <c r="Z60" s="79">
        <v>944059</v>
      </c>
      <c r="AA60" s="79">
        <v>5415811760</v>
      </c>
      <c r="AB60" s="79">
        <v>6010</v>
      </c>
      <c r="AC60" s="79">
        <v>6050</v>
      </c>
      <c r="AD60" s="79">
        <v>5590</v>
      </c>
      <c r="AE60" s="79">
        <v>93163</v>
      </c>
      <c r="AF60" s="79">
        <v>16606672</v>
      </c>
    </row>
    <row r="61" spans="1:32">
      <c r="B61" s="65" t="s">
        <v>118</v>
      </c>
      <c r="C61" s="73"/>
      <c r="D61" s="75">
        <v>2732925000</v>
      </c>
      <c r="E61" s="74"/>
      <c r="V61" s="473" t="s">
        <v>2150</v>
      </c>
      <c r="W61" s="217">
        <v>43493</v>
      </c>
      <c r="X61" s="79">
        <v>6020</v>
      </c>
      <c r="Y61" s="218">
        <v>-110</v>
      </c>
      <c r="Z61" s="79">
        <v>604827</v>
      </c>
      <c r="AA61" s="79">
        <v>3679037970</v>
      </c>
      <c r="AB61" s="79">
        <v>6070</v>
      </c>
      <c r="AC61" s="79">
        <v>6220</v>
      </c>
      <c r="AD61" s="79">
        <v>5940</v>
      </c>
      <c r="AE61" s="79">
        <v>99972</v>
      </c>
      <c r="AF61" s="79">
        <v>16606672</v>
      </c>
    </row>
    <row r="62" spans="1:32">
      <c r="B62" s="65" t="s">
        <v>1251</v>
      </c>
      <c r="C62" s="75">
        <v>1522582170</v>
      </c>
      <c r="D62" s="75">
        <v>1793090170</v>
      </c>
      <c r="E62" s="76">
        <v>1234925524</v>
      </c>
      <c r="V62" s="473" t="s">
        <v>2152</v>
      </c>
      <c r="W62" s="217">
        <v>43490</v>
      </c>
      <c r="X62" s="79">
        <v>6130</v>
      </c>
      <c r="Y62" s="218">
        <v>-30</v>
      </c>
      <c r="Z62" s="79">
        <v>497608</v>
      </c>
      <c r="AA62" s="79">
        <v>3060795390</v>
      </c>
      <c r="AB62" s="79">
        <v>6290</v>
      </c>
      <c r="AC62" s="79">
        <v>6290</v>
      </c>
      <c r="AD62" s="79">
        <v>6080</v>
      </c>
      <c r="AE62" s="79">
        <v>101799</v>
      </c>
      <c r="AF62" s="79">
        <v>16606672</v>
      </c>
    </row>
    <row r="63" spans="1:32">
      <c r="B63" s="65" t="s">
        <v>105</v>
      </c>
      <c r="C63" s="75">
        <v>1816326995</v>
      </c>
      <c r="D63" s="75">
        <v>1325744596</v>
      </c>
      <c r="E63" s="76">
        <v>1709994959</v>
      </c>
      <c r="V63" s="473" t="s">
        <v>2153</v>
      </c>
      <c r="W63" s="217">
        <v>43489</v>
      </c>
      <c r="X63" s="79">
        <v>6160</v>
      </c>
      <c r="Y63" s="218">
        <v>-190</v>
      </c>
      <c r="Z63" s="79">
        <v>1267693</v>
      </c>
      <c r="AA63" s="79">
        <v>8002059290</v>
      </c>
      <c r="AB63" s="79">
        <v>6360</v>
      </c>
      <c r="AC63" s="79">
        <v>6580</v>
      </c>
      <c r="AD63" s="79">
        <v>6150</v>
      </c>
      <c r="AE63" s="79">
        <v>102297</v>
      </c>
      <c r="AF63" s="79">
        <v>16606672</v>
      </c>
    </row>
    <row r="64" spans="1:32">
      <c r="B64" s="65" t="s">
        <v>42</v>
      </c>
      <c r="C64" s="75">
        <v>125009001071</v>
      </c>
      <c r="D64" s="75">
        <v>130274154240</v>
      </c>
      <c r="E64" s="76">
        <v>57991926385</v>
      </c>
      <c r="V64" s="473" t="s">
        <v>2156</v>
      </c>
      <c r="W64" s="217">
        <v>43488</v>
      </c>
      <c r="X64" s="79">
        <v>6350</v>
      </c>
      <c r="Y64" s="218">
        <v>320</v>
      </c>
      <c r="Z64" s="79">
        <v>3553338</v>
      </c>
      <c r="AA64" s="79">
        <v>22544139050</v>
      </c>
      <c r="AB64" s="79">
        <v>6000</v>
      </c>
      <c r="AC64" s="79">
        <v>6600</v>
      </c>
      <c r="AD64" s="79">
        <v>5950</v>
      </c>
      <c r="AE64" s="79">
        <v>104137</v>
      </c>
      <c r="AF64" s="79">
        <v>16399472</v>
      </c>
    </row>
    <row r="65" spans="2:32">
      <c r="B65" s="65" t="s">
        <v>43</v>
      </c>
      <c r="C65" s="73"/>
      <c r="D65" s="73"/>
      <c r="E65" s="74"/>
      <c r="V65" s="473" t="s">
        <v>2158</v>
      </c>
      <c r="W65" s="217">
        <v>43487</v>
      </c>
      <c r="X65" s="79">
        <v>6030</v>
      </c>
      <c r="Y65" s="218">
        <v>90</v>
      </c>
      <c r="Z65" s="79">
        <v>1390554</v>
      </c>
      <c r="AA65" s="79">
        <v>8457861900</v>
      </c>
      <c r="AB65" s="79">
        <v>5950</v>
      </c>
      <c r="AC65" s="79">
        <v>6250</v>
      </c>
      <c r="AD65" s="79">
        <v>5900</v>
      </c>
      <c r="AE65" s="79">
        <v>98889</v>
      </c>
      <c r="AF65" s="79">
        <v>16399472</v>
      </c>
    </row>
    <row r="66" spans="2:32">
      <c r="B66" s="65" t="s">
        <v>44</v>
      </c>
      <c r="C66" s="75">
        <v>61891501963</v>
      </c>
      <c r="D66" s="75">
        <v>58935705163</v>
      </c>
      <c r="E66" s="76">
        <v>59246040699</v>
      </c>
      <c r="V66" s="473" t="s">
        <v>2160</v>
      </c>
      <c r="W66" s="217">
        <v>43486</v>
      </c>
      <c r="X66" s="79">
        <v>5940</v>
      </c>
      <c r="Y66" s="218">
        <v>-150</v>
      </c>
      <c r="Z66" s="79">
        <v>503088</v>
      </c>
      <c r="AA66" s="79">
        <v>3017290920</v>
      </c>
      <c r="AB66" s="79">
        <v>6100</v>
      </c>
      <c r="AC66" s="79">
        <v>6120</v>
      </c>
      <c r="AD66" s="79">
        <v>5920</v>
      </c>
      <c r="AE66" s="79">
        <v>97413</v>
      </c>
      <c r="AF66" s="79">
        <v>16399472</v>
      </c>
    </row>
    <row r="67" spans="2:32">
      <c r="B67" s="65" t="s">
        <v>1252</v>
      </c>
      <c r="C67" s="75">
        <v>54004530232</v>
      </c>
      <c r="D67" s="75">
        <v>46468061208</v>
      </c>
      <c r="E67" s="76">
        <v>46468061208</v>
      </c>
      <c r="V67" s="473" t="s">
        <v>2161</v>
      </c>
      <c r="W67" s="217">
        <v>43483</v>
      </c>
      <c r="X67" s="79">
        <v>6090</v>
      </c>
      <c r="Y67" s="218">
        <v>90</v>
      </c>
      <c r="Z67" s="79">
        <v>879163</v>
      </c>
      <c r="AA67" s="79">
        <v>5296328090</v>
      </c>
      <c r="AB67" s="79">
        <v>5970</v>
      </c>
      <c r="AC67" s="79">
        <v>6190</v>
      </c>
      <c r="AD67" s="79">
        <v>5820</v>
      </c>
      <c r="AE67" s="79">
        <v>99873</v>
      </c>
      <c r="AF67" s="79">
        <v>16399472</v>
      </c>
    </row>
    <row r="68" spans="2:32">
      <c r="B68" s="65" t="s">
        <v>47</v>
      </c>
      <c r="C68" s="75">
        <v>8303916144</v>
      </c>
      <c r="D68" s="75">
        <v>8741490700</v>
      </c>
      <c r="E68" s="76">
        <v>8678313040</v>
      </c>
      <c r="V68" s="473" t="s">
        <v>2162</v>
      </c>
      <c r="W68" s="217">
        <v>43482</v>
      </c>
      <c r="X68" s="79">
        <v>6000</v>
      </c>
      <c r="Y68" s="218">
        <v>-100</v>
      </c>
      <c r="Z68" s="79">
        <v>1030556</v>
      </c>
      <c r="AA68" s="79">
        <v>6207085120</v>
      </c>
      <c r="AB68" s="79">
        <v>6110</v>
      </c>
      <c r="AC68" s="79">
        <v>6250</v>
      </c>
      <c r="AD68" s="79">
        <v>5880</v>
      </c>
      <c r="AE68" s="79">
        <v>98397</v>
      </c>
      <c r="AF68" s="79">
        <v>16399472</v>
      </c>
    </row>
    <row r="69" spans="2:32">
      <c r="B69" s="65" t="s">
        <v>85</v>
      </c>
      <c r="C69" s="75">
        <v>-416944413</v>
      </c>
      <c r="D69" s="75">
        <v>3726153255</v>
      </c>
      <c r="E69" s="76">
        <v>4099666451</v>
      </c>
      <c r="V69" s="473" t="s">
        <v>2163</v>
      </c>
      <c r="W69" s="217">
        <v>43481</v>
      </c>
      <c r="X69" s="79">
        <v>6100</v>
      </c>
      <c r="Y69" s="218">
        <v>160</v>
      </c>
      <c r="Z69" s="79">
        <v>2734775</v>
      </c>
      <c r="AA69" s="79">
        <v>16763676050</v>
      </c>
      <c r="AB69" s="79">
        <v>6010</v>
      </c>
      <c r="AC69" s="79">
        <v>6330</v>
      </c>
      <c r="AD69" s="79">
        <v>5820</v>
      </c>
      <c r="AE69" s="79">
        <v>100037</v>
      </c>
      <c r="AF69" s="79">
        <v>16399472</v>
      </c>
    </row>
    <row r="70" spans="2:32">
      <c r="B70" s="65" t="s">
        <v>49</v>
      </c>
      <c r="C70" s="73"/>
      <c r="D70" s="73"/>
      <c r="E70" s="74"/>
      <c r="V70" s="473" t="s">
        <v>2165</v>
      </c>
      <c r="W70" s="217">
        <v>43480</v>
      </c>
      <c r="X70" s="79">
        <v>5940</v>
      </c>
      <c r="Y70" s="218">
        <v>0</v>
      </c>
      <c r="Z70" s="79">
        <v>4904015</v>
      </c>
      <c r="AA70" s="79">
        <v>30841724760</v>
      </c>
      <c r="AB70" s="79">
        <v>6070</v>
      </c>
      <c r="AC70" s="79">
        <v>6670</v>
      </c>
      <c r="AD70" s="79">
        <v>5810</v>
      </c>
      <c r="AE70" s="79">
        <v>97413</v>
      </c>
      <c r="AF70" s="79">
        <v>16399472</v>
      </c>
    </row>
    <row r="71" spans="2:32">
      <c r="B71" s="65" t="s">
        <v>50</v>
      </c>
      <c r="C71" s="75">
        <v>61891501963</v>
      </c>
      <c r="D71" s="75">
        <v>58935705163</v>
      </c>
      <c r="E71" s="76">
        <v>59246040699</v>
      </c>
      <c r="V71" s="473" t="s">
        <v>2166</v>
      </c>
      <c r="W71" s="217">
        <v>43479</v>
      </c>
      <c r="X71" s="79">
        <v>5940</v>
      </c>
      <c r="Y71" s="218">
        <v>50</v>
      </c>
      <c r="Z71" s="79">
        <v>1247193</v>
      </c>
      <c r="AA71" s="79">
        <v>7357252760</v>
      </c>
      <c r="AB71" s="79">
        <v>5960</v>
      </c>
      <c r="AC71" s="79">
        <v>6070</v>
      </c>
      <c r="AD71" s="79">
        <v>5740</v>
      </c>
      <c r="AE71" s="79">
        <v>97413</v>
      </c>
      <c r="AF71" s="79">
        <v>16399472</v>
      </c>
    </row>
    <row r="72" spans="2:32">
      <c r="B72" s="66" t="s">
        <v>51</v>
      </c>
      <c r="C72" s="169">
        <v>186900503034</v>
      </c>
      <c r="D72" s="169">
        <v>189209859403</v>
      </c>
      <c r="E72" s="78">
        <v>117237967084</v>
      </c>
      <c r="V72" s="473" t="s">
        <v>2167</v>
      </c>
      <c r="W72" s="217">
        <v>43476</v>
      </c>
      <c r="X72" s="79">
        <v>5890</v>
      </c>
      <c r="Y72" s="218">
        <v>80</v>
      </c>
      <c r="Z72" s="79">
        <v>2853389</v>
      </c>
      <c r="AA72" s="79">
        <v>16593379980</v>
      </c>
      <c r="AB72" s="79">
        <v>5680</v>
      </c>
      <c r="AC72" s="79">
        <v>6030</v>
      </c>
      <c r="AD72" s="79">
        <v>5630</v>
      </c>
      <c r="AE72" s="79">
        <v>96593</v>
      </c>
      <c r="AF72" s="79">
        <v>16399472</v>
      </c>
    </row>
    <row r="73" spans="2:32">
      <c r="V73" s="473" t="s">
        <v>2168</v>
      </c>
      <c r="W73" s="217">
        <v>43475</v>
      </c>
      <c r="X73" s="79">
        <v>5810</v>
      </c>
      <c r="Y73" s="218">
        <v>10</v>
      </c>
      <c r="Z73" s="79">
        <v>2204491</v>
      </c>
      <c r="AA73" s="79">
        <v>12717663130</v>
      </c>
      <c r="AB73" s="79">
        <v>5810</v>
      </c>
      <c r="AC73" s="79">
        <v>5900</v>
      </c>
      <c r="AD73" s="79">
        <v>5620</v>
      </c>
      <c r="AE73" s="79">
        <v>95281</v>
      </c>
      <c r="AF73" s="79">
        <v>16399472</v>
      </c>
    </row>
    <row r="74" spans="2:32">
      <c r="V74" s="473" t="s">
        <v>2170</v>
      </c>
      <c r="W74" s="217">
        <v>43474</v>
      </c>
      <c r="X74" s="79">
        <v>5800</v>
      </c>
      <c r="Y74" s="218">
        <v>490</v>
      </c>
      <c r="Z74" s="79">
        <v>8544155</v>
      </c>
      <c r="AA74" s="79">
        <v>50513920150</v>
      </c>
      <c r="AB74" s="79">
        <v>5720</v>
      </c>
      <c r="AC74" s="79">
        <v>6300</v>
      </c>
      <c r="AD74" s="79">
        <v>5540</v>
      </c>
      <c r="AE74" s="79">
        <v>95117</v>
      </c>
      <c r="AF74" s="79">
        <v>16399472</v>
      </c>
    </row>
    <row r="75" spans="2:32">
      <c r="V75" s="473" t="s">
        <v>2171</v>
      </c>
      <c r="W75" s="217">
        <v>43473</v>
      </c>
      <c r="X75" s="79">
        <v>5310</v>
      </c>
      <c r="Y75" s="79">
        <v>1220</v>
      </c>
      <c r="Z75" s="79">
        <v>4152465</v>
      </c>
      <c r="AA75" s="79">
        <v>21245023550</v>
      </c>
      <c r="AB75" s="79">
        <v>4185</v>
      </c>
      <c r="AC75" s="79">
        <v>5310</v>
      </c>
      <c r="AD75" s="79">
        <v>4150</v>
      </c>
      <c r="AE75" s="79">
        <v>87081</v>
      </c>
      <c r="AF75" s="79">
        <v>16399472</v>
      </c>
    </row>
    <row r="76" spans="2:32">
      <c r="V76" s="473" t="s">
        <v>2173</v>
      </c>
      <c r="W76" s="217">
        <v>43472</v>
      </c>
      <c r="X76" s="79">
        <v>4090</v>
      </c>
      <c r="Y76" s="218">
        <v>200</v>
      </c>
      <c r="Z76" s="79">
        <v>322429</v>
      </c>
      <c r="AA76" s="79">
        <v>1332162540</v>
      </c>
      <c r="AB76" s="79">
        <v>3930</v>
      </c>
      <c r="AC76" s="79">
        <v>4320</v>
      </c>
      <c r="AD76" s="79">
        <v>3925</v>
      </c>
      <c r="AE76" s="79">
        <v>67074</v>
      </c>
      <c r="AF76" s="79">
        <v>16399472</v>
      </c>
    </row>
    <row r="77" spans="2:32">
      <c r="V77" s="473" t="s">
        <v>2174</v>
      </c>
      <c r="W77" s="217">
        <v>43469</v>
      </c>
      <c r="X77" s="79">
        <v>3890</v>
      </c>
      <c r="Y77" s="218">
        <v>-70</v>
      </c>
      <c r="Z77" s="79">
        <v>34774</v>
      </c>
      <c r="AA77" s="79">
        <v>135121670</v>
      </c>
      <c r="AB77" s="79">
        <v>3960</v>
      </c>
      <c r="AC77" s="79">
        <v>3965</v>
      </c>
      <c r="AD77" s="79">
        <v>3820</v>
      </c>
      <c r="AE77" s="79">
        <v>63794</v>
      </c>
      <c r="AF77" s="79">
        <v>16399472</v>
      </c>
    </row>
    <row r="78" spans="2:32">
      <c r="V78" s="473" t="s">
        <v>2176</v>
      </c>
      <c r="W78" s="217">
        <v>43468</v>
      </c>
      <c r="X78" s="79">
        <v>3960</v>
      </c>
      <c r="Y78" s="218">
        <v>100</v>
      </c>
      <c r="Z78" s="79">
        <v>108583</v>
      </c>
      <c r="AA78" s="79">
        <v>425269105</v>
      </c>
      <c r="AB78" s="79">
        <v>3860</v>
      </c>
      <c r="AC78" s="79">
        <v>4045</v>
      </c>
      <c r="AD78" s="79">
        <v>3760</v>
      </c>
      <c r="AE78" s="79">
        <v>64942</v>
      </c>
      <c r="AF78" s="79">
        <v>16399472</v>
      </c>
    </row>
    <row r="79" spans="2:32">
      <c r="V79" s="473" t="s">
        <v>2177</v>
      </c>
      <c r="W79" s="217">
        <v>43467</v>
      </c>
      <c r="X79" s="79">
        <v>3860</v>
      </c>
      <c r="Y79" s="218">
        <v>-170</v>
      </c>
      <c r="Z79" s="79">
        <v>72593</v>
      </c>
      <c r="AA79" s="79">
        <v>286474495</v>
      </c>
      <c r="AB79" s="79">
        <v>4100</v>
      </c>
      <c r="AC79" s="79">
        <v>4125</v>
      </c>
      <c r="AD79" s="79">
        <v>3845</v>
      </c>
      <c r="AE79" s="79">
        <v>63302</v>
      </c>
      <c r="AF79" s="79">
        <v>16399472</v>
      </c>
    </row>
    <row r="80" spans="2:32">
      <c r="V80" s="494" t="s">
        <v>2179</v>
      </c>
      <c r="W80" s="217">
        <v>43462</v>
      </c>
      <c r="X80" s="79">
        <v>4030</v>
      </c>
      <c r="Y80" s="218">
        <v>80</v>
      </c>
      <c r="Z80" s="79">
        <v>52816</v>
      </c>
      <c r="AA80" s="79">
        <v>211077605</v>
      </c>
      <c r="AB80" s="79">
        <v>3950</v>
      </c>
      <c r="AC80" s="79">
        <v>4050</v>
      </c>
      <c r="AD80" s="79">
        <v>3900</v>
      </c>
      <c r="AE80" s="79">
        <v>66090</v>
      </c>
      <c r="AF80" s="79">
        <v>16399472</v>
      </c>
    </row>
    <row r="81" spans="22:32">
      <c r="V81" s="473" t="s">
        <v>2180</v>
      </c>
      <c r="W81" s="217">
        <v>43461</v>
      </c>
      <c r="X81" s="79">
        <v>3950</v>
      </c>
      <c r="Y81" s="218">
        <v>0</v>
      </c>
      <c r="Z81" s="79">
        <v>73068</v>
      </c>
      <c r="AA81" s="79">
        <v>293095525</v>
      </c>
      <c r="AB81" s="79">
        <v>4040</v>
      </c>
      <c r="AC81" s="79">
        <v>4070</v>
      </c>
      <c r="AD81" s="79">
        <v>3860</v>
      </c>
      <c r="AE81" s="79">
        <v>64778</v>
      </c>
      <c r="AF81" s="79">
        <v>16399472</v>
      </c>
    </row>
    <row r="82" spans="22:32">
      <c r="V82" s="473" t="s">
        <v>2183</v>
      </c>
      <c r="W82" s="217">
        <v>43460</v>
      </c>
      <c r="X82" s="79">
        <v>3950</v>
      </c>
      <c r="Y82" s="218">
        <v>-140</v>
      </c>
      <c r="Z82" s="79">
        <v>105121</v>
      </c>
      <c r="AA82" s="79">
        <v>417016990</v>
      </c>
      <c r="AB82" s="79">
        <v>3925</v>
      </c>
      <c r="AC82" s="79">
        <v>4050</v>
      </c>
      <c r="AD82" s="79">
        <v>3925</v>
      </c>
      <c r="AE82" s="79">
        <v>64778</v>
      </c>
      <c r="AF82" s="79">
        <v>16399472</v>
      </c>
    </row>
    <row r="83" spans="22:32">
      <c r="V83" s="473" t="s">
        <v>2185</v>
      </c>
      <c r="W83" s="217">
        <v>43458</v>
      </c>
      <c r="X83" s="79">
        <v>4090</v>
      </c>
      <c r="Y83" s="218">
        <v>-5</v>
      </c>
      <c r="Z83" s="79">
        <v>75399</v>
      </c>
      <c r="AA83" s="79">
        <v>305412040</v>
      </c>
      <c r="AB83" s="79">
        <v>4050</v>
      </c>
      <c r="AC83" s="79">
        <v>4150</v>
      </c>
      <c r="AD83" s="79">
        <v>3995</v>
      </c>
      <c r="AE83" s="79">
        <v>67074</v>
      </c>
      <c r="AF83" s="79">
        <v>16399472</v>
      </c>
    </row>
    <row r="84" spans="22:32">
      <c r="V84" s="473" t="s">
        <v>2187</v>
      </c>
      <c r="W84" s="217">
        <v>43455</v>
      </c>
      <c r="X84" s="79">
        <v>4095</v>
      </c>
      <c r="Y84" s="218">
        <v>50</v>
      </c>
      <c r="Z84" s="79">
        <v>78903</v>
      </c>
      <c r="AA84" s="79">
        <v>323559800</v>
      </c>
      <c r="AB84" s="79">
        <v>4045</v>
      </c>
      <c r="AC84" s="79">
        <v>4155</v>
      </c>
      <c r="AD84" s="79">
        <v>4025</v>
      </c>
      <c r="AE84" s="79">
        <v>67156</v>
      </c>
      <c r="AF84" s="79">
        <v>16399472</v>
      </c>
    </row>
    <row r="85" spans="22:32">
      <c r="V85" s="473" t="s">
        <v>2188</v>
      </c>
      <c r="W85" s="217">
        <v>43454</v>
      </c>
      <c r="X85" s="79">
        <v>4045</v>
      </c>
      <c r="Y85" s="218">
        <v>70</v>
      </c>
      <c r="Z85" s="79">
        <v>57887</v>
      </c>
      <c r="AA85" s="79">
        <v>234590590</v>
      </c>
      <c r="AB85" s="79">
        <v>4050</v>
      </c>
      <c r="AC85" s="79">
        <v>4105</v>
      </c>
      <c r="AD85" s="79">
        <v>3975</v>
      </c>
      <c r="AE85" s="79">
        <v>66336</v>
      </c>
      <c r="AF85" s="79">
        <v>16399472</v>
      </c>
    </row>
    <row r="86" spans="22:32">
      <c r="V86" s="473" t="s">
        <v>2193</v>
      </c>
      <c r="W86" s="217">
        <v>43453</v>
      </c>
      <c r="X86" s="79">
        <v>3975</v>
      </c>
      <c r="Y86" s="218">
        <v>30</v>
      </c>
      <c r="Z86" s="79">
        <v>88759</v>
      </c>
      <c r="AA86" s="79">
        <v>351185410</v>
      </c>
      <c r="AB86" s="79">
        <v>3910</v>
      </c>
      <c r="AC86" s="79">
        <v>4025</v>
      </c>
      <c r="AD86" s="79">
        <v>3910</v>
      </c>
      <c r="AE86" s="79">
        <v>65188</v>
      </c>
      <c r="AF86" s="79">
        <v>16399472</v>
      </c>
    </row>
    <row r="87" spans="22:32">
      <c r="V87" s="473" t="s">
        <v>2196</v>
      </c>
      <c r="W87" s="217">
        <v>43452</v>
      </c>
      <c r="X87" s="79">
        <v>3945</v>
      </c>
      <c r="Y87" s="218">
        <v>0</v>
      </c>
      <c r="Z87" s="79">
        <v>80391</v>
      </c>
      <c r="AA87" s="79">
        <v>318993640</v>
      </c>
      <c r="AB87" s="79">
        <v>3925</v>
      </c>
      <c r="AC87" s="79">
        <v>4050</v>
      </c>
      <c r="AD87" s="79">
        <v>3875</v>
      </c>
      <c r="AE87" s="79">
        <v>64696</v>
      </c>
      <c r="AF87" s="79">
        <v>16399472</v>
      </c>
    </row>
    <row r="88" spans="22:32">
      <c r="V88" s="473" t="s">
        <v>2197</v>
      </c>
      <c r="W88" s="217">
        <v>43451</v>
      </c>
      <c r="X88" s="79">
        <v>3945</v>
      </c>
      <c r="Y88" s="218">
        <v>-250</v>
      </c>
      <c r="Z88" s="79">
        <v>109931</v>
      </c>
      <c r="AA88" s="79">
        <v>441928445</v>
      </c>
      <c r="AB88" s="79">
        <v>4100</v>
      </c>
      <c r="AC88" s="79">
        <v>4170</v>
      </c>
      <c r="AD88" s="79">
        <v>3945</v>
      </c>
      <c r="AE88" s="79">
        <v>64696</v>
      </c>
      <c r="AF88" s="79">
        <v>16399472</v>
      </c>
    </row>
    <row r="89" spans="22:32">
      <c r="V89" s="473" t="s">
        <v>2200</v>
      </c>
      <c r="W89" s="217">
        <v>43448</v>
      </c>
      <c r="X89" s="79">
        <v>4195</v>
      </c>
      <c r="Y89" s="218">
        <v>-75</v>
      </c>
      <c r="Z89" s="79">
        <v>133568</v>
      </c>
      <c r="AA89" s="79">
        <v>556353215</v>
      </c>
      <c r="AB89" s="79">
        <v>4295</v>
      </c>
      <c r="AC89" s="79">
        <v>4400</v>
      </c>
      <c r="AD89" s="79">
        <v>4095</v>
      </c>
      <c r="AE89" s="79">
        <v>68796</v>
      </c>
      <c r="AF89" s="79">
        <v>16399472</v>
      </c>
    </row>
    <row r="90" spans="22:32">
      <c r="V90" s="473" t="s">
        <v>2201</v>
      </c>
      <c r="W90" s="217">
        <v>43447</v>
      </c>
      <c r="X90" s="79">
        <v>4270</v>
      </c>
      <c r="Y90" s="218">
        <v>120</v>
      </c>
      <c r="Z90" s="79">
        <v>144311</v>
      </c>
      <c r="AA90" s="79">
        <v>610434615</v>
      </c>
      <c r="AB90" s="79">
        <v>4100</v>
      </c>
      <c r="AC90" s="79">
        <v>4295</v>
      </c>
      <c r="AD90" s="79">
        <v>4100</v>
      </c>
      <c r="AE90" s="79">
        <v>70026</v>
      </c>
      <c r="AF90" s="79">
        <v>16399472</v>
      </c>
    </row>
    <row r="91" spans="22:32">
      <c r="V91" s="473" t="s">
        <v>2204</v>
      </c>
      <c r="W91" s="217">
        <v>43446</v>
      </c>
      <c r="X91" s="79">
        <v>4150</v>
      </c>
      <c r="Y91" s="218">
        <v>-50</v>
      </c>
      <c r="Z91" s="79">
        <v>116161</v>
      </c>
      <c r="AA91" s="79">
        <v>484485080</v>
      </c>
      <c r="AB91" s="79">
        <v>4225</v>
      </c>
      <c r="AC91" s="79">
        <v>4340</v>
      </c>
      <c r="AD91" s="79">
        <v>4090</v>
      </c>
      <c r="AE91" s="79">
        <v>68058</v>
      </c>
      <c r="AF91" s="79">
        <v>16399472</v>
      </c>
    </row>
    <row r="92" spans="22:32">
      <c r="V92" s="473" t="s">
        <v>2206</v>
      </c>
      <c r="W92" s="217">
        <v>43445</v>
      </c>
      <c r="X92" s="79">
        <v>4200</v>
      </c>
      <c r="Y92" s="218">
        <v>-140</v>
      </c>
      <c r="Z92" s="79">
        <v>203746</v>
      </c>
      <c r="AA92" s="79">
        <v>851627800</v>
      </c>
      <c r="AB92" s="79">
        <v>4340</v>
      </c>
      <c r="AC92" s="79">
        <v>4380</v>
      </c>
      <c r="AD92" s="79">
        <v>4060</v>
      </c>
      <c r="AE92" s="79">
        <v>68878</v>
      </c>
      <c r="AF92" s="79">
        <v>16399472</v>
      </c>
    </row>
    <row r="93" spans="22:32">
      <c r="V93" s="473" t="s">
        <v>2207</v>
      </c>
      <c r="W93" s="217">
        <v>43444</v>
      </c>
      <c r="X93" s="79">
        <v>4340</v>
      </c>
      <c r="Y93" s="218">
        <v>-320</v>
      </c>
      <c r="Z93" s="79">
        <v>226937</v>
      </c>
      <c r="AA93" s="79">
        <v>1008243775</v>
      </c>
      <c r="AB93" s="79">
        <v>4550</v>
      </c>
      <c r="AC93" s="79">
        <v>4570</v>
      </c>
      <c r="AD93" s="79">
        <v>4330</v>
      </c>
      <c r="AE93" s="79">
        <v>71174</v>
      </c>
      <c r="AF93" s="79">
        <v>16399472</v>
      </c>
    </row>
    <row r="94" spans="22:32">
      <c r="V94" s="473" t="s">
        <v>2209</v>
      </c>
      <c r="W94" s="217">
        <v>43441</v>
      </c>
      <c r="X94" s="79">
        <v>4660</v>
      </c>
      <c r="Y94" s="218">
        <v>255</v>
      </c>
      <c r="Z94" s="79">
        <v>512257</v>
      </c>
      <c r="AA94" s="79">
        <v>2361820640</v>
      </c>
      <c r="AB94" s="79">
        <v>4410</v>
      </c>
      <c r="AC94" s="79">
        <v>4800</v>
      </c>
      <c r="AD94" s="79">
        <v>4410</v>
      </c>
      <c r="AE94" s="79">
        <v>76422</v>
      </c>
      <c r="AF94" s="79">
        <v>16399472</v>
      </c>
    </row>
    <row r="95" spans="22:32">
      <c r="V95" s="473" t="s">
        <v>2211</v>
      </c>
      <c r="W95" s="217">
        <v>43440</v>
      </c>
      <c r="X95" s="79">
        <v>4405</v>
      </c>
      <c r="Y95" s="218">
        <v>-110</v>
      </c>
      <c r="Z95" s="79">
        <v>516272</v>
      </c>
      <c r="AA95" s="79">
        <v>2340422845</v>
      </c>
      <c r="AB95" s="79">
        <v>4465</v>
      </c>
      <c r="AC95" s="79">
        <v>4690</v>
      </c>
      <c r="AD95" s="79">
        <v>4340</v>
      </c>
      <c r="AE95" s="79">
        <v>72240</v>
      </c>
      <c r="AF95" s="79">
        <v>16399472</v>
      </c>
    </row>
    <row r="96" spans="22:32">
      <c r="V96" s="473" t="s">
        <v>2212</v>
      </c>
      <c r="W96" s="217">
        <v>43439</v>
      </c>
      <c r="X96" s="79">
        <v>4515</v>
      </c>
      <c r="Y96" s="218">
        <v>190</v>
      </c>
      <c r="Z96" s="79">
        <v>966828</v>
      </c>
      <c r="AA96" s="79">
        <v>4389498620</v>
      </c>
      <c r="AB96" s="79">
        <v>4215</v>
      </c>
      <c r="AC96" s="79">
        <v>4790</v>
      </c>
      <c r="AD96" s="79">
        <v>4205</v>
      </c>
      <c r="AE96" s="79">
        <v>74044</v>
      </c>
      <c r="AF96" s="79">
        <v>16399472</v>
      </c>
    </row>
    <row r="97" spans="22:32">
      <c r="V97" s="473" t="s">
        <v>2215</v>
      </c>
      <c r="W97" s="217">
        <v>43438</v>
      </c>
      <c r="X97" s="79">
        <v>4325</v>
      </c>
      <c r="Y97" s="218">
        <v>315</v>
      </c>
      <c r="Z97" s="79">
        <v>585159</v>
      </c>
      <c r="AA97" s="79">
        <v>2482198275</v>
      </c>
      <c r="AB97" s="79">
        <v>4060</v>
      </c>
      <c r="AC97" s="79">
        <v>4395</v>
      </c>
      <c r="AD97" s="79">
        <v>4020</v>
      </c>
      <c r="AE97" s="79">
        <v>70928</v>
      </c>
      <c r="AF97" s="79">
        <v>16399472</v>
      </c>
    </row>
    <row r="98" spans="22:32">
      <c r="V98" s="473" t="s">
        <v>2216</v>
      </c>
      <c r="W98" s="217">
        <v>43437</v>
      </c>
      <c r="X98" s="79">
        <v>4010</v>
      </c>
      <c r="Y98" s="218">
        <v>95</v>
      </c>
      <c r="Z98" s="79">
        <v>179465</v>
      </c>
      <c r="AA98" s="79">
        <v>717644500</v>
      </c>
      <c r="AB98" s="79">
        <v>4000</v>
      </c>
      <c r="AC98" s="79">
        <v>4100</v>
      </c>
      <c r="AD98" s="79">
        <v>3930</v>
      </c>
      <c r="AE98" s="79">
        <v>65762</v>
      </c>
      <c r="AF98" s="79">
        <v>16399472</v>
      </c>
    </row>
    <row r="99" spans="22:32">
      <c r="V99" s="473" t="s">
        <v>2217</v>
      </c>
      <c r="W99" s="217">
        <v>43434</v>
      </c>
      <c r="X99" s="79">
        <v>3915</v>
      </c>
      <c r="Y99" s="218">
        <v>-25</v>
      </c>
      <c r="Z99" s="79">
        <v>96227</v>
      </c>
      <c r="AA99" s="79">
        <v>373820400</v>
      </c>
      <c r="AB99" s="79">
        <v>3940</v>
      </c>
      <c r="AC99" s="79">
        <v>3980</v>
      </c>
      <c r="AD99" s="79">
        <v>3805</v>
      </c>
      <c r="AE99" s="79">
        <v>64204</v>
      </c>
      <c r="AF99" s="79">
        <v>16399472</v>
      </c>
    </row>
    <row r="100" spans="22:32">
      <c r="V100" s="473" t="s">
        <v>2218</v>
      </c>
      <c r="W100" s="217">
        <v>43433</v>
      </c>
      <c r="X100" s="79">
        <v>3940</v>
      </c>
      <c r="Y100" s="218">
        <v>135</v>
      </c>
      <c r="Z100" s="79">
        <v>290816</v>
      </c>
      <c r="AA100" s="79">
        <v>1154151165</v>
      </c>
      <c r="AB100" s="79">
        <v>3870</v>
      </c>
      <c r="AC100" s="79">
        <v>4120</v>
      </c>
      <c r="AD100" s="79">
        <v>3870</v>
      </c>
      <c r="AE100" s="79">
        <v>64614</v>
      </c>
      <c r="AF100" s="79">
        <v>16399472</v>
      </c>
    </row>
    <row r="101" spans="22:32">
      <c r="V101" s="473" t="s">
        <v>2219</v>
      </c>
      <c r="W101" s="217">
        <v>43432</v>
      </c>
      <c r="X101" s="79">
        <v>3805</v>
      </c>
      <c r="Y101" s="218">
        <v>-115</v>
      </c>
      <c r="Z101" s="79">
        <v>98189</v>
      </c>
      <c r="AA101" s="79">
        <v>377907815</v>
      </c>
      <c r="AB101" s="79">
        <v>3980</v>
      </c>
      <c r="AC101" s="79">
        <v>3980</v>
      </c>
      <c r="AD101" s="79">
        <v>3805</v>
      </c>
      <c r="AE101" s="79">
        <v>62400</v>
      </c>
      <c r="AF101" s="79">
        <v>16399472</v>
      </c>
    </row>
    <row r="102" spans="22:32">
      <c r="V102" s="473" t="s">
        <v>2221</v>
      </c>
      <c r="W102" s="217">
        <v>43431</v>
      </c>
      <c r="X102" s="79">
        <v>3920</v>
      </c>
      <c r="Y102" s="218">
        <v>90</v>
      </c>
      <c r="Z102" s="79">
        <v>174374</v>
      </c>
      <c r="AA102" s="79">
        <v>673415500</v>
      </c>
      <c r="AB102" s="79">
        <v>3830</v>
      </c>
      <c r="AC102" s="79">
        <v>3950</v>
      </c>
      <c r="AD102" s="79">
        <v>3730</v>
      </c>
      <c r="AE102" s="79">
        <v>64286</v>
      </c>
      <c r="AF102" s="79">
        <v>16399472</v>
      </c>
    </row>
    <row r="103" spans="22:32">
      <c r="V103" s="473" t="s">
        <v>2222</v>
      </c>
      <c r="W103" s="217">
        <v>43430</v>
      </c>
      <c r="X103" s="79">
        <v>3830</v>
      </c>
      <c r="Y103" s="218">
        <v>40</v>
      </c>
      <c r="Z103" s="79">
        <v>260497</v>
      </c>
      <c r="AA103" s="79">
        <v>1030096085</v>
      </c>
      <c r="AB103" s="79">
        <v>3950</v>
      </c>
      <c r="AC103" s="79">
        <v>4160</v>
      </c>
      <c r="AD103" s="79">
        <v>3815</v>
      </c>
      <c r="AE103" s="79">
        <v>62810</v>
      </c>
      <c r="AF103" s="79">
        <v>16399472</v>
      </c>
    </row>
    <row r="104" spans="22:32">
      <c r="V104" s="473" t="s">
        <v>2223</v>
      </c>
      <c r="W104" s="217">
        <v>43427</v>
      </c>
      <c r="X104" s="79">
        <v>3790</v>
      </c>
      <c r="Y104" s="218">
        <v>0</v>
      </c>
      <c r="Z104" s="79">
        <v>192191</v>
      </c>
      <c r="AA104" s="79">
        <v>740727455</v>
      </c>
      <c r="AB104" s="79">
        <v>3865</v>
      </c>
      <c r="AC104" s="79">
        <v>3980</v>
      </c>
      <c r="AD104" s="79">
        <v>3690</v>
      </c>
      <c r="AE104" s="79">
        <v>62154</v>
      </c>
      <c r="AF104" s="79">
        <v>16399472</v>
      </c>
    </row>
    <row r="105" spans="22:32">
      <c r="V105" s="473" t="s">
        <v>2224</v>
      </c>
      <c r="W105" s="217">
        <v>43426</v>
      </c>
      <c r="X105" s="79">
        <v>3790</v>
      </c>
      <c r="Y105" s="218">
        <v>-40</v>
      </c>
      <c r="Z105" s="79">
        <v>121475</v>
      </c>
      <c r="AA105" s="79">
        <v>459311425</v>
      </c>
      <c r="AB105" s="79">
        <v>3950</v>
      </c>
      <c r="AC105" s="79">
        <v>3950</v>
      </c>
      <c r="AD105" s="79">
        <v>3710</v>
      </c>
      <c r="AE105" s="79">
        <v>62154</v>
      </c>
      <c r="AF105" s="79">
        <v>16399472</v>
      </c>
    </row>
    <row r="106" spans="22:32">
      <c r="V106" s="473" t="s">
        <v>2226</v>
      </c>
      <c r="W106" s="217">
        <v>43425</v>
      </c>
      <c r="X106" s="79">
        <v>3830</v>
      </c>
      <c r="Y106" s="218">
        <v>60</v>
      </c>
      <c r="Z106" s="79">
        <v>132945</v>
      </c>
      <c r="AA106" s="79">
        <v>504106650</v>
      </c>
      <c r="AB106" s="79">
        <v>3770</v>
      </c>
      <c r="AC106" s="79">
        <v>3860</v>
      </c>
      <c r="AD106" s="79">
        <v>3670</v>
      </c>
      <c r="AE106" s="79">
        <v>62810</v>
      </c>
      <c r="AF106" s="79">
        <v>16399472</v>
      </c>
    </row>
    <row r="107" spans="22:32">
      <c r="V107" s="473" t="s">
        <v>2227</v>
      </c>
      <c r="W107" s="217">
        <v>43424</v>
      </c>
      <c r="X107" s="79">
        <v>3770</v>
      </c>
      <c r="Y107" s="218">
        <v>20</v>
      </c>
      <c r="Z107" s="79">
        <v>86032</v>
      </c>
      <c r="AA107" s="79">
        <v>324086010</v>
      </c>
      <c r="AB107" s="79">
        <v>3655</v>
      </c>
      <c r="AC107" s="79">
        <v>3820</v>
      </c>
      <c r="AD107" s="79">
        <v>3655</v>
      </c>
      <c r="AE107" s="79">
        <v>61826</v>
      </c>
      <c r="AF107" s="79">
        <v>16399472</v>
      </c>
    </row>
    <row r="108" spans="22:32">
      <c r="V108" s="473" t="s">
        <v>2228</v>
      </c>
      <c r="W108" s="217">
        <v>43423</v>
      </c>
      <c r="X108" s="79">
        <v>3750</v>
      </c>
      <c r="Y108" s="218">
        <v>130</v>
      </c>
      <c r="Z108" s="79">
        <v>117316</v>
      </c>
      <c r="AA108" s="79">
        <v>440244565</v>
      </c>
      <c r="AB108" s="79">
        <v>3685</v>
      </c>
      <c r="AC108" s="79">
        <v>3845</v>
      </c>
      <c r="AD108" s="79">
        <v>3660</v>
      </c>
      <c r="AE108" s="79">
        <v>61498</v>
      </c>
      <c r="AF108" s="79">
        <v>16399472</v>
      </c>
    </row>
    <row r="109" spans="22:32">
      <c r="V109" s="473" t="s">
        <v>2229</v>
      </c>
      <c r="W109" s="217">
        <v>43420</v>
      </c>
      <c r="X109" s="79">
        <v>3620</v>
      </c>
      <c r="Y109" s="218">
        <v>60</v>
      </c>
      <c r="Z109" s="79">
        <v>150093</v>
      </c>
      <c r="AA109" s="79">
        <v>545175680</v>
      </c>
      <c r="AB109" s="79">
        <v>3600</v>
      </c>
      <c r="AC109" s="79">
        <v>3735</v>
      </c>
      <c r="AD109" s="79">
        <v>3535</v>
      </c>
      <c r="AE109" s="79">
        <v>59366</v>
      </c>
      <c r="AF109" s="79">
        <v>16399472</v>
      </c>
    </row>
    <row r="110" spans="22:32">
      <c r="V110" s="473" t="s">
        <v>2230</v>
      </c>
      <c r="W110" s="217">
        <v>43419</v>
      </c>
      <c r="X110" s="79">
        <v>3560</v>
      </c>
      <c r="Y110" s="218">
        <v>60</v>
      </c>
      <c r="Z110" s="79">
        <v>96283</v>
      </c>
      <c r="AA110" s="79">
        <v>340755620</v>
      </c>
      <c r="AB110" s="79">
        <v>3500</v>
      </c>
      <c r="AC110" s="79">
        <v>3610</v>
      </c>
      <c r="AD110" s="79">
        <v>3455</v>
      </c>
      <c r="AE110" s="79">
        <v>58382</v>
      </c>
      <c r="AF110" s="79">
        <v>16399472</v>
      </c>
    </row>
    <row r="111" spans="22:32">
      <c r="V111" s="473" t="s">
        <v>2232</v>
      </c>
      <c r="W111" s="217">
        <v>43418</v>
      </c>
      <c r="X111" s="79">
        <v>3500</v>
      </c>
      <c r="Y111" s="218">
        <v>75</v>
      </c>
      <c r="Z111" s="79">
        <v>76276</v>
      </c>
      <c r="AA111" s="79">
        <v>267901035</v>
      </c>
      <c r="AB111" s="79">
        <v>3690</v>
      </c>
      <c r="AC111" s="79">
        <v>3690</v>
      </c>
      <c r="AD111" s="79">
        <v>3430</v>
      </c>
      <c r="AE111" s="79">
        <v>57398</v>
      </c>
      <c r="AF111" s="79">
        <v>16399472</v>
      </c>
    </row>
    <row r="112" spans="22:32">
      <c r="V112" s="473" t="s">
        <v>2233</v>
      </c>
      <c r="W112" s="217">
        <v>43417</v>
      </c>
      <c r="X112" s="79">
        <v>3425</v>
      </c>
      <c r="Y112" s="218">
        <v>-75</v>
      </c>
      <c r="Z112" s="79">
        <v>121794</v>
      </c>
      <c r="AA112" s="79">
        <v>407681445</v>
      </c>
      <c r="AB112" s="79">
        <v>3395</v>
      </c>
      <c r="AC112" s="79">
        <v>3460</v>
      </c>
      <c r="AD112" s="79">
        <v>3200</v>
      </c>
      <c r="AE112" s="79">
        <v>56168</v>
      </c>
      <c r="AF112" s="79">
        <v>16399472</v>
      </c>
    </row>
    <row r="113" spans="22:32">
      <c r="V113" s="473" t="s">
        <v>2235</v>
      </c>
      <c r="W113" s="217">
        <v>43416</v>
      </c>
      <c r="X113" s="79">
        <v>3500</v>
      </c>
      <c r="Y113" s="218">
        <v>-60</v>
      </c>
      <c r="Z113" s="79">
        <v>81069</v>
      </c>
      <c r="AA113" s="79">
        <v>281570105</v>
      </c>
      <c r="AB113" s="79">
        <v>3560</v>
      </c>
      <c r="AC113" s="79">
        <v>3560</v>
      </c>
      <c r="AD113" s="79">
        <v>3420</v>
      </c>
      <c r="AE113" s="79">
        <v>57398</v>
      </c>
      <c r="AF113" s="79">
        <v>16399472</v>
      </c>
    </row>
    <row r="114" spans="22:32">
      <c r="V114" s="473" t="s">
        <v>2236</v>
      </c>
      <c r="W114" s="217">
        <v>43413</v>
      </c>
      <c r="X114" s="79">
        <v>3560</v>
      </c>
      <c r="Y114" s="218">
        <v>-115</v>
      </c>
      <c r="Z114" s="79">
        <v>80317</v>
      </c>
      <c r="AA114" s="79">
        <v>285546660</v>
      </c>
      <c r="AB114" s="79">
        <v>3750</v>
      </c>
      <c r="AC114" s="79">
        <v>3750</v>
      </c>
      <c r="AD114" s="79">
        <v>3470</v>
      </c>
      <c r="AE114" s="79">
        <v>58382</v>
      </c>
      <c r="AF114" s="79">
        <v>16399472</v>
      </c>
    </row>
    <row r="115" spans="22:32">
      <c r="V115" s="473" t="s">
        <v>2237</v>
      </c>
      <c r="W115" s="217">
        <v>43412</v>
      </c>
      <c r="X115" s="79">
        <v>3675</v>
      </c>
      <c r="Y115" s="218">
        <v>190</v>
      </c>
      <c r="Z115" s="79">
        <v>146617</v>
      </c>
      <c r="AA115" s="79">
        <v>533235170</v>
      </c>
      <c r="AB115" s="79">
        <v>3535</v>
      </c>
      <c r="AC115" s="79">
        <v>3730</v>
      </c>
      <c r="AD115" s="79">
        <v>3535</v>
      </c>
      <c r="AE115" s="79">
        <v>60268</v>
      </c>
      <c r="AF115" s="79">
        <v>16399472</v>
      </c>
    </row>
    <row r="116" spans="22:32">
      <c r="V116" s="473" t="s">
        <v>2238</v>
      </c>
      <c r="W116" s="217">
        <v>43411</v>
      </c>
      <c r="X116" s="79">
        <v>3485</v>
      </c>
      <c r="Y116" s="218">
        <v>-180</v>
      </c>
      <c r="Z116" s="79">
        <v>189502</v>
      </c>
      <c r="AA116" s="79">
        <v>688200110</v>
      </c>
      <c r="AB116" s="79">
        <v>3665</v>
      </c>
      <c r="AC116" s="79">
        <v>3815</v>
      </c>
      <c r="AD116" s="79">
        <v>3405</v>
      </c>
      <c r="AE116" s="79">
        <v>57152</v>
      </c>
      <c r="AF116" s="79">
        <v>16399472</v>
      </c>
    </row>
    <row r="117" spans="22:32">
      <c r="V117" s="473" t="s">
        <v>2239</v>
      </c>
      <c r="W117" s="217">
        <v>43410</v>
      </c>
      <c r="X117" s="79">
        <v>3665</v>
      </c>
      <c r="Y117" s="218">
        <v>-50</v>
      </c>
      <c r="Z117" s="79">
        <v>61306</v>
      </c>
      <c r="AA117" s="79">
        <v>226371505</v>
      </c>
      <c r="AB117" s="79">
        <v>3675</v>
      </c>
      <c r="AC117" s="79">
        <v>3780</v>
      </c>
      <c r="AD117" s="79">
        <v>3620</v>
      </c>
      <c r="AE117" s="79">
        <v>60104</v>
      </c>
      <c r="AF117" s="79">
        <v>16399472</v>
      </c>
    </row>
    <row r="118" spans="22:32">
      <c r="V118" s="473" t="s">
        <v>2240</v>
      </c>
      <c r="W118" s="217">
        <v>43409</v>
      </c>
      <c r="X118" s="79">
        <v>3715</v>
      </c>
      <c r="Y118" s="218">
        <v>45</v>
      </c>
      <c r="Z118" s="79">
        <v>65931</v>
      </c>
      <c r="AA118" s="79">
        <v>241249750</v>
      </c>
      <c r="AB118" s="79">
        <v>3600</v>
      </c>
      <c r="AC118" s="79">
        <v>3745</v>
      </c>
      <c r="AD118" s="79">
        <v>3550</v>
      </c>
      <c r="AE118" s="79">
        <v>60924</v>
      </c>
      <c r="AF118" s="79">
        <v>16399472</v>
      </c>
    </row>
    <row r="119" spans="22:32">
      <c r="V119" s="473" t="s">
        <v>2243</v>
      </c>
      <c r="W119" s="217">
        <v>43406</v>
      </c>
      <c r="X119" s="79">
        <v>3670</v>
      </c>
      <c r="Y119" s="218">
        <v>170</v>
      </c>
      <c r="Z119" s="79">
        <v>129356</v>
      </c>
      <c r="AA119" s="79">
        <v>472399570</v>
      </c>
      <c r="AB119" s="79">
        <v>3500</v>
      </c>
      <c r="AC119" s="79">
        <v>3750</v>
      </c>
      <c r="AD119" s="79">
        <v>3500</v>
      </c>
      <c r="AE119" s="79">
        <v>60186</v>
      </c>
      <c r="AF119" s="79">
        <v>16399472</v>
      </c>
    </row>
    <row r="120" spans="22:32">
      <c r="V120" s="473" t="s">
        <v>2245</v>
      </c>
      <c r="W120" s="217">
        <v>43405</v>
      </c>
      <c r="X120" s="79">
        <v>3500</v>
      </c>
      <c r="Y120" s="218">
        <v>140</v>
      </c>
      <c r="Z120" s="79">
        <v>105229</v>
      </c>
      <c r="AA120" s="79">
        <v>365243455</v>
      </c>
      <c r="AB120" s="79">
        <v>3390</v>
      </c>
      <c r="AC120" s="79">
        <v>3545</v>
      </c>
      <c r="AD120" s="79">
        <v>3385</v>
      </c>
      <c r="AE120" s="79">
        <v>57398</v>
      </c>
      <c r="AF120" s="79">
        <v>16399472</v>
      </c>
    </row>
    <row r="121" spans="22:32">
      <c r="V121" s="473" t="s">
        <v>2247</v>
      </c>
      <c r="W121" s="217">
        <v>43404</v>
      </c>
      <c r="X121" s="79">
        <v>3360</v>
      </c>
      <c r="Y121" s="218">
        <v>95</v>
      </c>
      <c r="Z121" s="79">
        <v>121660</v>
      </c>
      <c r="AA121" s="79">
        <v>401087315</v>
      </c>
      <c r="AB121" s="79">
        <v>3270</v>
      </c>
      <c r="AC121" s="79">
        <v>3365</v>
      </c>
      <c r="AD121" s="79">
        <v>3205</v>
      </c>
      <c r="AE121" s="79">
        <v>55102</v>
      </c>
      <c r="AF121" s="79">
        <v>16399472</v>
      </c>
    </row>
    <row r="122" spans="22:32">
      <c r="V122" s="473" t="s">
        <v>2248</v>
      </c>
      <c r="W122" s="217">
        <v>43403</v>
      </c>
      <c r="X122" s="79">
        <v>3265</v>
      </c>
      <c r="Y122" s="218">
        <v>195</v>
      </c>
      <c r="Z122" s="79">
        <v>444839</v>
      </c>
      <c r="AA122" s="79">
        <v>1334521055</v>
      </c>
      <c r="AB122" s="79">
        <v>2770</v>
      </c>
      <c r="AC122" s="79">
        <v>3290</v>
      </c>
      <c r="AD122" s="79">
        <v>2770</v>
      </c>
      <c r="AE122" s="79">
        <v>53544</v>
      </c>
      <c r="AF122" s="79">
        <v>16399472</v>
      </c>
    </row>
    <row r="123" spans="22:32">
      <c r="V123" s="473" t="s">
        <v>2249</v>
      </c>
      <c r="W123" s="217">
        <v>43402</v>
      </c>
      <c r="X123" s="79">
        <v>3070</v>
      </c>
      <c r="Y123" s="218">
        <v>-640</v>
      </c>
      <c r="Z123" s="79">
        <v>253358</v>
      </c>
      <c r="AA123" s="79">
        <v>863364050</v>
      </c>
      <c r="AB123" s="79">
        <v>3600</v>
      </c>
      <c r="AC123" s="79">
        <v>3780</v>
      </c>
      <c r="AD123" s="79">
        <v>3040</v>
      </c>
      <c r="AE123" s="79">
        <v>50346</v>
      </c>
      <c r="AF123" s="79">
        <v>16399472</v>
      </c>
    </row>
    <row r="124" spans="22:32">
      <c r="V124" s="473" t="s">
        <v>2250</v>
      </c>
      <c r="W124" s="217">
        <v>43399</v>
      </c>
      <c r="X124" s="79">
        <v>3710</v>
      </c>
      <c r="Y124" s="218">
        <v>-210</v>
      </c>
      <c r="Z124" s="79">
        <v>146925</v>
      </c>
      <c r="AA124" s="79">
        <v>553510875</v>
      </c>
      <c r="AB124" s="79">
        <v>3920</v>
      </c>
      <c r="AC124" s="79">
        <v>3970</v>
      </c>
      <c r="AD124" s="79">
        <v>3680</v>
      </c>
      <c r="AE124" s="79">
        <v>60842</v>
      </c>
      <c r="AF124" s="79">
        <v>16399472</v>
      </c>
    </row>
    <row r="125" spans="22:32">
      <c r="V125" s="473" t="s">
        <v>2251</v>
      </c>
      <c r="W125" s="217">
        <v>43398</v>
      </c>
      <c r="X125" s="79">
        <v>3920</v>
      </c>
      <c r="Y125" s="218">
        <v>5</v>
      </c>
      <c r="Z125" s="79">
        <v>121590</v>
      </c>
      <c r="AA125" s="79">
        <v>470623650</v>
      </c>
      <c r="AB125" s="79">
        <v>3800</v>
      </c>
      <c r="AC125" s="79">
        <v>3940</v>
      </c>
      <c r="AD125" s="79">
        <v>3790</v>
      </c>
      <c r="AE125" s="79">
        <v>64286</v>
      </c>
      <c r="AF125" s="79">
        <v>16399472</v>
      </c>
    </row>
    <row r="126" spans="22:32">
      <c r="V126" s="473" t="s">
        <v>2252</v>
      </c>
      <c r="W126" s="217">
        <v>43397</v>
      </c>
      <c r="X126" s="79">
        <v>3915</v>
      </c>
      <c r="Y126" s="218">
        <v>-250</v>
      </c>
      <c r="Z126" s="79">
        <v>144869</v>
      </c>
      <c r="AA126" s="79">
        <v>584673140</v>
      </c>
      <c r="AB126" s="79">
        <v>4170</v>
      </c>
      <c r="AC126" s="79">
        <v>4260</v>
      </c>
      <c r="AD126" s="79">
        <v>3850</v>
      </c>
      <c r="AE126" s="79">
        <v>64204</v>
      </c>
      <c r="AF126" s="79">
        <v>16399472</v>
      </c>
    </row>
    <row r="127" spans="22:32">
      <c r="V127" s="473" t="s">
        <v>2253</v>
      </c>
      <c r="W127" s="217">
        <v>43396</v>
      </c>
      <c r="X127" s="79">
        <v>4165</v>
      </c>
      <c r="Y127" s="218">
        <v>-160</v>
      </c>
      <c r="Z127" s="79">
        <v>73431</v>
      </c>
      <c r="AA127" s="79">
        <v>313661310</v>
      </c>
      <c r="AB127" s="79">
        <v>4270</v>
      </c>
      <c r="AC127" s="79">
        <v>4430</v>
      </c>
      <c r="AD127" s="79">
        <v>4165</v>
      </c>
      <c r="AE127" s="79">
        <v>68304</v>
      </c>
      <c r="AF127" s="79">
        <v>16399472</v>
      </c>
    </row>
    <row r="128" spans="22:32">
      <c r="V128" s="473" t="s">
        <v>2254</v>
      </c>
      <c r="W128" s="217">
        <v>43395</v>
      </c>
      <c r="X128" s="79">
        <v>4325</v>
      </c>
      <c r="Y128" s="218">
        <v>-215</v>
      </c>
      <c r="Z128" s="79">
        <v>80992</v>
      </c>
      <c r="AA128" s="79">
        <v>349902725</v>
      </c>
      <c r="AB128" s="79">
        <v>4370</v>
      </c>
      <c r="AC128" s="79">
        <v>4460</v>
      </c>
      <c r="AD128" s="79">
        <v>4275</v>
      </c>
      <c r="AE128" s="79">
        <v>69434</v>
      </c>
      <c r="AF128" s="79">
        <v>16054135</v>
      </c>
    </row>
    <row r="129" spans="22:32">
      <c r="V129" s="473" t="s">
        <v>2255</v>
      </c>
      <c r="W129" s="217">
        <v>43392</v>
      </c>
      <c r="X129" s="79">
        <v>4540</v>
      </c>
      <c r="Y129" s="218">
        <v>85</v>
      </c>
      <c r="Z129" s="79">
        <v>66328</v>
      </c>
      <c r="AA129" s="79">
        <v>298093300</v>
      </c>
      <c r="AB129" s="79">
        <v>4360</v>
      </c>
      <c r="AC129" s="79">
        <v>4600</v>
      </c>
      <c r="AD129" s="79">
        <v>4360</v>
      </c>
      <c r="AE129" s="79">
        <v>72886</v>
      </c>
      <c r="AF129" s="79">
        <v>16054135</v>
      </c>
    </row>
    <row r="130" spans="22:32">
      <c r="V130" s="473" t="s">
        <v>2256</v>
      </c>
      <c r="W130" s="217">
        <v>43391</v>
      </c>
      <c r="X130" s="79">
        <v>4455</v>
      </c>
      <c r="Y130" s="218">
        <v>75</v>
      </c>
      <c r="Z130" s="79">
        <v>154694</v>
      </c>
      <c r="AA130" s="79">
        <v>701144110</v>
      </c>
      <c r="AB130" s="79">
        <v>4530</v>
      </c>
      <c r="AC130" s="79">
        <v>4705</v>
      </c>
      <c r="AD130" s="79">
        <v>4415</v>
      </c>
      <c r="AE130" s="79">
        <v>71521</v>
      </c>
      <c r="AF130" s="79">
        <v>16054135</v>
      </c>
    </row>
    <row r="131" spans="22:32">
      <c r="V131" s="473" t="s">
        <v>2257</v>
      </c>
      <c r="W131" s="217">
        <v>43390</v>
      </c>
      <c r="X131" s="79">
        <v>4380</v>
      </c>
      <c r="Y131" s="218">
        <v>90</v>
      </c>
      <c r="Z131" s="79">
        <v>89006</v>
      </c>
      <c r="AA131" s="79">
        <v>391162810</v>
      </c>
      <c r="AB131" s="79">
        <v>4300</v>
      </c>
      <c r="AC131" s="79">
        <v>4470</v>
      </c>
      <c r="AD131" s="79">
        <v>4300</v>
      </c>
      <c r="AE131" s="79">
        <v>70317</v>
      </c>
      <c r="AF131" s="79">
        <v>16054135</v>
      </c>
    </row>
    <row r="132" spans="22:32">
      <c r="V132" s="473" t="s">
        <v>2258</v>
      </c>
      <c r="W132" s="217">
        <v>43389</v>
      </c>
      <c r="X132" s="79">
        <v>4290</v>
      </c>
      <c r="Y132" s="218">
        <v>-10</v>
      </c>
      <c r="Z132" s="79">
        <v>103544</v>
      </c>
      <c r="AA132" s="79">
        <v>447443865</v>
      </c>
      <c r="AB132" s="79">
        <v>4300</v>
      </c>
      <c r="AC132" s="79">
        <v>4450</v>
      </c>
      <c r="AD132" s="79">
        <v>4260</v>
      </c>
      <c r="AE132" s="79">
        <v>68872</v>
      </c>
      <c r="AF132" s="79">
        <v>16054135</v>
      </c>
    </row>
    <row r="133" spans="22:32">
      <c r="V133" s="473" t="s">
        <v>2259</v>
      </c>
      <c r="W133" s="217">
        <v>43388</v>
      </c>
      <c r="X133" s="79">
        <v>4300</v>
      </c>
      <c r="Y133" s="218">
        <v>75</v>
      </c>
      <c r="Z133" s="79">
        <v>130707</v>
      </c>
      <c r="AA133" s="79">
        <v>566590530</v>
      </c>
      <c r="AB133" s="79">
        <v>4205</v>
      </c>
      <c r="AC133" s="79">
        <v>4435</v>
      </c>
      <c r="AD133" s="79">
        <v>4190</v>
      </c>
      <c r="AE133" s="79">
        <v>69033</v>
      </c>
      <c r="AF133" s="79">
        <v>16054135</v>
      </c>
    </row>
    <row r="134" spans="22:32">
      <c r="V134" s="473" t="s">
        <v>2260</v>
      </c>
      <c r="W134" s="217">
        <v>43385</v>
      </c>
      <c r="X134" s="79">
        <v>4225</v>
      </c>
      <c r="Y134" s="218">
        <v>125</v>
      </c>
      <c r="Z134" s="79">
        <v>122767</v>
      </c>
      <c r="AA134" s="79">
        <v>509127815</v>
      </c>
      <c r="AB134" s="79">
        <v>4010</v>
      </c>
      <c r="AC134" s="79">
        <v>4255</v>
      </c>
      <c r="AD134" s="79">
        <v>4010</v>
      </c>
      <c r="AE134" s="79">
        <v>67829</v>
      </c>
      <c r="AF134" s="79">
        <v>16054135</v>
      </c>
    </row>
    <row r="135" spans="22:32">
      <c r="V135" s="473" t="s">
        <v>2261</v>
      </c>
      <c r="W135" s="217">
        <v>43384</v>
      </c>
      <c r="X135" s="79">
        <v>4100</v>
      </c>
      <c r="Y135" s="218">
        <v>-300</v>
      </c>
      <c r="Z135" s="79">
        <v>275563</v>
      </c>
      <c r="AA135" s="79">
        <v>1126993050</v>
      </c>
      <c r="AB135" s="79">
        <v>3910</v>
      </c>
      <c r="AC135" s="79">
        <v>4305</v>
      </c>
      <c r="AD135" s="79">
        <v>3910</v>
      </c>
      <c r="AE135" s="79">
        <v>65822</v>
      </c>
      <c r="AF135" s="79">
        <v>16054135</v>
      </c>
    </row>
    <row r="136" spans="22:32">
      <c r="V136" s="473" t="s">
        <v>2262</v>
      </c>
      <c r="W136" s="217">
        <v>43383</v>
      </c>
      <c r="X136" s="79">
        <v>4400</v>
      </c>
      <c r="Y136" s="218">
        <v>-700</v>
      </c>
      <c r="Z136" s="79">
        <v>225100</v>
      </c>
      <c r="AA136" s="79">
        <v>1044785660</v>
      </c>
      <c r="AB136" s="79">
        <v>5000</v>
      </c>
      <c r="AC136" s="79">
        <v>5020</v>
      </c>
      <c r="AD136" s="79">
        <v>4400</v>
      </c>
      <c r="AE136" s="79">
        <v>70638</v>
      </c>
      <c r="AF136" s="79">
        <v>16054135</v>
      </c>
    </row>
    <row r="137" spans="22:32">
      <c r="V137" s="473" t="s">
        <v>2263</v>
      </c>
      <c r="W137" s="217">
        <v>43381</v>
      </c>
      <c r="X137" s="79">
        <v>5100</v>
      </c>
      <c r="Y137" s="218">
        <v>50</v>
      </c>
      <c r="Z137" s="79">
        <v>89417</v>
      </c>
      <c r="AA137" s="79">
        <v>457353390</v>
      </c>
      <c r="AB137" s="79">
        <v>5050</v>
      </c>
      <c r="AC137" s="79">
        <v>5200</v>
      </c>
      <c r="AD137" s="79">
        <v>5040</v>
      </c>
      <c r="AE137" s="79">
        <v>81876</v>
      </c>
      <c r="AF137" s="79">
        <v>16054135</v>
      </c>
    </row>
    <row r="138" spans="22:32">
      <c r="V138" s="473" t="s">
        <v>2264</v>
      </c>
      <c r="W138" s="217">
        <v>43378</v>
      </c>
      <c r="X138" s="79">
        <v>5050</v>
      </c>
      <c r="Y138" s="218">
        <v>-140</v>
      </c>
      <c r="Z138" s="79">
        <v>106278</v>
      </c>
      <c r="AA138" s="79">
        <v>540199200</v>
      </c>
      <c r="AB138" s="79">
        <v>5070</v>
      </c>
      <c r="AC138" s="79">
        <v>5220</v>
      </c>
      <c r="AD138" s="79">
        <v>5010</v>
      </c>
      <c r="AE138" s="79">
        <v>81073</v>
      </c>
      <c r="AF138" s="79">
        <v>16054135</v>
      </c>
    </row>
    <row r="139" spans="22:32">
      <c r="V139" s="473" t="s">
        <v>2265</v>
      </c>
      <c r="W139" s="217">
        <v>43377</v>
      </c>
      <c r="X139" s="79">
        <v>5190</v>
      </c>
      <c r="Y139" s="218">
        <v>90</v>
      </c>
      <c r="Z139" s="79">
        <v>98984</v>
      </c>
      <c r="AA139" s="79">
        <v>520239820</v>
      </c>
      <c r="AB139" s="79">
        <v>5350</v>
      </c>
      <c r="AC139" s="79">
        <v>5350</v>
      </c>
      <c r="AD139" s="79">
        <v>5120</v>
      </c>
      <c r="AE139" s="79">
        <v>83321</v>
      </c>
      <c r="AF139" s="79">
        <v>16054135</v>
      </c>
    </row>
    <row r="140" spans="22:32">
      <c r="V140" s="473" t="s">
        <v>2266</v>
      </c>
      <c r="W140" s="217">
        <v>43375</v>
      </c>
      <c r="X140" s="79">
        <v>5100</v>
      </c>
      <c r="Y140" s="218">
        <v>-50</v>
      </c>
      <c r="Z140" s="79">
        <v>98254</v>
      </c>
      <c r="AA140" s="79">
        <v>506234550</v>
      </c>
      <c r="AB140" s="79">
        <v>5090</v>
      </c>
      <c r="AC140" s="79">
        <v>5280</v>
      </c>
      <c r="AD140" s="79">
        <v>5070</v>
      </c>
      <c r="AE140" s="79">
        <v>81876</v>
      </c>
      <c r="AF140" s="79">
        <v>16054135</v>
      </c>
    </row>
    <row r="141" spans="22:32">
      <c r="V141" s="473" t="s">
        <v>2267</v>
      </c>
      <c r="W141" s="217">
        <v>43374</v>
      </c>
      <c r="X141" s="79">
        <v>5150</v>
      </c>
      <c r="Y141" s="218">
        <v>0</v>
      </c>
      <c r="Z141" s="79">
        <v>88345</v>
      </c>
      <c r="AA141" s="79">
        <v>459335880</v>
      </c>
      <c r="AB141" s="79">
        <v>5110</v>
      </c>
      <c r="AC141" s="79">
        <v>5310</v>
      </c>
      <c r="AD141" s="79">
        <v>5100</v>
      </c>
      <c r="AE141" s="79">
        <v>82679</v>
      </c>
      <c r="AF141" s="79">
        <v>16054135</v>
      </c>
    </row>
    <row r="142" spans="22:32" ht="12.75">
      <c r="V142" s="379" t="s">
        <v>4452</v>
      </c>
      <c r="W142" s="63" t="s">
        <v>4452</v>
      </c>
      <c r="X142" s="79">
        <v>5150</v>
      </c>
      <c r="Y142" s="218">
        <v>-170</v>
      </c>
      <c r="Z142" s="79">
        <v>173097</v>
      </c>
      <c r="AA142" s="79">
        <v>890236540</v>
      </c>
      <c r="AB142" s="79">
        <v>5310</v>
      </c>
      <c r="AC142" s="79">
        <v>5310</v>
      </c>
      <c r="AD142" s="79">
        <v>5070</v>
      </c>
      <c r="AE142" s="79">
        <v>82679</v>
      </c>
      <c r="AF142" s="79">
        <v>16054135</v>
      </c>
    </row>
    <row r="143" spans="22:32" ht="12.75">
      <c r="V143" s="379" t="s">
        <v>4453</v>
      </c>
      <c r="W143" s="63" t="s">
        <v>4453</v>
      </c>
      <c r="X143" s="79">
        <v>5320</v>
      </c>
      <c r="Y143" s="218">
        <v>-200</v>
      </c>
      <c r="Z143" s="79">
        <v>184117</v>
      </c>
      <c r="AA143" s="79">
        <v>1014382090</v>
      </c>
      <c r="AB143" s="79">
        <v>5700</v>
      </c>
      <c r="AC143" s="79">
        <v>5750</v>
      </c>
      <c r="AD143" s="79">
        <v>5290</v>
      </c>
      <c r="AE143" s="79">
        <v>85408</v>
      </c>
      <c r="AF143" s="79">
        <v>16054135</v>
      </c>
    </row>
    <row r="144" spans="22:32" ht="12.75">
      <c r="V144" s="379" t="s">
        <v>4454</v>
      </c>
      <c r="W144" s="63" t="s">
        <v>4454</v>
      </c>
      <c r="X144" s="79">
        <v>5520</v>
      </c>
      <c r="Y144" s="218">
        <v>360</v>
      </c>
      <c r="Z144" s="79">
        <v>254476</v>
      </c>
      <c r="AA144" s="79">
        <v>1377730030</v>
      </c>
      <c r="AB144" s="79">
        <v>5150</v>
      </c>
      <c r="AC144" s="79">
        <v>5550</v>
      </c>
      <c r="AD144" s="79">
        <v>5150</v>
      </c>
      <c r="AE144" s="79">
        <v>88619</v>
      </c>
      <c r="AF144" s="79">
        <v>16054135</v>
      </c>
    </row>
    <row r="145" spans="22:32" ht="12.75">
      <c r="V145" s="379" t="s">
        <v>4455</v>
      </c>
      <c r="W145" s="63" t="s">
        <v>4455</v>
      </c>
      <c r="X145" s="79">
        <v>5160</v>
      </c>
      <c r="Y145" s="218">
        <v>-40</v>
      </c>
      <c r="Z145" s="79">
        <v>227433</v>
      </c>
      <c r="AA145" s="79">
        <v>1199014640</v>
      </c>
      <c r="AB145" s="79">
        <v>5400</v>
      </c>
      <c r="AC145" s="79">
        <v>5440</v>
      </c>
      <c r="AD145" s="79">
        <v>5100</v>
      </c>
      <c r="AE145" s="79">
        <v>82839</v>
      </c>
      <c r="AF145" s="79">
        <v>16054135</v>
      </c>
    </row>
    <row r="146" spans="22:32" ht="12.75">
      <c r="V146" s="379" t="s">
        <v>4456</v>
      </c>
      <c r="W146" s="63" t="s">
        <v>4456</v>
      </c>
      <c r="X146" s="79">
        <v>5200</v>
      </c>
      <c r="Y146" s="218">
        <v>-210</v>
      </c>
      <c r="Z146" s="79">
        <v>370844</v>
      </c>
      <c r="AA146" s="79">
        <v>1985444760</v>
      </c>
      <c r="AB146" s="79">
        <v>5420</v>
      </c>
      <c r="AC146" s="79">
        <v>5550</v>
      </c>
      <c r="AD146" s="79">
        <v>5160</v>
      </c>
      <c r="AE146" s="79">
        <v>83482</v>
      </c>
      <c r="AF146" s="79">
        <v>16054135</v>
      </c>
    </row>
    <row r="147" spans="22:32" ht="12.75">
      <c r="V147" s="379" t="s">
        <v>4457</v>
      </c>
      <c r="W147" s="63" t="s">
        <v>4457</v>
      </c>
      <c r="X147" s="79">
        <v>5410</v>
      </c>
      <c r="Y147" s="218">
        <v>-400</v>
      </c>
      <c r="Z147" s="79">
        <v>465894</v>
      </c>
      <c r="AA147" s="79">
        <v>2613307460</v>
      </c>
      <c r="AB147" s="79">
        <v>5690</v>
      </c>
      <c r="AC147" s="79">
        <v>5750</v>
      </c>
      <c r="AD147" s="79">
        <v>5410</v>
      </c>
      <c r="AE147" s="79">
        <v>86853</v>
      </c>
      <c r="AF147" s="79">
        <v>16054135</v>
      </c>
    </row>
    <row r="148" spans="22:32" ht="12.75">
      <c r="V148" s="379" t="s">
        <v>4458</v>
      </c>
      <c r="W148" s="63" t="s">
        <v>4458</v>
      </c>
      <c r="X148" s="79">
        <v>5810</v>
      </c>
      <c r="Y148" s="218">
        <v>-20</v>
      </c>
      <c r="Z148" s="79">
        <v>246258</v>
      </c>
      <c r="AA148" s="79">
        <v>1421707610</v>
      </c>
      <c r="AB148" s="79">
        <v>5940</v>
      </c>
      <c r="AC148" s="79">
        <v>5940</v>
      </c>
      <c r="AD148" s="79">
        <v>5650</v>
      </c>
      <c r="AE148" s="79">
        <v>93275</v>
      </c>
      <c r="AF148" s="79">
        <v>16054135</v>
      </c>
    </row>
    <row r="149" spans="22:32" ht="12.75">
      <c r="V149" s="379" t="s">
        <v>4459</v>
      </c>
      <c r="W149" s="63" t="s">
        <v>4459</v>
      </c>
      <c r="X149" s="79">
        <v>5830</v>
      </c>
      <c r="Y149" s="218">
        <v>-40</v>
      </c>
      <c r="Z149" s="79">
        <v>228777</v>
      </c>
      <c r="AA149" s="79">
        <v>1316579700</v>
      </c>
      <c r="AB149" s="79">
        <v>5800</v>
      </c>
      <c r="AC149" s="79">
        <v>5870</v>
      </c>
      <c r="AD149" s="79">
        <v>5610</v>
      </c>
      <c r="AE149" s="79">
        <v>93596</v>
      </c>
      <c r="AF149" s="79">
        <v>16054135</v>
      </c>
    </row>
    <row r="150" spans="22:32" ht="12.75">
      <c r="V150" s="379" t="s">
        <v>4460</v>
      </c>
      <c r="W150" s="63" t="s">
        <v>4460</v>
      </c>
      <c r="X150" s="79">
        <v>5870</v>
      </c>
      <c r="Y150" s="218">
        <v>100</v>
      </c>
      <c r="Z150" s="79">
        <v>258241</v>
      </c>
      <c r="AA150" s="79">
        <v>1492769210</v>
      </c>
      <c r="AB150" s="79">
        <v>5830</v>
      </c>
      <c r="AC150" s="79">
        <v>5900</v>
      </c>
      <c r="AD150" s="79">
        <v>5670</v>
      </c>
      <c r="AE150" s="79">
        <v>94238</v>
      </c>
      <c r="AF150" s="79">
        <v>16054135</v>
      </c>
    </row>
    <row r="151" spans="22:32" ht="12.75">
      <c r="V151" s="379" t="s">
        <v>4461</v>
      </c>
      <c r="W151" s="63" t="s">
        <v>4461</v>
      </c>
      <c r="X151" s="79">
        <v>5770</v>
      </c>
      <c r="Y151" s="218">
        <v>-70</v>
      </c>
      <c r="Z151" s="79">
        <v>299717</v>
      </c>
      <c r="AA151" s="79">
        <v>1707803570</v>
      </c>
      <c r="AB151" s="79">
        <v>5840</v>
      </c>
      <c r="AC151" s="79">
        <v>5860</v>
      </c>
      <c r="AD151" s="79">
        <v>5580</v>
      </c>
      <c r="AE151" s="79">
        <v>92632</v>
      </c>
      <c r="AF151" s="79">
        <v>16054135</v>
      </c>
    </row>
    <row r="152" spans="22:32" ht="12.75">
      <c r="V152" s="379" t="s">
        <v>4462</v>
      </c>
      <c r="W152" s="63" t="s">
        <v>4462</v>
      </c>
      <c r="X152" s="79">
        <v>5840</v>
      </c>
      <c r="Y152" s="218">
        <v>230</v>
      </c>
      <c r="Z152" s="79">
        <v>992086</v>
      </c>
      <c r="AA152" s="79">
        <v>5891910980</v>
      </c>
      <c r="AB152" s="79">
        <v>6190</v>
      </c>
      <c r="AC152" s="79">
        <v>6200</v>
      </c>
      <c r="AD152" s="79">
        <v>5770</v>
      </c>
      <c r="AE152" s="79">
        <v>93756</v>
      </c>
      <c r="AF152" s="79">
        <v>16054135</v>
      </c>
    </row>
    <row r="153" spans="22:32" ht="12.75">
      <c r="V153" s="379" t="s">
        <v>4463</v>
      </c>
      <c r="W153" s="63" t="s">
        <v>4463</v>
      </c>
      <c r="X153" s="79">
        <v>5610</v>
      </c>
      <c r="Y153" s="218">
        <v>290</v>
      </c>
      <c r="Z153" s="79">
        <v>439667</v>
      </c>
      <c r="AA153" s="79">
        <v>2421048000</v>
      </c>
      <c r="AB153" s="79">
        <v>5530</v>
      </c>
      <c r="AC153" s="79">
        <v>5620</v>
      </c>
      <c r="AD153" s="79">
        <v>5360</v>
      </c>
      <c r="AE153" s="79">
        <v>90064</v>
      </c>
      <c r="AF153" s="79">
        <v>16054135</v>
      </c>
    </row>
    <row r="154" spans="22:32" ht="12.75">
      <c r="V154" s="379" t="s">
        <v>4464</v>
      </c>
      <c r="W154" s="63" t="s">
        <v>4464</v>
      </c>
      <c r="X154" s="79">
        <v>5320</v>
      </c>
      <c r="Y154" s="218">
        <v>310</v>
      </c>
      <c r="Z154" s="79">
        <v>403832</v>
      </c>
      <c r="AA154" s="79">
        <v>2098872340</v>
      </c>
      <c r="AB154" s="79">
        <v>5100</v>
      </c>
      <c r="AC154" s="79">
        <v>5320</v>
      </c>
      <c r="AD154" s="79">
        <v>5000</v>
      </c>
      <c r="AE154" s="79">
        <v>85408</v>
      </c>
      <c r="AF154" s="79">
        <v>16054135</v>
      </c>
    </row>
    <row r="155" spans="22:32" ht="12.75">
      <c r="V155" s="379" t="s">
        <v>4465</v>
      </c>
      <c r="W155" s="63" t="s">
        <v>4465</v>
      </c>
      <c r="X155" s="79">
        <v>5010</v>
      </c>
      <c r="Y155" s="218">
        <v>-100</v>
      </c>
      <c r="Z155" s="79">
        <v>446534</v>
      </c>
      <c r="AA155" s="79">
        <v>2304401550</v>
      </c>
      <c r="AB155" s="79">
        <v>5170</v>
      </c>
      <c r="AC155" s="79">
        <v>5340</v>
      </c>
      <c r="AD155" s="79">
        <v>4960</v>
      </c>
      <c r="AE155" s="79">
        <v>80431</v>
      </c>
      <c r="AF155" s="79">
        <v>16054135</v>
      </c>
    </row>
    <row r="156" spans="22:32" ht="12.75">
      <c r="V156" s="379" t="s">
        <v>4466</v>
      </c>
      <c r="W156" s="63" t="s">
        <v>4466</v>
      </c>
      <c r="X156" s="79">
        <v>5110</v>
      </c>
      <c r="Y156" s="218">
        <v>-70</v>
      </c>
      <c r="Z156" s="79">
        <v>203070</v>
      </c>
      <c r="AA156" s="79">
        <v>1040647700</v>
      </c>
      <c r="AB156" s="79">
        <v>5300</v>
      </c>
      <c r="AC156" s="79">
        <v>5300</v>
      </c>
      <c r="AD156" s="79">
        <v>5020</v>
      </c>
      <c r="AE156" s="79">
        <v>81860</v>
      </c>
      <c r="AF156" s="79">
        <v>16019602</v>
      </c>
    </row>
    <row r="157" spans="22:32" ht="12.75">
      <c r="V157" s="379" t="s">
        <v>4467</v>
      </c>
      <c r="W157" s="63" t="s">
        <v>4467</v>
      </c>
      <c r="X157" s="79">
        <v>5180</v>
      </c>
      <c r="Y157" s="218">
        <v>-20</v>
      </c>
      <c r="Z157" s="79">
        <v>303656</v>
      </c>
      <c r="AA157" s="79">
        <v>1574863550</v>
      </c>
      <c r="AB157" s="79">
        <v>5170</v>
      </c>
      <c r="AC157" s="79">
        <v>5270</v>
      </c>
      <c r="AD157" s="79">
        <v>5080</v>
      </c>
      <c r="AE157" s="79">
        <v>82982</v>
      </c>
      <c r="AF157" s="79">
        <v>16019602</v>
      </c>
    </row>
    <row r="158" spans="22:32" ht="12.75">
      <c r="V158" s="379" t="s">
        <v>4468</v>
      </c>
      <c r="W158" s="63" t="s">
        <v>4468</v>
      </c>
      <c r="X158" s="79">
        <v>5200</v>
      </c>
      <c r="Y158" s="218">
        <v>120</v>
      </c>
      <c r="Z158" s="79">
        <v>237634</v>
      </c>
      <c r="AA158" s="79">
        <v>1226273440</v>
      </c>
      <c r="AB158" s="79">
        <v>5250</v>
      </c>
      <c r="AC158" s="79">
        <v>5290</v>
      </c>
      <c r="AD158" s="79">
        <v>5090</v>
      </c>
      <c r="AE158" s="79">
        <v>83302</v>
      </c>
      <c r="AF158" s="79">
        <v>16019602</v>
      </c>
    </row>
    <row r="159" spans="22:32" ht="12.75">
      <c r="V159" s="379" t="s">
        <v>4469</v>
      </c>
      <c r="W159" s="63" t="s">
        <v>4469</v>
      </c>
      <c r="X159" s="79">
        <v>5080</v>
      </c>
      <c r="Y159" s="218">
        <v>30</v>
      </c>
      <c r="Z159" s="79">
        <v>141537</v>
      </c>
      <c r="AA159" s="79">
        <v>703893930</v>
      </c>
      <c r="AB159" s="79">
        <v>4930</v>
      </c>
      <c r="AC159" s="79">
        <v>5100</v>
      </c>
      <c r="AD159" s="79">
        <v>4875</v>
      </c>
      <c r="AE159" s="79">
        <v>81254</v>
      </c>
      <c r="AF159" s="79">
        <v>15994936</v>
      </c>
    </row>
    <row r="160" spans="22:32" ht="12.75">
      <c r="V160" s="379" t="s">
        <v>4470</v>
      </c>
      <c r="W160" s="63" t="s">
        <v>4470</v>
      </c>
      <c r="X160" s="79">
        <v>5050</v>
      </c>
      <c r="Y160" s="218">
        <v>185</v>
      </c>
      <c r="Z160" s="79">
        <v>250860</v>
      </c>
      <c r="AA160" s="79">
        <v>1258355370</v>
      </c>
      <c r="AB160" s="79">
        <v>4890</v>
      </c>
      <c r="AC160" s="79">
        <v>5140</v>
      </c>
      <c r="AD160" s="79">
        <v>4870</v>
      </c>
      <c r="AE160" s="79">
        <v>80774</v>
      </c>
      <c r="AF160" s="79">
        <v>15994936</v>
      </c>
    </row>
    <row r="161" spans="22:32" ht="12.75">
      <c r="V161" s="379" t="s">
        <v>4471</v>
      </c>
      <c r="W161" s="63" t="s">
        <v>4471</v>
      </c>
      <c r="X161" s="79">
        <v>4865</v>
      </c>
      <c r="Y161" s="218">
        <v>-100</v>
      </c>
      <c r="Z161" s="79">
        <v>220789</v>
      </c>
      <c r="AA161" s="79">
        <v>1079537145</v>
      </c>
      <c r="AB161" s="79">
        <v>4965</v>
      </c>
      <c r="AC161" s="79">
        <v>4975</v>
      </c>
      <c r="AD161" s="79">
        <v>4845</v>
      </c>
      <c r="AE161" s="79">
        <v>77815</v>
      </c>
      <c r="AF161" s="79">
        <v>15994936</v>
      </c>
    </row>
    <row r="162" spans="22:32" ht="12.75">
      <c r="V162" s="379" t="s">
        <v>4472</v>
      </c>
      <c r="W162" s="63" t="s">
        <v>4472</v>
      </c>
      <c r="X162" s="79">
        <v>4965</v>
      </c>
      <c r="Y162" s="218">
        <v>-85</v>
      </c>
      <c r="Z162" s="79">
        <v>342071</v>
      </c>
      <c r="AA162" s="79">
        <v>1727659490</v>
      </c>
      <c r="AB162" s="79">
        <v>5060</v>
      </c>
      <c r="AC162" s="79">
        <v>5220</v>
      </c>
      <c r="AD162" s="79">
        <v>4920</v>
      </c>
      <c r="AE162" s="79">
        <v>79415</v>
      </c>
      <c r="AF162" s="79">
        <v>15994936</v>
      </c>
    </row>
    <row r="163" spans="22:32" ht="12.75">
      <c r="V163" s="379" t="s">
        <v>4473</v>
      </c>
      <c r="W163" s="63" t="s">
        <v>4473</v>
      </c>
      <c r="X163" s="79">
        <v>5050</v>
      </c>
      <c r="Y163" s="218">
        <v>-550</v>
      </c>
      <c r="Z163" s="79">
        <v>597745</v>
      </c>
      <c r="AA163" s="79">
        <v>3042674990</v>
      </c>
      <c r="AB163" s="79">
        <v>4995</v>
      </c>
      <c r="AC163" s="79">
        <v>5260</v>
      </c>
      <c r="AD163" s="79">
        <v>4970</v>
      </c>
      <c r="AE163" s="79">
        <v>80774</v>
      </c>
      <c r="AF163" s="79">
        <v>15994936</v>
      </c>
    </row>
    <row r="164" spans="22:32" ht="12.75">
      <c r="V164" s="379" t="s">
        <v>4474</v>
      </c>
      <c r="W164" s="63" t="s">
        <v>4474</v>
      </c>
      <c r="X164" s="79">
        <v>5600</v>
      </c>
      <c r="Y164" s="218">
        <v>120</v>
      </c>
      <c r="Z164" s="79">
        <v>204509</v>
      </c>
      <c r="AA164" s="79">
        <v>1126167190</v>
      </c>
      <c r="AB164" s="79">
        <v>5580</v>
      </c>
      <c r="AC164" s="79">
        <v>5600</v>
      </c>
      <c r="AD164" s="79">
        <v>5420</v>
      </c>
      <c r="AE164" s="79">
        <v>89572</v>
      </c>
      <c r="AF164" s="79">
        <v>15994936</v>
      </c>
    </row>
    <row r="165" spans="22:32" ht="12.75">
      <c r="V165" s="379" t="s">
        <v>4475</v>
      </c>
      <c r="W165" s="63" t="s">
        <v>4475</v>
      </c>
      <c r="X165" s="79">
        <v>5480</v>
      </c>
      <c r="Y165" s="218">
        <v>-20</v>
      </c>
      <c r="Z165" s="79">
        <v>518147</v>
      </c>
      <c r="AA165" s="79">
        <v>2904168860</v>
      </c>
      <c r="AB165" s="79">
        <v>5520</v>
      </c>
      <c r="AC165" s="79">
        <v>5780</v>
      </c>
      <c r="AD165" s="79">
        <v>5420</v>
      </c>
      <c r="AE165" s="79">
        <v>87652</v>
      </c>
      <c r="AF165" s="79">
        <v>15994936</v>
      </c>
    </row>
    <row r="166" spans="22:32" ht="12.75">
      <c r="V166" s="379" t="s">
        <v>4476</v>
      </c>
      <c r="W166" s="63" t="s">
        <v>4476</v>
      </c>
      <c r="X166" s="79">
        <v>5500</v>
      </c>
      <c r="Y166" s="218">
        <v>40</v>
      </c>
      <c r="Z166" s="79">
        <v>420979</v>
      </c>
      <c r="AA166" s="79">
        <v>2299337920</v>
      </c>
      <c r="AB166" s="79">
        <v>5460</v>
      </c>
      <c r="AC166" s="79">
        <v>5590</v>
      </c>
      <c r="AD166" s="79">
        <v>5300</v>
      </c>
      <c r="AE166" s="79">
        <v>87972</v>
      </c>
      <c r="AF166" s="79">
        <v>15994936</v>
      </c>
    </row>
    <row r="167" spans="22:32" ht="12.75">
      <c r="V167" s="379" t="s">
        <v>4477</v>
      </c>
      <c r="W167" s="63" t="s">
        <v>4477</v>
      </c>
      <c r="X167" s="79">
        <v>5460</v>
      </c>
      <c r="Y167" s="218">
        <v>150</v>
      </c>
      <c r="Z167" s="79">
        <v>692958</v>
      </c>
      <c r="AA167" s="79">
        <v>3815274210</v>
      </c>
      <c r="AB167" s="79">
        <v>5450</v>
      </c>
      <c r="AC167" s="79">
        <v>5630</v>
      </c>
      <c r="AD167" s="79">
        <v>5360</v>
      </c>
      <c r="AE167" s="79">
        <v>87332</v>
      </c>
      <c r="AF167" s="79">
        <v>15994936</v>
      </c>
    </row>
    <row r="168" spans="22:32" ht="12.75">
      <c r="V168" s="379" t="s">
        <v>4478</v>
      </c>
      <c r="W168" s="63" t="s">
        <v>4478</v>
      </c>
      <c r="X168" s="79">
        <v>5310</v>
      </c>
      <c r="Y168" s="218">
        <v>70</v>
      </c>
      <c r="Z168" s="79">
        <v>468671</v>
      </c>
      <c r="AA168" s="79">
        <v>2493203310</v>
      </c>
      <c r="AB168" s="79">
        <v>5290</v>
      </c>
      <c r="AC168" s="79">
        <v>5430</v>
      </c>
      <c r="AD168" s="79">
        <v>5190</v>
      </c>
      <c r="AE168" s="79">
        <v>84933</v>
      </c>
      <c r="AF168" s="79">
        <v>15994936</v>
      </c>
    </row>
    <row r="169" spans="22:32" ht="12.75">
      <c r="V169" s="379" t="s">
        <v>4479</v>
      </c>
      <c r="W169" s="63" t="s">
        <v>4479</v>
      </c>
      <c r="X169" s="79">
        <v>5240</v>
      </c>
      <c r="Y169" s="218">
        <v>270</v>
      </c>
      <c r="Z169" s="79">
        <v>634377</v>
      </c>
      <c r="AA169" s="79">
        <v>3257437375</v>
      </c>
      <c r="AB169" s="79">
        <v>4920</v>
      </c>
      <c r="AC169" s="79">
        <v>5240</v>
      </c>
      <c r="AD169" s="79">
        <v>4920</v>
      </c>
      <c r="AE169" s="79">
        <v>83813</v>
      </c>
      <c r="AF169" s="79">
        <v>15994936</v>
      </c>
    </row>
    <row r="170" spans="22:32" ht="12.75">
      <c r="V170" s="379" t="s">
        <v>4480</v>
      </c>
      <c r="W170" s="63" t="s">
        <v>4480</v>
      </c>
      <c r="X170" s="79">
        <v>4970</v>
      </c>
      <c r="Y170" s="218">
        <v>35</v>
      </c>
      <c r="Z170" s="79">
        <v>972063</v>
      </c>
      <c r="AA170" s="79">
        <v>4870420960</v>
      </c>
      <c r="AB170" s="79">
        <v>5180</v>
      </c>
      <c r="AC170" s="79">
        <v>5250</v>
      </c>
      <c r="AD170" s="79">
        <v>4870</v>
      </c>
      <c r="AE170" s="79">
        <v>79495</v>
      </c>
      <c r="AF170" s="79">
        <v>15994936</v>
      </c>
    </row>
    <row r="171" spans="22:32" ht="12.75">
      <c r="V171" s="379" t="s">
        <v>4481</v>
      </c>
      <c r="W171" s="63" t="s">
        <v>4481</v>
      </c>
      <c r="X171" s="79">
        <v>4935</v>
      </c>
      <c r="Y171" s="218">
        <v>355</v>
      </c>
      <c r="Z171" s="79">
        <v>1174855</v>
      </c>
      <c r="AA171" s="79">
        <v>5638795915</v>
      </c>
      <c r="AB171" s="79">
        <v>4565</v>
      </c>
      <c r="AC171" s="79">
        <v>5070</v>
      </c>
      <c r="AD171" s="79">
        <v>4565</v>
      </c>
      <c r="AE171" s="79">
        <v>78935</v>
      </c>
      <c r="AF171" s="79">
        <v>15994936</v>
      </c>
    </row>
    <row r="172" spans="22:32" ht="12.75">
      <c r="V172" s="379" t="s">
        <v>4482</v>
      </c>
      <c r="W172" s="63" t="s">
        <v>4482</v>
      </c>
      <c r="X172" s="79">
        <v>4580</v>
      </c>
      <c r="Y172" s="218">
        <v>60</v>
      </c>
      <c r="Z172" s="79">
        <v>6403175</v>
      </c>
      <c r="AA172" s="79">
        <v>32674751555</v>
      </c>
      <c r="AB172" s="79">
        <v>4630</v>
      </c>
      <c r="AC172" s="79">
        <v>5470</v>
      </c>
      <c r="AD172" s="79">
        <v>4565</v>
      </c>
      <c r="AE172" s="79">
        <v>73257</v>
      </c>
      <c r="AF172" s="79">
        <v>15994936</v>
      </c>
    </row>
    <row r="173" spans="22:32" ht="12.75">
      <c r="V173" s="379" t="s">
        <v>4483</v>
      </c>
      <c r="W173" s="63" t="s">
        <v>4483</v>
      </c>
      <c r="X173" s="79">
        <v>4520</v>
      </c>
      <c r="Y173" s="218">
        <v>115</v>
      </c>
      <c r="Z173" s="79">
        <v>474267</v>
      </c>
      <c r="AA173" s="79">
        <v>2162487730</v>
      </c>
      <c r="AB173" s="79">
        <v>4595</v>
      </c>
      <c r="AC173" s="79">
        <v>4725</v>
      </c>
      <c r="AD173" s="79">
        <v>4450</v>
      </c>
      <c r="AE173" s="79">
        <v>72297</v>
      </c>
      <c r="AF173" s="79">
        <v>15994936</v>
      </c>
    </row>
    <row r="174" spans="22:32" ht="12.75">
      <c r="V174" s="379" t="s">
        <v>4484</v>
      </c>
      <c r="W174" s="63" t="s">
        <v>4484</v>
      </c>
      <c r="X174" s="79">
        <v>4405</v>
      </c>
      <c r="Y174" s="218">
        <v>-20</v>
      </c>
      <c r="Z174" s="79">
        <v>101820</v>
      </c>
      <c r="AA174" s="79">
        <v>449077010</v>
      </c>
      <c r="AB174" s="79">
        <v>4425</v>
      </c>
      <c r="AC174" s="79">
        <v>4475</v>
      </c>
      <c r="AD174" s="79">
        <v>4365</v>
      </c>
      <c r="AE174" s="79">
        <v>70458</v>
      </c>
      <c r="AF174" s="79">
        <v>15994936</v>
      </c>
    </row>
    <row r="175" spans="22:32" ht="12.75">
      <c r="V175" s="379" t="s">
        <v>4485</v>
      </c>
      <c r="W175" s="63" t="s">
        <v>4485</v>
      </c>
      <c r="X175" s="79">
        <v>4425</v>
      </c>
      <c r="Y175" s="218">
        <v>95</v>
      </c>
      <c r="Z175" s="79">
        <v>223238</v>
      </c>
      <c r="AA175" s="79">
        <v>997601670</v>
      </c>
      <c r="AB175" s="79">
        <v>4390</v>
      </c>
      <c r="AC175" s="79">
        <v>4550</v>
      </c>
      <c r="AD175" s="79">
        <v>4315</v>
      </c>
      <c r="AE175" s="79">
        <v>70778</v>
      </c>
      <c r="AF175" s="79">
        <v>15994936</v>
      </c>
    </row>
    <row r="176" spans="22:32" ht="12.75">
      <c r="V176" s="379" t="s">
        <v>4486</v>
      </c>
      <c r="W176" s="63" t="s">
        <v>4486</v>
      </c>
      <c r="X176" s="79">
        <v>4330</v>
      </c>
      <c r="Y176" s="218">
        <v>-30</v>
      </c>
      <c r="Z176" s="79">
        <v>94378</v>
      </c>
      <c r="AA176" s="79">
        <v>406156970</v>
      </c>
      <c r="AB176" s="79">
        <v>4390</v>
      </c>
      <c r="AC176" s="79">
        <v>4395</v>
      </c>
      <c r="AD176" s="79">
        <v>4250</v>
      </c>
      <c r="AE176" s="79">
        <v>69258</v>
      </c>
      <c r="AF176" s="79">
        <v>15994936</v>
      </c>
    </row>
    <row r="177" spans="22:32" ht="12.75">
      <c r="V177" s="379" t="s">
        <v>4487</v>
      </c>
      <c r="W177" s="63" t="s">
        <v>4487</v>
      </c>
      <c r="X177" s="79">
        <v>4360</v>
      </c>
      <c r="Y177" s="218">
        <v>-65</v>
      </c>
      <c r="Z177" s="79">
        <v>114339</v>
      </c>
      <c r="AA177" s="79">
        <v>494376255</v>
      </c>
      <c r="AB177" s="79">
        <v>4410</v>
      </c>
      <c r="AC177" s="79">
        <v>4460</v>
      </c>
      <c r="AD177" s="79">
        <v>4260</v>
      </c>
      <c r="AE177" s="79">
        <v>69738</v>
      </c>
      <c r="AF177" s="79">
        <v>15994936</v>
      </c>
    </row>
    <row r="178" spans="22:32" ht="12.75">
      <c r="V178" s="379" t="s">
        <v>4488</v>
      </c>
      <c r="W178" s="63" t="s">
        <v>4488</v>
      </c>
      <c r="X178" s="79">
        <v>4425</v>
      </c>
      <c r="Y178" s="218">
        <v>-20</v>
      </c>
      <c r="Z178" s="79">
        <v>110304</v>
      </c>
      <c r="AA178" s="79">
        <v>492698720</v>
      </c>
      <c r="AB178" s="79">
        <v>4500</v>
      </c>
      <c r="AC178" s="79">
        <v>4530</v>
      </c>
      <c r="AD178" s="79">
        <v>4425</v>
      </c>
      <c r="AE178" s="79">
        <v>70778</v>
      </c>
      <c r="AF178" s="79">
        <v>15994936</v>
      </c>
    </row>
    <row r="179" spans="22:32" ht="12.75">
      <c r="V179" s="379" t="s">
        <v>4489</v>
      </c>
      <c r="W179" s="63" t="s">
        <v>4489</v>
      </c>
      <c r="X179" s="79">
        <v>4445</v>
      </c>
      <c r="Y179" s="218">
        <v>40</v>
      </c>
      <c r="Z179" s="79">
        <v>130304</v>
      </c>
      <c r="AA179" s="79">
        <v>575415680</v>
      </c>
      <c r="AB179" s="79">
        <v>4360</v>
      </c>
      <c r="AC179" s="79">
        <v>4530</v>
      </c>
      <c r="AD179" s="79">
        <v>4325</v>
      </c>
      <c r="AE179" s="79">
        <v>71097</v>
      </c>
      <c r="AF179" s="79">
        <v>15994936</v>
      </c>
    </row>
    <row r="180" spans="22:32" ht="12.75">
      <c r="V180" s="379" t="s">
        <v>4490</v>
      </c>
      <c r="W180" s="63" t="s">
        <v>4490</v>
      </c>
      <c r="X180" s="79">
        <v>4405</v>
      </c>
      <c r="Y180" s="218">
        <v>105</v>
      </c>
      <c r="Z180" s="79">
        <v>121844</v>
      </c>
      <c r="AA180" s="79">
        <v>535054200</v>
      </c>
      <c r="AB180" s="79">
        <v>4280</v>
      </c>
      <c r="AC180" s="79">
        <v>4465</v>
      </c>
      <c r="AD180" s="79">
        <v>4280</v>
      </c>
      <c r="AE180" s="79">
        <v>70458</v>
      </c>
      <c r="AF180" s="79">
        <v>15994936</v>
      </c>
    </row>
    <row r="181" spans="22:32" ht="12.75">
      <c r="V181" s="379" t="s">
        <v>4491</v>
      </c>
      <c r="W181" s="63" t="s">
        <v>4491</v>
      </c>
      <c r="X181" s="79">
        <v>4300</v>
      </c>
      <c r="Y181" s="218">
        <v>-240</v>
      </c>
      <c r="Z181" s="79">
        <v>286444</v>
      </c>
      <c r="AA181" s="79">
        <v>1253538835</v>
      </c>
      <c r="AB181" s="79">
        <v>4540</v>
      </c>
      <c r="AC181" s="79">
        <v>4600</v>
      </c>
      <c r="AD181" s="79">
        <v>4200</v>
      </c>
      <c r="AE181" s="79">
        <v>68778</v>
      </c>
      <c r="AF181" s="79">
        <v>15994936</v>
      </c>
    </row>
    <row r="182" spans="22:32" ht="12.75">
      <c r="V182" s="379" t="s">
        <v>4492</v>
      </c>
      <c r="W182" s="63" t="s">
        <v>4492</v>
      </c>
      <c r="X182" s="79">
        <v>4540</v>
      </c>
      <c r="Y182" s="218">
        <v>5</v>
      </c>
      <c r="Z182" s="79">
        <v>299501</v>
      </c>
      <c r="AA182" s="79">
        <v>1372736125</v>
      </c>
      <c r="AB182" s="79">
        <v>4500</v>
      </c>
      <c r="AC182" s="79">
        <v>4750</v>
      </c>
      <c r="AD182" s="79">
        <v>4455</v>
      </c>
      <c r="AE182" s="79">
        <v>72617</v>
      </c>
      <c r="AF182" s="79">
        <v>15994936</v>
      </c>
    </row>
    <row r="183" spans="22:32" ht="12.75">
      <c r="V183" s="379" t="s">
        <v>4493</v>
      </c>
      <c r="W183" s="63" t="s">
        <v>4493</v>
      </c>
      <c r="X183" s="79">
        <v>4535</v>
      </c>
      <c r="Y183" s="218">
        <v>135</v>
      </c>
      <c r="Z183" s="79">
        <v>350393</v>
      </c>
      <c r="AA183" s="79">
        <v>1551443940</v>
      </c>
      <c r="AB183" s="79">
        <v>4320</v>
      </c>
      <c r="AC183" s="79">
        <v>4585</v>
      </c>
      <c r="AD183" s="79">
        <v>4290</v>
      </c>
      <c r="AE183" s="79">
        <v>72537</v>
      </c>
      <c r="AF183" s="79">
        <v>15994936</v>
      </c>
    </row>
    <row r="184" spans="22:32" ht="12.75">
      <c r="V184" s="379" t="s">
        <v>4494</v>
      </c>
      <c r="W184" s="63" t="s">
        <v>4494</v>
      </c>
      <c r="X184" s="79">
        <v>4400</v>
      </c>
      <c r="Y184" s="218">
        <v>280</v>
      </c>
      <c r="Z184" s="79">
        <v>1087057</v>
      </c>
      <c r="AA184" s="79">
        <v>4818803675</v>
      </c>
      <c r="AB184" s="79">
        <v>4175</v>
      </c>
      <c r="AC184" s="79">
        <v>4590</v>
      </c>
      <c r="AD184" s="79">
        <v>4105</v>
      </c>
      <c r="AE184" s="79">
        <v>70378</v>
      </c>
      <c r="AF184" s="79">
        <v>15994936</v>
      </c>
    </row>
    <row r="185" spans="22:32" ht="12.75">
      <c r="V185" s="379" t="s">
        <v>4495</v>
      </c>
      <c r="W185" s="63" t="s">
        <v>4495</v>
      </c>
      <c r="X185" s="79">
        <v>4120</v>
      </c>
      <c r="Y185" s="218">
        <v>-85</v>
      </c>
      <c r="Z185" s="79">
        <v>216521</v>
      </c>
      <c r="AA185" s="79">
        <v>896512630</v>
      </c>
      <c r="AB185" s="79">
        <v>4210</v>
      </c>
      <c r="AC185" s="79">
        <v>4270</v>
      </c>
      <c r="AD185" s="79">
        <v>4050</v>
      </c>
      <c r="AE185" s="79">
        <v>65899</v>
      </c>
      <c r="AF185" s="79">
        <v>15994936</v>
      </c>
    </row>
    <row r="186" spans="22:32" ht="12.75">
      <c r="V186" s="379" t="s">
        <v>4496</v>
      </c>
      <c r="W186" s="63" t="s">
        <v>4496</v>
      </c>
      <c r="X186" s="79">
        <v>4205</v>
      </c>
      <c r="Y186" s="218">
        <v>305</v>
      </c>
      <c r="Z186" s="79">
        <v>436237</v>
      </c>
      <c r="AA186" s="79">
        <v>1839969285</v>
      </c>
      <c r="AB186" s="79">
        <v>3950</v>
      </c>
      <c r="AC186" s="79">
        <v>4360</v>
      </c>
      <c r="AD186" s="79">
        <v>3950</v>
      </c>
      <c r="AE186" s="79">
        <v>67259</v>
      </c>
      <c r="AF186" s="79">
        <v>15994936</v>
      </c>
    </row>
    <row r="187" spans="22:32" ht="12.75">
      <c r="V187" s="379" t="s">
        <v>4497</v>
      </c>
      <c r="W187" s="63" t="s">
        <v>4497</v>
      </c>
      <c r="X187" s="79">
        <v>3900</v>
      </c>
      <c r="Y187" s="218">
        <v>-175</v>
      </c>
      <c r="Z187" s="79">
        <v>107338</v>
      </c>
      <c r="AA187" s="79">
        <v>422922735</v>
      </c>
      <c r="AB187" s="79">
        <v>4020</v>
      </c>
      <c r="AC187" s="79">
        <v>4075</v>
      </c>
      <c r="AD187" s="79">
        <v>3865</v>
      </c>
      <c r="AE187" s="79">
        <v>62380</v>
      </c>
      <c r="AF187" s="79">
        <v>15994936</v>
      </c>
    </row>
    <row r="188" spans="22:32" ht="12.75">
      <c r="V188" s="379" t="s">
        <v>4498</v>
      </c>
      <c r="W188" s="63" t="s">
        <v>4498</v>
      </c>
      <c r="X188" s="79">
        <v>4075</v>
      </c>
      <c r="Y188" s="218">
        <v>-20</v>
      </c>
      <c r="Z188" s="79">
        <v>68653</v>
      </c>
      <c r="AA188" s="79">
        <v>279576400</v>
      </c>
      <c r="AB188" s="79">
        <v>4100</v>
      </c>
      <c r="AC188" s="79">
        <v>4160</v>
      </c>
      <c r="AD188" s="79">
        <v>4015</v>
      </c>
      <c r="AE188" s="79">
        <v>65179</v>
      </c>
      <c r="AF188" s="79">
        <v>15994936</v>
      </c>
    </row>
    <row r="189" spans="22:32" ht="12.75">
      <c r="V189" s="379" t="s">
        <v>673</v>
      </c>
      <c r="W189" s="63" t="s">
        <v>673</v>
      </c>
      <c r="X189" s="79">
        <v>4095</v>
      </c>
      <c r="Y189" s="218">
        <v>-45</v>
      </c>
      <c r="Z189" s="79">
        <v>117152</v>
      </c>
      <c r="AA189" s="79">
        <v>475402560</v>
      </c>
      <c r="AB189" s="79">
        <v>4095</v>
      </c>
      <c r="AC189" s="79">
        <v>4175</v>
      </c>
      <c r="AD189" s="79">
        <v>4000</v>
      </c>
      <c r="AE189" s="79">
        <v>65499</v>
      </c>
      <c r="AF189" s="79">
        <v>15994936</v>
      </c>
    </row>
    <row r="190" spans="22:32" ht="12.75">
      <c r="V190" s="379" t="s">
        <v>674</v>
      </c>
      <c r="W190" s="63" t="s">
        <v>674</v>
      </c>
      <c r="X190" s="79">
        <v>4140</v>
      </c>
      <c r="Y190" s="218">
        <v>-195</v>
      </c>
      <c r="Z190" s="79">
        <v>213713</v>
      </c>
      <c r="AA190" s="79">
        <v>885755690</v>
      </c>
      <c r="AB190" s="79">
        <v>4320</v>
      </c>
      <c r="AC190" s="79">
        <v>4340</v>
      </c>
      <c r="AD190" s="79">
        <v>4060</v>
      </c>
      <c r="AE190" s="79">
        <v>66219</v>
      </c>
      <c r="AF190" s="79">
        <v>15994936</v>
      </c>
    </row>
    <row r="191" spans="22:32" ht="12.75">
      <c r="V191" s="379" t="s">
        <v>675</v>
      </c>
      <c r="W191" s="63" t="s">
        <v>675</v>
      </c>
      <c r="X191" s="79">
        <v>4335</v>
      </c>
      <c r="Y191" s="218">
        <v>30</v>
      </c>
      <c r="Z191" s="79">
        <v>84612</v>
      </c>
      <c r="AA191" s="79">
        <v>366446850</v>
      </c>
      <c r="AB191" s="79">
        <v>4285</v>
      </c>
      <c r="AC191" s="79">
        <v>4370</v>
      </c>
      <c r="AD191" s="79">
        <v>4285</v>
      </c>
      <c r="AE191" s="79">
        <v>69338</v>
      </c>
      <c r="AF191" s="79">
        <v>15994936</v>
      </c>
    </row>
    <row r="192" spans="22:32" ht="12.75">
      <c r="V192" s="379" t="s">
        <v>676</v>
      </c>
      <c r="W192" s="63" t="s">
        <v>676</v>
      </c>
      <c r="X192" s="79">
        <v>4305</v>
      </c>
      <c r="Y192" s="218">
        <v>-35</v>
      </c>
      <c r="Z192" s="79">
        <v>176301</v>
      </c>
      <c r="AA192" s="79">
        <v>754143640</v>
      </c>
      <c r="AB192" s="79">
        <v>4365</v>
      </c>
      <c r="AC192" s="79">
        <v>4415</v>
      </c>
      <c r="AD192" s="79">
        <v>4220</v>
      </c>
      <c r="AE192" s="79">
        <v>67796</v>
      </c>
      <c r="AF192" s="79">
        <v>15748267</v>
      </c>
    </row>
    <row r="193" spans="22:32" ht="12.75">
      <c r="V193" s="379" t="s">
        <v>677</v>
      </c>
      <c r="W193" s="63" t="s">
        <v>677</v>
      </c>
      <c r="X193" s="79">
        <v>4340</v>
      </c>
      <c r="Y193" s="218">
        <v>155</v>
      </c>
      <c r="Z193" s="79">
        <v>249948</v>
      </c>
      <c r="AA193" s="79">
        <v>1075058785</v>
      </c>
      <c r="AB193" s="79">
        <v>4195</v>
      </c>
      <c r="AC193" s="79">
        <v>4390</v>
      </c>
      <c r="AD193" s="79">
        <v>4190</v>
      </c>
      <c r="AE193" s="79">
        <v>68347</v>
      </c>
      <c r="AF193" s="79">
        <v>15748267</v>
      </c>
    </row>
    <row r="194" spans="22:32" ht="12.75">
      <c r="V194" s="379" t="s">
        <v>678</v>
      </c>
      <c r="W194" s="63" t="s">
        <v>678</v>
      </c>
      <c r="X194" s="79">
        <v>4185</v>
      </c>
      <c r="Y194" s="218">
        <v>-5</v>
      </c>
      <c r="Z194" s="79">
        <v>251326</v>
      </c>
      <c r="AA194" s="79">
        <v>1071300870</v>
      </c>
      <c r="AB194" s="79">
        <v>4195</v>
      </c>
      <c r="AC194" s="79">
        <v>4380</v>
      </c>
      <c r="AD194" s="79">
        <v>4110</v>
      </c>
      <c r="AE194" s="79">
        <v>65906</v>
      </c>
      <c r="AF194" s="79">
        <v>15748267</v>
      </c>
    </row>
    <row r="195" spans="22:32" ht="12.75">
      <c r="V195" s="379" t="s">
        <v>137</v>
      </c>
      <c r="W195" s="63" t="s">
        <v>137</v>
      </c>
      <c r="X195" s="79">
        <v>4190</v>
      </c>
      <c r="Y195" s="218">
        <v>100</v>
      </c>
      <c r="Z195" s="79">
        <v>261885</v>
      </c>
      <c r="AA195" s="79">
        <v>1097170695</v>
      </c>
      <c r="AB195" s="79">
        <v>4070</v>
      </c>
      <c r="AC195" s="79">
        <v>4325</v>
      </c>
      <c r="AD195" s="79">
        <v>4035</v>
      </c>
      <c r="AE195" s="79">
        <v>65985</v>
      </c>
      <c r="AF195" s="79">
        <v>15748267</v>
      </c>
    </row>
    <row r="196" spans="22:32" ht="12.75">
      <c r="V196" s="379" t="s">
        <v>142</v>
      </c>
      <c r="W196" s="63" t="s">
        <v>142</v>
      </c>
      <c r="X196" s="79">
        <v>4090</v>
      </c>
      <c r="Y196" s="218">
        <v>90</v>
      </c>
      <c r="Z196" s="79">
        <v>155919</v>
      </c>
      <c r="AA196" s="79">
        <v>638547920</v>
      </c>
      <c r="AB196" s="79">
        <v>4020</v>
      </c>
      <c r="AC196" s="79">
        <v>4160</v>
      </c>
      <c r="AD196" s="79">
        <v>4020</v>
      </c>
      <c r="AE196" s="79">
        <v>64410</v>
      </c>
      <c r="AF196" s="79">
        <v>15748267</v>
      </c>
    </row>
    <row r="197" spans="22:32" ht="12.75">
      <c r="V197" s="379" t="s">
        <v>145</v>
      </c>
      <c r="W197" s="63" t="s">
        <v>145</v>
      </c>
      <c r="X197" s="79">
        <v>4000</v>
      </c>
      <c r="Y197" s="218">
        <v>-290</v>
      </c>
      <c r="Z197" s="79">
        <v>337041</v>
      </c>
      <c r="AA197" s="79">
        <v>1337965550</v>
      </c>
      <c r="AB197" s="79">
        <v>4100</v>
      </c>
      <c r="AC197" s="79">
        <v>4110</v>
      </c>
      <c r="AD197" s="79">
        <v>3855</v>
      </c>
      <c r="AE197" s="79">
        <v>62993</v>
      </c>
      <c r="AF197" s="79">
        <v>15748267</v>
      </c>
    </row>
    <row r="198" spans="22:32" ht="12.75">
      <c r="V198" s="379" t="s">
        <v>150</v>
      </c>
      <c r="W198" s="63" t="s">
        <v>150</v>
      </c>
      <c r="X198" s="79">
        <v>4290</v>
      </c>
      <c r="Y198" s="218">
        <v>170</v>
      </c>
      <c r="Z198" s="79">
        <v>355406</v>
      </c>
      <c r="AA198" s="79">
        <v>1490079255</v>
      </c>
      <c r="AB198" s="79">
        <v>4090</v>
      </c>
      <c r="AC198" s="79">
        <v>4350</v>
      </c>
      <c r="AD198" s="79">
        <v>4090</v>
      </c>
      <c r="AE198" s="79">
        <v>67560</v>
      </c>
      <c r="AF198" s="79">
        <v>15748267</v>
      </c>
    </row>
    <row r="199" spans="22:32" ht="12.75">
      <c r="V199" s="379" t="s">
        <v>155</v>
      </c>
      <c r="W199" s="63" t="s">
        <v>155</v>
      </c>
      <c r="X199" s="79">
        <v>4120</v>
      </c>
      <c r="Y199" s="218">
        <v>-295</v>
      </c>
      <c r="Z199" s="79">
        <v>389856</v>
      </c>
      <c r="AA199" s="79">
        <v>1626231790</v>
      </c>
      <c r="AB199" s="79">
        <v>4415</v>
      </c>
      <c r="AC199" s="79">
        <v>4440</v>
      </c>
      <c r="AD199" s="79">
        <v>4035</v>
      </c>
      <c r="AE199" s="79">
        <v>64883</v>
      </c>
      <c r="AF199" s="79">
        <v>15748267</v>
      </c>
    </row>
    <row r="200" spans="22:32" ht="12.75">
      <c r="V200" s="379" t="s">
        <v>159</v>
      </c>
      <c r="W200" s="63" t="s">
        <v>159</v>
      </c>
      <c r="X200" s="79">
        <v>4415</v>
      </c>
      <c r="Y200" s="218">
        <v>-75</v>
      </c>
      <c r="Z200" s="79">
        <v>430436</v>
      </c>
      <c r="AA200" s="79">
        <v>1904662995</v>
      </c>
      <c r="AB200" s="79">
        <v>4400</v>
      </c>
      <c r="AC200" s="79">
        <v>4530</v>
      </c>
      <c r="AD200" s="79">
        <v>4350</v>
      </c>
      <c r="AE200" s="79">
        <v>67122</v>
      </c>
      <c r="AF200" s="79">
        <v>15203130</v>
      </c>
    </row>
    <row r="201" spans="22:32" ht="12.75">
      <c r="V201" s="379" t="s">
        <v>164</v>
      </c>
      <c r="W201" s="63" t="s">
        <v>164</v>
      </c>
      <c r="X201" s="79">
        <v>4490</v>
      </c>
      <c r="Y201" s="218">
        <v>-205</v>
      </c>
      <c r="Z201" s="79">
        <v>856245</v>
      </c>
      <c r="AA201" s="79">
        <v>3836816140</v>
      </c>
      <c r="AB201" s="79">
        <v>4745</v>
      </c>
      <c r="AC201" s="79">
        <v>4815</v>
      </c>
      <c r="AD201" s="79">
        <v>4275</v>
      </c>
      <c r="AE201" s="79">
        <v>68262</v>
      </c>
      <c r="AF201" s="79">
        <v>15203130</v>
      </c>
    </row>
    <row r="202" spans="22:32" ht="12.75">
      <c r="V202" s="379" t="s">
        <v>169</v>
      </c>
      <c r="W202" s="63" t="s">
        <v>169</v>
      </c>
      <c r="X202" s="79">
        <v>4695</v>
      </c>
      <c r="Y202" s="218">
        <v>-485</v>
      </c>
      <c r="Z202" s="79">
        <v>256808</v>
      </c>
      <c r="AA202" s="79">
        <v>1251762900</v>
      </c>
      <c r="AB202" s="79">
        <v>5110</v>
      </c>
      <c r="AC202" s="79">
        <v>5180</v>
      </c>
      <c r="AD202" s="79">
        <v>4680</v>
      </c>
      <c r="AE202" s="79">
        <v>68785</v>
      </c>
      <c r="AF202" s="79">
        <v>14650592</v>
      </c>
    </row>
    <row r="203" spans="22:32" ht="12.75">
      <c r="V203" s="379" t="s">
        <v>172</v>
      </c>
      <c r="W203" s="63" t="s">
        <v>172</v>
      </c>
      <c r="X203" s="79">
        <v>5180</v>
      </c>
      <c r="Y203" s="218">
        <v>250</v>
      </c>
      <c r="Z203" s="79">
        <v>734552</v>
      </c>
      <c r="AA203" s="79">
        <v>3828596950</v>
      </c>
      <c r="AB203" s="79">
        <v>5110</v>
      </c>
      <c r="AC203" s="79">
        <v>5580</v>
      </c>
      <c r="AD203" s="79">
        <v>4900</v>
      </c>
      <c r="AE203" s="79">
        <v>75890</v>
      </c>
      <c r="AF203" s="79">
        <v>14650592</v>
      </c>
    </row>
    <row r="204" spans="22:32" ht="12.75">
      <c r="V204" s="379" t="s">
        <v>176</v>
      </c>
      <c r="W204" s="63" t="s">
        <v>176</v>
      </c>
      <c r="X204" s="79">
        <v>4930</v>
      </c>
      <c r="Y204" s="218">
        <v>-370</v>
      </c>
      <c r="Z204" s="79">
        <v>231524</v>
      </c>
      <c r="AA204" s="79">
        <v>1189562415</v>
      </c>
      <c r="AB204" s="79">
        <v>5250</v>
      </c>
      <c r="AC204" s="79">
        <v>5410</v>
      </c>
      <c r="AD204" s="79">
        <v>4930</v>
      </c>
      <c r="AE204" s="79">
        <v>72227</v>
      </c>
      <c r="AF204" s="79">
        <v>14650592</v>
      </c>
    </row>
    <row r="205" spans="22:32" ht="12.75">
      <c r="V205" s="379" t="s">
        <v>180</v>
      </c>
      <c r="W205" s="63" t="s">
        <v>180</v>
      </c>
      <c r="X205" s="79">
        <v>5300</v>
      </c>
      <c r="Y205" s="218">
        <v>-320</v>
      </c>
      <c r="Z205" s="79">
        <v>265638</v>
      </c>
      <c r="AA205" s="79">
        <v>1445412810</v>
      </c>
      <c r="AB205" s="79">
        <v>5700</v>
      </c>
      <c r="AC205" s="79">
        <v>5850</v>
      </c>
      <c r="AD205" s="79">
        <v>5250</v>
      </c>
      <c r="AE205" s="79">
        <v>77648</v>
      </c>
      <c r="AF205" s="79">
        <v>14650592</v>
      </c>
    </row>
    <row r="206" spans="22:32" ht="12.75">
      <c r="V206" s="379" t="s">
        <v>184</v>
      </c>
      <c r="W206" s="63" t="s">
        <v>184</v>
      </c>
      <c r="X206" s="79">
        <v>5620</v>
      </c>
      <c r="Y206" s="218">
        <v>-300</v>
      </c>
      <c r="Z206" s="79">
        <v>276314</v>
      </c>
      <c r="AA206" s="79">
        <v>1599539280</v>
      </c>
      <c r="AB206" s="79">
        <v>5880</v>
      </c>
      <c r="AC206" s="79">
        <v>5980</v>
      </c>
      <c r="AD206" s="79">
        <v>5610</v>
      </c>
      <c r="AE206" s="79">
        <v>82336</v>
      </c>
      <c r="AF206" s="79">
        <v>14650592</v>
      </c>
    </row>
    <row r="207" spans="22:32" ht="12.75">
      <c r="V207" s="379" t="s">
        <v>187</v>
      </c>
      <c r="W207" s="63" t="s">
        <v>187</v>
      </c>
      <c r="X207" s="79">
        <v>5920</v>
      </c>
      <c r="Y207" s="218">
        <v>330</v>
      </c>
      <c r="Z207" s="79">
        <v>747061</v>
      </c>
      <c r="AA207" s="79">
        <v>4506937940</v>
      </c>
      <c r="AB207" s="79">
        <v>5500</v>
      </c>
      <c r="AC207" s="79">
        <v>6590</v>
      </c>
      <c r="AD207" s="79">
        <v>5390</v>
      </c>
      <c r="AE207" s="79">
        <v>86732</v>
      </c>
      <c r="AF207" s="79">
        <v>14650592</v>
      </c>
    </row>
    <row r="208" spans="22:32" ht="12.75">
      <c r="V208" s="379" t="s">
        <v>190</v>
      </c>
      <c r="W208" s="63" t="s">
        <v>190</v>
      </c>
      <c r="X208" s="79">
        <v>5590</v>
      </c>
      <c r="Y208" s="218">
        <v>-190</v>
      </c>
      <c r="Z208" s="79">
        <v>181724</v>
      </c>
      <c r="AA208" s="79">
        <v>1035157740</v>
      </c>
      <c r="AB208" s="79">
        <v>5970</v>
      </c>
      <c r="AC208" s="79">
        <v>5970</v>
      </c>
      <c r="AD208" s="79">
        <v>5410</v>
      </c>
      <c r="AE208" s="79">
        <v>81897</v>
      </c>
      <c r="AF208" s="79">
        <v>14650592</v>
      </c>
    </row>
    <row r="209" spans="22:32" ht="12.75">
      <c r="V209" s="379" t="s">
        <v>192</v>
      </c>
      <c r="W209" s="63" t="s">
        <v>192</v>
      </c>
      <c r="X209" s="79">
        <v>5780</v>
      </c>
      <c r="Y209" s="218">
        <v>-300</v>
      </c>
      <c r="Z209" s="79">
        <v>154202</v>
      </c>
      <c r="AA209" s="79">
        <v>919879830</v>
      </c>
      <c r="AB209" s="79">
        <v>6070</v>
      </c>
      <c r="AC209" s="79">
        <v>6170</v>
      </c>
      <c r="AD209" s="79">
        <v>5750</v>
      </c>
      <c r="AE209" s="79">
        <v>84680</v>
      </c>
      <c r="AF209" s="79">
        <v>14650592</v>
      </c>
    </row>
    <row r="210" spans="22:32" ht="12.75">
      <c r="V210" s="379" t="s">
        <v>194</v>
      </c>
      <c r="W210" s="63" t="s">
        <v>194</v>
      </c>
      <c r="X210" s="79">
        <v>6080</v>
      </c>
      <c r="Y210" s="218">
        <v>240</v>
      </c>
      <c r="Z210" s="79">
        <v>211037</v>
      </c>
      <c r="AA210" s="79">
        <v>1251656290</v>
      </c>
      <c r="AB210" s="79">
        <v>5720</v>
      </c>
      <c r="AC210" s="79">
        <v>6100</v>
      </c>
      <c r="AD210" s="79">
        <v>5700</v>
      </c>
      <c r="AE210" s="79">
        <v>89076</v>
      </c>
      <c r="AF210" s="79">
        <v>14650592</v>
      </c>
    </row>
    <row r="211" spans="22:32" ht="12.75">
      <c r="V211" s="379" t="s">
        <v>196</v>
      </c>
      <c r="W211" s="63" t="s">
        <v>196</v>
      </c>
      <c r="X211" s="79">
        <v>5840</v>
      </c>
      <c r="Y211" s="218">
        <v>-290</v>
      </c>
      <c r="Z211" s="79">
        <v>503035</v>
      </c>
      <c r="AA211" s="79">
        <v>3115661500</v>
      </c>
      <c r="AB211" s="79">
        <v>6250</v>
      </c>
      <c r="AC211" s="79">
        <v>6600</v>
      </c>
      <c r="AD211" s="79">
        <v>5760</v>
      </c>
      <c r="AE211" s="79">
        <v>85559</v>
      </c>
      <c r="AF211" s="79">
        <v>14650592</v>
      </c>
    </row>
    <row r="212" spans="22:32" ht="12.75">
      <c r="V212" s="379" t="s">
        <v>198</v>
      </c>
      <c r="W212" s="63" t="s">
        <v>198</v>
      </c>
      <c r="X212" s="79">
        <v>6130</v>
      </c>
      <c r="Y212" s="218">
        <v>170</v>
      </c>
      <c r="Z212" s="79">
        <v>225792</v>
      </c>
      <c r="AA212" s="79">
        <v>1378672890</v>
      </c>
      <c r="AB212" s="79">
        <v>5860</v>
      </c>
      <c r="AC212" s="79">
        <v>6240</v>
      </c>
      <c r="AD212" s="79">
        <v>5860</v>
      </c>
      <c r="AE212" s="79">
        <v>89808</v>
      </c>
      <c r="AF212" s="79">
        <v>14650592</v>
      </c>
    </row>
    <row r="213" spans="22:32" ht="12.75">
      <c r="V213" s="379" t="s">
        <v>200</v>
      </c>
      <c r="W213" s="63" t="s">
        <v>200</v>
      </c>
      <c r="X213" s="79">
        <v>5960</v>
      </c>
      <c r="Y213" s="218">
        <v>210</v>
      </c>
      <c r="Z213" s="79">
        <v>257064</v>
      </c>
      <c r="AA213" s="79">
        <v>1526837530</v>
      </c>
      <c r="AB213" s="79">
        <v>5690</v>
      </c>
      <c r="AC213" s="79">
        <v>6130</v>
      </c>
      <c r="AD213" s="79">
        <v>5690</v>
      </c>
      <c r="AE213" s="79">
        <v>87318</v>
      </c>
      <c r="AF213" s="79">
        <v>14650592</v>
      </c>
    </row>
    <row r="214" spans="22:32" ht="12.75">
      <c r="V214" s="379" t="s">
        <v>201</v>
      </c>
      <c r="W214" s="63" t="s">
        <v>201</v>
      </c>
      <c r="X214" s="79">
        <v>5750</v>
      </c>
      <c r="Y214" s="218">
        <v>-950</v>
      </c>
      <c r="Z214" s="79">
        <v>449704</v>
      </c>
      <c r="AA214" s="79">
        <v>2729949380</v>
      </c>
      <c r="AB214" s="79">
        <v>6310</v>
      </c>
      <c r="AC214" s="79">
        <v>6390</v>
      </c>
      <c r="AD214" s="79">
        <v>5750</v>
      </c>
      <c r="AE214" s="79">
        <v>84241</v>
      </c>
      <c r="AF214" s="79">
        <v>14650592</v>
      </c>
    </row>
    <row r="215" spans="22:32" ht="12.75">
      <c r="V215" s="379" t="s">
        <v>202</v>
      </c>
      <c r="W215" s="63" t="s">
        <v>202</v>
      </c>
      <c r="X215" s="79">
        <v>6700</v>
      </c>
      <c r="Y215" s="218">
        <v>-370</v>
      </c>
      <c r="Z215" s="79">
        <v>486722</v>
      </c>
      <c r="AA215" s="79">
        <v>3356961180</v>
      </c>
      <c r="AB215" s="79">
        <v>7080</v>
      </c>
      <c r="AC215" s="79">
        <v>7150</v>
      </c>
      <c r="AD215" s="79">
        <v>6540</v>
      </c>
      <c r="AE215" s="79">
        <v>98159</v>
      </c>
      <c r="AF215" s="79">
        <v>14650592</v>
      </c>
    </row>
    <row r="216" spans="22:32" ht="12.75">
      <c r="V216" s="379" t="s">
        <v>204</v>
      </c>
      <c r="W216" s="63" t="s">
        <v>204</v>
      </c>
      <c r="X216" s="79">
        <v>7070</v>
      </c>
      <c r="Y216" s="218">
        <v>500</v>
      </c>
      <c r="Z216" s="79">
        <v>581432</v>
      </c>
      <c r="AA216" s="79">
        <v>3941701400</v>
      </c>
      <c r="AB216" s="79">
        <v>6480</v>
      </c>
      <c r="AC216" s="79">
        <v>7150</v>
      </c>
      <c r="AD216" s="79">
        <v>6480</v>
      </c>
      <c r="AE216" s="79">
        <v>103580</v>
      </c>
      <c r="AF216" s="79">
        <v>14650592</v>
      </c>
    </row>
    <row r="217" spans="22:32" ht="12.75">
      <c r="V217" s="379" t="s">
        <v>206</v>
      </c>
      <c r="W217" s="63" t="s">
        <v>206</v>
      </c>
      <c r="X217" s="79">
        <v>6570</v>
      </c>
      <c r="Y217" s="218">
        <v>-350</v>
      </c>
      <c r="Z217" s="79">
        <v>434455</v>
      </c>
      <c r="AA217" s="79">
        <v>2943677980</v>
      </c>
      <c r="AB217" s="79">
        <v>7160</v>
      </c>
      <c r="AC217" s="79">
        <v>7160</v>
      </c>
      <c r="AD217" s="79">
        <v>6570</v>
      </c>
      <c r="AE217" s="79">
        <v>96254</v>
      </c>
      <c r="AF217" s="79">
        <v>14650592</v>
      </c>
    </row>
    <row r="218" spans="22:32" ht="12.75">
      <c r="V218" s="379" t="s">
        <v>208</v>
      </c>
      <c r="W218" s="63" t="s">
        <v>208</v>
      </c>
      <c r="X218" s="79">
        <v>6920</v>
      </c>
      <c r="Y218" s="218">
        <v>-320</v>
      </c>
      <c r="Z218" s="79">
        <v>409298</v>
      </c>
      <c r="AA218" s="79">
        <v>2889918630</v>
      </c>
      <c r="AB218" s="79">
        <v>7240</v>
      </c>
      <c r="AC218" s="79">
        <v>7280</v>
      </c>
      <c r="AD218" s="79">
        <v>6910</v>
      </c>
      <c r="AE218" s="79">
        <v>101382</v>
      </c>
      <c r="AF218" s="79">
        <v>14650592</v>
      </c>
    </row>
    <row r="219" spans="22:32" ht="12.75">
      <c r="V219" s="379" t="s">
        <v>210</v>
      </c>
      <c r="W219" s="63" t="s">
        <v>210</v>
      </c>
      <c r="X219" s="79">
        <v>7240</v>
      </c>
      <c r="Y219" s="218">
        <v>50</v>
      </c>
      <c r="Z219" s="79">
        <v>539813</v>
      </c>
      <c r="AA219" s="79">
        <v>3838736330</v>
      </c>
      <c r="AB219" s="79">
        <v>6990</v>
      </c>
      <c r="AC219" s="79">
        <v>7390</v>
      </c>
      <c r="AD219" s="79">
        <v>6800</v>
      </c>
      <c r="AE219" s="79">
        <v>106070</v>
      </c>
      <c r="AF219" s="79">
        <v>14650592</v>
      </c>
    </row>
    <row r="220" spans="22:32" ht="12.75">
      <c r="V220" s="379" t="s">
        <v>211</v>
      </c>
      <c r="W220" s="63" t="s">
        <v>211</v>
      </c>
      <c r="X220" s="79">
        <v>7190</v>
      </c>
      <c r="Y220" s="218">
        <v>-370</v>
      </c>
      <c r="Z220" s="79">
        <v>651693</v>
      </c>
      <c r="AA220" s="79">
        <v>4881446560</v>
      </c>
      <c r="AB220" s="79">
        <v>8140</v>
      </c>
      <c r="AC220" s="79">
        <v>8140</v>
      </c>
      <c r="AD220" s="79">
        <v>7130</v>
      </c>
      <c r="AE220" s="79">
        <v>105338</v>
      </c>
      <c r="AF220" s="79">
        <v>14650592</v>
      </c>
    </row>
    <row r="221" spans="22:32" ht="12.75">
      <c r="V221" s="379" t="s">
        <v>213</v>
      </c>
      <c r="W221" s="63" t="s">
        <v>213</v>
      </c>
      <c r="X221" s="79">
        <v>7560</v>
      </c>
      <c r="Y221" s="218">
        <v>-670</v>
      </c>
      <c r="Z221" s="79">
        <v>1232320</v>
      </c>
      <c r="AA221" s="79">
        <v>9737213950</v>
      </c>
      <c r="AB221" s="79">
        <v>8400</v>
      </c>
      <c r="AC221" s="79">
        <v>8540</v>
      </c>
      <c r="AD221" s="79">
        <v>7210</v>
      </c>
      <c r="AE221" s="79">
        <v>110758</v>
      </c>
      <c r="AF221" s="79">
        <v>14650592</v>
      </c>
    </row>
    <row r="222" spans="22:32" ht="12.75">
      <c r="V222" s="379" t="s">
        <v>217</v>
      </c>
      <c r="W222" s="63" t="s">
        <v>217</v>
      </c>
      <c r="X222" s="79">
        <v>8230</v>
      </c>
      <c r="Y222" s="218">
        <v>830</v>
      </c>
      <c r="Z222" s="79">
        <v>3145091</v>
      </c>
      <c r="AA222" s="79">
        <v>26407397080</v>
      </c>
      <c r="AB222" s="79">
        <v>7950</v>
      </c>
      <c r="AC222" s="79">
        <v>8900</v>
      </c>
      <c r="AD222" s="79">
        <v>7940</v>
      </c>
      <c r="AE222" s="79">
        <v>120574</v>
      </c>
      <c r="AF222" s="79">
        <v>14650592</v>
      </c>
    </row>
    <row r="223" spans="22:32" ht="12.75">
      <c r="V223" s="379" t="s">
        <v>220</v>
      </c>
      <c r="W223" s="63" t="s">
        <v>220</v>
      </c>
      <c r="X223" s="79">
        <v>7400</v>
      </c>
      <c r="Y223" s="218">
        <v>110</v>
      </c>
      <c r="Z223" s="79">
        <v>1171709</v>
      </c>
      <c r="AA223" s="79">
        <v>8897502170</v>
      </c>
      <c r="AB223" s="79">
        <v>7700</v>
      </c>
      <c r="AC223" s="79">
        <v>7950</v>
      </c>
      <c r="AD223" s="79">
        <v>7340</v>
      </c>
      <c r="AE223" s="79">
        <v>108414</v>
      </c>
      <c r="AF223" s="79">
        <v>14650592</v>
      </c>
    </row>
    <row r="224" spans="22:32" ht="12.75">
      <c r="V224" s="379" t="s">
        <v>223</v>
      </c>
      <c r="W224" s="63" t="s">
        <v>223</v>
      </c>
      <c r="X224" s="79">
        <v>7290</v>
      </c>
      <c r="Y224" s="218">
        <v>270</v>
      </c>
      <c r="Z224" s="79">
        <v>2495587</v>
      </c>
      <c r="AA224" s="79">
        <v>18785944520</v>
      </c>
      <c r="AB224" s="79">
        <v>7300</v>
      </c>
      <c r="AC224" s="79">
        <v>8030</v>
      </c>
      <c r="AD224" s="79">
        <v>6800</v>
      </c>
      <c r="AE224" s="79">
        <v>106803</v>
      </c>
      <c r="AF224" s="79">
        <v>14650592</v>
      </c>
    </row>
    <row r="225" spans="22:32" ht="12.75">
      <c r="V225" s="379" t="s">
        <v>224</v>
      </c>
      <c r="W225" s="63" t="s">
        <v>224</v>
      </c>
      <c r="X225" s="79">
        <v>7020</v>
      </c>
      <c r="Y225" s="79">
        <v>1620</v>
      </c>
      <c r="Z225" s="79">
        <v>999152</v>
      </c>
      <c r="AA225" s="79">
        <v>6883504810</v>
      </c>
      <c r="AB225" s="79">
        <v>6700</v>
      </c>
      <c r="AC225" s="79">
        <v>7020</v>
      </c>
      <c r="AD225" s="79">
        <v>6610</v>
      </c>
      <c r="AE225" s="79">
        <v>102847</v>
      </c>
      <c r="AF225" s="79">
        <v>14650592</v>
      </c>
    </row>
    <row r="226" spans="22:32" ht="12.75">
      <c r="V226" s="379" t="s">
        <v>225</v>
      </c>
      <c r="W226" s="63" t="s">
        <v>225</v>
      </c>
      <c r="X226" s="79">
        <v>5400</v>
      </c>
      <c r="Y226" s="79">
        <v>-1510</v>
      </c>
      <c r="Z226" s="79">
        <v>1398815</v>
      </c>
      <c r="AA226" s="79">
        <v>7817741870</v>
      </c>
      <c r="AB226" s="79">
        <v>5740</v>
      </c>
      <c r="AC226" s="79">
        <v>5810</v>
      </c>
      <c r="AD226" s="79">
        <v>5200</v>
      </c>
      <c r="AE226" s="79">
        <v>79113</v>
      </c>
      <c r="AF226" s="79">
        <v>14650592</v>
      </c>
    </row>
    <row r="227" spans="22:32" ht="12.75">
      <c r="V227" s="379" t="s">
        <v>227</v>
      </c>
      <c r="W227" s="63" t="s">
        <v>227</v>
      </c>
      <c r="X227" s="79">
        <v>6910</v>
      </c>
      <c r="Y227" s="218">
        <v>-240</v>
      </c>
      <c r="Z227" s="79">
        <v>417812</v>
      </c>
      <c r="AA227" s="79">
        <v>2917462890</v>
      </c>
      <c r="AB227" s="79">
        <v>7320</v>
      </c>
      <c r="AC227" s="79">
        <v>7360</v>
      </c>
      <c r="AD227" s="79">
        <v>6720</v>
      </c>
      <c r="AE227" s="79">
        <v>101236</v>
      </c>
      <c r="AF227" s="79">
        <v>14650592</v>
      </c>
    </row>
    <row r="228" spans="22:32" ht="12.75">
      <c r="V228" s="379" t="s">
        <v>228</v>
      </c>
      <c r="W228" s="63" t="s">
        <v>228</v>
      </c>
      <c r="X228" s="79">
        <v>7150</v>
      </c>
      <c r="Y228" s="218">
        <v>-200</v>
      </c>
      <c r="Z228" s="79">
        <v>467369</v>
      </c>
      <c r="AA228" s="79">
        <v>3366201690</v>
      </c>
      <c r="AB228" s="79">
        <v>7110</v>
      </c>
      <c r="AC228" s="79">
        <v>7410</v>
      </c>
      <c r="AD228" s="79">
        <v>6870</v>
      </c>
      <c r="AE228" s="79">
        <v>104752</v>
      </c>
      <c r="AF228" s="79">
        <v>14650592</v>
      </c>
    </row>
    <row r="229" spans="22:32" ht="12.75">
      <c r="V229" s="379" t="s">
        <v>229</v>
      </c>
      <c r="W229" s="63" t="s">
        <v>229</v>
      </c>
      <c r="X229" s="79">
        <v>7350</v>
      </c>
      <c r="Y229" s="218">
        <v>-160</v>
      </c>
      <c r="Z229" s="79">
        <v>419416</v>
      </c>
      <c r="AA229" s="79">
        <v>3071354440</v>
      </c>
      <c r="AB229" s="79">
        <v>7350</v>
      </c>
      <c r="AC229" s="79">
        <v>7520</v>
      </c>
      <c r="AD229" s="79">
        <v>7150</v>
      </c>
      <c r="AE229" s="79">
        <v>107682</v>
      </c>
      <c r="AF229" s="79">
        <v>14650592</v>
      </c>
    </row>
    <row r="230" spans="22:32" ht="12.75">
      <c r="V230" s="379" t="s">
        <v>231</v>
      </c>
      <c r="W230" s="63" t="s">
        <v>231</v>
      </c>
      <c r="X230" s="79">
        <v>7510</v>
      </c>
      <c r="Y230" s="218">
        <v>-10</v>
      </c>
      <c r="Z230" s="79">
        <v>400316</v>
      </c>
      <c r="AA230" s="79">
        <v>2983495810</v>
      </c>
      <c r="AB230" s="79">
        <v>7680</v>
      </c>
      <c r="AC230" s="79">
        <v>7690</v>
      </c>
      <c r="AD230" s="79">
        <v>7210</v>
      </c>
      <c r="AE230" s="79">
        <v>110026</v>
      </c>
      <c r="AF230" s="79">
        <v>14650592</v>
      </c>
    </row>
    <row r="231" spans="22:32" ht="12.75">
      <c r="V231" s="379" t="s">
        <v>233</v>
      </c>
      <c r="W231" s="63" t="s">
        <v>233</v>
      </c>
      <c r="X231" s="79">
        <v>7520</v>
      </c>
      <c r="Y231" s="218">
        <v>40</v>
      </c>
      <c r="Z231" s="79">
        <v>1284036</v>
      </c>
      <c r="AA231" s="79">
        <v>9892128490</v>
      </c>
      <c r="AB231" s="79">
        <v>7440</v>
      </c>
      <c r="AC231" s="79">
        <v>7920</v>
      </c>
      <c r="AD231" s="79">
        <v>7390</v>
      </c>
      <c r="AE231" s="79">
        <v>110172</v>
      </c>
      <c r="AF231" s="79">
        <v>14650592</v>
      </c>
    </row>
    <row r="232" spans="22:32" ht="12.75">
      <c r="V232" s="379" t="s">
        <v>235</v>
      </c>
      <c r="W232" s="63" t="s">
        <v>235</v>
      </c>
      <c r="X232" s="79">
        <v>7480</v>
      </c>
      <c r="Y232" s="79">
        <v>-1370</v>
      </c>
      <c r="Z232" s="79">
        <v>1762733</v>
      </c>
      <c r="AA232" s="79">
        <v>13770294570</v>
      </c>
      <c r="AB232" s="79">
        <v>7770</v>
      </c>
      <c r="AC232" s="79">
        <v>8280</v>
      </c>
      <c r="AD232" s="79">
        <v>7260</v>
      </c>
      <c r="AE232" s="79">
        <v>109586</v>
      </c>
      <c r="AF232" s="79">
        <v>14650592</v>
      </c>
    </row>
    <row r="233" spans="22:32" ht="12.75">
      <c r="V233" s="379" t="s">
        <v>237</v>
      </c>
      <c r="W233" s="63" t="s">
        <v>237</v>
      </c>
      <c r="X233" s="79">
        <v>8850</v>
      </c>
      <c r="Y233" s="218">
        <v>500</v>
      </c>
      <c r="Z233" s="79">
        <v>3521301</v>
      </c>
      <c r="AA233" s="79">
        <v>32653857150</v>
      </c>
      <c r="AB233" s="79">
        <v>8920</v>
      </c>
      <c r="AC233" s="79">
        <v>9920</v>
      </c>
      <c r="AD233" s="79">
        <v>8570</v>
      </c>
      <c r="AE233" s="79">
        <v>129658</v>
      </c>
      <c r="AF233" s="79">
        <v>14650592</v>
      </c>
    </row>
    <row r="234" spans="22:32" ht="12.75">
      <c r="V234" s="379" t="s">
        <v>238</v>
      </c>
      <c r="W234" s="63" t="s">
        <v>238</v>
      </c>
      <c r="X234" s="79">
        <v>8350</v>
      </c>
      <c r="Y234" s="218">
        <v>720</v>
      </c>
      <c r="Z234" s="79">
        <v>1246412</v>
      </c>
      <c r="AA234" s="79">
        <v>10204558090</v>
      </c>
      <c r="AB234" s="79">
        <v>7850</v>
      </c>
      <c r="AC234" s="79">
        <v>8350</v>
      </c>
      <c r="AD234" s="79">
        <v>7700</v>
      </c>
      <c r="AE234" s="79">
        <v>122332</v>
      </c>
      <c r="AF234" s="79">
        <v>14650592</v>
      </c>
    </row>
    <row r="235" spans="22:32" ht="12.75">
      <c r="V235" s="379" t="s">
        <v>241</v>
      </c>
      <c r="W235" s="63" t="s">
        <v>241</v>
      </c>
      <c r="X235" s="79">
        <v>7630</v>
      </c>
      <c r="Y235" s="218">
        <v>0</v>
      </c>
      <c r="Z235" s="79">
        <v>410397</v>
      </c>
      <c r="AA235" s="79">
        <v>3061390180</v>
      </c>
      <c r="AB235" s="79">
        <v>7630</v>
      </c>
      <c r="AC235" s="79">
        <v>7720</v>
      </c>
      <c r="AD235" s="79">
        <v>7150</v>
      </c>
      <c r="AE235" s="79">
        <v>111784</v>
      </c>
      <c r="AF235" s="79">
        <v>14650592</v>
      </c>
    </row>
    <row r="236" spans="22:32" ht="12.75">
      <c r="V236" s="379" t="s">
        <v>243</v>
      </c>
      <c r="W236" s="63" t="s">
        <v>243</v>
      </c>
      <c r="X236" s="79">
        <v>7630</v>
      </c>
      <c r="Y236" s="218">
        <v>150</v>
      </c>
      <c r="Z236" s="79">
        <v>863565</v>
      </c>
      <c r="AA236" s="79">
        <v>6873294960</v>
      </c>
      <c r="AB236" s="79">
        <v>8000</v>
      </c>
      <c r="AC236" s="79">
        <v>8250</v>
      </c>
      <c r="AD236" s="79">
        <v>7630</v>
      </c>
      <c r="AE236" s="79">
        <v>111784</v>
      </c>
      <c r="AF236" s="79">
        <v>14650592</v>
      </c>
    </row>
    <row r="237" spans="22:32" ht="12.75">
      <c r="V237" s="379" t="s">
        <v>245</v>
      </c>
      <c r="W237" s="63" t="s">
        <v>245</v>
      </c>
      <c r="X237" s="79">
        <v>7480</v>
      </c>
      <c r="Y237" s="218">
        <v>120</v>
      </c>
      <c r="Z237" s="79">
        <v>644182</v>
      </c>
      <c r="AA237" s="79">
        <v>4715006010</v>
      </c>
      <c r="AB237" s="79">
        <v>7520</v>
      </c>
      <c r="AC237" s="79">
        <v>7670</v>
      </c>
      <c r="AD237" s="79">
        <v>6780</v>
      </c>
      <c r="AE237" s="79">
        <v>109586</v>
      </c>
      <c r="AF237" s="79">
        <v>14650592</v>
      </c>
    </row>
    <row r="238" spans="22:32" ht="12.75">
      <c r="V238" s="379" t="s">
        <v>246</v>
      </c>
      <c r="W238" s="63" t="s">
        <v>246</v>
      </c>
      <c r="X238" s="79">
        <v>7360</v>
      </c>
      <c r="Y238" s="218">
        <v>-910</v>
      </c>
      <c r="Z238" s="79">
        <v>706229</v>
      </c>
      <c r="AA238" s="79">
        <v>5393819960</v>
      </c>
      <c r="AB238" s="79">
        <v>7980</v>
      </c>
      <c r="AC238" s="79">
        <v>7980</v>
      </c>
      <c r="AD238" s="79">
        <v>7230</v>
      </c>
      <c r="AE238" s="79">
        <v>107828</v>
      </c>
      <c r="AF238" s="79">
        <v>14650592</v>
      </c>
    </row>
    <row r="239" spans="22:32" ht="12.75">
      <c r="V239" s="379" t="s">
        <v>247</v>
      </c>
      <c r="W239" s="63" t="s">
        <v>247</v>
      </c>
      <c r="X239" s="79">
        <v>8270</v>
      </c>
      <c r="Y239" s="218">
        <v>-100</v>
      </c>
      <c r="Z239" s="79">
        <v>704779</v>
      </c>
      <c r="AA239" s="79">
        <v>5898292800</v>
      </c>
      <c r="AB239" s="79">
        <v>8250</v>
      </c>
      <c r="AC239" s="79">
        <v>8630</v>
      </c>
      <c r="AD239" s="79">
        <v>8170</v>
      </c>
      <c r="AE239" s="79">
        <v>121160</v>
      </c>
      <c r="AF239" s="79">
        <v>14650592</v>
      </c>
    </row>
    <row r="240" spans="22:32" ht="12.75">
      <c r="V240" s="379" t="s">
        <v>249</v>
      </c>
      <c r="W240" s="63" t="s">
        <v>249</v>
      </c>
      <c r="X240" s="79">
        <v>8370</v>
      </c>
      <c r="Y240" s="218">
        <v>-510</v>
      </c>
      <c r="Z240" s="79">
        <v>838385</v>
      </c>
      <c r="AA240" s="79">
        <v>7050321450</v>
      </c>
      <c r="AB240" s="79">
        <v>8740</v>
      </c>
      <c r="AC240" s="79">
        <v>8790</v>
      </c>
      <c r="AD240" s="79">
        <v>8050</v>
      </c>
      <c r="AE240" s="79">
        <v>122625</v>
      </c>
      <c r="AF240" s="79">
        <v>14650592</v>
      </c>
    </row>
    <row r="241" spans="22:32" ht="12.75">
      <c r="V241" s="379" t="s">
        <v>251</v>
      </c>
      <c r="W241" s="63" t="s">
        <v>251</v>
      </c>
      <c r="X241" s="79">
        <v>8880</v>
      </c>
      <c r="Y241" s="218">
        <v>-610</v>
      </c>
      <c r="Z241" s="79">
        <v>2235043</v>
      </c>
      <c r="AA241" s="79">
        <v>20858932550</v>
      </c>
      <c r="AB241" s="79">
        <v>9470</v>
      </c>
      <c r="AC241" s="79">
        <v>10050</v>
      </c>
      <c r="AD241" s="79">
        <v>8800</v>
      </c>
      <c r="AE241" s="79">
        <v>130097</v>
      </c>
      <c r="AF241" s="79">
        <v>14650592</v>
      </c>
    </row>
    <row r="242" spans="22:32" ht="12.75">
      <c r="V242" s="379" t="s">
        <v>5491</v>
      </c>
      <c r="W242" s="63" t="s">
        <v>5491</v>
      </c>
      <c r="X242" s="79">
        <v>9490</v>
      </c>
      <c r="Y242" s="79">
        <v>1990</v>
      </c>
      <c r="Z242" s="79">
        <v>3273339</v>
      </c>
      <c r="AA242" s="79">
        <v>29883925890</v>
      </c>
      <c r="AB242" s="79">
        <v>8780</v>
      </c>
      <c r="AC242" s="79">
        <v>9640</v>
      </c>
      <c r="AD242" s="79">
        <v>8550</v>
      </c>
      <c r="AE242" s="79">
        <v>139034</v>
      </c>
      <c r="AF242" s="79">
        <v>14650592</v>
      </c>
    </row>
    <row r="243" spans="22:32" ht="12.75">
      <c r="V243" s="379" t="s">
        <v>5496</v>
      </c>
      <c r="W243" s="63" t="s">
        <v>5496</v>
      </c>
      <c r="X243" s="79">
        <v>7500</v>
      </c>
      <c r="Y243" s="218">
        <v>0</v>
      </c>
      <c r="Z243" s="79">
        <v>2335656</v>
      </c>
      <c r="AA243" s="79">
        <v>17997766940</v>
      </c>
      <c r="AB243" s="79">
        <v>7700</v>
      </c>
      <c r="AC243" s="79">
        <v>8060</v>
      </c>
      <c r="AD243" s="79">
        <v>7110</v>
      </c>
      <c r="AE243" s="79">
        <v>109879</v>
      </c>
      <c r="AF243" s="79">
        <v>14650592</v>
      </c>
    </row>
    <row r="244" spans="22:32" ht="12.75">
      <c r="V244" s="379" t="s">
        <v>5499</v>
      </c>
      <c r="W244" s="63" t="s">
        <v>5499</v>
      </c>
      <c r="X244" s="79">
        <v>7500</v>
      </c>
      <c r="Y244" s="218">
        <v>-300</v>
      </c>
      <c r="Z244" s="79">
        <v>837497</v>
      </c>
      <c r="AA244" s="79">
        <v>6437028210</v>
      </c>
      <c r="AB244" s="79">
        <v>7690</v>
      </c>
      <c r="AC244" s="79">
        <v>8140</v>
      </c>
      <c r="AD244" s="79">
        <v>7350</v>
      </c>
      <c r="AE244" s="79">
        <v>109879</v>
      </c>
      <c r="AF244" s="79">
        <v>14650592</v>
      </c>
    </row>
    <row r="245" spans="22:32" ht="12.75">
      <c r="V245" s="379" t="s">
        <v>5502</v>
      </c>
      <c r="W245" s="63" t="s">
        <v>5502</v>
      </c>
      <c r="X245" s="79">
        <v>7800</v>
      </c>
      <c r="Y245" s="218">
        <v>270</v>
      </c>
      <c r="Z245" s="79">
        <v>3186943</v>
      </c>
      <c r="AA245" s="79">
        <v>25762929400</v>
      </c>
      <c r="AB245" s="79">
        <v>7480</v>
      </c>
      <c r="AC245" s="79">
        <v>8670</v>
      </c>
      <c r="AD245" s="79">
        <v>7310</v>
      </c>
      <c r="AE245" s="79">
        <v>114275</v>
      </c>
      <c r="AF245" s="79">
        <v>14650592</v>
      </c>
    </row>
    <row r="246" spans="22:32" ht="12.75">
      <c r="V246" s="379" t="s">
        <v>5505</v>
      </c>
      <c r="W246" s="63" t="s">
        <v>5505</v>
      </c>
      <c r="X246" s="79">
        <v>7530</v>
      </c>
      <c r="Y246" s="218">
        <v>-80</v>
      </c>
      <c r="Z246" s="79">
        <v>1040477</v>
      </c>
      <c r="AA246" s="79">
        <v>7744330310</v>
      </c>
      <c r="AB246" s="79">
        <v>7750</v>
      </c>
      <c r="AC246" s="79">
        <v>7750</v>
      </c>
      <c r="AD246" s="79">
        <v>7140</v>
      </c>
      <c r="AE246" s="79">
        <v>110319</v>
      </c>
      <c r="AF246" s="79">
        <v>14650592</v>
      </c>
    </row>
    <row r="247" spans="22:32" ht="12.75">
      <c r="V247" s="379" t="s">
        <v>5510</v>
      </c>
      <c r="W247" s="63" t="s">
        <v>5510</v>
      </c>
      <c r="X247" s="79">
        <v>7610</v>
      </c>
      <c r="Y247" s="218">
        <v>270</v>
      </c>
      <c r="Z247" s="79">
        <v>3785120</v>
      </c>
      <c r="AA247" s="79">
        <v>31675984950</v>
      </c>
      <c r="AB247" s="79">
        <v>7850</v>
      </c>
      <c r="AC247" s="79">
        <v>9070</v>
      </c>
      <c r="AD247" s="79">
        <v>7140</v>
      </c>
      <c r="AE247" s="79">
        <v>111491</v>
      </c>
      <c r="AF247" s="79">
        <v>14650592</v>
      </c>
    </row>
    <row r="248" spans="22:32" ht="12.75">
      <c r="V248" s="379" t="s">
        <v>5514</v>
      </c>
      <c r="W248" s="63" t="s">
        <v>5514</v>
      </c>
      <c r="X248" s="79">
        <v>7340</v>
      </c>
      <c r="Y248" s="218">
        <v>110</v>
      </c>
      <c r="Z248" s="79">
        <v>2440024</v>
      </c>
      <c r="AA248" s="79">
        <v>17743820800</v>
      </c>
      <c r="AB248" s="79">
        <v>7580</v>
      </c>
      <c r="AC248" s="79">
        <v>7660</v>
      </c>
      <c r="AD248" s="79">
        <v>6800</v>
      </c>
      <c r="AE248" s="79">
        <v>107535</v>
      </c>
      <c r="AF248" s="79">
        <v>14650592</v>
      </c>
    </row>
    <row r="249" spans="22:32" ht="12.75">
      <c r="V249" s="379" t="s">
        <v>5518</v>
      </c>
      <c r="W249" s="63" t="s">
        <v>5518</v>
      </c>
      <c r="X249" s="79">
        <v>7230</v>
      </c>
      <c r="Y249" s="79">
        <v>1170</v>
      </c>
      <c r="Z249" s="79">
        <v>5563761</v>
      </c>
      <c r="AA249" s="79">
        <v>41301124840</v>
      </c>
      <c r="AB249" s="79">
        <v>6570</v>
      </c>
      <c r="AC249" s="79">
        <v>7870</v>
      </c>
      <c r="AD249" s="79">
        <v>6510</v>
      </c>
      <c r="AE249" s="79">
        <v>105924</v>
      </c>
      <c r="AF249" s="79">
        <v>14650592</v>
      </c>
    </row>
    <row r="250" spans="22:32" ht="12.75">
      <c r="V250" s="379" t="s">
        <v>5521</v>
      </c>
      <c r="W250" s="63" t="s">
        <v>5521</v>
      </c>
      <c r="X250" s="79">
        <v>6060</v>
      </c>
      <c r="Y250" s="218">
        <v>460</v>
      </c>
      <c r="Z250" s="79">
        <v>1018731</v>
      </c>
      <c r="AA250" s="79">
        <v>5993409710</v>
      </c>
      <c r="AB250" s="79">
        <v>5780</v>
      </c>
      <c r="AC250" s="79">
        <v>6140</v>
      </c>
      <c r="AD250" s="79">
        <v>5620</v>
      </c>
      <c r="AE250" s="79">
        <v>88783</v>
      </c>
      <c r="AF250" s="79">
        <v>14650592</v>
      </c>
    </row>
    <row r="251" spans="22:32" ht="12.75">
      <c r="V251" s="379" t="s">
        <v>5526</v>
      </c>
      <c r="W251" s="63" t="s">
        <v>5526</v>
      </c>
      <c r="X251" s="79">
        <v>5600</v>
      </c>
      <c r="Y251" s="218">
        <v>-170</v>
      </c>
      <c r="Z251" s="79">
        <v>320712</v>
      </c>
      <c r="AA251" s="79">
        <v>1836991720</v>
      </c>
      <c r="AB251" s="79">
        <v>5840</v>
      </c>
      <c r="AC251" s="79">
        <v>5870</v>
      </c>
      <c r="AD251" s="79">
        <v>5550</v>
      </c>
      <c r="AE251" s="79">
        <v>82043</v>
      </c>
      <c r="AF251" s="79">
        <v>14650592</v>
      </c>
    </row>
    <row r="252" spans="22:32" ht="12.75">
      <c r="V252" s="379" t="s">
        <v>5530</v>
      </c>
      <c r="W252" s="63" t="s">
        <v>5530</v>
      </c>
      <c r="X252" s="79">
        <v>5770</v>
      </c>
      <c r="Y252" s="218">
        <v>130</v>
      </c>
      <c r="Z252" s="79">
        <v>315541</v>
      </c>
      <c r="AA252" s="79">
        <v>1808252050</v>
      </c>
      <c r="AB252" s="79">
        <v>5810</v>
      </c>
      <c r="AC252" s="79">
        <v>5850</v>
      </c>
      <c r="AD252" s="79">
        <v>5560</v>
      </c>
      <c r="AE252" s="79">
        <v>84534</v>
      </c>
      <c r="AF252" s="79">
        <v>14650592</v>
      </c>
    </row>
    <row r="253" spans="22:32" ht="12.75">
      <c r="V253" s="379" t="s">
        <v>5536</v>
      </c>
      <c r="W253" s="63" t="s">
        <v>5536</v>
      </c>
      <c r="X253" s="79">
        <v>5640</v>
      </c>
      <c r="Y253" s="218">
        <v>190</v>
      </c>
      <c r="Z253" s="79">
        <v>409601</v>
      </c>
      <c r="AA253" s="79">
        <v>2303431490</v>
      </c>
      <c r="AB253" s="79">
        <v>5540</v>
      </c>
      <c r="AC253" s="79">
        <v>5710</v>
      </c>
      <c r="AD253" s="79">
        <v>5480</v>
      </c>
      <c r="AE253" s="79">
        <v>82629</v>
      </c>
      <c r="AF253" s="79">
        <v>14650592</v>
      </c>
    </row>
    <row r="254" spans="22:32" ht="12.75">
      <c r="V254" s="379" t="s">
        <v>5541</v>
      </c>
      <c r="W254" s="63" t="s">
        <v>5541</v>
      </c>
      <c r="X254" s="79">
        <v>5450</v>
      </c>
      <c r="Y254" s="218">
        <v>60</v>
      </c>
      <c r="Z254" s="79">
        <v>200425</v>
      </c>
      <c r="AA254" s="79">
        <v>1076186250</v>
      </c>
      <c r="AB254" s="79">
        <v>5380</v>
      </c>
      <c r="AC254" s="79">
        <v>5470</v>
      </c>
      <c r="AD254" s="79">
        <v>5270</v>
      </c>
      <c r="AE254" s="79">
        <v>79846</v>
      </c>
      <c r="AF254" s="79">
        <v>14650592</v>
      </c>
    </row>
    <row r="255" spans="22:32" ht="12.75">
      <c r="V255" s="379" t="s">
        <v>5547</v>
      </c>
      <c r="W255" s="63" t="s">
        <v>5547</v>
      </c>
      <c r="X255" s="79">
        <v>5390</v>
      </c>
      <c r="Y255" s="218">
        <v>70</v>
      </c>
      <c r="Z255" s="79">
        <v>254776</v>
      </c>
      <c r="AA255" s="79">
        <v>1369185870</v>
      </c>
      <c r="AB255" s="79">
        <v>5390</v>
      </c>
      <c r="AC255" s="79">
        <v>5490</v>
      </c>
      <c r="AD255" s="79">
        <v>5230</v>
      </c>
      <c r="AE255" s="79">
        <v>78967</v>
      </c>
      <c r="AF255" s="79">
        <v>14650592</v>
      </c>
    </row>
    <row r="256" spans="22:32" ht="12.75">
      <c r="V256" s="379" t="s">
        <v>5551</v>
      </c>
      <c r="W256" s="63" t="s">
        <v>5551</v>
      </c>
      <c r="X256" s="79">
        <v>5320</v>
      </c>
      <c r="Y256" s="218">
        <v>70</v>
      </c>
      <c r="Z256" s="79">
        <v>296861</v>
      </c>
      <c r="AA256" s="79">
        <v>1544059560</v>
      </c>
      <c r="AB256" s="79">
        <v>5240</v>
      </c>
      <c r="AC256" s="79">
        <v>5370</v>
      </c>
      <c r="AD256" s="79">
        <v>5050</v>
      </c>
      <c r="AE256" s="79">
        <v>77941</v>
      </c>
      <c r="AF256" s="79">
        <v>14650592</v>
      </c>
    </row>
    <row r="257" spans="22:32" ht="12.75">
      <c r="V257" s="379" t="s">
        <v>5555</v>
      </c>
      <c r="W257" s="63" t="s">
        <v>5555</v>
      </c>
      <c r="X257" s="79">
        <v>5250</v>
      </c>
      <c r="Y257" s="218">
        <v>70</v>
      </c>
      <c r="Z257" s="79">
        <v>542751</v>
      </c>
      <c r="AA257" s="79">
        <v>2926226120</v>
      </c>
      <c r="AB257" s="79">
        <v>5490</v>
      </c>
      <c r="AC257" s="79">
        <v>5710</v>
      </c>
      <c r="AD257" s="79">
        <v>5240</v>
      </c>
      <c r="AE257" s="79">
        <v>76916</v>
      </c>
      <c r="AF257" s="79">
        <v>14650592</v>
      </c>
    </row>
    <row r="258" spans="22:32" ht="12.75">
      <c r="V258" s="379" t="s">
        <v>5561</v>
      </c>
      <c r="W258" s="63" t="s">
        <v>5561</v>
      </c>
      <c r="X258" s="79">
        <v>5180</v>
      </c>
      <c r="Y258" s="218">
        <v>30</v>
      </c>
      <c r="Z258" s="79">
        <v>299211</v>
      </c>
      <c r="AA258" s="79">
        <v>1555607410</v>
      </c>
      <c r="AB258" s="79">
        <v>5080</v>
      </c>
      <c r="AC258" s="79">
        <v>5330</v>
      </c>
      <c r="AD258" s="79">
        <v>5080</v>
      </c>
      <c r="AE258" s="79">
        <v>75890</v>
      </c>
      <c r="AF258" s="79">
        <v>14650592</v>
      </c>
    </row>
    <row r="259" spans="22:32" ht="12.75">
      <c r="V259" s="379" t="s">
        <v>5567</v>
      </c>
      <c r="W259" s="63" t="s">
        <v>5567</v>
      </c>
      <c r="X259" s="79">
        <v>5150</v>
      </c>
      <c r="Y259" s="218">
        <v>-280</v>
      </c>
      <c r="Z259" s="79">
        <v>562815</v>
      </c>
      <c r="AA259" s="79">
        <v>3020162190</v>
      </c>
      <c r="AB259" s="79">
        <v>5540</v>
      </c>
      <c r="AC259" s="79">
        <v>5600</v>
      </c>
      <c r="AD259" s="79">
        <v>5150</v>
      </c>
      <c r="AE259" s="79">
        <v>75451</v>
      </c>
      <c r="AF259" s="79">
        <v>14650592</v>
      </c>
    </row>
    <row r="260" spans="22:32" ht="12.75">
      <c r="V260" s="379" t="s">
        <v>5572</v>
      </c>
      <c r="W260" s="63" t="s">
        <v>5572</v>
      </c>
      <c r="X260" s="79">
        <v>5430</v>
      </c>
      <c r="Y260" s="218">
        <v>10</v>
      </c>
      <c r="Z260" s="79">
        <v>2766949</v>
      </c>
      <c r="AA260" s="79">
        <v>16107240290</v>
      </c>
      <c r="AB260" s="79">
        <v>5840</v>
      </c>
      <c r="AC260" s="79">
        <v>6170</v>
      </c>
      <c r="AD260" s="79">
        <v>5430</v>
      </c>
      <c r="AE260" s="79">
        <v>79553</v>
      </c>
      <c r="AF260" s="79">
        <v>14650592</v>
      </c>
    </row>
    <row r="261" spans="22:32" ht="12.75">
      <c r="V261" s="379" t="s">
        <v>5577</v>
      </c>
      <c r="W261" s="63" t="s">
        <v>5577</v>
      </c>
      <c r="X261" s="79">
        <v>5420</v>
      </c>
      <c r="Y261" s="218">
        <v>-30</v>
      </c>
      <c r="Z261" s="79">
        <v>511733</v>
      </c>
      <c r="AA261" s="79">
        <v>2801384360</v>
      </c>
      <c r="AB261" s="79">
        <v>5370</v>
      </c>
      <c r="AC261" s="79">
        <v>5650</v>
      </c>
      <c r="AD261" s="79">
        <v>5330</v>
      </c>
      <c r="AE261" s="79">
        <v>79406</v>
      </c>
      <c r="AF261" s="79">
        <v>14650592</v>
      </c>
    </row>
    <row r="262" spans="22:32" ht="12.75">
      <c r="V262" s="379" t="s">
        <v>5583</v>
      </c>
      <c r="W262" s="63" t="s">
        <v>5583</v>
      </c>
      <c r="X262" s="79">
        <v>5450</v>
      </c>
      <c r="Y262" s="218">
        <v>-290</v>
      </c>
      <c r="Z262" s="79">
        <v>449973</v>
      </c>
      <c r="AA262" s="79">
        <v>2469971400</v>
      </c>
      <c r="AB262" s="79">
        <v>5740</v>
      </c>
      <c r="AC262" s="79">
        <v>5750</v>
      </c>
      <c r="AD262" s="79">
        <v>5340</v>
      </c>
      <c r="AE262" s="79">
        <v>79846</v>
      </c>
      <c r="AF262" s="79">
        <v>14650592</v>
      </c>
    </row>
    <row r="263" spans="22:32" ht="12.75">
      <c r="V263" s="379" t="s">
        <v>5587</v>
      </c>
      <c r="W263" s="63" t="s">
        <v>5587</v>
      </c>
      <c r="X263" s="79">
        <v>5740</v>
      </c>
      <c r="Y263" s="218">
        <v>-150</v>
      </c>
      <c r="Z263" s="79">
        <v>749653</v>
      </c>
      <c r="AA263" s="79">
        <v>4300427860</v>
      </c>
      <c r="AB263" s="79">
        <v>5940</v>
      </c>
      <c r="AC263" s="79">
        <v>6120</v>
      </c>
      <c r="AD263" s="79">
        <v>5540</v>
      </c>
      <c r="AE263" s="79">
        <v>84094</v>
      </c>
      <c r="AF263" s="79">
        <v>14650592</v>
      </c>
    </row>
    <row r="264" spans="22:32" ht="12.75">
      <c r="V264" s="379" t="s">
        <v>5590</v>
      </c>
      <c r="W264" s="63" t="s">
        <v>5590</v>
      </c>
      <c r="X264" s="79">
        <v>5890</v>
      </c>
      <c r="Y264" s="218">
        <v>-130</v>
      </c>
      <c r="Z264" s="79">
        <v>552608</v>
      </c>
      <c r="AA264" s="79">
        <v>3308781720</v>
      </c>
      <c r="AB264" s="79">
        <v>6150</v>
      </c>
      <c r="AC264" s="79">
        <v>6340</v>
      </c>
      <c r="AD264" s="79">
        <v>5820</v>
      </c>
      <c r="AE264" s="79">
        <v>86292</v>
      </c>
      <c r="AF264" s="79">
        <v>14650592</v>
      </c>
    </row>
    <row r="265" spans="22:32" ht="12.75">
      <c r="V265" s="379" t="s">
        <v>5596</v>
      </c>
      <c r="W265" s="63" t="s">
        <v>5596</v>
      </c>
      <c r="X265" s="79">
        <v>6020</v>
      </c>
      <c r="Y265" s="218">
        <v>230</v>
      </c>
      <c r="Z265" s="79">
        <v>1034101</v>
      </c>
      <c r="AA265" s="79">
        <v>6180167650</v>
      </c>
      <c r="AB265" s="79">
        <v>5890</v>
      </c>
      <c r="AC265" s="79">
        <v>6160</v>
      </c>
      <c r="AD265" s="79">
        <v>5710</v>
      </c>
      <c r="AE265" s="79">
        <v>88197</v>
      </c>
      <c r="AF265" s="79">
        <v>14650592</v>
      </c>
    </row>
    <row r="266" spans="22:32" ht="12.75">
      <c r="V266" s="379" t="s">
        <v>5601</v>
      </c>
      <c r="W266" s="63" t="s">
        <v>5601</v>
      </c>
      <c r="X266" s="79">
        <v>5790</v>
      </c>
      <c r="Y266" s="218">
        <v>-190</v>
      </c>
      <c r="Z266" s="79">
        <v>701275</v>
      </c>
      <c r="AA266" s="79">
        <v>4093726380</v>
      </c>
      <c r="AB266" s="79">
        <v>5960</v>
      </c>
      <c r="AC266" s="79">
        <v>6010</v>
      </c>
      <c r="AD266" s="79">
        <v>5740</v>
      </c>
      <c r="AE266" s="79">
        <v>84827</v>
      </c>
      <c r="AF266" s="79">
        <v>14650592</v>
      </c>
    </row>
    <row r="267" spans="22:32" ht="12.75">
      <c r="V267" s="379" t="s">
        <v>5605</v>
      </c>
      <c r="W267" s="63" t="s">
        <v>5605</v>
      </c>
      <c r="X267" s="79">
        <v>5980</v>
      </c>
      <c r="Y267" s="218">
        <v>480</v>
      </c>
      <c r="Z267" s="79">
        <v>4442199</v>
      </c>
      <c r="AA267" s="79">
        <v>26920725480</v>
      </c>
      <c r="AB267" s="79">
        <v>5720</v>
      </c>
      <c r="AC267" s="79">
        <v>6400</v>
      </c>
      <c r="AD267" s="79">
        <v>5590</v>
      </c>
      <c r="AE267" s="79">
        <v>87611</v>
      </c>
      <c r="AF267" s="79">
        <v>14650592</v>
      </c>
    </row>
    <row r="268" spans="22:32" ht="12.75">
      <c r="V268" s="379" t="s">
        <v>5609</v>
      </c>
      <c r="W268" s="63" t="s">
        <v>5609</v>
      </c>
      <c r="X268" s="79">
        <v>5500</v>
      </c>
      <c r="Y268" s="218">
        <v>150</v>
      </c>
      <c r="Z268" s="79">
        <v>5106488</v>
      </c>
      <c r="AA268" s="79">
        <v>30045784260</v>
      </c>
      <c r="AB268" s="79">
        <v>5180</v>
      </c>
      <c r="AC268" s="79">
        <v>6270</v>
      </c>
      <c r="AD268" s="79">
        <v>5180</v>
      </c>
      <c r="AE268" s="79">
        <v>80578</v>
      </c>
      <c r="AF268" s="79">
        <v>14650592</v>
      </c>
    </row>
    <row r="269" spans="22:32" ht="12.75">
      <c r="V269" s="379" t="s">
        <v>5613</v>
      </c>
      <c r="W269" s="63" t="s">
        <v>5613</v>
      </c>
      <c r="X269" s="79">
        <v>5350</v>
      </c>
      <c r="Y269" s="218">
        <v>40</v>
      </c>
      <c r="Z269" s="79">
        <v>1395361</v>
      </c>
      <c r="AA269" s="79">
        <v>7757210540</v>
      </c>
      <c r="AB269" s="79">
        <v>5390</v>
      </c>
      <c r="AC269" s="79">
        <v>5850</v>
      </c>
      <c r="AD269" s="79">
        <v>5240</v>
      </c>
      <c r="AE269" s="79">
        <v>78381</v>
      </c>
      <c r="AF269" s="79">
        <v>14650592</v>
      </c>
    </row>
    <row r="270" spans="22:32" ht="12.75">
      <c r="V270" s="379" t="s">
        <v>5618</v>
      </c>
      <c r="W270" s="63" t="s">
        <v>5618</v>
      </c>
      <c r="X270" s="79">
        <v>5310</v>
      </c>
      <c r="Y270" s="218">
        <v>-230</v>
      </c>
      <c r="Z270" s="79">
        <v>610608</v>
      </c>
      <c r="AA270" s="79">
        <v>3263318670</v>
      </c>
      <c r="AB270" s="79">
        <v>5520</v>
      </c>
      <c r="AC270" s="79">
        <v>5540</v>
      </c>
      <c r="AD270" s="79">
        <v>5220</v>
      </c>
      <c r="AE270" s="79">
        <v>77795</v>
      </c>
      <c r="AF270" s="79">
        <v>14650592</v>
      </c>
    </row>
    <row r="271" spans="22:32" ht="12.75">
      <c r="V271" s="379" t="s">
        <v>5622</v>
      </c>
      <c r="W271" s="63" t="s">
        <v>5622</v>
      </c>
      <c r="X271" s="79">
        <v>5540</v>
      </c>
      <c r="Y271" s="218">
        <v>160</v>
      </c>
      <c r="Z271" s="79">
        <v>716270</v>
      </c>
      <c r="AA271" s="79">
        <v>3911091570</v>
      </c>
      <c r="AB271" s="79">
        <v>5380</v>
      </c>
      <c r="AC271" s="79">
        <v>5600</v>
      </c>
      <c r="AD271" s="79">
        <v>5270</v>
      </c>
      <c r="AE271" s="79">
        <v>81164</v>
      </c>
      <c r="AF271" s="79">
        <v>14650592</v>
      </c>
    </row>
    <row r="272" spans="22:32" ht="12.75">
      <c r="V272" s="379" t="s">
        <v>5627</v>
      </c>
      <c r="W272" s="63" t="s">
        <v>5627</v>
      </c>
      <c r="X272" s="79">
        <v>5380</v>
      </c>
      <c r="Y272" s="218">
        <v>515</v>
      </c>
      <c r="Z272" s="79">
        <v>3467280</v>
      </c>
      <c r="AA272" s="79">
        <v>18817752485</v>
      </c>
      <c r="AB272" s="79">
        <v>5020</v>
      </c>
      <c r="AC272" s="79">
        <v>5780</v>
      </c>
      <c r="AD272" s="79">
        <v>4885</v>
      </c>
      <c r="AE272" s="79">
        <v>78820</v>
      </c>
      <c r="AF272" s="79">
        <v>14650592</v>
      </c>
    </row>
    <row r="273" spans="22:32" ht="12.75">
      <c r="V273" s="379" t="s">
        <v>5631</v>
      </c>
      <c r="W273" s="63" t="s">
        <v>5631</v>
      </c>
      <c r="X273" s="79">
        <v>4865</v>
      </c>
      <c r="Y273" s="218">
        <v>-15</v>
      </c>
      <c r="Z273" s="79">
        <v>229996</v>
      </c>
      <c r="AA273" s="79">
        <v>1122654600</v>
      </c>
      <c r="AB273" s="79">
        <v>4855</v>
      </c>
      <c r="AC273" s="79">
        <v>4970</v>
      </c>
      <c r="AD273" s="79">
        <v>4815</v>
      </c>
      <c r="AE273" s="79">
        <v>71275</v>
      </c>
      <c r="AF273" s="79">
        <v>14650592</v>
      </c>
    </row>
    <row r="274" spans="22:32" ht="12.75">
      <c r="V274" s="379" t="s">
        <v>5637</v>
      </c>
      <c r="W274" s="63" t="s">
        <v>5637</v>
      </c>
      <c r="X274" s="79">
        <v>4880</v>
      </c>
      <c r="Y274" s="218">
        <v>120</v>
      </c>
      <c r="Z274" s="79">
        <v>335671</v>
      </c>
      <c r="AA274" s="79">
        <v>1599945150</v>
      </c>
      <c r="AB274" s="79">
        <v>4750</v>
      </c>
      <c r="AC274" s="79">
        <v>4885</v>
      </c>
      <c r="AD274" s="79">
        <v>4630</v>
      </c>
      <c r="AE274" s="79">
        <v>71495</v>
      </c>
      <c r="AF274" s="79">
        <v>14650592</v>
      </c>
    </row>
    <row r="275" spans="22:32" ht="12.75">
      <c r="V275" s="379" t="s">
        <v>5641</v>
      </c>
      <c r="W275" s="63" t="s">
        <v>5641</v>
      </c>
      <c r="X275" s="79">
        <v>4760</v>
      </c>
      <c r="Y275" s="218">
        <v>-60</v>
      </c>
      <c r="Z275" s="79">
        <v>242115</v>
      </c>
      <c r="AA275" s="79">
        <v>1165070530</v>
      </c>
      <c r="AB275" s="79">
        <v>4820</v>
      </c>
      <c r="AC275" s="79">
        <v>4905</v>
      </c>
      <c r="AD275" s="79">
        <v>4735</v>
      </c>
      <c r="AE275" s="79">
        <v>69737</v>
      </c>
      <c r="AF275" s="79">
        <v>14650592</v>
      </c>
    </row>
    <row r="276" spans="22:32" ht="12.75">
      <c r="V276" s="379" t="s">
        <v>5647</v>
      </c>
      <c r="W276" s="63" t="s">
        <v>5647</v>
      </c>
      <c r="X276" s="79">
        <v>4820</v>
      </c>
      <c r="Y276" s="218">
        <v>-200</v>
      </c>
      <c r="Z276" s="79">
        <v>414816</v>
      </c>
      <c r="AA276" s="79">
        <v>2013555600</v>
      </c>
      <c r="AB276" s="79">
        <v>4960</v>
      </c>
      <c r="AC276" s="79">
        <v>4990</v>
      </c>
      <c r="AD276" s="79">
        <v>4790</v>
      </c>
      <c r="AE276" s="79">
        <v>70616</v>
      </c>
      <c r="AF276" s="79">
        <v>14650592</v>
      </c>
    </row>
    <row r="277" spans="22:32" ht="12.75">
      <c r="V277" s="379" t="s">
        <v>5650</v>
      </c>
      <c r="W277" s="63" t="s">
        <v>5650</v>
      </c>
      <c r="X277" s="79">
        <v>5020</v>
      </c>
      <c r="Y277" s="218">
        <v>290</v>
      </c>
      <c r="Z277" s="79">
        <v>1809868</v>
      </c>
      <c r="AA277" s="79">
        <v>9059205765</v>
      </c>
      <c r="AB277" s="79">
        <v>4960</v>
      </c>
      <c r="AC277" s="79">
        <v>5190</v>
      </c>
      <c r="AD277" s="79">
        <v>4780</v>
      </c>
      <c r="AE277" s="79">
        <v>73546</v>
      </c>
      <c r="AF277" s="79">
        <v>14650592</v>
      </c>
    </row>
    <row r="278" spans="22:32" ht="12.75">
      <c r="V278" s="379" t="s">
        <v>5655</v>
      </c>
      <c r="W278" s="63" t="s">
        <v>5655</v>
      </c>
      <c r="X278" s="79">
        <v>4730</v>
      </c>
      <c r="Y278" s="218">
        <v>365</v>
      </c>
      <c r="Z278" s="79">
        <v>4380830</v>
      </c>
      <c r="AA278" s="79">
        <v>21023706830</v>
      </c>
      <c r="AB278" s="79">
        <v>4500</v>
      </c>
      <c r="AC278" s="79">
        <v>5070</v>
      </c>
      <c r="AD278" s="79">
        <v>4415</v>
      </c>
      <c r="AE278" s="79">
        <v>69297</v>
      </c>
      <c r="AF278" s="79">
        <v>14650592</v>
      </c>
    </row>
    <row r="279" spans="22:32" ht="12.75">
      <c r="V279" s="379" t="s">
        <v>5659</v>
      </c>
      <c r="W279" s="63" t="s">
        <v>5659</v>
      </c>
      <c r="X279" s="79">
        <v>4365</v>
      </c>
      <c r="Y279" s="218">
        <v>75</v>
      </c>
      <c r="Z279" s="79">
        <v>826852</v>
      </c>
      <c r="AA279" s="79">
        <v>3611015885</v>
      </c>
      <c r="AB279" s="79">
        <v>4400</v>
      </c>
      <c r="AC279" s="79">
        <v>4470</v>
      </c>
      <c r="AD279" s="79">
        <v>4150</v>
      </c>
      <c r="AE279" s="79">
        <v>63950</v>
      </c>
      <c r="AF279" s="79">
        <v>14650592</v>
      </c>
    </row>
    <row r="280" spans="22:32" ht="12.75">
      <c r="V280" s="379" t="s">
        <v>5663</v>
      </c>
      <c r="W280" s="63" t="s">
        <v>5663</v>
      </c>
      <c r="X280" s="79">
        <v>4290</v>
      </c>
      <c r="Y280" s="218">
        <v>335</v>
      </c>
      <c r="Z280" s="79">
        <v>2149947</v>
      </c>
      <c r="AA280" s="79">
        <v>9436537665</v>
      </c>
      <c r="AB280" s="79">
        <v>4230</v>
      </c>
      <c r="AC280" s="79">
        <v>4640</v>
      </c>
      <c r="AD280" s="79">
        <v>4135</v>
      </c>
      <c r="AE280" s="79">
        <v>62851</v>
      </c>
      <c r="AF280" s="79">
        <v>14650592</v>
      </c>
    </row>
    <row r="281" spans="22:32" ht="12.75">
      <c r="V281" s="379" t="s">
        <v>5668</v>
      </c>
      <c r="W281" s="63" t="s">
        <v>5668</v>
      </c>
      <c r="X281" s="79">
        <v>3955</v>
      </c>
      <c r="Y281" s="218">
        <v>-65</v>
      </c>
      <c r="Z281" s="79">
        <v>60134</v>
      </c>
      <c r="AA281" s="79">
        <v>237756440</v>
      </c>
      <c r="AB281" s="79">
        <v>4035</v>
      </c>
      <c r="AC281" s="79">
        <v>4035</v>
      </c>
      <c r="AD281" s="79">
        <v>3900</v>
      </c>
      <c r="AE281" s="79">
        <v>57943</v>
      </c>
      <c r="AF281" s="79">
        <v>14650592</v>
      </c>
    </row>
    <row r="282" spans="22:32" ht="12.75">
      <c r="V282" s="379" t="s">
        <v>5672</v>
      </c>
      <c r="W282" s="63" t="s">
        <v>5672</v>
      </c>
      <c r="X282" s="79">
        <v>4020</v>
      </c>
      <c r="Y282" s="218">
        <v>35</v>
      </c>
      <c r="Z282" s="79">
        <v>81225</v>
      </c>
      <c r="AA282" s="79">
        <v>329323725</v>
      </c>
      <c r="AB282" s="79">
        <v>3985</v>
      </c>
      <c r="AC282" s="79">
        <v>4100</v>
      </c>
      <c r="AD282" s="79">
        <v>3985</v>
      </c>
      <c r="AE282" s="79">
        <v>58895</v>
      </c>
      <c r="AF282" s="79">
        <v>14650592</v>
      </c>
    </row>
    <row r="283" spans="22:32" ht="12.75">
      <c r="V283" s="379" t="s">
        <v>5676</v>
      </c>
      <c r="W283" s="63" t="s">
        <v>5676</v>
      </c>
      <c r="X283" s="79">
        <v>3985</v>
      </c>
      <c r="Y283" s="218">
        <v>-10</v>
      </c>
      <c r="Z283" s="79">
        <v>36309</v>
      </c>
      <c r="AA283" s="79">
        <v>144576125</v>
      </c>
      <c r="AB283" s="79">
        <v>4025</v>
      </c>
      <c r="AC283" s="79">
        <v>4030</v>
      </c>
      <c r="AD283" s="79">
        <v>3920</v>
      </c>
      <c r="AE283" s="79">
        <v>58383</v>
      </c>
      <c r="AF283" s="79">
        <v>14650592</v>
      </c>
    </row>
    <row r="284" spans="22:32" ht="12.75">
      <c r="V284" s="379" t="s">
        <v>5680</v>
      </c>
      <c r="W284" s="63" t="s">
        <v>5680</v>
      </c>
      <c r="X284" s="79">
        <v>3995</v>
      </c>
      <c r="Y284" s="218">
        <v>-80</v>
      </c>
      <c r="Z284" s="79">
        <v>47111</v>
      </c>
      <c r="AA284" s="79">
        <v>187542115</v>
      </c>
      <c r="AB284" s="79">
        <v>4065</v>
      </c>
      <c r="AC284" s="79">
        <v>4065</v>
      </c>
      <c r="AD284" s="79">
        <v>3925</v>
      </c>
      <c r="AE284" s="79">
        <v>58529</v>
      </c>
      <c r="AF284" s="79">
        <v>14650592</v>
      </c>
    </row>
    <row r="285" spans="22:32" ht="12.75">
      <c r="V285" s="379" t="s">
        <v>5683</v>
      </c>
      <c r="W285" s="63" t="s">
        <v>5683</v>
      </c>
      <c r="X285" s="79">
        <v>4075</v>
      </c>
      <c r="Y285" s="218">
        <v>15</v>
      </c>
      <c r="Z285" s="79">
        <v>46348</v>
      </c>
      <c r="AA285" s="79">
        <v>186175800</v>
      </c>
      <c r="AB285" s="79">
        <v>4040</v>
      </c>
      <c r="AC285" s="79">
        <v>4075</v>
      </c>
      <c r="AD285" s="79">
        <v>3965</v>
      </c>
      <c r="AE285" s="79">
        <v>59701</v>
      </c>
      <c r="AF285" s="79">
        <v>14650592</v>
      </c>
    </row>
    <row r="286" spans="22:32" ht="12.75">
      <c r="V286" s="379" t="s">
        <v>5687</v>
      </c>
      <c r="W286" s="63" t="s">
        <v>5687</v>
      </c>
      <c r="X286" s="79">
        <v>4060</v>
      </c>
      <c r="Y286" s="218">
        <v>0</v>
      </c>
      <c r="Z286" s="79">
        <v>80517</v>
      </c>
      <c r="AA286" s="79">
        <v>324820240</v>
      </c>
      <c r="AB286" s="79">
        <v>4080</v>
      </c>
      <c r="AC286" s="79">
        <v>4100</v>
      </c>
      <c r="AD286" s="79">
        <v>4000</v>
      </c>
      <c r="AE286" s="79">
        <v>59481</v>
      </c>
      <c r="AF286" s="79">
        <v>14650592</v>
      </c>
    </row>
    <row r="287" spans="22:32" ht="12.75">
      <c r="V287" s="379" t="s">
        <v>5692</v>
      </c>
      <c r="W287" s="63" t="s">
        <v>5692</v>
      </c>
      <c r="X287" s="79">
        <v>4060</v>
      </c>
      <c r="Y287" s="218">
        <v>55</v>
      </c>
      <c r="Z287" s="79">
        <v>120133</v>
      </c>
      <c r="AA287" s="79">
        <v>484681010</v>
      </c>
      <c r="AB287" s="79">
        <v>4020</v>
      </c>
      <c r="AC287" s="79">
        <v>4105</v>
      </c>
      <c r="AD287" s="79">
        <v>3950</v>
      </c>
      <c r="AE287" s="79">
        <v>59481</v>
      </c>
      <c r="AF287" s="79">
        <v>14650592</v>
      </c>
    </row>
    <row r="288" spans="22:32" ht="12.75">
      <c r="V288" s="379" t="s">
        <v>5696</v>
      </c>
      <c r="W288" s="63" t="s">
        <v>5696</v>
      </c>
      <c r="X288" s="79">
        <v>4005</v>
      </c>
      <c r="Y288" s="218">
        <v>5</v>
      </c>
      <c r="Z288" s="79">
        <v>36507</v>
      </c>
      <c r="AA288" s="79">
        <v>145378795</v>
      </c>
      <c r="AB288" s="79">
        <v>4010</v>
      </c>
      <c r="AC288" s="79">
        <v>4035</v>
      </c>
      <c r="AD288" s="79">
        <v>3950</v>
      </c>
      <c r="AE288" s="79">
        <v>58676</v>
      </c>
      <c r="AF288" s="79">
        <v>14650592</v>
      </c>
    </row>
    <row r="289" spans="22:32" ht="12.75">
      <c r="V289" s="379" t="s">
        <v>5700</v>
      </c>
      <c r="W289" s="63" t="s">
        <v>5700</v>
      </c>
      <c r="X289" s="79">
        <v>4000</v>
      </c>
      <c r="Y289" s="218">
        <v>-5</v>
      </c>
      <c r="Z289" s="79">
        <v>45087</v>
      </c>
      <c r="AA289" s="79">
        <v>179473670</v>
      </c>
      <c r="AB289" s="79">
        <v>4005</v>
      </c>
      <c r="AC289" s="79">
        <v>4040</v>
      </c>
      <c r="AD289" s="79">
        <v>3950</v>
      </c>
      <c r="AE289" s="79">
        <v>58602</v>
      </c>
      <c r="AF289" s="79">
        <v>14650592</v>
      </c>
    </row>
    <row r="290" spans="22:32" ht="12.75">
      <c r="V290" s="379" t="s">
        <v>5704</v>
      </c>
      <c r="W290" s="63" t="s">
        <v>5704</v>
      </c>
      <c r="X290" s="79">
        <v>4005</v>
      </c>
      <c r="Y290" s="218">
        <v>5</v>
      </c>
      <c r="Z290" s="79">
        <v>79114</v>
      </c>
      <c r="AA290" s="79">
        <v>316203670</v>
      </c>
      <c r="AB290" s="79">
        <v>4000</v>
      </c>
      <c r="AC290" s="79">
        <v>4020</v>
      </c>
      <c r="AD290" s="79">
        <v>3960</v>
      </c>
      <c r="AE290" s="79">
        <v>58676</v>
      </c>
      <c r="AF290" s="79">
        <v>14650592</v>
      </c>
    </row>
    <row r="291" spans="22:32" ht="12.75">
      <c r="V291" s="379" t="s">
        <v>5708</v>
      </c>
      <c r="W291" s="63" t="s">
        <v>5708</v>
      </c>
      <c r="X291" s="79">
        <v>4000</v>
      </c>
      <c r="Y291" s="218">
        <v>5</v>
      </c>
      <c r="Z291" s="79">
        <v>86535</v>
      </c>
      <c r="AA291" s="79">
        <v>341232705</v>
      </c>
      <c r="AB291" s="79">
        <v>4010</v>
      </c>
      <c r="AC291" s="79">
        <v>4020</v>
      </c>
      <c r="AD291" s="79">
        <v>3900</v>
      </c>
      <c r="AE291" s="79">
        <v>58602</v>
      </c>
      <c r="AF291" s="79">
        <v>14650592</v>
      </c>
    </row>
    <row r="292" spans="22:32" ht="12.75">
      <c r="V292" s="379" t="s">
        <v>5711</v>
      </c>
      <c r="W292" s="63" t="s">
        <v>5711</v>
      </c>
      <c r="X292" s="79">
        <v>3995</v>
      </c>
      <c r="Y292" s="218">
        <v>95</v>
      </c>
      <c r="Z292" s="79">
        <v>142719</v>
      </c>
      <c r="AA292" s="79">
        <v>565417725</v>
      </c>
      <c r="AB292" s="79">
        <v>3905</v>
      </c>
      <c r="AC292" s="79">
        <v>3995</v>
      </c>
      <c r="AD292" s="79">
        <v>3900</v>
      </c>
      <c r="AE292" s="79">
        <v>58529</v>
      </c>
      <c r="AF292" s="79">
        <v>14650592</v>
      </c>
    </row>
    <row r="293" spans="22:32" ht="12.75">
      <c r="V293" s="379" t="s">
        <v>5715</v>
      </c>
      <c r="W293" s="63" t="s">
        <v>5715</v>
      </c>
      <c r="X293" s="79">
        <v>3900</v>
      </c>
      <c r="Y293" s="218">
        <v>140</v>
      </c>
      <c r="Z293" s="79">
        <v>166611</v>
      </c>
      <c r="AA293" s="79">
        <v>642197745</v>
      </c>
      <c r="AB293" s="79">
        <v>3620</v>
      </c>
      <c r="AC293" s="79">
        <v>3925</v>
      </c>
      <c r="AD293" s="79">
        <v>3620</v>
      </c>
      <c r="AE293" s="79">
        <v>57137</v>
      </c>
      <c r="AF293" s="79">
        <v>14650592</v>
      </c>
    </row>
    <row r="294" spans="22:32" ht="12.75">
      <c r="V294" s="379" t="s">
        <v>5719</v>
      </c>
      <c r="W294" s="63" t="s">
        <v>5719</v>
      </c>
      <c r="X294" s="79">
        <v>3760</v>
      </c>
      <c r="Y294" s="218">
        <v>80</v>
      </c>
      <c r="Z294" s="79">
        <v>48646</v>
      </c>
      <c r="AA294" s="79">
        <v>181503195</v>
      </c>
      <c r="AB294" s="79">
        <v>3720</v>
      </c>
      <c r="AC294" s="79">
        <v>3770</v>
      </c>
      <c r="AD294" s="79">
        <v>3650</v>
      </c>
      <c r="AE294" s="79">
        <v>55086</v>
      </c>
      <c r="AF294" s="79">
        <v>14650592</v>
      </c>
    </row>
    <row r="295" spans="22:32" ht="12.75">
      <c r="V295" s="379" t="s">
        <v>5723</v>
      </c>
      <c r="W295" s="63" t="s">
        <v>5723</v>
      </c>
      <c r="X295" s="79">
        <v>3680</v>
      </c>
      <c r="Y295" s="218">
        <v>-65</v>
      </c>
      <c r="Z295" s="79">
        <v>38864</v>
      </c>
      <c r="AA295" s="79">
        <v>141215845</v>
      </c>
      <c r="AB295" s="79">
        <v>3645</v>
      </c>
      <c r="AC295" s="79">
        <v>3695</v>
      </c>
      <c r="AD295" s="79">
        <v>3585</v>
      </c>
      <c r="AE295" s="79">
        <v>53914</v>
      </c>
      <c r="AF295" s="79">
        <v>14650592</v>
      </c>
    </row>
    <row r="296" spans="22:32" ht="12.75">
      <c r="V296" s="379" t="s">
        <v>5728</v>
      </c>
      <c r="W296" s="63" t="s">
        <v>5728</v>
      </c>
      <c r="X296" s="79">
        <v>3745</v>
      </c>
      <c r="Y296" s="218">
        <v>35</v>
      </c>
      <c r="Z296" s="79">
        <v>28412</v>
      </c>
      <c r="AA296" s="79">
        <v>105353760</v>
      </c>
      <c r="AB296" s="79">
        <v>3715</v>
      </c>
      <c r="AC296" s="79">
        <v>3750</v>
      </c>
      <c r="AD296" s="79">
        <v>3665</v>
      </c>
      <c r="AE296" s="79">
        <v>54866</v>
      </c>
      <c r="AF296" s="79">
        <v>14650592</v>
      </c>
    </row>
    <row r="297" spans="22:32" ht="12.75">
      <c r="V297" s="379" t="s">
        <v>5731</v>
      </c>
      <c r="W297" s="63" t="s">
        <v>5731</v>
      </c>
      <c r="X297" s="79">
        <v>3710</v>
      </c>
      <c r="Y297" s="218">
        <v>35</v>
      </c>
      <c r="Z297" s="79">
        <v>79775</v>
      </c>
      <c r="AA297" s="79">
        <v>295768195</v>
      </c>
      <c r="AB297" s="79">
        <v>3690</v>
      </c>
      <c r="AC297" s="79">
        <v>3775</v>
      </c>
      <c r="AD297" s="79">
        <v>3630</v>
      </c>
      <c r="AE297" s="79">
        <v>54354</v>
      </c>
      <c r="AF297" s="79">
        <v>14650592</v>
      </c>
    </row>
    <row r="298" spans="22:32" ht="12.75">
      <c r="V298" s="379" t="s">
        <v>5735</v>
      </c>
      <c r="W298" s="63" t="s">
        <v>5735</v>
      </c>
      <c r="X298" s="79">
        <v>3675</v>
      </c>
      <c r="Y298" s="218">
        <v>-45</v>
      </c>
      <c r="Z298" s="79">
        <v>140385</v>
      </c>
      <c r="AA298" s="79">
        <v>506573350</v>
      </c>
      <c r="AB298" s="79">
        <v>3650</v>
      </c>
      <c r="AC298" s="79">
        <v>3675</v>
      </c>
      <c r="AD298" s="79">
        <v>3525</v>
      </c>
      <c r="AE298" s="79">
        <v>53841</v>
      </c>
      <c r="AF298" s="79">
        <v>14650592</v>
      </c>
    </row>
    <row r="299" spans="22:32" ht="12.75">
      <c r="V299" s="379" t="s">
        <v>5738</v>
      </c>
      <c r="W299" s="63" t="s">
        <v>5738</v>
      </c>
      <c r="X299" s="79">
        <v>3720</v>
      </c>
      <c r="Y299" s="218">
        <v>-270</v>
      </c>
      <c r="Z299" s="79">
        <v>190047</v>
      </c>
      <c r="AA299" s="79">
        <v>715923905</v>
      </c>
      <c r="AB299" s="79">
        <v>3915</v>
      </c>
      <c r="AC299" s="79">
        <v>3915</v>
      </c>
      <c r="AD299" s="79">
        <v>3560</v>
      </c>
      <c r="AE299" s="79">
        <v>54500</v>
      </c>
      <c r="AF299" s="79">
        <v>14650592</v>
      </c>
    </row>
    <row r="300" spans="22:32" ht="12.75">
      <c r="V300" s="379" t="s">
        <v>5741</v>
      </c>
      <c r="W300" s="63" t="s">
        <v>5741</v>
      </c>
      <c r="X300" s="79">
        <v>3990</v>
      </c>
      <c r="Y300" s="218">
        <v>-40</v>
      </c>
      <c r="Z300" s="79">
        <v>166329</v>
      </c>
      <c r="AA300" s="79">
        <v>659480525</v>
      </c>
      <c r="AB300" s="79">
        <v>4045</v>
      </c>
      <c r="AC300" s="79">
        <v>4050</v>
      </c>
      <c r="AD300" s="79">
        <v>3900</v>
      </c>
      <c r="AE300" s="79">
        <v>58456</v>
      </c>
      <c r="AF300" s="79">
        <v>14650592</v>
      </c>
    </row>
    <row r="301" spans="22:32" ht="12.75">
      <c r="V301" s="379" t="s">
        <v>5745</v>
      </c>
      <c r="W301" s="63" t="s">
        <v>5745</v>
      </c>
      <c r="X301" s="79">
        <v>4030</v>
      </c>
      <c r="Y301" s="218">
        <v>220</v>
      </c>
      <c r="Z301" s="79">
        <v>303233</v>
      </c>
      <c r="AA301" s="79">
        <v>1203460480</v>
      </c>
      <c r="AB301" s="79">
        <v>3840</v>
      </c>
      <c r="AC301" s="79">
        <v>4055</v>
      </c>
      <c r="AD301" s="79">
        <v>3790</v>
      </c>
      <c r="AE301" s="79">
        <v>59042</v>
      </c>
      <c r="AF301" s="79">
        <v>14650592</v>
      </c>
    </row>
    <row r="302" spans="22:32" ht="12.75">
      <c r="V302" s="379" t="s">
        <v>5749</v>
      </c>
      <c r="W302" s="63" t="s">
        <v>5749</v>
      </c>
      <c r="X302" s="79">
        <v>3810</v>
      </c>
      <c r="Y302" s="218">
        <v>-35</v>
      </c>
      <c r="Z302" s="79">
        <v>39760</v>
      </c>
      <c r="AA302" s="79">
        <v>151432505</v>
      </c>
      <c r="AB302" s="79">
        <v>3810</v>
      </c>
      <c r="AC302" s="79">
        <v>3845</v>
      </c>
      <c r="AD302" s="79">
        <v>3790</v>
      </c>
      <c r="AE302" s="79">
        <v>55819</v>
      </c>
      <c r="AF302" s="79">
        <v>14650592</v>
      </c>
    </row>
    <row r="303" spans="22:32" ht="12.75">
      <c r="V303" s="379" t="s">
        <v>5754</v>
      </c>
      <c r="W303" s="63" t="s">
        <v>5754</v>
      </c>
      <c r="X303" s="79">
        <v>3845</v>
      </c>
      <c r="Y303" s="218">
        <v>-65</v>
      </c>
      <c r="Z303" s="79">
        <v>57770</v>
      </c>
      <c r="AA303" s="79">
        <v>222678845</v>
      </c>
      <c r="AB303" s="79">
        <v>3920</v>
      </c>
      <c r="AC303" s="79">
        <v>3920</v>
      </c>
      <c r="AD303" s="79">
        <v>3820</v>
      </c>
      <c r="AE303" s="79">
        <v>56332</v>
      </c>
      <c r="AF303" s="79">
        <v>14650592</v>
      </c>
    </row>
    <row r="304" spans="22:32" ht="12.75">
      <c r="V304" s="379" t="s">
        <v>5760</v>
      </c>
      <c r="W304" s="63" t="s">
        <v>5760</v>
      </c>
      <c r="X304" s="79">
        <v>3910</v>
      </c>
      <c r="Y304" s="218">
        <v>35</v>
      </c>
      <c r="Z304" s="79">
        <v>80212</v>
      </c>
      <c r="AA304" s="79">
        <v>312581000</v>
      </c>
      <c r="AB304" s="79">
        <v>3900</v>
      </c>
      <c r="AC304" s="79">
        <v>3925</v>
      </c>
      <c r="AD304" s="79">
        <v>3865</v>
      </c>
      <c r="AE304" s="79">
        <v>57284</v>
      </c>
      <c r="AF304" s="79">
        <v>14650592</v>
      </c>
    </row>
    <row r="305" spans="22:32" ht="12.75">
      <c r="V305" s="379" t="s">
        <v>5765</v>
      </c>
      <c r="W305" s="63" t="s">
        <v>5765</v>
      </c>
      <c r="X305" s="79">
        <v>3875</v>
      </c>
      <c r="Y305" s="218">
        <v>30</v>
      </c>
      <c r="Z305" s="79">
        <v>93429</v>
      </c>
      <c r="AA305" s="79">
        <v>360673145</v>
      </c>
      <c r="AB305" s="79">
        <v>3835</v>
      </c>
      <c r="AC305" s="79">
        <v>3880</v>
      </c>
      <c r="AD305" s="79">
        <v>3820</v>
      </c>
      <c r="AE305" s="79">
        <v>56771</v>
      </c>
      <c r="AF305" s="79">
        <v>14650592</v>
      </c>
    </row>
    <row r="306" spans="22:32" ht="12.75">
      <c r="V306" s="379" t="s">
        <v>5769</v>
      </c>
      <c r="W306" s="63" t="s">
        <v>5769</v>
      </c>
      <c r="X306" s="79">
        <v>3845</v>
      </c>
      <c r="Y306" s="218">
        <v>-5</v>
      </c>
      <c r="Z306" s="79">
        <v>31294</v>
      </c>
      <c r="AA306" s="79">
        <v>120154640</v>
      </c>
      <c r="AB306" s="79">
        <v>3850</v>
      </c>
      <c r="AC306" s="79">
        <v>3880</v>
      </c>
      <c r="AD306" s="79">
        <v>3800</v>
      </c>
      <c r="AE306" s="79">
        <v>56332</v>
      </c>
      <c r="AF306" s="79">
        <v>14650592</v>
      </c>
    </row>
    <row r="307" spans="22:32" ht="12.75">
      <c r="V307" s="379" t="s">
        <v>5774</v>
      </c>
      <c r="W307" s="63" t="s">
        <v>5774</v>
      </c>
      <c r="X307" s="79">
        <v>3850</v>
      </c>
      <c r="Y307" s="218">
        <v>15</v>
      </c>
      <c r="Z307" s="79">
        <v>52467</v>
      </c>
      <c r="AA307" s="79">
        <v>201085220</v>
      </c>
      <c r="AB307" s="79">
        <v>3840</v>
      </c>
      <c r="AC307" s="79">
        <v>3865</v>
      </c>
      <c r="AD307" s="79">
        <v>3785</v>
      </c>
      <c r="AE307" s="79">
        <v>56405</v>
      </c>
      <c r="AF307" s="79">
        <v>14650592</v>
      </c>
    </row>
    <row r="308" spans="22:32" ht="12.75">
      <c r="V308" s="379" t="s">
        <v>5778</v>
      </c>
      <c r="W308" s="63" t="s">
        <v>5778</v>
      </c>
      <c r="X308" s="79">
        <v>3835</v>
      </c>
      <c r="Y308" s="218">
        <v>115</v>
      </c>
      <c r="Z308" s="79">
        <v>91515</v>
      </c>
      <c r="AA308" s="79">
        <v>347779785</v>
      </c>
      <c r="AB308" s="79">
        <v>3720</v>
      </c>
      <c r="AC308" s="79">
        <v>3900</v>
      </c>
      <c r="AD308" s="79">
        <v>3720</v>
      </c>
      <c r="AE308" s="79">
        <v>56185</v>
      </c>
      <c r="AF308" s="79">
        <v>14650592</v>
      </c>
    </row>
    <row r="309" spans="22:32" ht="12.75">
      <c r="V309" s="379" t="s">
        <v>5783</v>
      </c>
      <c r="W309" s="63" t="s">
        <v>5783</v>
      </c>
      <c r="X309" s="79">
        <v>3720</v>
      </c>
      <c r="Y309" s="218">
        <v>-45</v>
      </c>
      <c r="Z309" s="79">
        <v>62175</v>
      </c>
      <c r="AA309" s="79">
        <v>232464100</v>
      </c>
      <c r="AB309" s="79">
        <v>3780</v>
      </c>
      <c r="AC309" s="79">
        <v>3780</v>
      </c>
      <c r="AD309" s="79">
        <v>3710</v>
      </c>
      <c r="AE309" s="79">
        <v>54500</v>
      </c>
      <c r="AF309" s="79">
        <v>14650592</v>
      </c>
    </row>
    <row r="310" spans="22:32" ht="12.75">
      <c r="V310" s="379" t="s">
        <v>5788</v>
      </c>
      <c r="W310" s="63" t="s">
        <v>5788</v>
      </c>
      <c r="X310" s="79">
        <v>3765</v>
      </c>
      <c r="Y310" s="218">
        <v>65</v>
      </c>
      <c r="Z310" s="79">
        <v>40439</v>
      </c>
      <c r="AA310" s="79">
        <v>150977540</v>
      </c>
      <c r="AB310" s="79">
        <v>3700</v>
      </c>
      <c r="AC310" s="79">
        <v>3770</v>
      </c>
      <c r="AD310" s="79">
        <v>3660</v>
      </c>
      <c r="AE310" s="79">
        <v>55159</v>
      </c>
      <c r="AF310" s="79">
        <v>14650592</v>
      </c>
    </row>
    <row r="311" spans="22:32" ht="12.75">
      <c r="V311" s="379" t="s">
        <v>5794</v>
      </c>
      <c r="W311" s="63" t="s">
        <v>5794</v>
      </c>
      <c r="X311" s="79">
        <v>3700</v>
      </c>
      <c r="Y311" s="218">
        <v>-5</v>
      </c>
      <c r="Z311" s="79">
        <v>28623</v>
      </c>
      <c r="AA311" s="79">
        <v>106382160</v>
      </c>
      <c r="AB311" s="79">
        <v>3705</v>
      </c>
      <c r="AC311" s="79">
        <v>3740</v>
      </c>
      <c r="AD311" s="79">
        <v>3680</v>
      </c>
      <c r="AE311" s="79">
        <v>54207</v>
      </c>
      <c r="AF311" s="79">
        <v>14650592</v>
      </c>
    </row>
    <row r="312" spans="22:32" ht="12.75">
      <c r="V312" s="379" t="s">
        <v>5798</v>
      </c>
      <c r="W312" s="63" t="s">
        <v>5798</v>
      </c>
      <c r="X312" s="79">
        <v>3705</v>
      </c>
      <c r="Y312" s="218">
        <v>30</v>
      </c>
      <c r="Z312" s="79">
        <v>23121</v>
      </c>
      <c r="AA312" s="79">
        <v>85201190</v>
      </c>
      <c r="AB312" s="79">
        <v>3675</v>
      </c>
      <c r="AC312" s="79">
        <v>3730</v>
      </c>
      <c r="AD312" s="79">
        <v>3650</v>
      </c>
      <c r="AE312" s="79">
        <v>54280</v>
      </c>
      <c r="AF312" s="79">
        <v>14650592</v>
      </c>
    </row>
    <row r="313" spans="22:32" ht="12.75">
      <c r="V313" s="379" t="s">
        <v>5803</v>
      </c>
      <c r="W313" s="63" t="s">
        <v>5803</v>
      </c>
      <c r="X313" s="79">
        <v>3675</v>
      </c>
      <c r="Y313" s="218">
        <v>-40</v>
      </c>
      <c r="Z313" s="79">
        <v>67283</v>
      </c>
      <c r="AA313" s="79">
        <v>245467555</v>
      </c>
      <c r="AB313" s="79">
        <v>3715</v>
      </c>
      <c r="AC313" s="79">
        <v>3745</v>
      </c>
      <c r="AD313" s="79">
        <v>3595</v>
      </c>
      <c r="AE313" s="79">
        <v>53841</v>
      </c>
      <c r="AF313" s="79">
        <v>14650592</v>
      </c>
    </row>
    <row r="314" spans="22:32" ht="12.75">
      <c r="V314" s="379" t="s">
        <v>5808</v>
      </c>
      <c r="W314" s="63" t="s">
        <v>5808</v>
      </c>
      <c r="X314" s="79">
        <v>3715</v>
      </c>
      <c r="Y314" s="218">
        <v>-50</v>
      </c>
      <c r="Z314" s="79">
        <v>28181</v>
      </c>
      <c r="AA314" s="79">
        <v>104828120</v>
      </c>
      <c r="AB314" s="79">
        <v>3770</v>
      </c>
      <c r="AC314" s="79">
        <v>3800</v>
      </c>
      <c r="AD314" s="79">
        <v>3695</v>
      </c>
      <c r="AE314" s="79">
        <v>54427</v>
      </c>
      <c r="AF314" s="79">
        <v>14650592</v>
      </c>
    </row>
    <row r="315" spans="22:32" ht="12.75">
      <c r="V315" s="379" t="s">
        <v>5813</v>
      </c>
      <c r="W315" s="63" t="s">
        <v>5813</v>
      </c>
      <c r="X315" s="79">
        <v>3765</v>
      </c>
      <c r="Y315" s="218">
        <v>-10</v>
      </c>
      <c r="Z315" s="79">
        <v>84696</v>
      </c>
      <c r="AA315" s="79">
        <v>314774785</v>
      </c>
      <c r="AB315" s="79">
        <v>3780</v>
      </c>
      <c r="AC315" s="79">
        <v>3780</v>
      </c>
      <c r="AD315" s="79">
        <v>3660</v>
      </c>
      <c r="AE315" s="79">
        <v>55159</v>
      </c>
      <c r="AF315" s="79">
        <v>14650592</v>
      </c>
    </row>
    <row r="316" spans="22:32" ht="12.75">
      <c r="V316" s="379" t="s">
        <v>5817</v>
      </c>
      <c r="W316" s="63" t="s">
        <v>5817</v>
      </c>
      <c r="X316" s="79">
        <v>3775</v>
      </c>
      <c r="Y316" s="218">
        <v>-95</v>
      </c>
      <c r="Z316" s="79">
        <v>74731</v>
      </c>
      <c r="AA316" s="79">
        <v>282176345</v>
      </c>
      <c r="AB316" s="79">
        <v>3835</v>
      </c>
      <c r="AC316" s="79">
        <v>3880</v>
      </c>
      <c r="AD316" s="79">
        <v>3740</v>
      </c>
      <c r="AE316" s="79">
        <v>55306</v>
      </c>
      <c r="AF316" s="79">
        <v>14650592</v>
      </c>
    </row>
    <row r="317" spans="22:32" ht="12.75">
      <c r="V317" s="379" t="s">
        <v>5821</v>
      </c>
      <c r="W317" s="63" t="s">
        <v>5821</v>
      </c>
      <c r="X317" s="79">
        <v>3870</v>
      </c>
      <c r="Y317" s="218">
        <v>-5</v>
      </c>
      <c r="Z317" s="79">
        <v>57768</v>
      </c>
      <c r="AA317" s="79">
        <v>221424730</v>
      </c>
      <c r="AB317" s="79">
        <v>3815</v>
      </c>
      <c r="AC317" s="79">
        <v>3895</v>
      </c>
      <c r="AD317" s="79">
        <v>3790</v>
      </c>
      <c r="AE317" s="79">
        <v>56698</v>
      </c>
      <c r="AF317" s="79">
        <v>14650592</v>
      </c>
    </row>
    <row r="318" spans="22:32" ht="12.75">
      <c r="V318" s="379" t="s">
        <v>5825</v>
      </c>
      <c r="W318" s="63" t="s">
        <v>5825</v>
      </c>
      <c r="X318" s="79">
        <v>3875</v>
      </c>
      <c r="Y318" s="218">
        <v>15</v>
      </c>
      <c r="Z318" s="79">
        <v>67697</v>
      </c>
      <c r="AA318" s="79">
        <v>262829215</v>
      </c>
      <c r="AB318" s="79">
        <v>3840</v>
      </c>
      <c r="AC318" s="79">
        <v>3930</v>
      </c>
      <c r="AD318" s="79">
        <v>3805</v>
      </c>
      <c r="AE318" s="79">
        <v>56771</v>
      </c>
      <c r="AF318" s="79">
        <v>14650592</v>
      </c>
    </row>
    <row r="319" spans="22:32" ht="12.75">
      <c r="V319" s="379" t="s">
        <v>5832</v>
      </c>
      <c r="W319" s="63" t="s">
        <v>5832</v>
      </c>
      <c r="X319" s="79">
        <v>3860</v>
      </c>
      <c r="Y319" s="218">
        <v>55</v>
      </c>
      <c r="Z319" s="79">
        <v>98433</v>
      </c>
      <c r="AA319" s="79">
        <v>377480385</v>
      </c>
      <c r="AB319" s="79">
        <v>3810</v>
      </c>
      <c r="AC319" s="79">
        <v>3860</v>
      </c>
      <c r="AD319" s="79">
        <v>3795</v>
      </c>
      <c r="AE319" s="79">
        <v>56551</v>
      </c>
      <c r="AF319" s="79">
        <v>14650592</v>
      </c>
    </row>
    <row r="320" spans="22:32" ht="12.75">
      <c r="V320" s="379" t="s">
        <v>5836</v>
      </c>
      <c r="W320" s="63" t="s">
        <v>5836</v>
      </c>
      <c r="X320" s="79">
        <v>3805</v>
      </c>
      <c r="Y320" s="218">
        <v>0</v>
      </c>
      <c r="Z320" s="79">
        <v>73427</v>
      </c>
      <c r="AA320" s="79">
        <v>279776290</v>
      </c>
      <c r="AB320" s="79">
        <v>3800</v>
      </c>
      <c r="AC320" s="79">
        <v>3845</v>
      </c>
      <c r="AD320" s="79">
        <v>3780</v>
      </c>
      <c r="AE320" s="79">
        <v>55746</v>
      </c>
      <c r="AF320" s="79">
        <v>14650592</v>
      </c>
    </row>
    <row r="321" spans="22:32" ht="12.75">
      <c r="V321" s="379" t="s">
        <v>5840</v>
      </c>
      <c r="W321" s="63" t="s">
        <v>5840</v>
      </c>
      <c r="X321" s="79">
        <v>3805</v>
      </c>
      <c r="Y321" s="218">
        <v>30</v>
      </c>
      <c r="Z321" s="79">
        <v>67447</v>
      </c>
      <c r="AA321" s="79">
        <v>255716360</v>
      </c>
      <c r="AB321" s="79">
        <v>3775</v>
      </c>
      <c r="AC321" s="79">
        <v>3820</v>
      </c>
      <c r="AD321" s="79">
        <v>3765</v>
      </c>
      <c r="AE321" s="79">
        <v>55746</v>
      </c>
      <c r="AF321" s="79">
        <v>14650592</v>
      </c>
    </row>
    <row r="322" spans="22:32" ht="12.75">
      <c r="V322" s="379" t="s">
        <v>5843</v>
      </c>
      <c r="W322" s="63" t="s">
        <v>5843</v>
      </c>
      <c r="X322" s="79">
        <v>3775</v>
      </c>
      <c r="Y322" s="218">
        <v>5</v>
      </c>
      <c r="Z322" s="79">
        <v>47578</v>
      </c>
      <c r="AA322" s="79">
        <v>179993580</v>
      </c>
      <c r="AB322" s="79">
        <v>3760</v>
      </c>
      <c r="AC322" s="79">
        <v>3815</v>
      </c>
      <c r="AD322" s="79">
        <v>3755</v>
      </c>
      <c r="AE322" s="79">
        <v>55306</v>
      </c>
      <c r="AF322" s="79">
        <v>14650592</v>
      </c>
    </row>
    <row r="323" spans="22:32" ht="12.75">
      <c r="V323" s="379" t="s">
        <v>5847</v>
      </c>
      <c r="W323" s="63" t="s">
        <v>5847</v>
      </c>
      <c r="X323" s="79">
        <v>3770</v>
      </c>
      <c r="Y323" s="218">
        <v>15</v>
      </c>
      <c r="Z323" s="79">
        <v>120919</v>
      </c>
      <c r="AA323" s="79">
        <v>462273190</v>
      </c>
      <c r="AB323" s="79">
        <v>3830</v>
      </c>
      <c r="AC323" s="79">
        <v>3865</v>
      </c>
      <c r="AD323" s="79">
        <v>3770</v>
      </c>
      <c r="AE323" s="79">
        <v>55233</v>
      </c>
      <c r="AF323" s="79">
        <v>14650592</v>
      </c>
    </row>
    <row r="324" spans="22:32" ht="12.75">
      <c r="V324" s="379" t="s">
        <v>5851</v>
      </c>
      <c r="W324" s="63" t="s">
        <v>5851</v>
      </c>
      <c r="X324" s="79">
        <v>3755</v>
      </c>
      <c r="Y324" s="218">
        <v>60</v>
      </c>
      <c r="Z324" s="79">
        <v>38472</v>
      </c>
      <c r="AA324" s="79">
        <v>143283035</v>
      </c>
      <c r="AB324" s="79">
        <v>3620</v>
      </c>
      <c r="AC324" s="79">
        <v>3765</v>
      </c>
      <c r="AD324" s="79">
        <v>3620</v>
      </c>
      <c r="AE324" s="79">
        <v>55013</v>
      </c>
      <c r="AF324" s="79">
        <v>14650592</v>
      </c>
    </row>
    <row r="325" spans="22:32" ht="12.75">
      <c r="V325" s="379" t="s">
        <v>5852</v>
      </c>
      <c r="W325" s="63" t="s">
        <v>5852</v>
      </c>
      <c r="X325" s="79">
        <v>3695</v>
      </c>
      <c r="Y325" s="218">
        <v>0</v>
      </c>
      <c r="Z325" s="79">
        <v>27277</v>
      </c>
      <c r="AA325" s="79">
        <v>100006060</v>
      </c>
      <c r="AB325" s="79">
        <v>3630</v>
      </c>
      <c r="AC325" s="79">
        <v>3720</v>
      </c>
      <c r="AD325" s="79">
        <v>3620</v>
      </c>
      <c r="AE325" s="79">
        <v>54134</v>
      </c>
      <c r="AF325" s="79">
        <v>14650592</v>
      </c>
    </row>
    <row r="326" spans="22:32" ht="12.75">
      <c r="V326" s="379" t="s">
        <v>5853</v>
      </c>
      <c r="W326" s="63" t="s">
        <v>5853</v>
      </c>
      <c r="X326" s="79">
        <v>3695</v>
      </c>
      <c r="Y326" s="218">
        <v>30</v>
      </c>
      <c r="Z326" s="79">
        <v>32545</v>
      </c>
      <c r="AA326" s="79">
        <v>120084655</v>
      </c>
      <c r="AB326" s="79">
        <v>3665</v>
      </c>
      <c r="AC326" s="79">
        <v>3740</v>
      </c>
      <c r="AD326" s="79">
        <v>3635</v>
      </c>
      <c r="AE326" s="79">
        <v>54134</v>
      </c>
      <c r="AF326" s="79">
        <v>14650592</v>
      </c>
    </row>
    <row r="327" spans="22:32" ht="12.75">
      <c r="V327" s="379" t="s">
        <v>5854</v>
      </c>
      <c r="W327" s="63" t="s">
        <v>5854</v>
      </c>
      <c r="X327" s="79">
        <v>3665</v>
      </c>
      <c r="Y327" s="218">
        <v>45</v>
      </c>
      <c r="Z327" s="79">
        <v>31625</v>
      </c>
      <c r="AA327" s="79">
        <v>115112420</v>
      </c>
      <c r="AB327" s="79">
        <v>3570</v>
      </c>
      <c r="AC327" s="79">
        <v>3690</v>
      </c>
      <c r="AD327" s="79">
        <v>3560</v>
      </c>
      <c r="AE327" s="79">
        <v>53694</v>
      </c>
      <c r="AF327" s="79">
        <v>14650592</v>
      </c>
    </row>
    <row r="328" spans="22:32" ht="12.75">
      <c r="V328" s="379" t="s">
        <v>5855</v>
      </c>
      <c r="W328" s="63" t="s">
        <v>5855</v>
      </c>
      <c r="X328" s="79">
        <v>3620</v>
      </c>
      <c r="Y328" s="218">
        <v>-110</v>
      </c>
      <c r="Z328" s="79">
        <v>134452</v>
      </c>
      <c r="AA328" s="79">
        <v>485875530</v>
      </c>
      <c r="AB328" s="79">
        <v>3695</v>
      </c>
      <c r="AC328" s="79">
        <v>3695</v>
      </c>
      <c r="AD328" s="79">
        <v>3570</v>
      </c>
      <c r="AE328" s="79">
        <v>53035</v>
      </c>
      <c r="AF328" s="79">
        <v>14650592</v>
      </c>
    </row>
    <row r="329" spans="22:32" ht="12.75">
      <c r="V329" s="379" t="s">
        <v>5856</v>
      </c>
      <c r="W329" s="63" t="s">
        <v>5856</v>
      </c>
      <c r="X329" s="79">
        <v>3730</v>
      </c>
      <c r="Y329" s="218">
        <v>-55</v>
      </c>
      <c r="Z329" s="79">
        <v>72002</v>
      </c>
      <c r="AA329" s="79">
        <v>269101770</v>
      </c>
      <c r="AB329" s="79">
        <v>3730</v>
      </c>
      <c r="AC329" s="79">
        <v>3810</v>
      </c>
      <c r="AD329" s="79">
        <v>3680</v>
      </c>
      <c r="AE329" s="79">
        <v>54647</v>
      </c>
      <c r="AF329" s="79">
        <v>14650592</v>
      </c>
    </row>
    <row r="330" spans="22:32" ht="12.75">
      <c r="V330" s="379" t="s">
        <v>5857</v>
      </c>
      <c r="W330" s="63" t="s">
        <v>5857</v>
      </c>
      <c r="X330" s="79">
        <v>3785</v>
      </c>
      <c r="Y330" s="218">
        <v>-15</v>
      </c>
      <c r="Z330" s="79">
        <v>171269</v>
      </c>
      <c r="AA330" s="79">
        <v>644256025</v>
      </c>
      <c r="AB330" s="79">
        <v>3800</v>
      </c>
      <c r="AC330" s="79">
        <v>3830</v>
      </c>
      <c r="AD330" s="79">
        <v>3670</v>
      </c>
      <c r="AE330" s="79">
        <v>55452</v>
      </c>
      <c r="AF330" s="79">
        <v>14650592</v>
      </c>
    </row>
    <row r="331" spans="22:32" ht="12.75">
      <c r="V331" s="379" t="s">
        <v>5858</v>
      </c>
      <c r="W331" s="63" t="s">
        <v>5858</v>
      </c>
      <c r="X331" s="79">
        <v>3800</v>
      </c>
      <c r="Y331" s="218">
        <v>-165</v>
      </c>
      <c r="Z331" s="79">
        <v>278595</v>
      </c>
      <c r="AA331" s="79">
        <v>1064117360</v>
      </c>
      <c r="AB331" s="79">
        <v>3905</v>
      </c>
      <c r="AC331" s="79">
        <v>3940</v>
      </c>
      <c r="AD331" s="79">
        <v>3780</v>
      </c>
      <c r="AE331" s="79">
        <v>55672</v>
      </c>
      <c r="AF331" s="79">
        <v>14650592</v>
      </c>
    </row>
    <row r="332" spans="22:32" ht="12.75">
      <c r="V332" s="379" t="s">
        <v>5859</v>
      </c>
      <c r="W332" s="63" t="s">
        <v>5859</v>
      </c>
      <c r="X332" s="79">
        <v>3965</v>
      </c>
      <c r="Y332" s="218">
        <v>-225</v>
      </c>
      <c r="Z332" s="79">
        <v>369780</v>
      </c>
      <c r="AA332" s="79">
        <v>1480287745</v>
      </c>
      <c r="AB332" s="79">
        <v>4180</v>
      </c>
      <c r="AC332" s="79">
        <v>4180</v>
      </c>
      <c r="AD332" s="79">
        <v>3950</v>
      </c>
      <c r="AE332" s="79">
        <v>58090</v>
      </c>
      <c r="AF332" s="79">
        <v>14650592</v>
      </c>
    </row>
    <row r="333" spans="22:32" ht="12.75">
      <c r="V333" s="379" t="s">
        <v>5860</v>
      </c>
      <c r="W333" s="63" t="s">
        <v>5860</v>
      </c>
      <c r="X333" s="79">
        <v>4190</v>
      </c>
      <c r="Y333" s="218">
        <v>-50</v>
      </c>
      <c r="Z333" s="79">
        <v>167118</v>
      </c>
      <c r="AA333" s="79">
        <v>697859285</v>
      </c>
      <c r="AB333" s="79">
        <v>4260</v>
      </c>
      <c r="AC333" s="79">
        <v>4285</v>
      </c>
      <c r="AD333" s="79">
        <v>4040</v>
      </c>
      <c r="AE333" s="79">
        <v>61386</v>
      </c>
      <c r="AF333" s="79">
        <v>14650592</v>
      </c>
    </row>
    <row r="334" spans="22:32" ht="12.75">
      <c r="V334" s="379" t="s">
        <v>5861</v>
      </c>
      <c r="W334" s="63" t="s">
        <v>5861</v>
      </c>
      <c r="X334" s="79">
        <v>4240</v>
      </c>
      <c r="Y334" s="218">
        <v>-40</v>
      </c>
      <c r="Z334" s="79">
        <v>157176</v>
      </c>
      <c r="AA334" s="79">
        <v>667584830</v>
      </c>
      <c r="AB334" s="79">
        <v>4285</v>
      </c>
      <c r="AC334" s="79">
        <v>4320</v>
      </c>
      <c r="AD334" s="79">
        <v>4200</v>
      </c>
      <c r="AE334" s="79">
        <v>62119</v>
      </c>
      <c r="AF334" s="79">
        <v>14650592</v>
      </c>
    </row>
    <row r="335" spans="22:32" ht="12.75">
      <c r="V335" s="379" t="s">
        <v>5862</v>
      </c>
      <c r="W335" s="63" t="s">
        <v>5862</v>
      </c>
      <c r="X335" s="79">
        <v>4280</v>
      </c>
      <c r="Y335" s="218">
        <v>65</v>
      </c>
      <c r="Z335" s="79">
        <v>175868</v>
      </c>
      <c r="AA335" s="79">
        <v>733527140</v>
      </c>
      <c r="AB335" s="79">
        <v>4180</v>
      </c>
      <c r="AC335" s="79">
        <v>4280</v>
      </c>
      <c r="AD335" s="79">
        <v>4085</v>
      </c>
      <c r="AE335" s="79">
        <v>62705</v>
      </c>
      <c r="AF335" s="79">
        <v>14650592</v>
      </c>
    </row>
    <row r="336" spans="22:32" ht="12.75">
      <c r="V336" s="379" t="s">
        <v>5863</v>
      </c>
      <c r="W336" s="63" t="s">
        <v>5863</v>
      </c>
      <c r="X336" s="79">
        <v>4215</v>
      </c>
      <c r="Y336" s="218">
        <v>5</v>
      </c>
      <c r="Z336" s="79">
        <v>231519</v>
      </c>
      <c r="AA336" s="79">
        <v>973766785</v>
      </c>
      <c r="AB336" s="79">
        <v>4255</v>
      </c>
      <c r="AC336" s="79">
        <v>4315</v>
      </c>
      <c r="AD336" s="79">
        <v>4110</v>
      </c>
      <c r="AE336" s="79">
        <v>61752</v>
      </c>
      <c r="AF336" s="79">
        <v>14650592</v>
      </c>
    </row>
    <row r="337" spans="22:32" ht="12.75">
      <c r="V337" s="379" t="s">
        <v>5864</v>
      </c>
      <c r="W337" s="63" t="s">
        <v>5864</v>
      </c>
      <c r="X337" s="79">
        <v>4210</v>
      </c>
      <c r="Y337" s="218">
        <v>195</v>
      </c>
      <c r="Z337" s="79">
        <v>292778</v>
      </c>
      <c r="AA337" s="79">
        <v>1210714020</v>
      </c>
      <c r="AB337" s="79">
        <v>4030</v>
      </c>
      <c r="AC337" s="79">
        <v>4210</v>
      </c>
      <c r="AD337" s="79">
        <v>3920</v>
      </c>
      <c r="AE337" s="79">
        <v>61679</v>
      </c>
      <c r="AF337" s="79">
        <v>14650592</v>
      </c>
    </row>
    <row r="338" spans="22:32" ht="12.75">
      <c r="V338" s="379" t="s">
        <v>5865</v>
      </c>
      <c r="W338" s="63" t="s">
        <v>5865</v>
      </c>
      <c r="X338" s="79">
        <v>4015</v>
      </c>
      <c r="Y338" s="218">
        <v>-25</v>
      </c>
      <c r="Z338" s="79">
        <v>60250</v>
      </c>
      <c r="AA338" s="79">
        <v>240622625</v>
      </c>
      <c r="AB338" s="79">
        <v>4030</v>
      </c>
      <c r="AC338" s="79">
        <v>4055</v>
      </c>
      <c r="AD338" s="79">
        <v>3920</v>
      </c>
      <c r="AE338" s="79">
        <v>58822</v>
      </c>
      <c r="AF338" s="79">
        <v>14650592</v>
      </c>
    </row>
    <row r="339" spans="22:32" ht="12.75">
      <c r="V339" s="379" t="s">
        <v>5866</v>
      </c>
      <c r="W339" s="63" t="s">
        <v>5866</v>
      </c>
      <c r="X339" s="79">
        <v>4040</v>
      </c>
      <c r="Y339" s="218">
        <v>60</v>
      </c>
      <c r="Z339" s="79">
        <v>85515</v>
      </c>
      <c r="AA339" s="79">
        <v>342881175</v>
      </c>
      <c r="AB339" s="79">
        <v>4000</v>
      </c>
      <c r="AC339" s="79">
        <v>4070</v>
      </c>
      <c r="AD339" s="79">
        <v>3950</v>
      </c>
      <c r="AE339" s="79">
        <v>59188</v>
      </c>
      <c r="AF339" s="79">
        <v>14650592</v>
      </c>
    </row>
    <row r="340" spans="22:32" ht="12.75">
      <c r="V340" s="379" t="s">
        <v>5867</v>
      </c>
      <c r="W340" s="63" t="s">
        <v>5867</v>
      </c>
      <c r="X340" s="79">
        <v>3980</v>
      </c>
      <c r="Y340" s="218">
        <v>75</v>
      </c>
      <c r="Z340" s="79">
        <v>72759</v>
      </c>
      <c r="AA340" s="79">
        <v>284908735</v>
      </c>
      <c r="AB340" s="79">
        <v>3905</v>
      </c>
      <c r="AC340" s="79">
        <v>3980</v>
      </c>
      <c r="AD340" s="79">
        <v>3800</v>
      </c>
      <c r="AE340" s="79">
        <v>58309</v>
      </c>
      <c r="AF340" s="79">
        <v>14650592</v>
      </c>
    </row>
    <row r="341" spans="22:32" ht="12.75">
      <c r="V341" s="379" t="s">
        <v>5868</v>
      </c>
      <c r="W341" s="63" t="s">
        <v>5868</v>
      </c>
      <c r="X341" s="79">
        <v>3905</v>
      </c>
      <c r="Y341" s="218">
        <v>-15</v>
      </c>
      <c r="Z341" s="79">
        <v>27617</v>
      </c>
      <c r="AA341" s="79">
        <v>107403435</v>
      </c>
      <c r="AB341" s="79">
        <v>3885</v>
      </c>
      <c r="AC341" s="79">
        <v>3920</v>
      </c>
      <c r="AD341" s="79">
        <v>3835</v>
      </c>
      <c r="AE341" s="79">
        <v>57211</v>
      </c>
      <c r="AF341" s="79">
        <v>14650592</v>
      </c>
    </row>
    <row r="342" spans="22:32" ht="12.75">
      <c r="V342" s="379" t="s">
        <v>5869</v>
      </c>
      <c r="W342" s="63" t="s">
        <v>5869</v>
      </c>
      <c r="X342" s="79">
        <v>3920</v>
      </c>
      <c r="Y342" s="218">
        <v>10</v>
      </c>
      <c r="Z342" s="79">
        <v>38025</v>
      </c>
      <c r="AA342" s="79">
        <v>147654320</v>
      </c>
      <c r="AB342" s="79">
        <v>3910</v>
      </c>
      <c r="AC342" s="79">
        <v>3975</v>
      </c>
      <c r="AD342" s="79">
        <v>3795</v>
      </c>
      <c r="AE342" s="79">
        <v>57430</v>
      </c>
      <c r="AF342" s="79">
        <v>14650592</v>
      </c>
    </row>
    <row r="343" spans="22:32" ht="12.75">
      <c r="V343" s="379" t="s">
        <v>5870</v>
      </c>
      <c r="W343" s="63" t="s">
        <v>5870</v>
      </c>
      <c r="X343" s="79">
        <v>3910</v>
      </c>
      <c r="Y343" s="218">
        <v>-5</v>
      </c>
      <c r="Z343" s="79">
        <v>58504</v>
      </c>
      <c r="AA343" s="79">
        <v>227710260</v>
      </c>
      <c r="AB343" s="79">
        <v>3915</v>
      </c>
      <c r="AC343" s="79">
        <v>3940</v>
      </c>
      <c r="AD343" s="79">
        <v>3850</v>
      </c>
      <c r="AE343" s="79">
        <v>57284</v>
      </c>
      <c r="AF343" s="79">
        <v>14650592</v>
      </c>
    </row>
    <row r="344" spans="22:32" ht="12.75">
      <c r="V344" s="379" t="s">
        <v>5871</v>
      </c>
      <c r="W344" s="63" t="s">
        <v>5871</v>
      </c>
      <c r="X344" s="79">
        <v>3915</v>
      </c>
      <c r="Y344" s="218">
        <v>-30</v>
      </c>
      <c r="Z344" s="79">
        <v>41776</v>
      </c>
      <c r="AA344" s="79">
        <v>164111965</v>
      </c>
      <c r="AB344" s="79">
        <v>3945</v>
      </c>
      <c r="AC344" s="79">
        <v>3985</v>
      </c>
      <c r="AD344" s="79">
        <v>3905</v>
      </c>
      <c r="AE344" s="79">
        <v>57357</v>
      </c>
      <c r="AF344" s="79">
        <v>14650592</v>
      </c>
    </row>
    <row r="345" spans="22:32" ht="12.75">
      <c r="V345" s="379" t="s">
        <v>5872</v>
      </c>
      <c r="W345" s="63" t="s">
        <v>5872</v>
      </c>
      <c r="X345" s="79">
        <v>3945</v>
      </c>
      <c r="Y345" s="218">
        <v>-75</v>
      </c>
      <c r="Z345" s="79">
        <v>72182</v>
      </c>
      <c r="AA345" s="79">
        <v>285963570</v>
      </c>
      <c r="AB345" s="79">
        <v>4045</v>
      </c>
      <c r="AC345" s="79">
        <v>4045</v>
      </c>
      <c r="AD345" s="79">
        <v>3915</v>
      </c>
      <c r="AE345" s="79">
        <v>57797</v>
      </c>
      <c r="AF345" s="79">
        <v>14650592</v>
      </c>
    </row>
    <row r="346" spans="22:32" ht="12.75">
      <c r="V346" s="379" t="s">
        <v>5873</v>
      </c>
      <c r="W346" s="63" t="s">
        <v>5873</v>
      </c>
      <c r="X346" s="79">
        <v>4020</v>
      </c>
      <c r="Y346" s="218">
        <v>-30</v>
      </c>
      <c r="Z346" s="79">
        <v>85800</v>
      </c>
      <c r="AA346" s="79">
        <v>342962140</v>
      </c>
      <c r="AB346" s="79">
        <v>4120</v>
      </c>
      <c r="AC346" s="79">
        <v>4120</v>
      </c>
      <c r="AD346" s="79">
        <v>3940</v>
      </c>
      <c r="AE346" s="79">
        <v>58895</v>
      </c>
      <c r="AF346" s="79">
        <v>14650592</v>
      </c>
    </row>
    <row r="347" spans="22:32" ht="12.75">
      <c r="V347" s="379" t="s">
        <v>5874</v>
      </c>
      <c r="W347" s="63" t="s">
        <v>5874</v>
      </c>
      <c r="X347" s="79">
        <v>4050</v>
      </c>
      <c r="Y347" s="218">
        <v>165</v>
      </c>
      <c r="Z347" s="79">
        <v>185168</v>
      </c>
      <c r="AA347" s="79">
        <v>739441065</v>
      </c>
      <c r="AB347" s="79">
        <v>3870</v>
      </c>
      <c r="AC347" s="79">
        <v>4060</v>
      </c>
      <c r="AD347" s="79">
        <v>3835</v>
      </c>
      <c r="AE347" s="79">
        <v>59335</v>
      </c>
      <c r="AF347" s="79">
        <v>14650592</v>
      </c>
    </row>
    <row r="348" spans="22:32" ht="12.75">
      <c r="V348" s="379" t="s">
        <v>5875</v>
      </c>
      <c r="W348" s="63" t="s">
        <v>5875</v>
      </c>
      <c r="X348" s="79">
        <v>3885</v>
      </c>
      <c r="Y348" s="218">
        <v>85</v>
      </c>
      <c r="Z348" s="79">
        <v>96248</v>
      </c>
      <c r="AA348" s="79">
        <v>367417610</v>
      </c>
      <c r="AB348" s="79">
        <v>3775</v>
      </c>
      <c r="AC348" s="79">
        <v>3885</v>
      </c>
      <c r="AD348" s="79">
        <v>3755</v>
      </c>
      <c r="AE348" s="79">
        <v>56918</v>
      </c>
      <c r="AF348" s="79">
        <v>14650592</v>
      </c>
    </row>
    <row r="349" spans="22:32" ht="12.75">
      <c r="V349" s="379" t="s">
        <v>5876</v>
      </c>
      <c r="W349" s="63" t="s">
        <v>5876</v>
      </c>
      <c r="X349" s="79">
        <v>3800</v>
      </c>
      <c r="Y349" s="218">
        <v>-40</v>
      </c>
      <c r="Z349" s="79">
        <v>97807</v>
      </c>
      <c r="AA349" s="79">
        <v>373426440</v>
      </c>
      <c r="AB349" s="79">
        <v>3840</v>
      </c>
      <c r="AC349" s="79">
        <v>3905</v>
      </c>
      <c r="AD349" s="79">
        <v>3770</v>
      </c>
      <c r="AE349" s="79">
        <v>55672</v>
      </c>
      <c r="AF349" s="79">
        <v>14650592</v>
      </c>
    </row>
    <row r="350" spans="22:32" ht="12.75">
      <c r="V350" s="379" t="s">
        <v>5877</v>
      </c>
      <c r="W350" s="63" t="s">
        <v>5877</v>
      </c>
      <c r="X350" s="79">
        <v>3840</v>
      </c>
      <c r="Y350" s="218">
        <v>-90</v>
      </c>
      <c r="Z350" s="79">
        <v>140023</v>
      </c>
      <c r="AA350" s="79">
        <v>539058665</v>
      </c>
      <c r="AB350" s="79">
        <v>3930</v>
      </c>
      <c r="AC350" s="79">
        <v>3945</v>
      </c>
      <c r="AD350" s="79">
        <v>3755</v>
      </c>
      <c r="AE350" s="79">
        <v>56258</v>
      </c>
      <c r="AF350" s="79">
        <v>14650592</v>
      </c>
    </row>
    <row r="351" spans="22:32" ht="12.75">
      <c r="V351" s="379" t="s">
        <v>5878</v>
      </c>
      <c r="W351" s="63" t="s">
        <v>5878</v>
      </c>
      <c r="X351" s="79">
        <v>3930</v>
      </c>
      <c r="Y351" s="218">
        <v>-80</v>
      </c>
      <c r="Z351" s="79">
        <v>225013</v>
      </c>
      <c r="AA351" s="79">
        <v>890190825</v>
      </c>
      <c r="AB351" s="79">
        <v>4015</v>
      </c>
      <c r="AC351" s="79">
        <v>4060</v>
      </c>
      <c r="AD351" s="79">
        <v>3830</v>
      </c>
      <c r="AE351" s="79">
        <v>57577</v>
      </c>
      <c r="AF351" s="79">
        <v>14650592</v>
      </c>
    </row>
    <row r="352" spans="22:32" ht="12.75">
      <c r="V352" s="379" t="s">
        <v>5879</v>
      </c>
      <c r="W352" s="63" t="s">
        <v>5879</v>
      </c>
      <c r="X352" s="79">
        <v>4010</v>
      </c>
      <c r="Y352" s="218">
        <v>-5</v>
      </c>
      <c r="Z352" s="79">
        <v>58896</v>
      </c>
      <c r="AA352" s="79">
        <v>236400445</v>
      </c>
      <c r="AB352" s="79">
        <v>4030</v>
      </c>
      <c r="AC352" s="79">
        <v>4040</v>
      </c>
      <c r="AD352" s="79">
        <v>3980</v>
      </c>
      <c r="AE352" s="79">
        <v>58749</v>
      </c>
      <c r="AF352" s="79">
        <v>14650592</v>
      </c>
    </row>
    <row r="353" spans="22:32" ht="12.75">
      <c r="V353" s="379" t="s">
        <v>5880</v>
      </c>
      <c r="W353" s="63" t="s">
        <v>5880</v>
      </c>
      <c r="X353" s="79">
        <v>4015</v>
      </c>
      <c r="Y353" s="218">
        <v>-85</v>
      </c>
      <c r="Z353" s="79">
        <v>149395</v>
      </c>
      <c r="AA353" s="79">
        <v>600148730</v>
      </c>
      <c r="AB353" s="79">
        <v>4075</v>
      </c>
      <c r="AC353" s="79">
        <v>4145</v>
      </c>
      <c r="AD353" s="79">
        <v>3995</v>
      </c>
      <c r="AE353" s="79">
        <v>58822</v>
      </c>
      <c r="AF353" s="79">
        <v>14650592</v>
      </c>
    </row>
    <row r="354" spans="22:32" ht="12.75">
      <c r="V354" s="379" t="s">
        <v>5881</v>
      </c>
      <c r="W354" s="63" t="s">
        <v>5881</v>
      </c>
      <c r="X354" s="79">
        <v>4100</v>
      </c>
      <c r="Y354" s="218">
        <v>-110</v>
      </c>
      <c r="Z354" s="79">
        <v>175623</v>
      </c>
      <c r="AA354" s="79">
        <v>715615425</v>
      </c>
      <c r="AB354" s="79">
        <v>4215</v>
      </c>
      <c r="AC354" s="79">
        <v>4215</v>
      </c>
      <c r="AD354" s="79">
        <v>4035</v>
      </c>
      <c r="AE354" s="79">
        <v>60067</v>
      </c>
      <c r="AF354" s="79">
        <v>14650592</v>
      </c>
    </row>
    <row r="355" spans="22:32" ht="12.75">
      <c r="V355" s="379" t="s">
        <v>5882</v>
      </c>
      <c r="W355" s="63" t="s">
        <v>5882</v>
      </c>
      <c r="X355" s="79">
        <v>4210</v>
      </c>
      <c r="Y355" s="218">
        <v>-50</v>
      </c>
      <c r="Z355" s="79">
        <v>369753</v>
      </c>
      <c r="AA355" s="79">
        <v>1579048850</v>
      </c>
      <c r="AB355" s="79">
        <v>4305</v>
      </c>
      <c r="AC355" s="79">
        <v>4370</v>
      </c>
      <c r="AD355" s="79">
        <v>4175</v>
      </c>
      <c r="AE355" s="79">
        <v>61679</v>
      </c>
      <c r="AF355" s="79">
        <v>14650592</v>
      </c>
    </row>
    <row r="356" spans="22:32" ht="12.75">
      <c r="V356" s="379" t="s">
        <v>5883</v>
      </c>
      <c r="W356" s="63" t="s">
        <v>5883</v>
      </c>
      <c r="X356" s="79">
        <v>4260</v>
      </c>
      <c r="Y356" s="218">
        <v>195</v>
      </c>
      <c r="Z356" s="79">
        <v>221805</v>
      </c>
      <c r="AA356" s="79">
        <v>924876525</v>
      </c>
      <c r="AB356" s="79">
        <v>4130</v>
      </c>
      <c r="AC356" s="79">
        <v>4260</v>
      </c>
      <c r="AD356" s="79">
        <v>4075</v>
      </c>
      <c r="AE356" s="79">
        <v>62412</v>
      </c>
      <c r="AF356" s="79">
        <v>14650592</v>
      </c>
    </row>
    <row r="357" spans="22:32" ht="12.75">
      <c r="V357" s="379" t="s">
        <v>5884</v>
      </c>
      <c r="W357" s="63" t="s">
        <v>5884</v>
      </c>
      <c r="X357" s="79">
        <v>4065</v>
      </c>
      <c r="Y357" s="218">
        <v>-40</v>
      </c>
      <c r="Z357" s="79">
        <v>133831</v>
      </c>
      <c r="AA357" s="79">
        <v>543632885</v>
      </c>
      <c r="AB357" s="79">
        <v>4090</v>
      </c>
      <c r="AC357" s="79">
        <v>4120</v>
      </c>
      <c r="AD357" s="79">
        <v>4005</v>
      </c>
      <c r="AE357" s="79">
        <v>59555</v>
      </c>
      <c r="AF357" s="79">
        <v>14650592</v>
      </c>
    </row>
    <row r="358" spans="22:32" ht="12.75">
      <c r="V358" s="379" t="s">
        <v>5885</v>
      </c>
      <c r="W358" s="63" t="s">
        <v>5885</v>
      </c>
      <c r="X358" s="79">
        <v>4105</v>
      </c>
      <c r="Y358" s="218">
        <v>145</v>
      </c>
      <c r="Z358" s="79">
        <v>919642</v>
      </c>
      <c r="AA358" s="79">
        <v>3847980600</v>
      </c>
      <c r="AB358" s="79">
        <v>3980</v>
      </c>
      <c r="AC358" s="79">
        <v>4375</v>
      </c>
      <c r="AD358" s="79">
        <v>3915</v>
      </c>
      <c r="AE358" s="79">
        <v>60141</v>
      </c>
      <c r="AF358" s="79">
        <v>14650592</v>
      </c>
    </row>
    <row r="359" spans="22:32" ht="12.75">
      <c r="V359" s="379" t="s">
        <v>5886</v>
      </c>
      <c r="W359" s="63" t="s">
        <v>5886</v>
      </c>
      <c r="X359" s="79">
        <v>3960</v>
      </c>
      <c r="Y359" s="218">
        <v>30</v>
      </c>
      <c r="Z359" s="79">
        <v>30190</v>
      </c>
      <c r="AA359" s="79">
        <v>119047835</v>
      </c>
      <c r="AB359" s="79">
        <v>3930</v>
      </c>
      <c r="AC359" s="79">
        <v>3975</v>
      </c>
      <c r="AD359" s="79">
        <v>3910</v>
      </c>
      <c r="AE359" s="79">
        <v>58016</v>
      </c>
      <c r="AF359" s="79">
        <v>14650592</v>
      </c>
    </row>
    <row r="360" spans="22:32" ht="12.75">
      <c r="V360" s="379" t="s">
        <v>5887</v>
      </c>
      <c r="W360" s="63" t="s">
        <v>5887</v>
      </c>
      <c r="X360" s="79">
        <v>3930</v>
      </c>
      <c r="Y360" s="218">
        <v>90</v>
      </c>
      <c r="Z360" s="79">
        <v>32560</v>
      </c>
      <c r="AA360" s="79">
        <v>127282990</v>
      </c>
      <c r="AB360" s="79">
        <v>3840</v>
      </c>
      <c r="AC360" s="79">
        <v>3945</v>
      </c>
      <c r="AD360" s="79">
        <v>3840</v>
      </c>
      <c r="AE360" s="79">
        <v>57577</v>
      </c>
      <c r="AF360" s="79">
        <v>14650592</v>
      </c>
    </row>
    <row r="361" spans="22:32" ht="12.75">
      <c r="V361" s="379" t="s">
        <v>5888</v>
      </c>
      <c r="W361" s="63" t="s">
        <v>5888</v>
      </c>
      <c r="X361" s="79">
        <v>3840</v>
      </c>
      <c r="Y361" s="218">
        <v>-15</v>
      </c>
      <c r="Z361" s="79">
        <v>24598</v>
      </c>
      <c r="AA361" s="79">
        <v>94976570</v>
      </c>
      <c r="AB361" s="79">
        <v>3855</v>
      </c>
      <c r="AC361" s="79">
        <v>3900</v>
      </c>
      <c r="AD361" s="79">
        <v>3830</v>
      </c>
      <c r="AE361" s="79">
        <v>56258</v>
      </c>
      <c r="AF361" s="79">
        <v>14650592</v>
      </c>
    </row>
    <row r="362" spans="22:32" ht="12.75">
      <c r="V362" s="379" t="s">
        <v>5889</v>
      </c>
      <c r="W362" s="63" t="s">
        <v>5889</v>
      </c>
      <c r="X362" s="79">
        <v>3855</v>
      </c>
      <c r="Y362" s="218">
        <v>0</v>
      </c>
      <c r="Z362" s="79">
        <v>26714</v>
      </c>
      <c r="AA362" s="79">
        <v>103747005</v>
      </c>
      <c r="AB362" s="79">
        <v>3855</v>
      </c>
      <c r="AC362" s="79">
        <v>3920</v>
      </c>
      <c r="AD362" s="79">
        <v>3855</v>
      </c>
      <c r="AE362" s="79">
        <v>56478</v>
      </c>
      <c r="AF362" s="79">
        <v>14650592</v>
      </c>
    </row>
    <row r="363" spans="22:32" ht="12.75">
      <c r="V363" s="379" t="s">
        <v>5890</v>
      </c>
      <c r="W363" s="63" t="s">
        <v>5890</v>
      </c>
      <c r="X363" s="79">
        <v>3855</v>
      </c>
      <c r="Y363" s="218">
        <v>-15</v>
      </c>
      <c r="Z363" s="79">
        <v>29070</v>
      </c>
      <c r="AA363" s="79">
        <v>111739430</v>
      </c>
      <c r="AB363" s="79">
        <v>3870</v>
      </c>
      <c r="AC363" s="79">
        <v>3910</v>
      </c>
      <c r="AD363" s="79">
        <v>3825</v>
      </c>
      <c r="AE363" s="79">
        <v>56478</v>
      </c>
      <c r="AF363" s="79">
        <v>14650592</v>
      </c>
    </row>
    <row r="364" spans="22:32" ht="12.75">
      <c r="V364" s="379" t="s">
        <v>5891</v>
      </c>
      <c r="W364" s="63" t="s">
        <v>5891</v>
      </c>
      <c r="X364" s="79">
        <v>3870</v>
      </c>
      <c r="Y364" s="218">
        <v>-65</v>
      </c>
      <c r="Z364" s="79">
        <v>57763</v>
      </c>
      <c r="AA364" s="79">
        <v>223463955</v>
      </c>
      <c r="AB364" s="79">
        <v>3920</v>
      </c>
      <c r="AC364" s="79">
        <v>3935</v>
      </c>
      <c r="AD364" s="79">
        <v>3810</v>
      </c>
      <c r="AE364" s="79">
        <v>56698</v>
      </c>
      <c r="AF364" s="79">
        <v>14650592</v>
      </c>
    </row>
    <row r="365" spans="22:32" ht="12.75">
      <c r="V365" s="379" t="s">
        <v>5892</v>
      </c>
      <c r="W365" s="63" t="s">
        <v>5892</v>
      </c>
      <c r="X365" s="79">
        <v>3935</v>
      </c>
      <c r="Y365" s="218">
        <v>-25</v>
      </c>
      <c r="Z365" s="79">
        <v>22770</v>
      </c>
      <c r="AA365" s="79">
        <v>89539575</v>
      </c>
      <c r="AB365" s="79">
        <v>3960</v>
      </c>
      <c r="AC365" s="79">
        <v>3990</v>
      </c>
      <c r="AD365" s="79">
        <v>3900</v>
      </c>
      <c r="AE365" s="79">
        <v>57650</v>
      </c>
      <c r="AF365" s="79">
        <v>14650592</v>
      </c>
    </row>
    <row r="366" spans="22:32" ht="12.75">
      <c r="V366" s="379" t="s">
        <v>5893</v>
      </c>
      <c r="W366" s="63" t="s">
        <v>5893</v>
      </c>
      <c r="X366" s="79">
        <v>3960</v>
      </c>
      <c r="Y366" s="218">
        <v>45</v>
      </c>
      <c r="Z366" s="79">
        <v>73721</v>
      </c>
      <c r="AA366" s="79">
        <v>288167475</v>
      </c>
      <c r="AB366" s="79">
        <v>3875</v>
      </c>
      <c r="AC366" s="79">
        <v>3960</v>
      </c>
      <c r="AD366" s="79">
        <v>3840</v>
      </c>
      <c r="AE366" s="79">
        <v>58016</v>
      </c>
      <c r="AF366" s="79">
        <v>14650592</v>
      </c>
    </row>
    <row r="367" spans="22:32" ht="12.75">
      <c r="V367" s="379" t="s">
        <v>5894</v>
      </c>
      <c r="W367" s="63" t="s">
        <v>5894</v>
      </c>
      <c r="X367" s="79">
        <v>3915</v>
      </c>
      <c r="Y367" s="218">
        <v>5</v>
      </c>
      <c r="Z367" s="79">
        <v>37459</v>
      </c>
      <c r="AA367" s="79">
        <v>146362315</v>
      </c>
      <c r="AB367" s="79">
        <v>3865</v>
      </c>
      <c r="AC367" s="79">
        <v>3950</v>
      </c>
      <c r="AD367" s="79">
        <v>3860</v>
      </c>
      <c r="AE367" s="79">
        <v>57357</v>
      </c>
      <c r="AF367" s="79">
        <v>14650592</v>
      </c>
    </row>
    <row r="368" spans="22:32" ht="12.75">
      <c r="V368" s="379" t="s">
        <v>5895</v>
      </c>
      <c r="W368" s="63" t="s">
        <v>5895</v>
      </c>
      <c r="X368" s="79">
        <v>3910</v>
      </c>
      <c r="Y368" s="218">
        <v>-75</v>
      </c>
      <c r="Z368" s="79">
        <v>69102</v>
      </c>
      <c r="AA368" s="79">
        <v>273035255</v>
      </c>
      <c r="AB368" s="79">
        <v>4015</v>
      </c>
      <c r="AC368" s="79">
        <v>4020</v>
      </c>
      <c r="AD368" s="79">
        <v>3910</v>
      </c>
      <c r="AE368" s="79">
        <v>57284</v>
      </c>
      <c r="AF368" s="79">
        <v>14650592</v>
      </c>
    </row>
    <row r="369" spans="22:32" ht="12.75">
      <c r="V369" s="379" t="s">
        <v>5896</v>
      </c>
      <c r="W369" s="63" t="s">
        <v>5896</v>
      </c>
      <c r="X369" s="79">
        <v>3985</v>
      </c>
      <c r="Y369" s="218">
        <v>25</v>
      </c>
      <c r="Z369" s="79">
        <v>80239</v>
      </c>
      <c r="AA369" s="79">
        <v>317486320</v>
      </c>
      <c r="AB369" s="79">
        <v>3960</v>
      </c>
      <c r="AC369" s="79">
        <v>3995</v>
      </c>
      <c r="AD369" s="79">
        <v>3930</v>
      </c>
      <c r="AE369" s="79">
        <v>58383</v>
      </c>
      <c r="AF369" s="79">
        <v>14650592</v>
      </c>
    </row>
    <row r="370" spans="22:32" ht="12.75">
      <c r="V370" s="379" t="s">
        <v>5897</v>
      </c>
      <c r="W370" s="63" t="s">
        <v>5897</v>
      </c>
      <c r="X370" s="79">
        <v>3960</v>
      </c>
      <c r="Y370" s="218">
        <v>130</v>
      </c>
      <c r="Z370" s="79">
        <v>719913</v>
      </c>
      <c r="AA370" s="79">
        <v>2925222505</v>
      </c>
      <c r="AB370" s="79">
        <v>3860</v>
      </c>
      <c r="AC370" s="79">
        <v>4230</v>
      </c>
      <c r="AD370" s="79">
        <v>3860</v>
      </c>
      <c r="AE370" s="79">
        <v>58016</v>
      </c>
      <c r="AF370" s="79">
        <v>14650592</v>
      </c>
    </row>
    <row r="371" spans="22:32" ht="12.75">
      <c r="V371" s="379" t="s">
        <v>5898</v>
      </c>
      <c r="W371" s="63" t="s">
        <v>5898</v>
      </c>
      <c r="X371" s="79">
        <v>3830</v>
      </c>
      <c r="Y371" s="218">
        <v>-20</v>
      </c>
      <c r="Z371" s="79">
        <v>187488</v>
      </c>
      <c r="AA371" s="79">
        <v>725255200</v>
      </c>
      <c r="AB371" s="79">
        <v>3990</v>
      </c>
      <c r="AC371" s="79">
        <v>3990</v>
      </c>
      <c r="AD371" s="79">
        <v>3810</v>
      </c>
      <c r="AE371" s="79">
        <v>56112</v>
      </c>
      <c r="AF371" s="79">
        <v>14650592</v>
      </c>
    </row>
    <row r="372" spans="22:32" ht="12.75">
      <c r="V372" s="379" t="s">
        <v>5899</v>
      </c>
      <c r="W372" s="63" t="s">
        <v>5899</v>
      </c>
      <c r="X372" s="79">
        <v>3850</v>
      </c>
      <c r="Y372" s="218">
        <v>110</v>
      </c>
      <c r="Z372" s="79">
        <v>1368811</v>
      </c>
      <c r="AA372" s="79">
        <v>5606931325</v>
      </c>
      <c r="AB372" s="79">
        <v>3680</v>
      </c>
      <c r="AC372" s="79">
        <v>4415</v>
      </c>
      <c r="AD372" s="79">
        <v>3660</v>
      </c>
      <c r="AE372" s="79">
        <v>56405</v>
      </c>
      <c r="AF372" s="79">
        <v>14650592</v>
      </c>
    </row>
    <row r="373" spans="22:32" ht="12.75">
      <c r="V373" s="379" t="s">
        <v>5900</v>
      </c>
      <c r="W373" s="63" t="s">
        <v>5900</v>
      </c>
      <c r="X373" s="79">
        <v>3740</v>
      </c>
      <c r="Y373" s="218">
        <v>80</v>
      </c>
      <c r="Z373" s="79">
        <v>587286</v>
      </c>
      <c r="AA373" s="79">
        <v>2312016350</v>
      </c>
      <c r="AB373" s="79">
        <v>3650</v>
      </c>
      <c r="AC373" s="79">
        <v>4140</v>
      </c>
      <c r="AD373" s="79">
        <v>3570</v>
      </c>
      <c r="AE373" s="79">
        <v>54793</v>
      </c>
      <c r="AF373" s="79">
        <v>14650592</v>
      </c>
    </row>
    <row r="374" spans="22:32" ht="12.75">
      <c r="V374" s="379" t="s">
        <v>5901</v>
      </c>
      <c r="W374" s="63" t="s">
        <v>5901</v>
      </c>
      <c r="X374" s="79">
        <v>3660</v>
      </c>
      <c r="Y374" s="218">
        <v>-40</v>
      </c>
      <c r="Z374" s="79">
        <v>29168</v>
      </c>
      <c r="AA374" s="79">
        <v>105620940</v>
      </c>
      <c r="AB374" s="79">
        <v>3785</v>
      </c>
      <c r="AC374" s="79">
        <v>3785</v>
      </c>
      <c r="AD374" s="79">
        <v>3600</v>
      </c>
      <c r="AE374" s="79">
        <v>53621</v>
      </c>
      <c r="AF374" s="79">
        <v>14650592</v>
      </c>
    </row>
    <row r="375" spans="22:32" ht="12.75">
      <c r="V375" s="379" t="s">
        <v>5902</v>
      </c>
      <c r="W375" s="63" t="s">
        <v>5902</v>
      </c>
      <c r="X375" s="79">
        <v>3700</v>
      </c>
      <c r="Y375" s="218">
        <v>40</v>
      </c>
      <c r="Z375" s="79">
        <v>46338</v>
      </c>
      <c r="AA375" s="79">
        <v>170023310</v>
      </c>
      <c r="AB375" s="79">
        <v>3650</v>
      </c>
      <c r="AC375" s="79">
        <v>3730</v>
      </c>
      <c r="AD375" s="79">
        <v>3590</v>
      </c>
      <c r="AE375" s="79">
        <v>54207</v>
      </c>
      <c r="AF375" s="79">
        <v>14650592</v>
      </c>
    </row>
    <row r="376" spans="22:32" ht="12.75">
      <c r="V376" s="379" t="s">
        <v>5903</v>
      </c>
      <c r="W376" s="63" t="s">
        <v>5903</v>
      </c>
      <c r="X376" s="79">
        <v>3660</v>
      </c>
      <c r="Y376" s="218">
        <v>-40</v>
      </c>
      <c r="Z376" s="79">
        <v>25441</v>
      </c>
      <c r="AA376" s="79">
        <v>92124415</v>
      </c>
      <c r="AB376" s="79">
        <v>3700</v>
      </c>
      <c r="AC376" s="79">
        <v>3700</v>
      </c>
      <c r="AD376" s="79">
        <v>3575</v>
      </c>
      <c r="AE376" s="79">
        <v>53621</v>
      </c>
      <c r="AF376" s="79">
        <v>14650592</v>
      </c>
    </row>
    <row r="377" spans="22:32" ht="12.75">
      <c r="V377" s="379" t="s">
        <v>5904</v>
      </c>
      <c r="W377" s="63" t="s">
        <v>5904</v>
      </c>
      <c r="X377" s="79">
        <v>3700</v>
      </c>
      <c r="Y377" s="218">
        <v>-45</v>
      </c>
      <c r="Z377" s="79">
        <v>6091</v>
      </c>
      <c r="AA377" s="79">
        <v>22591020</v>
      </c>
      <c r="AB377" s="79">
        <v>3745</v>
      </c>
      <c r="AC377" s="79">
        <v>3775</v>
      </c>
      <c r="AD377" s="79">
        <v>3660</v>
      </c>
      <c r="AE377" s="79">
        <v>54207</v>
      </c>
      <c r="AF377" s="79">
        <v>14650592</v>
      </c>
    </row>
    <row r="378" spans="22:32" ht="12.75">
      <c r="V378" s="379" t="s">
        <v>5905</v>
      </c>
      <c r="W378" s="63" t="s">
        <v>5905</v>
      </c>
      <c r="X378" s="79">
        <v>3745</v>
      </c>
      <c r="Y378" s="218">
        <v>-5</v>
      </c>
      <c r="Z378" s="79">
        <v>20958</v>
      </c>
      <c r="AA378" s="79">
        <v>77422535</v>
      </c>
      <c r="AB378" s="79">
        <v>3750</v>
      </c>
      <c r="AC378" s="79">
        <v>3780</v>
      </c>
      <c r="AD378" s="79">
        <v>3650</v>
      </c>
      <c r="AE378" s="79">
        <v>54866</v>
      </c>
      <c r="AF378" s="79">
        <v>14650592</v>
      </c>
    </row>
    <row r="379" spans="22:32" ht="12.75">
      <c r="V379" s="379" t="s">
        <v>5906</v>
      </c>
      <c r="W379" s="63" t="s">
        <v>5906</v>
      </c>
      <c r="X379" s="79">
        <v>3750</v>
      </c>
      <c r="Y379" s="218">
        <v>0</v>
      </c>
      <c r="Z379" s="79">
        <v>12566</v>
      </c>
      <c r="AA379" s="79">
        <v>46872010</v>
      </c>
      <c r="AB379" s="79">
        <v>3740</v>
      </c>
      <c r="AC379" s="79">
        <v>3760</v>
      </c>
      <c r="AD379" s="79">
        <v>3570</v>
      </c>
      <c r="AE379" s="79">
        <v>54940</v>
      </c>
      <c r="AF379" s="79">
        <v>14650592</v>
      </c>
    </row>
    <row r="380" spans="22:32" ht="12.75">
      <c r="V380" s="379" t="s">
        <v>5907</v>
      </c>
      <c r="W380" s="63" t="s">
        <v>5907</v>
      </c>
      <c r="X380" s="79">
        <v>3750</v>
      </c>
      <c r="Y380" s="218">
        <v>0</v>
      </c>
      <c r="Z380" s="79">
        <v>17287</v>
      </c>
      <c r="AA380" s="79">
        <v>64241325</v>
      </c>
      <c r="AB380" s="79">
        <v>3750</v>
      </c>
      <c r="AC380" s="79">
        <v>3790</v>
      </c>
      <c r="AD380" s="79">
        <v>3670</v>
      </c>
      <c r="AE380" s="79">
        <v>54940</v>
      </c>
      <c r="AF380" s="79">
        <v>14650592</v>
      </c>
    </row>
    <row r="381" spans="22:32" ht="12.75">
      <c r="V381" s="379" t="s">
        <v>5908</v>
      </c>
      <c r="W381" s="63" t="s">
        <v>5908</v>
      </c>
      <c r="X381" s="79">
        <v>3750</v>
      </c>
      <c r="Y381" s="218">
        <v>5</v>
      </c>
      <c r="Z381" s="79">
        <v>22767</v>
      </c>
      <c r="AA381" s="79">
        <v>85085435</v>
      </c>
      <c r="AB381" s="79">
        <v>3695</v>
      </c>
      <c r="AC381" s="79">
        <v>3770</v>
      </c>
      <c r="AD381" s="79">
        <v>3695</v>
      </c>
      <c r="AE381" s="79">
        <v>54940</v>
      </c>
      <c r="AF381" s="79">
        <v>14650592</v>
      </c>
    </row>
    <row r="382" spans="22:32" ht="12.75">
      <c r="V382" s="379" t="s">
        <v>5909</v>
      </c>
      <c r="W382" s="63" t="s">
        <v>5909</v>
      </c>
      <c r="X382" s="79">
        <v>3745</v>
      </c>
      <c r="Y382" s="218">
        <v>-20</v>
      </c>
      <c r="Z382" s="79">
        <v>23573</v>
      </c>
      <c r="AA382" s="79">
        <v>87943740</v>
      </c>
      <c r="AB382" s="79">
        <v>3765</v>
      </c>
      <c r="AC382" s="79">
        <v>3775</v>
      </c>
      <c r="AD382" s="79">
        <v>3690</v>
      </c>
      <c r="AE382" s="79">
        <v>54866</v>
      </c>
      <c r="AF382" s="79">
        <v>14650592</v>
      </c>
    </row>
    <row r="383" spans="22:32" ht="12.75">
      <c r="V383" s="379" t="s">
        <v>5910</v>
      </c>
      <c r="W383" s="63" t="s">
        <v>5910</v>
      </c>
      <c r="X383" s="79">
        <v>3765</v>
      </c>
      <c r="Y383" s="218">
        <v>5</v>
      </c>
      <c r="Z383" s="79">
        <v>23456</v>
      </c>
      <c r="AA383" s="79">
        <v>87583690</v>
      </c>
      <c r="AB383" s="79">
        <v>3760</v>
      </c>
      <c r="AC383" s="79">
        <v>3785</v>
      </c>
      <c r="AD383" s="79">
        <v>3700</v>
      </c>
      <c r="AE383" s="79">
        <v>55159</v>
      </c>
      <c r="AF383" s="79">
        <v>14650592</v>
      </c>
    </row>
    <row r="384" spans="22:32" ht="12.75">
      <c r="V384" s="379" t="s">
        <v>5911</v>
      </c>
      <c r="W384" s="63" t="s">
        <v>5911</v>
      </c>
      <c r="X384" s="79">
        <v>3760</v>
      </c>
      <c r="Y384" s="218">
        <v>10</v>
      </c>
      <c r="Z384" s="79">
        <v>82514</v>
      </c>
      <c r="AA384" s="79">
        <v>300654645</v>
      </c>
      <c r="AB384" s="79">
        <v>3455</v>
      </c>
      <c r="AC384" s="79">
        <v>3785</v>
      </c>
      <c r="AD384" s="79">
        <v>3455</v>
      </c>
      <c r="AE384" s="79">
        <v>55086</v>
      </c>
      <c r="AF384" s="79">
        <v>14650592</v>
      </c>
    </row>
    <row r="385" spans="22:32" ht="12.75">
      <c r="V385" s="379" t="s">
        <v>5912</v>
      </c>
      <c r="W385" s="63" t="s">
        <v>5912</v>
      </c>
      <c r="X385" s="79">
        <v>3750</v>
      </c>
      <c r="Y385" s="218">
        <v>-155</v>
      </c>
      <c r="Z385" s="79">
        <v>64274</v>
      </c>
      <c r="AA385" s="79">
        <v>245119315</v>
      </c>
      <c r="AB385" s="79">
        <v>3900</v>
      </c>
      <c r="AC385" s="79">
        <v>3955</v>
      </c>
      <c r="AD385" s="79">
        <v>3750</v>
      </c>
      <c r="AE385" s="79">
        <v>54940</v>
      </c>
      <c r="AF385" s="79">
        <v>14650592</v>
      </c>
    </row>
    <row r="386" spans="22:32" ht="12.75">
      <c r="V386" s="379" t="s">
        <v>5913</v>
      </c>
      <c r="W386" s="63" t="s">
        <v>5913</v>
      </c>
      <c r="X386" s="79">
        <v>3905</v>
      </c>
      <c r="Y386" s="218">
        <v>-95</v>
      </c>
      <c r="Z386" s="79">
        <v>41375</v>
      </c>
      <c r="AA386" s="79">
        <v>162043400</v>
      </c>
      <c r="AB386" s="79">
        <v>4005</v>
      </c>
      <c r="AC386" s="79">
        <v>4005</v>
      </c>
      <c r="AD386" s="79">
        <v>3855</v>
      </c>
      <c r="AE386" s="79">
        <v>57211</v>
      </c>
      <c r="AF386" s="79">
        <v>14650592</v>
      </c>
    </row>
    <row r="387" spans="22:32" ht="12.75">
      <c r="V387" s="379" t="s">
        <v>5914</v>
      </c>
      <c r="W387" s="63" t="s">
        <v>5914</v>
      </c>
      <c r="X387" s="79">
        <v>4000</v>
      </c>
      <c r="Y387" s="218">
        <v>70</v>
      </c>
      <c r="Z387" s="79">
        <v>42903</v>
      </c>
      <c r="AA387" s="79">
        <v>171114190</v>
      </c>
      <c r="AB387" s="79">
        <v>3975</v>
      </c>
      <c r="AC387" s="79">
        <v>4100</v>
      </c>
      <c r="AD387" s="79">
        <v>3935</v>
      </c>
      <c r="AE387" s="79">
        <v>58602</v>
      </c>
      <c r="AF387" s="79">
        <v>14650592</v>
      </c>
    </row>
    <row r="388" spans="22:32" ht="12.75">
      <c r="V388" s="379" t="s">
        <v>5915</v>
      </c>
      <c r="W388" s="63" t="s">
        <v>5915</v>
      </c>
      <c r="X388" s="79">
        <v>3930</v>
      </c>
      <c r="Y388" s="218">
        <v>-70</v>
      </c>
      <c r="Z388" s="79">
        <v>41312</v>
      </c>
      <c r="AA388" s="79">
        <v>163044395</v>
      </c>
      <c r="AB388" s="79">
        <v>3945</v>
      </c>
      <c r="AC388" s="79">
        <v>4010</v>
      </c>
      <c r="AD388" s="79">
        <v>3900</v>
      </c>
      <c r="AE388" s="79">
        <v>57577</v>
      </c>
      <c r="AF388" s="79">
        <v>14650592</v>
      </c>
    </row>
    <row r="389" spans="22:32" ht="12.75">
      <c r="V389" s="379" t="s">
        <v>5916</v>
      </c>
      <c r="W389" s="63" t="s">
        <v>5916</v>
      </c>
      <c r="X389" s="79">
        <v>4000</v>
      </c>
      <c r="Y389" s="218">
        <v>-5</v>
      </c>
      <c r="Z389" s="79">
        <v>59757</v>
      </c>
      <c r="AA389" s="79">
        <v>237199840</v>
      </c>
      <c r="AB389" s="79">
        <v>3910</v>
      </c>
      <c r="AC389" s="79">
        <v>4005</v>
      </c>
      <c r="AD389" s="79">
        <v>3910</v>
      </c>
      <c r="AE389" s="79">
        <v>58602</v>
      </c>
      <c r="AF389" s="79">
        <v>14650592</v>
      </c>
    </row>
    <row r="390" spans="22:32" ht="12.75">
      <c r="V390" s="379" t="s">
        <v>5917</v>
      </c>
      <c r="W390" s="63" t="s">
        <v>5917</v>
      </c>
      <c r="X390" s="79">
        <v>4005</v>
      </c>
      <c r="Y390" s="218">
        <v>-115</v>
      </c>
      <c r="Z390" s="79">
        <v>93192</v>
      </c>
      <c r="AA390" s="79">
        <v>373378950</v>
      </c>
      <c r="AB390" s="79">
        <v>4070</v>
      </c>
      <c r="AC390" s="79">
        <v>4115</v>
      </c>
      <c r="AD390" s="79">
        <v>3985</v>
      </c>
      <c r="AE390" s="79">
        <v>58676</v>
      </c>
      <c r="AF390" s="79">
        <v>14650592</v>
      </c>
    </row>
    <row r="391" spans="22:32" ht="12.75">
      <c r="V391" s="379" t="s">
        <v>5918</v>
      </c>
      <c r="W391" s="63" t="s">
        <v>5918</v>
      </c>
      <c r="X391" s="79">
        <v>4120</v>
      </c>
      <c r="Y391" s="218">
        <v>230</v>
      </c>
      <c r="Z391" s="79">
        <v>272521</v>
      </c>
      <c r="AA391" s="79">
        <v>1104690975</v>
      </c>
      <c r="AB391" s="79">
        <v>3865</v>
      </c>
      <c r="AC391" s="79">
        <v>4250</v>
      </c>
      <c r="AD391" s="79">
        <v>3830</v>
      </c>
      <c r="AE391" s="79">
        <v>60360</v>
      </c>
      <c r="AF391" s="79">
        <v>14650592</v>
      </c>
    </row>
    <row r="392" spans="22:32" ht="12.75">
      <c r="V392" s="379" t="s">
        <v>5919</v>
      </c>
      <c r="W392" s="63" t="s">
        <v>5919</v>
      </c>
      <c r="X392" s="79">
        <v>3890</v>
      </c>
      <c r="Y392" s="218">
        <v>80</v>
      </c>
      <c r="Z392" s="79">
        <v>36685</v>
      </c>
      <c r="AA392" s="79">
        <v>141472065</v>
      </c>
      <c r="AB392" s="79">
        <v>3790</v>
      </c>
      <c r="AC392" s="79">
        <v>3890</v>
      </c>
      <c r="AD392" s="79">
        <v>3780</v>
      </c>
      <c r="AE392" s="79">
        <v>56991</v>
      </c>
      <c r="AF392" s="79">
        <v>14650592</v>
      </c>
    </row>
    <row r="393" spans="22:32" ht="12.75">
      <c r="V393" s="379" t="s">
        <v>5920</v>
      </c>
      <c r="W393" s="63" t="s">
        <v>5920</v>
      </c>
      <c r="X393" s="79">
        <v>3810</v>
      </c>
      <c r="Y393" s="218">
        <v>-30</v>
      </c>
      <c r="Z393" s="79">
        <v>62654</v>
      </c>
      <c r="AA393" s="79">
        <v>238967620</v>
      </c>
      <c r="AB393" s="79">
        <v>3875</v>
      </c>
      <c r="AC393" s="79">
        <v>3875</v>
      </c>
      <c r="AD393" s="79">
        <v>3760</v>
      </c>
      <c r="AE393" s="79">
        <v>55819</v>
      </c>
      <c r="AF393" s="79">
        <v>14650592</v>
      </c>
    </row>
    <row r="394" spans="22:32" ht="12.75">
      <c r="V394" s="379" t="s">
        <v>5921</v>
      </c>
      <c r="W394" s="63" t="s">
        <v>5921</v>
      </c>
      <c r="X394" s="79">
        <v>3840</v>
      </c>
      <c r="Y394" s="218">
        <v>-120</v>
      </c>
      <c r="Z394" s="79">
        <v>144694</v>
      </c>
      <c r="AA394" s="79">
        <v>559704375</v>
      </c>
      <c r="AB394" s="79">
        <v>3960</v>
      </c>
      <c r="AC394" s="79">
        <v>4005</v>
      </c>
      <c r="AD394" s="79">
        <v>3830</v>
      </c>
      <c r="AE394" s="79">
        <v>56258</v>
      </c>
      <c r="AF394" s="79">
        <v>14650592</v>
      </c>
    </row>
    <row r="395" spans="22:32" ht="12.75">
      <c r="V395" s="379" t="s">
        <v>5922</v>
      </c>
      <c r="W395" s="63" t="s">
        <v>5922</v>
      </c>
      <c r="X395" s="79">
        <v>3960</v>
      </c>
      <c r="Y395" s="218">
        <v>-20</v>
      </c>
      <c r="Z395" s="79">
        <v>54096</v>
      </c>
      <c r="AA395" s="79">
        <v>214999365</v>
      </c>
      <c r="AB395" s="79">
        <v>3985</v>
      </c>
      <c r="AC395" s="79">
        <v>4040</v>
      </c>
      <c r="AD395" s="79">
        <v>3920</v>
      </c>
      <c r="AE395" s="79">
        <v>58016</v>
      </c>
      <c r="AF395" s="79">
        <v>14650592</v>
      </c>
    </row>
    <row r="396" spans="22:32" ht="12.75">
      <c r="V396" s="379" t="s">
        <v>5923</v>
      </c>
      <c r="W396" s="63" t="s">
        <v>5923</v>
      </c>
      <c r="X396" s="79">
        <v>3980</v>
      </c>
      <c r="Y396" s="218">
        <v>-30</v>
      </c>
      <c r="Z396" s="79">
        <v>90774</v>
      </c>
      <c r="AA396" s="79">
        <v>367702165</v>
      </c>
      <c r="AB396" s="79">
        <v>4060</v>
      </c>
      <c r="AC396" s="79">
        <v>4160</v>
      </c>
      <c r="AD396" s="79">
        <v>3980</v>
      </c>
      <c r="AE396" s="79">
        <v>58309</v>
      </c>
      <c r="AF396" s="79">
        <v>14650592</v>
      </c>
    </row>
    <row r="397" spans="22:32" ht="12.75">
      <c r="V397" s="379" t="s">
        <v>5924</v>
      </c>
      <c r="W397" s="63" t="s">
        <v>5924</v>
      </c>
      <c r="X397" s="79">
        <v>4010</v>
      </c>
      <c r="Y397" s="218">
        <v>-55</v>
      </c>
      <c r="Z397" s="79">
        <v>76378</v>
      </c>
      <c r="AA397" s="79">
        <v>308363990</v>
      </c>
      <c r="AB397" s="79">
        <v>4070</v>
      </c>
      <c r="AC397" s="79">
        <v>4100</v>
      </c>
      <c r="AD397" s="79">
        <v>4005</v>
      </c>
      <c r="AE397" s="79">
        <v>58749</v>
      </c>
      <c r="AF397" s="79">
        <v>14650592</v>
      </c>
    </row>
    <row r="398" spans="22:32" ht="12.75">
      <c r="V398" s="379" t="s">
        <v>5927</v>
      </c>
      <c r="W398" s="63" t="s">
        <v>5927</v>
      </c>
      <c r="X398" s="79">
        <v>4065</v>
      </c>
      <c r="Y398" s="218">
        <v>-100</v>
      </c>
      <c r="Z398" s="79">
        <v>73161</v>
      </c>
      <c r="AA398" s="79">
        <v>301027135</v>
      </c>
      <c r="AB398" s="79">
        <v>4165</v>
      </c>
      <c r="AC398" s="79">
        <v>4245</v>
      </c>
      <c r="AD398" s="79">
        <v>4055</v>
      </c>
      <c r="AE398" s="79">
        <v>59555</v>
      </c>
      <c r="AF398" s="79">
        <v>14650592</v>
      </c>
    </row>
    <row r="399" spans="22:32" ht="12.75">
      <c r="V399" s="379" t="s">
        <v>5928</v>
      </c>
      <c r="W399" s="63" t="s">
        <v>5928</v>
      </c>
      <c r="X399" s="79">
        <v>4165</v>
      </c>
      <c r="Y399" s="218">
        <v>-35</v>
      </c>
      <c r="Z399" s="79">
        <v>187571</v>
      </c>
      <c r="AA399" s="79">
        <v>788393190</v>
      </c>
      <c r="AB399" s="79">
        <v>4205</v>
      </c>
      <c r="AC399" s="79">
        <v>4320</v>
      </c>
      <c r="AD399" s="79">
        <v>4075</v>
      </c>
      <c r="AE399" s="79">
        <v>61020</v>
      </c>
      <c r="AF399" s="79">
        <v>14650592</v>
      </c>
    </row>
    <row r="400" spans="22:32" ht="12.75">
      <c r="V400" s="379" t="s">
        <v>5929</v>
      </c>
      <c r="W400" s="63" t="s">
        <v>5929</v>
      </c>
      <c r="X400" s="79">
        <v>4200</v>
      </c>
      <c r="Y400" s="218">
        <v>-60</v>
      </c>
      <c r="Z400" s="79">
        <v>135915</v>
      </c>
      <c r="AA400" s="79">
        <v>558535185</v>
      </c>
      <c r="AB400" s="79">
        <v>4005</v>
      </c>
      <c r="AC400" s="79">
        <v>4250</v>
      </c>
      <c r="AD400" s="79">
        <v>4005</v>
      </c>
      <c r="AE400" s="79">
        <v>61532</v>
      </c>
      <c r="AF400" s="79">
        <v>14650592</v>
      </c>
    </row>
    <row r="401" spans="22:32" ht="12.75">
      <c r="V401" s="379" t="s">
        <v>5931</v>
      </c>
      <c r="W401" s="63" t="s">
        <v>5931</v>
      </c>
      <c r="X401" s="79">
        <v>4260</v>
      </c>
      <c r="Y401" s="218">
        <v>165</v>
      </c>
      <c r="Z401" s="79">
        <v>178515</v>
      </c>
      <c r="AA401" s="79">
        <v>749205460</v>
      </c>
      <c r="AB401" s="79">
        <v>4130</v>
      </c>
      <c r="AC401" s="79">
        <v>4290</v>
      </c>
      <c r="AD401" s="79">
        <v>4055</v>
      </c>
      <c r="AE401" s="79">
        <v>62412</v>
      </c>
      <c r="AF401" s="79">
        <v>14650592</v>
      </c>
    </row>
    <row r="402" spans="22:32" ht="12.75">
      <c r="V402" s="379" t="s">
        <v>5933</v>
      </c>
      <c r="W402" s="63" t="s">
        <v>5933</v>
      </c>
      <c r="X402" s="79">
        <v>4095</v>
      </c>
      <c r="Y402" s="218">
        <v>-40</v>
      </c>
      <c r="Z402" s="79">
        <v>53115</v>
      </c>
      <c r="AA402" s="79">
        <v>214986315</v>
      </c>
      <c r="AB402" s="79">
        <v>4135</v>
      </c>
      <c r="AC402" s="79">
        <v>4140</v>
      </c>
      <c r="AD402" s="79">
        <v>4020</v>
      </c>
      <c r="AE402" s="79">
        <v>59994</v>
      </c>
      <c r="AF402" s="79">
        <v>14650592</v>
      </c>
    </row>
    <row r="403" spans="22:32" ht="12.75">
      <c r="V403" s="379" t="s">
        <v>5934</v>
      </c>
      <c r="W403" s="63" t="s">
        <v>5934</v>
      </c>
      <c r="X403" s="79">
        <v>4135</v>
      </c>
      <c r="Y403" s="218">
        <v>5</v>
      </c>
      <c r="Z403" s="79">
        <v>32289</v>
      </c>
      <c r="AA403" s="79">
        <v>132948060</v>
      </c>
      <c r="AB403" s="79">
        <v>4100</v>
      </c>
      <c r="AC403" s="79">
        <v>4160</v>
      </c>
      <c r="AD403" s="79">
        <v>4070</v>
      </c>
      <c r="AE403" s="79">
        <v>60580</v>
      </c>
      <c r="AF403" s="79">
        <v>14650592</v>
      </c>
    </row>
    <row r="404" spans="22:32" ht="12.75">
      <c r="V404" s="379" t="s">
        <v>5935</v>
      </c>
      <c r="W404" s="63" t="s">
        <v>5935</v>
      </c>
      <c r="X404" s="79">
        <v>4130</v>
      </c>
      <c r="Y404" s="218">
        <v>-10</v>
      </c>
      <c r="Z404" s="79">
        <v>33339</v>
      </c>
      <c r="AA404" s="79">
        <v>135904315</v>
      </c>
      <c r="AB404" s="79">
        <v>4100</v>
      </c>
      <c r="AC404" s="79">
        <v>4135</v>
      </c>
      <c r="AD404" s="79">
        <v>4040</v>
      </c>
      <c r="AE404" s="79">
        <v>60507</v>
      </c>
      <c r="AF404" s="79">
        <v>14650592</v>
      </c>
    </row>
    <row r="405" spans="22:32" ht="12.75">
      <c r="V405" s="379" t="s">
        <v>5936</v>
      </c>
      <c r="W405" s="63" t="s">
        <v>5936</v>
      </c>
      <c r="X405" s="79">
        <v>4140</v>
      </c>
      <c r="Y405" s="218">
        <v>40</v>
      </c>
      <c r="Z405" s="79">
        <v>59919</v>
      </c>
      <c r="AA405" s="79">
        <v>245990155</v>
      </c>
      <c r="AB405" s="79">
        <v>4070</v>
      </c>
      <c r="AC405" s="79">
        <v>4145</v>
      </c>
      <c r="AD405" s="79">
        <v>4055</v>
      </c>
      <c r="AE405" s="79">
        <v>60653</v>
      </c>
      <c r="AF405" s="79">
        <v>14650592</v>
      </c>
    </row>
    <row r="406" spans="22:32" ht="12.75">
      <c r="V406" s="379" t="s">
        <v>5937</v>
      </c>
      <c r="W406" s="63" t="s">
        <v>5937</v>
      </c>
      <c r="X406" s="79">
        <v>4100</v>
      </c>
      <c r="Y406" s="218">
        <v>90</v>
      </c>
      <c r="Z406" s="79">
        <v>90436</v>
      </c>
      <c r="AA406" s="79">
        <v>370593170</v>
      </c>
      <c r="AB406" s="79">
        <v>4050</v>
      </c>
      <c r="AC406" s="79">
        <v>4165</v>
      </c>
      <c r="AD406" s="79">
        <v>4010</v>
      </c>
      <c r="AE406" s="79">
        <v>60067</v>
      </c>
      <c r="AF406" s="79">
        <v>14650592</v>
      </c>
    </row>
    <row r="407" spans="22:32" ht="12.75">
      <c r="V407" s="379" t="s">
        <v>5938</v>
      </c>
      <c r="W407" s="63" t="s">
        <v>5938</v>
      </c>
      <c r="X407" s="79">
        <v>4010</v>
      </c>
      <c r="Y407" s="218">
        <v>0</v>
      </c>
      <c r="Z407" s="79">
        <v>36129</v>
      </c>
      <c r="AA407" s="79">
        <v>144380125</v>
      </c>
      <c r="AB407" s="79">
        <v>4015</v>
      </c>
      <c r="AC407" s="79">
        <v>4050</v>
      </c>
      <c r="AD407" s="79">
        <v>3970</v>
      </c>
      <c r="AE407" s="79">
        <v>58749</v>
      </c>
      <c r="AF407" s="79">
        <v>14650592</v>
      </c>
    </row>
    <row r="408" spans="22:32" ht="12.75">
      <c r="V408" s="379" t="s">
        <v>5939</v>
      </c>
      <c r="W408" s="63" t="s">
        <v>5939</v>
      </c>
      <c r="X408" s="79">
        <v>4010</v>
      </c>
      <c r="Y408" s="218">
        <v>-40</v>
      </c>
      <c r="Z408" s="79">
        <v>45792</v>
      </c>
      <c r="AA408" s="79">
        <v>183752390</v>
      </c>
      <c r="AB408" s="79">
        <v>4030</v>
      </c>
      <c r="AC408" s="79">
        <v>4115</v>
      </c>
      <c r="AD408" s="79">
        <v>3950</v>
      </c>
      <c r="AE408" s="79">
        <v>58749</v>
      </c>
      <c r="AF408" s="79">
        <v>14650592</v>
      </c>
    </row>
    <row r="409" spans="22:32" ht="12.75">
      <c r="V409" s="379" t="s">
        <v>5940</v>
      </c>
      <c r="W409" s="63" t="s">
        <v>5940</v>
      </c>
      <c r="X409" s="79">
        <v>4050</v>
      </c>
      <c r="Y409" s="218">
        <v>150</v>
      </c>
      <c r="Z409" s="79">
        <v>46683</v>
      </c>
      <c r="AA409" s="79">
        <v>186130255</v>
      </c>
      <c r="AB409" s="79">
        <v>3900</v>
      </c>
      <c r="AC409" s="79">
        <v>4060</v>
      </c>
      <c r="AD409" s="79">
        <v>3900</v>
      </c>
      <c r="AE409" s="79">
        <v>59335</v>
      </c>
      <c r="AF409" s="79">
        <v>14650592</v>
      </c>
    </row>
    <row r="410" spans="22:32" ht="12.75">
      <c r="V410" s="379" t="s">
        <v>5941</v>
      </c>
      <c r="W410" s="63" t="s">
        <v>5941</v>
      </c>
      <c r="X410" s="79">
        <v>3900</v>
      </c>
      <c r="Y410" s="218">
        <v>-30</v>
      </c>
      <c r="Z410" s="79">
        <v>45906</v>
      </c>
      <c r="AA410" s="79">
        <v>178083650</v>
      </c>
      <c r="AB410" s="79">
        <v>3915</v>
      </c>
      <c r="AC410" s="79">
        <v>3950</v>
      </c>
      <c r="AD410" s="79">
        <v>3855</v>
      </c>
      <c r="AE410" s="79">
        <v>57137</v>
      </c>
      <c r="AF410" s="79">
        <v>14650592</v>
      </c>
    </row>
    <row r="411" spans="22:32" ht="12.75">
      <c r="V411" s="379" t="s">
        <v>5942</v>
      </c>
      <c r="W411" s="63" t="s">
        <v>5942</v>
      </c>
      <c r="X411" s="79">
        <v>3930</v>
      </c>
      <c r="Y411" s="218">
        <v>-5</v>
      </c>
      <c r="Z411" s="79">
        <v>19581</v>
      </c>
      <c r="AA411" s="79">
        <v>76880480</v>
      </c>
      <c r="AB411" s="79">
        <v>3945</v>
      </c>
      <c r="AC411" s="79">
        <v>3980</v>
      </c>
      <c r="AD411" s="79">
        <v>3885</v>
      </c>
      <c r="AE411" s="79">
        <v>57577</v>
      </c>
      <c r="AF411" s="79">
        <v>14650592</v>
      </c>
    </row>
    <row r="412" spans="22:32" ht="12.75">
      <c r="V412" s="379" t="s">
        <v>5943</v>
      </c>
      <c r="W412" s="63" t="s">
        <v>5943</v>
      </c>
      <c r="X412" s="79">
        <v>3935</v>
      </c>
      <c r="Y412" s="218">
        <v>25</v>
      </c>
      <c r="Z412" s="79">
        <v>41725</v>
      </c>
      <c r="AA412" s="79">
        <v>162853740</v>
      </c>
      <c r="AB412" s="79">
        <v>3865</v>
      </c>
      <c r="AC412" s="79">
        <v>3970</v>
      </c>
      <c r="AD412" s="79">
        <v>3865</v>
      </c>
      <c r="AE412" s="79">
        <v>57650</v>
      </c>
      <c r="AF412" s="79">
        <v>14650592</v>
      </c>
    </row>
    <row r="413" spans="22:32" ht="12.75">
      <c r="V413" s="379" t="s">
        <v>5944</v>
      </c>
      <c r="W413" s="63" t="s">
        <v>5944</v>
      </c>
      <c r="X413" s="79">
        <v>3910</v>
      </c>
      <c r="Y413" s="218">
        <v>65</v>
      </c>
      <c r="Z413" s="79">
        <v>20536</v>
      </c>
      <c r="AA413" s="79">
        <v>80144580</v>
      </c>
      <c r="AB413" s="79">
        <v>3845</v>
      </c>
      <c r="AC413" s="79">
        <v>3930</v>
      </c>
      <c r="AD413" s="79">
        <v>3845</v>
      </c>
      <c r="AE413" s="79">
        <v>57284</v>
      </c>
      <c r="AF413" s="79">
        <v>14650592</v>
      </c>
    </row>
    <row r="414" spans="22:32" ht="12.75">
      <c r="V414" s="379" t="s">
        <v>5945</v>
      </c>
      <c r="W414" s="63" t="s">
        <v>5945</v>
      </c>
      <c r="X414" s="79">
        <v>3845</v>
      </c>
      <c r="Y414" s="218">
        <v>-15</v>
      </c>
      <c r="Z414" s="79">
        <v>41572</v>
      </c>
      <c r="AA414" s="79">
        <v>162098340</v>
      </c>
      <c r="AB414" s="79">
        <v>3830</v>
      </c>
      <c r="AC414" s="79">
        <v>3970</v>
      </c>
      <c r="AD414" s="79">
        <v>3830</v>
      </c>
      <c r="AE414" s="79">
        <v>56332</v>
      </c>
      <c r="AF414" s="79">
        <v>14650592</v>
      </c>
    </row>
    <row r="415" spans="22:32" ht="12.75">
      <c r="V415" s="379" t="s">
        <v>5946</v>
      </c>
      <c r="W415" s="63" t="s">
        <v>5946</v>
      </c>
      <c r="X415" s="79">
        <v>3860</v>
      </c>
      <c r="Y415" s="218">
        <v>-160</v>
      </c>
      <c r="Z415" s="79">
        <v>85467</v>
      </c>
      <c r="AA415" s="79">
        <v>332947085</v>
      </c>
      <c r="AB415" s="79">
        <v>3995</v>
      </c>
      <c r="AC415" s="79">
        <v>3995</v>
      </c>
      <c r="AD415" s="79">
        <v>3860</v>
      </c>
      <c r="AE415" s="79">
        <v>56551</v>
      </c>
      <c r="AF415" s="79">
        <v>14650592</v>
      </c>
    </row>
    <row r="416" spans="22:32" ht="12.75">
      <c r="V416" s="379" t="s">
        <v>5947</v>
      </c>
      <c r="W416" s="63" t="s">
        <v>5947</v>
      </c>
      <c r="X416" s="79">
        <v>4020</v>
      </c>
      <c r="Y416" s="218">
        <v>25</v>
      </c>
      <c r="Z416" s="79">
        <v>57217</v>
      </c>
      <c r="AA416" s="79">
        <v>228666465</v>
      </c>
      <c r="AB416" s="79">
        <v>4000</v>
      </c>
      <c r="AC416" s="79">
        <v>4040</v>
      </c>
      <c r="AD416" s="79">
        <v>3940</v>
      </c>
      <c r="AE416" s="79">
        <v>58895</v>
      </c>
      <c r="AF416" s="79">
        <v>14650592</v>
      </c>
    </row>
    <row r="417" spans="22:32" ht="12.75">
      <c r="V417" s="379" t="s">
        <v>5948</v>
      </c>
      <c r="W417" s="63" t="s">
        <v>5948</v>
      </c>
      <c r="X417" s="79">
        <v>3995</v>
      </c>
      <c r="Y417" s="218">
        <v>-125</v>
      </c>
      <c r="Z417" s="79">
        <v>93305</v>
      </c>
      <c r="AA417" s="79">
        <v>372865155</v>
      </c>
      <c r="AB417" s="79">
        <v>4060</v>
      </c>
      <c r="AC417" s="79">
        <v>4090</v>
      </c>
      <c r="AD417" s="79">
        <v>3960</v>
      </c>
      <c r="AE417" s="79">
        <v>58529</v>
      </c>
      <c r="AF417" s="79">
        <v>14650592</v>
      </c>
    </row>
    <row r="418" spans="22:32" ht="12.75">
      <c r="V418" s="379" t="s">
        <v>5949</v>
      </c>
      <c r="W418" s="63" t="s">
        <v>5949</v>
      </c>
      <c r="X418" s="79">
        <v>4120</v>
      </c>
      <c r="Y418" s="218">
        <v>-50</v>
      </c>
      <c r="Z418" s="79">
        <v>32625</v>
      </c>
      <c r="AA418" s="79">
        <v>133887630</v>
      </c>
      <c r="AB418" s="79">
        <v>4210</v>
      </c>
      <c r="AC418" s="79">
        <v>4210</v>
      </c>
      <c r="AD418" s="79">
        <v>4065</v>
      </c>
      <c r="AE418" s="79">
        <v>60360</v>
      </c>
      <c r="AF418" s="79">
        <v>14650592</v>
      </c>
    </row>
    <row r="419" spans="22:32" ht="12.75">
      <c r="V419" s="379" t="s">
        <v>5950</v>
      </c>
      <c r="W419" s="63" t="s">
        <v>5950</v>
      </c>
      <c r="X419" s="79">
        <v>4170</v>
      </c>
      <c r="Y419" s="218">
        <v>95</v>
      </c>
      <c r="Z419" s="79">
        <v>68758</v>
      </c>
      <c r="AA419" s="79">
        <v>284593200</v>
      </c>
      <c r="AB419" s="79">
        <v>4030</v>
      </c>
      <c r="AC419" s="79">
        <v>4220</v>
      </c>
      <c r="AD419" s="79">
        <v>4010</v>
      </c>
      <c r="AE419" s="79">
        <v>61093</v>
      </c>
      <c r="AF419" s="79">
        <v>14650592</v>
      </c>
    </row>
    <row r="420" spans="22:32" ht="12.75">
      <c r="V420" s="379" t="s">
        <v>5953</v>
      </c>
      <c r="W420" s="63" t="s">
        <v>5953</v>
      </c>
      <c r="X420" s="79">
        <v>4075</v>
      </c>
      <c r="Y420" s="218">
        <v>85</v>
      </c>
      <c r="Z420" s="79">
        <v>21678</v>
      </c>
      <c r="AA420" s="79">
        <v>88018490</v>
      </c>
      <c r="AB420" s="79">
        <v>4000</v>
      </c>
      <c r="AC420" s="79">
        <v>4125</v>
      </c>
      <c r="AD420" s="79">
        <v>4000</v>
      </c>
      <c r="AE420" s="79">
        <v>59701</v>
      </c>
      <c r="AF420" s="79">
        <v>14650592</v>
      </c>
    </row>
    <row r="421" spans="22:32" ht="12.75">
      <c r="V421" s="379" t="s">
        <v>5954</v>
      </c>
      <c r="W421" s="63" t="s">
        <v>5954</v>
      </c>
      <c r="X421" s="79">
        <v>3990</v>
      </c>
      <c r="Y421" s="218">
        <v>-135</v>
      </c>
      <c r="Z421" s="79">
        <v>57289</v>
      </c>
      <c r="AA421" s="79">
        <v>232741070</v>
      </c>
      <c r="AB421" s="79">
        <v>4190</v>
      </c>
      <c r="AC421" s="79">
        <v>4190</v>
      </c>
      <c r="AD421" s="79">
        <v>3990</v>
      </c>
      <c r="AE421" s="79">
        <v>58456</v>
      </c>
      <c r="AF421" s="79">
        <v>14650592</v>
      </c>
    </row>
    <row r="422" spans="22:32" ht="12.75">
      <c r="V422" s="379" t="s">
        <v>5955</v>
      </c>
      <c r="W422" s="63" t="s">
        <v>5955</v>
      </c>
      <c r="X422" s="79">
        <v>4125</v>
      </c>
      <c r="Y422" s="218">
        <v>75</v>
      </c>
      <c r="Z422" s="79">
        <v>39281</v>
      </c>
      <c r="AA422" s="79">
        <v>160801220</v>
      </c>
      <c r="AB422" s="79">
        <v>4010</v>
      </c>
      <c r="AC422" s="79">
        <v>4180</v>
      </c>
      <c r="AD422" s="79">
        <v>4010</v>
      </c>
      <c r="AE422" s="79">
        <v>60434</v>
      </c>
      <c r="AF422" s="79">
        <v>14650592</v>
      </c>
    </row>
    <row r="423" spans="22:32" ht="12.75">
      <c r="V423" s="379" t="s">
        <v>5957</v>
      </c>
      <c r="W423" s="63" t="s">
        <v>5957</v>
      </c>
      <c r="X423" s="79">
        <v>4050</v>
      </c>
      <c r="Y423" s="218">
        <v>15</v>
      </c>
      <c r="Z423" s="79">
        <v>43468</v>
      </c>
      <c r="AA423" s="79">
        <v>174917275</v>
      </c>
      <c r="AB423" s="79">
        <v>3975</v>
      </c>
      <c r="AC423" s="79">
        <v>4100</v>
      </c>
      <c r="AD423" s="79">
        <v>3975</v>
      </c>
      <c r="AE423" s="79">
        <v>59335</v>
      </c>
      <c r="AF423" s="79">
        <v>14650592</v>
      </c>
    </row>
    <row r="424" spans="22:32" ht="12.75">
      <c r="V424" s="379" t="s">
        <v>5959</v>
      </c>
      <c r="W424" s="63" t="s">
        <v>5959</v>
      </c>
      <c r="X424" s="79">
        <v>4035</v>
      </c>
      <c r="Y424" s="218">
        <v>45</v>
      </c>
      <c r="Z424" s="79">
        <v>53446</v>
      </c>
      <c r="AA424" s="79">
        <v>209855135</v>
      </c>
      <c r="AB424" s="79">
        <v>3775</v>
      </c>
      <c r="AC424" s="79">
        <v>4040</v>
      </c>
      <c r="AD424" s="79">
        <v>3775</v>
      </c>
      <c r="AE424" s="79">
        <v>59115</v>
      </c>
      <c r="AF424" s="79">
        <v>14650592</v>
      </c>
    </row>
    <row r="425" spans="22:32" ht="12.75">
      <c r="V425" s="379" t="s">
        <v>5960</v>
      </c>
      <c r="W425" s="63" t="s">
        <v>5960</v>
      </c>
      <c r="X425" s="79">
        <v>3990</v>
      </c>
      <c r="Y425" s="218">
        <v>-45</v>
      </c>
      <c r="Z425" s="79">
        <v>52609</v>
      </c>
      <c r="AA425" s="79">
        <v>209893835</v>
      </c>
      <c r="AB425" s="79">
        <v>4035</v>
      </c>
      <c r="AC425" s="79">
        <v>4035</v>
      </c>
      <c r="AD425" s="79">
        <v>3960</v>
      </c>
      <c r="AE425" s="79">
        <v>58456</v>
      </c>
      <c r="AF425" s="79">
        <v>14650592</v>
      </c>
    </row>
    <row r="426" spans="22:32" ht="12.75">
      <c r="V426" s="379" t="s">
        <v>5962</v>
      </c>
      <c r="W426" s="63" t="s">
        <v>5962</v>
      </c>
      <c r="X426" s="79">
        <v>4035</v>
      </c>
      <c r="Y426" s="218">
        <v>-50</v>
      </c>
      <c r="Z426" s="79">
        <v>84383</v>
      </c>
      <c r="AA426" s="79">
        <v>341770855</v>
      </c>
      <c r="AB426" s="79">
        <v>4090</v>
      </c>
      <c r="AC426" s="79">
        <v>4130</v>
      </c>
      <c r="AD426" s="79">
        <v>4030</v>
      </c>
      <c r="AE426" s="79">
        <v>59115</v>
      </c>
      <c r="AF426" s="79">
        <v>14650592</v>
      </c>
    </row>
    <row r="427" spans="22:32" ht="12.75">
      <c r="V427" s="379" t="s">
        <v>5965</v>
      </c>
      <c r="W427" s="63" t="s">
        <v>5965</v>
      </c>
      <c r="X427" s="79">
        <v>4085</v>
      </c>
      <c r="Y427" s="218">
        <v>-105</v>
      </c>
      <c r="Z427" s="79">
        <v>102534</v>
      </c>
      <c r="AA427" s="79">
        <v>420894710</v>
      </c>
      <c r="AB427" s="79">
        <v>4200</v>
      </c>
      <c r="AC427" s="79">
        <v>4200</v>
      </c>
      <c r="AD427" s="79">
        <v>4080</v>
      </c>
      <c r="AE427" s="79">
        <v>59848</v>
      </c>
      <c r="AF427" s="79">
        <v>14650592</v>
      </c>
    </row>
    <row r="428" spans="22:32" ht="12.75">
      <c r="V428" s="379" t="s">
        <v>5966</v>
      </c>
      <c r="W428" s="63" t="s">
        <v>5966</v>
      </c>
      <c r="X428" s="79">
        <v>4190</v>
      </c>
      <c r="Y428" s="218">
        <v>-35</v>
      </c>
      <c r="Z428" s="79">
        <v>71925</v>
      </c>
      <c r="AA428" s="79">
        <v>300991800</v>
      </c>
      <c r="AB428" s="79">
        <v>4265</v>
      </c>
      <c r="AC428" s="79">
        <v>4265</v>
      </c>
      <c r="AD428" s="79">
        <v>4115</v>
      </c>
      <c r="AE428" s="79">
        <v>61386</v>
      </c>
      <c r="AF428" s="79">
        <v>14650592</v>
      </c>
    </row>
    <row r="429" spans="22:32" ht="12.75">
      <c r="V429" s="379" t="s">
        <v>5968</v>
      </c>
      <c r="W429" s="63" t="s">
        <v>5968</v>
      </c>
      <c r="X429" s="79">
        <v>4225</v>
      </c>
      <c r="Y429" s="218">
        <v>-35</v>
      </c>
      <c r="Z429" s="79">
        <v>61636</v>
      </c>
      <c r="AA429" s="79">
        <v>260072665</v>
      </c>
      <c r="AB429" s="79">
        <v>4275</v>
      </c>
      <c r="AC429" s="79">
        <v>4280</v>
      </c>
      <c r="AD429" s="79">
        <v>4190</v>
      </c>
      <c r="AE429" s="79">
        <v>61899</v>
      </c>
      <c r="AF429" s="79">
        <v>14650592</v>
      </c>
    </row>
    <row r="430" spans="22:32" ht="12.75">
      <c r="V430" s="379" t="s">
        <v>5970</v>
      </c>
      <c r="W430" s="63" t="s">
        <v>5970</v>
      </c>
      <c r="X430" s="79">
        <v>4260</v>
      </c>
      <c r="Y430" s="218">
        <v>-30</v>
      </c>
      <c r="Z430" s="79">
        <v>35309</v>
      </c>
      <c r="AA430" s="79">
        <v>150238255</v>
      </c>
      <c r="AB430" s="79">
        <v>4270</v>
      </c>
      <c r="AC430" s="79">
        <v>4295</v>
      </c>
      <c r="AD430" s="79">
        <v>4230</v>
      </c>
      <c r="AE430" s="79">
        <v>62412</v>
      </c>
      <c r="AF430" s="79">
        <v>14650592</v>
      </c>
    </row>
    <row r="431" spans="22:32" ht="12.75">
      <c r="V431" s="379" t="s">
        <v>5971</v>
      </c>
      <c r="W431" s="63" t="s">
        <v>5971</v>
      </c>
      <c r="X431" s="79">
        <v>4290</v>
      </c>
      <c r="Y431" s="218">
        <v>-5</v>
      </c>
      <c r="Z431" s="79">
        <v>49945</v>
      </c>
      <c r="AA431" s="79">
        <v>212776870</v>
      </c>
      <c r="AB431" s="79">
        <v>4320</v>
      </c>
      <c r="AC431" s="79">
        <v>4320</v>
      </c>
      <c r="AD431" s="79">
        <v>4215</v>
      </c>
      <c r="AE431" s="79">
        <v>62851</v>
      </c>
      <c r="AF431" s="79">
        <v>14650592</v>
      </c>
    </row>
    <row r="432" spans="22:32" ht="12.75">
      <c r="V432" s="379" t="s">
        <v>5972</v>
      </c>
      <c r="W432" s="63" t="s">
        <v>5972</v>
      </c>
      <c r="X432" s="79">
        <v>4295</v>
      </c>
      <c r="Y432" s="218">
        <v>-5</v>
      </c>
      <c r="Z432" s="79">
        <v>44366</v>
      </c>
      <c r="AA432" s="79">
        <v>190450430</v>
      </c>
      <c r="AB432" s="79">
        <v>4300</v>
      </c>
      <c r="AC432" s="79">
        <v>4325</v>
      </c>
      <c r="AD432" s="79">
        <v>4255</v>
      </c>
      <c r="AE432" s="79">
        <v>62924</v>
      </c>
      <c r="AF432" s="79">
        <v>14650592</v>
      </c>
    </row>
    <row r="433" spans="22:32" ht="12.75">
      <c r="V433" s="379" t="s">
        <v>5973</v>
      </c>
      <c r="W433" s="63" t="s">
        <v>5973</v>
      </c>
      <c r="X433" s="79">
        <v>4300</v>
      </c>
      <c r="Y433" s="218">
        <v>0</v>
      </c>
      <c r="Z433" s="79">
        <v>28599</v>
      </c>
      <c r="AA433" s="79">
        <v>122441865</v>
      </c>
      <c r="AB433" s="79">
        <v>4370</v>
      </c>
      <c r="AC433" s="79">
        <v>4370</v>
      </c>
      <c r="AD433" s="79">
        <v>4245</v>
      </c>
      <c r="AE433" s="79">
        <v>62998</v>
      </c>
      <c r="AF433" s="79">
        <v>14650592</v>
      </c>
    </row>
    <row r="434" spans="22:32" ht="12.75">
      <c r="V434" s="379" t="s">
        <v>5974</v>
      </c>
      <c r="W434" s="63" t="s">
        <v>5974</v>
      </c>
      <c r="X434" s="79">
        <v>4300</v>
      </c>
      <c r="Y434" s="218">
        <v>85</v>
      </c>
      <c r="Z434" s="79">
        <v>55980</v>
      </c>
      <c r="AA434" s="79">
        <v>237242795</v>
      </c>
      <c r="AB434" s="79">
        <v>4230</v>
      </c>
      <c r="AC434" s="79">
        <v>4335</v>
      </c>
      <c r="AD434" s="79">
        <v>4190</v>
      </c>
      <c r="AE434" s="79">
        <v>62998</v>
      </c>
      <c r="AF434" s="79">
        <v>14650592</v>
      </c>
    </row>
    <row r="435" spans="22:32" ht="12.75">
      <c r="V435" s="379" t="s">
        <v>5975</v>
      </c>
      <c r="W435" s="63" t="s">
        <v>5975</v>
      </c>
      <c r="X435" s="79">
        <v>4215</v>
      </c>
      <c r="Y435" s="218">
        <v>65</v>
      </c>
      <c r="Z435" s="79">
        <v>63502</v>
      </c>
      <c r="AA435" s="79">
        <v>266796455</v>
      </c>
      <c r="AB435" s="79">
        <v>4185</v>
      </c>
      <c r="AC435" s="79">
        <v>4265</v>
      </c>
      <c r="AD435" s="79">
        <v>4110</v>
      </c>
      <c r="AE435" s="79">
        <v>61752</v>
      </c>
      <c r="AF435" s="79">
        <v>14650592</v>
      </c>
    </row>
    <row r="436" spans="22:32" ht="12.75">
      <c r="V436" s="379" t="s">
        <v>5976</v>
      </c>
      <c r="W436" s="63" t="s">
        <v>5976</v>
      </c>
      <c r="X436" s="79">
        <v>4150</v>
      </c>
      <c r="Y436" s="218">
        <v>-120</v>
      </c>
      <c r="Z436" s="79">
        <v>61064</v>
      </c>
      <c r="AA436" s="79">
        <v>256347695</v>
      </c>
      <c r="AB436" s="79">
        <v>4280</v>
      </c>
      <c r="AC436" s="79">
        <v>4290</v>
      </c>
      <c r="AD436" s="79">
        <v>4150</v>
      </c>
      <c r="AE436" s="79">
        <v>60800</v>
      </c>
      <c r="AF436" s="79">
        <v>14650592</v>
      </c>
    </row>
    <row r="437" spans="22:32" ht="12.75">
      <c r="V437" s="379" t="s">
        <v>5977</v>
      </c>
      <c r="W437" s="63" t="s">
        <v>5977</v>
      </c>
      <c r="X437" s="79">
        <v>4270</v>
      </c>
      <c r="Y437" s="218">
        <v>-155</v>
      </c>
      <c r="Z437" s="79">
        <v>106637</v>
      </c>
      <c r="AA437" s="79">
        <v>458820640</v>
      </c>
      <c r="AB437" s="79">
        <v>4425</v>
      </c>
      <c r="AC437" s="79">
        <v>4440</v>
      </c>
      <c r="AD437" s="79">
        <v>4210</v>
      </c>
      <c r="AE437" s="79">
        <v>62558</v>
      </c>
      <c r="AF437" s="79">
        <v>14650592</v>
      </c>
    </row>
    <row r="438" spans="22:32" ht="12.75">
      <c r="V438" s="379" t="s">
        <v>5978</v>
      </c>
      <c r="W438" s="63" t="s">
        <v>5978</v>
      </c>
      <c r="X438" s="79">
        <v>4425</v>
      </c>
      <c r="Y438" s="218">
        <v>30</v>
      </c>
      <c r="Z438" s="79">
        <v>45058</v>
      </c>
      <c r="AA438" s="79">
        <v>197291260</v>
      </c>
      <c r="AB438" s="79">
        <v>4395</v>
      </c>
      <c r="AC438" s="79">
        <v>4440</v>
      </c>
      <c r="AD438" s="79">
        <v>4340</v>
      </c>
      <c r="AE438" s="79">
        <v>64829</v>
      </c>
      <c r="AF438" s="79">
        <v>14650592</v>
      </c>
    </row>
    <row r="439" spans="22:32" ht="12.75">
      <c r="V439" s="379" t="s">
        <v>5979</v>
      </c>
      <c r="W439" s="63" t="s">
        <v>5979</v>
      </c>
      <c r="X439" s="79">
        <v>4395</v>
      </c>
      <c r="Y439" s="218">
        <v>-70</v>
      </c>
      <c r="Z439" s="79">
        <v>64407</v>
      </c>
      <c r="AA439" s="79">
        <v>283163640</v>
      </c>
      <c r="AB439" s="79">
        <v>4465</v>
      </c>
      <c r="AC439" s="79">
        <v>4550</v>
      </c>
      <c r="AD439" s="79">
        <v>4335</v>
      </c>
      <c r="AE439" s="79">
        <v>64389</v>
      </c>
      <c r="AF439" s="79">
        <v>14650592</v>
      </c>
    </row>
    <row r="440" spans="22:32" ht="12.75">
      <c r="V440" s="379" t="s">
        <v>5980</v>
      </c>
      <c r="W440" s="63" t="s">
        <v>5980</v>
      </c>
      <c r="X440" s="79">
        <v>4465</v>
      </c>
      <c r="Y440" s="218">
        <v>-45</v>
      </c>
      <c r="Z440" s="79">
        <v>60971</v>
      </c>
      <c r="AA440" s="79">
        <v>274721715</v>
      </c>
      <c r="AB440" s="79">
        <v>4510</v>
      </c>
      <c r="AC440" s="79">
        <v>4560</v>
      </c>
      <c r="AD440" s="79">
        <v>4465</v>
      </c>
      <c r="AE440" s="79">
        <v>65415</v>
      </c>
      <c r="AF440" s="79">
        <v>14650592</v>
      </c>
    </row>
    <row r="441" spans="22:32" ht="12.75">
      <c r="V441" s="379" t="s">
        <v>5981</v>
      </c>
      <c r="W441" s="63" t="s">
        <v>5981</v>
      </c>
      <c r="X441" s="79">
        <v>4510</v>
      </c>
      <c r="Y441" s="218">
        <v>-10</v>
      </c>
      <c r="Z441" s="79">
        <v>78708</v>
      </c>
      <c r="AA441" s="79">
        <v>354817380</v>
      </c>
      <c r="AB441" s="79">
        <v>4525</v>
      </c>
      <c r="AC441" s="79">
        <v>4565</v>
      </c>
      <c r="AD441" s="79">
        <v>4490</v>
      </c>
      <c r="AE441" s="79">
        <v>66074</v>
      </c>
      <c r="AF441" s="79">
        <v>14650592</v>
      </c>
    </row>
    <row r="442" spans="22:32" ht="12.75">
      <c r="V442" s="379" t="s">
        <v>5982</v>
      </c>
      <c r="W442" s="63" t="s">
        <v>5982</v>
      </c>
      <c r="X442" s="79">
        <v>4520</v>
      </c>
      <c r="Y442" s="218">
        <v>70</v>
      </c>
      <c r="Z442" s="79">
        <v>51062</v>
      </c>
      <c r="AA442" s="79">
        <v>230204540</v>
      </c>
      <c r="AB442" s="79">
        <v>4455</v>
      </c>
      <c r="AC442" s="79">
        <v>4560</v>
      </c>
      <c r="AD442" s="79">
        <v>4455</v>
      </c>
      <c r="AE442" s="79">
        <v>66221</v>
      </c>
      <c r="AF442" s="79">
        <v>14650592</v>
      </c>
    </row>
    <row r="443" spans="22:32" ht="12.75">
      <c r="V443" s="379" t="s">
        <v>5983</v>
      </c>
      <c r="W443" s="63" t="s">
        <v>5983</v>
      </c>
      <c r="X443" s="79">
        <v>4450</v>
      </c>
      <c r="Y443" s="218">
        <v>-135</v>
      </c>
      <c r="Z443" s="79">
        <v>145096</v>
      </c>
      <c r="AA443" s="79">
        <v>655078145</v>
      </c>
      <c r="AB443" s="79">
        <v>4545</v>
      </c>
      <c r="AC443" s="79">
        <v>4610</v>
      </c>
      <c r="AD443" s="79">
        <v>4450</v>
      </c>
      <c r="AE443" s="79">
        <v>65195</v>
      </c>
      <c r="AF443" s="79">
        <v>14650592</v>
      </c>
    </row>
    <row r="444" spans="22:32" ht="12.75">
      <c r="V444" s="379" t="s">
        <v>5984</v>
      </c>
      <c r="W444" s="63" t="s">
        <v>5984</v>
      </c>
      <c r="X444" s="79">
        <v>4585</v>
      </c>
      <c r="Y444" s="218">
        <v>180</v>
      </c>
      <c r="Z444" s="79">
        <v>191102</v>
      </c>
      <c r="AA444" s="79">
        <v>866841940</v>
      </c>
      <c r="AB444" s="79">
        <v>4410</v>
      </c>
      <c r="AC444" s="79">
        <v>4595</v>
      </c>
      <c r="AD444" s="79">
        <v>4410</v>
      </c>
      <c r="AE444" s="79">
        <v>67173</v>
      </c>
      <c r="AF444" s="79">
        <v>14650592</v>
      </c>
    </row>
    <row r="445" spans="22:32" ht="12.75">
      <c r="V445" s="379" t="s">
        <v>5985</v>
      </c>
      <c r="W445" s="63" t="s">
        <v>5985</v>
      </c>
      <c r="X445" s="79">
        <v>4405</v>
      </c>
      <c r="Y445" s="218">
        <v>-5</v>
      </c>
      <c r="Z445" s="79">
        <v>107685</v>
      </c>
      <c r="AA445" s="79">
        <v>468114925</v>
      </c>
      <c r="AB445" s="79">
        <v>4340</v>
      </c>
      <c r="AC445" s="79">
        <v>4405</v>
      </c>
      <c r="AD445" s="79">
        <v>4300</v>
      </c>
      <c r="AE445" s="79">
        <v>64536</v>
      </c>
      <c r="AF445" s="79">
        <v>14650592</v>
      </c>
    </row>
    <row r="446" spans="22:32" ht="12.75">
      <c r="V446" s="379" t="s">
        <v>5986</v>
      </c>
      <c r="W446" s="63" t="s">
        <v>5986</v>
      </c>
      <c r="X446" s="79">
        <v>4410</v>
      </c>
      <c r="Y446" s="218">
        <v>10</v>
      </c>
      <c r="Z446" s="79">
        <v>100973</v>
      </c>
      <c r="AA446" s="79">
        <v>444391580</v>
      </c>
      <c r="AB446" s="79">
        <v>4415</v>
      </c>
      <c r="AC446" s="79">
        <v>4465</v>
      </c>
      <c r="AD446" s="79">
        <v>4360</v>
      </c>
      <c r="AE446" s="79">
        <v>64609</v>
      </c>
      <c r="AF446" s="79">
        <v>14650592</v>
      </c>
    </row>
    <row r="447" spans="22:32" ht="12.75">
      <c r="V447" s="379" t="s">
        <v>5987</v>
      </c>
      <c r="W447" s="63" t="s">
        <v>5987</v>
      </c>
      <c r="X447" s="79">
        <v>4400</v>
      </c>
      <c r="Y447" s="218">
        <v>-115</v>
      </c>
      <c r="Z447" s="79">
        <v>138866</v>
      </c>
      <c r="AA447" s="79">
        <v>614075015</v>
      </c>
      <c r="AB447" s="79">
        <v>4505</v>
      </c>
      <c r="AC447" s="79">
        <v>4515</v>
      </c>
      <c r="AD447" s="79">
        <v>4380</v>
      </c>
      <c r="AE447" s="79">
        <v>64463</v>
      </c>
      <c r="AF447" s="79">
        <v>14650592</v>
      </c>
    </row>
    <row r="448" spans="22:32" ht="12.75">
      <c r="V448" s="379" t="s">
        <v>5988</v>
      </c>
      <c r="W448" s="63" t="s">
        <v>5988</v>
      </c>
      <c r="X448" s="79">
        <v>4515</v>
      </c>
      <c r="Y448" s="218">
        <v>35</v>
      </c>
      <c r="Z448" s="79">
        <v>84794</v>
      </c>
      <c r="AA448" s="79">
        <v>382048415</v>
      </c>
      <c r="AB448" s="79">
        <v>4500</v>
      </c>
      <c r="AC448" s="79">
        <v>4550</v>
      </c>
      <c r="AD448" s="79">
        <v>4450</v>
      </c>
      <c r="AE448" s="79">
        <v>66147</v>
      </c>
      <c r="AF448" s="79">
        <v>14650592</v>
      </c>
    </row>
    <row r="449" spans="22:32" ht="12.75">
      <c r="V449" s="379" t="s">
        <v>5989</v>
      </c>
      <c r="W449" s="63" t="s">
        <v>5989</v>
      </c>
      <c r="X449" s="79">
        <v>4480</v>
      </c>
      <c r="Y449" s="218">
        <v>-205</v>
      </c>
      <c r="Z449" s="79">
        <v>242445</v>
      </c>
      <c r="AA449" s="79">
        <v>1097997710</v>
      </c>
      <c r="AB449" s="79">
        <v>4655</v>
      </c>
      <c r="AC449" s="79">
        <v>4685</v>
      </c>
      <c r="AD449" s="79">
        <v>4470</v>
      </c>
      <c r="AE449" s="79">
        <v>65635</v>
      </c>
      <c r="AF449" s="79">
        <v>14650592</v>
      </c>
    </row>
    <row r="450" spans="22:32" ht="12.75">
      <c r="V450" s="379" t="s">
        <v>5990</v>
      </c>
      <c r="W450" s="63" t="s">
        <v>5990</v>
      </c>
      <c r="X450" s="79">
        <v>4685</v>
      </c>
      <c r="Y450" s="218">
        <v>-20</v>
      </c>
      <c r="Z450" s="79">
        <v>65824</v>
      </c>
      <c r="AA450" s="79">
        <v>309458900</v>
      </c>
      <c r="AB450" s="79">
        <v>4700</v>
      </c>
      <c r="AC450" s="79">
        <v>4730</v>
      </c>
      <c r="AD450" s="79">
        <v>4675</v>
      </c>
      <c r="AE450" s="79">
        <v>68638</v>
      </c>
      <c r="AF450" s="79">
        <v>14650592</v>
      </c>
    </row>
    <row r="451" spans="22:32" ht="12.75">
      <c r="V451" s="379" t="s">
        <v>5991</v>
      </c>
      <c r="W451" s="63" t="s">
        <v>5991</v>
      </c>
      <c r="X451" s="79">
        <v>4705</v>
      </c>
      <c r="Y451" s="218">
        <v>-80</v>
      </c>
      <c r="Z451" s="79">
        <v>139751</v>
      </c>
      <c r="AA451" s="79">
        <v>654946375</v>
      </c>
      <c r="AB451" s="79">
        <v>4680</v>
      </c>
      <c r="AC451" s="79">
        <v>4755</v>
      </c>
      <c r="AD451" s="79">
        <v>4620</v>
      </c>
      <c r="AE451" s="79">
        <v>68931</v>
      </c>
      <c r="AF451" s="79">
        <v>14650592</v>
      </c>
    </row>
    <row r="452" spans="22:32" ht="12.75">
      <c r="V452" s="379" t="s">
        <v>5992</v>
      </c>
      <c r="W452" s="63" t="s">
        <v>5992</v>
      </c>
      <c r="X452" s="79">
        <v>4785</v>
      </c>
      <c r="Y452" s="218">
        <v>-75</v>
      </c>
      <c r="Z452" s="79">
        <v>176649</v>
      </c>
      <c r="AA452" s="79">
        <v>835108335</v>
      </c>
      <c r="AB452" s="79">
        <v>4800</v>
      </c>
      <c r="AC452" s="79">
        <v>4840</v>
      </c>
      <c r="AD452" s="79">
        <v>4690</v>
      </c>
      <c r="AE452" s="79">
        <v>70103</v>
      </c>
      <c r="AF452" s="79">
        <v>14650592</v>
      </c>
    </row>
    <row r="453" spans="22:32" ht="12.75">
      <c r="V453" s="379" t="s">
        <v>5993</v>
      </c>
      <c r="W453" s="63" t="s">
        <v>5993</v>
      </c>
      <c r="X453" s="79">
        <v>4860</v>
      </c>
      <c r="Y453" s="218">
        <v>-10</v>
      </c>
      <c r="Z453" s="79">
        <v>246010</v>
      </c>
      <c r="AA453" s="79">
        <v>1174984115</v>
      </c>
      <c r="AB453" s="79">
        <v>4860</v>
      </c>
      <c r="AC453" s="79">
        <v>4895</v>
      </c>
      <c r="AD453" s="79">
        <v>4710</v>
      </c>
      <c r="AE453" s="79">
        <v>71202</v>
      </c>
      <c r="AF453" s="79">
        <v>14650592</v>
      </c>
    </row>
    <row r="454" spans="22:32" ht="12.75">
      <c r="V454" s="379" t="s">
        <v>5994</v>
      </c>
      <c r="W454" s="63" t="s">
        <v>5994</v>
      </c>
      <c r="X454" s="79">
        <v>4870</v>
      </c>
      <c r="Y454" s="218">
        <v>-170</v>
      </c>
      <c r="Z454" s="79">
        <v>392855</v>
      </c>
      <c r="AA454" s="79">
        <v>1933481680</v>
      </c>
      <c r="AB454" s="79">
        <v>5040</v>
      </c>
      <c r="AC454" s="79">
        <v>5070</v>
      </c>
      <c r="AD454" s="79">
        <v>4870</v>
      </c>
      <c r="AE454" s="79">
        <v>71348</v>
      </c>
      <c r="AF454" s="79">
        <v>14650592</v>
      </c>
    </row>
    <row r="455" spans="22:32" ht="12.75">
      <c r="V455" s="379" t="s">
        <v>5995</v>
      </c>
      <c r="W455" s="63" t="s">
        <v>5995</v>
      </c>
      <c r="X455" s="79">
        <v>5040</v>
      </c>
      <c r="Y455" s="218">
        <v>-250</v>
      </c>
      <c r="Z455" s="79">
        <v>811095</v>
      </c>
      <c r="AA455" s="79">
        <v>4115559710</v>
      </c>
      <c r="AB455" s="79">
        <v>5150</v>
      </c>
      <c r="AC455" s="79">
        <v>5230</v>
      </c>
      <c r="AD455" s="79">
        <v>4960</v>
      </c>
      <c r="AE455" s="79">
        <v>73839</v>
      </c>
      <c r="AF455" s="79">
        <v>14650592</v>
      </c>
    </row>
    <row r="456" spans="22:32" ht="12.75">
      <c r="V456" s="379" t="s">
        <v>5996</v>
      </c>
      <c r="W456" s="63" t="s">
        <v>5996</v>
      </c>
      <c r="X456" s="79">
        <v>5290</v>
      </c>
      <c r="Y456" s="218">
        <v>-360</v>
      </c>
      <c r="Z456" s="79">
        <v>547334</v>
      </c>
      <c r="AA456" s="79">
        <v>2971607890</v>
      </c>
      <c r="AB456" s="79">
        <v>5550</v>
      </c>
      <c r="AC456" s="79">
        <v>5650</v>
      </c>
      <c r="AD456" s="79">
        <v>5290</v>
      </c>
      <c r="AE456" s="79">
        <v>77502</v>
      </c>
      <c r="AF456" s="79">
        <v>14650592</v>
      </c>
    </row>
    <row r="457" spans="22:32" ht="12.75">
      <c r="V457" s="379" t="s">
        <v>5997</v>
      </c>
      <c r="W457" s="63" t="s">
        <v>5997</v>
      </c>
      <c r="X457" s="79">
        <v>5650</v>
      </c>
      <c r="Y457" s="218">
        <v>0</v>
      </c>
      <c r="Z457" s="79">
        <v>335497</v>
      </c>
      <c r="AA457" s="79">
        <v>1886076680</v>
      </c>
      <c r="AB457" s="79">
        <v>5670</v>
      </c>
      <c r="AC457" s="79">
        <v>5710</v>
      </c>
      <c r="AD457" s="79">
        <v>5550</v>
      </c>
      <c r="AE457" s="79">
        <v>82776</v>
      </c>
      <c r="AF457" s="79">
        <v>14650592</v>
      </c>
    </row>
    <row r="458" spans="22:32" ht="12.75">
      <c r="V458" s="379" t="s">
        <v>5998</v>
      </c>
      <c r="W458" s="63" t="s">
        <v>5998</v>
      </c>
      <c r="X458" s="79">
        <v>5650</v>
      </c>
      <c r="Y458" s="218">
        <v>240</v>
      </c>
      <c r="Z458" s="79">
        <v>1232876</v>
      </c>
      <c r="AA458" s="79">
        <v>6960988670</v>
      </c>
      <c r="AB458" s="79">
        <v>5470</v>
      </c>
      <c r="AC458" s="79">
        <v>5740</v>
      </c>
      <c r="AD458" s="79">
        <v>5470</v>
      </c>
      <c r="AE458" s="79">
        <v>82776</v>
      </c>
      <c r="AF458" s="79">
        <v>14650592</v>
      </c>
    </row>
    <row r="459" spans="22:32" ht="12.75">
      <c r="V459" s="379" t="s">
        <v>5999</v>
      </c>
      <c r="W459" s="63" t="s">
        <v>5999</v>
      </c>
      <c r="X459" s="79">
        <v>5410</v>
      </c>
      <c r="Y459" s="218">
        <v>160</v>
      </c>
      <c r="Z459" s="79">
        <v>485058</v>
      </c>
      <c r="AA459" s="79">
        <v>2585624800</v>
      </c>
      <c r="AB459" s="79">
        <v>5400</v>
      </c>
      <c r="AC459" s="79">
        <v>5470</v>
      </c>
      <c r="AD459" s="79">
        <v>5100</v>
      </c>
      <c r="AE459" s="79">
        <v>79260</v>
      </c>
      <c r="AF459" s="79">
        <v>14650592</v>
      </c>
    </row>
    <row r="460" spans="22:32" ht="12.75">
      <c r="V460" s="379" t="s">
        <v>6000</v>
      </c>
      <c r="W460" s="63" t="s">
        <v>6000</v>
      </c>
      <c r="X460" s="79">
        <v>5250</v>
      </c>
      <c r="Y460" s="218">
        <v>30</v>
      </c>
      <c r="Z460" s="79">
        <v>167714</v>
      </c>
      <c r="AA460" s="79">
        <v>882040040</v>
      </c>
      <c r="AB460" s="79">
        <v>5240</v>
      </c>
      <c r="AC460" s="79">
        <v>5370</v>
      </c>
      <c r="AD460" s="79">
        <v>5200</v>
      </c>
      <c r="AE460" s="79">
        <v>76916</v>
      </c>
      <c r="AF460" s="79">
        <v>14650592</v>
      </c>
    </row>
    <row r="461" spans="22:32" ht="12.75">
      <c r="V461" s="379" t="s">
        <v>6001</v>
      </c>
      <c r="W461" s="63" t="s">
        <v>6001</v>
      </c>
      <c r="X461" s="79">
        <v>5220</v>
      </c>
      <c r="Y461" s="218">
        <v>-130</v>
      </c>
      <c r="Z461" s="79">
        <v>144067</v>
      </c>
      <c r="AA461" s="79">
        <v>759398830</v>
      </c>
      <c r="AB461" s="79">
        <v>5380</v>
      </c>
      <c r="AC461" s="79">
        <v>5410</v>
      </c>
      <c r="AD461" s="79">
        <v>5200</v>
      </c>
      <c r="AE461" s="79">
        <v>76476</v>
      </c>
      <c r="AF461" s="79">
        <v>14650592</v>
      </c>
    </row>
    <row r="462" spans="22:32" ht="12.75">
      <c r="V462" s="379" t="s">
        <v>6002</v>
      </c>
      <c r="W462" s="63" t="s">
        <v>6002</v>
      </c>
      <c r="X462" s="79">
        <v>5350</v>
      </c>
      <c r="Y462" s="218">
        <v>-110</v>
      </c>
      <c r="Z462" s="79">
        <v>96912</v>
      </c>
      <c r="AA462" s="79">
        <v>521359540</v>
      </c>
      <c r="AB462" s="79">
        <v>5410</v>
      </c>
      <c r="AC462" s="79">
        <v>5470</v>
      </c>
      <c r="AD462" s="79">
        <v>5350</v>
      </c>
      <c r="AE462" s="79">
        <v>78381</v>
      </c>
      <c r="AF462" s="79">
        <v>14650592</v>
      </c>
    </row>
    <row r="463" spans="22:32" ht="12.75">
      <c r="V463" s="379" t="s">
        <v>6003</v>
      </c>
      <c r="W463" s="63" t="s">
        <v>6003</v>
      </c>
      <c r="X463" s="79">
        <v>5460</v>
      </c>
      <c r="Y463" s="218">
        <v>190</v>
      </c>
      <c r="Z463" s="79">
        <v>166497</v>
      </c>
      <c r="AA463" s="79">
        <v>891481230</v>
      </c>
      <c r="AB463" s="79">
        <v>5240</v>
      </c>
      <c r="AC463" s="79">
        <v>5460</v>
      </c>
      <c r="AD463" s="79">
        <v>5200</v>
      </c>
      <c r="AE463" s="79">
        <v>79992</v>
      </c>
      <c r="AF463" s="79">
        <v>14650592</v>
      </c>
    </row>
    <row r="464" spans="22:32" ht="12.75">
      <c r="V464" s="379" t="s">
        <v>6004</v>
      </c>
      <c r="W464" s="63" t="s">
        <v>6004</v>
      </c>
      <c r="X464" s="79">
        <v>5270</v>
      </c>
      <c r="Y464" s="218">
        <v>50</v>
      </c>
      <c r="Z464" s="79">
        <v>101255</v>
      </c>
      <c r="AA464" s="79">
        <v>529508130</v>
      </c>
      <c r="AB464" s="79">
        <v>5270</v>
      </c>
      <c r="AC464" s="79">
        <v>5300</v>
      </c>
      <c r="AD464" s="79">
        <v>5180</v>
      </c>
      <c r="AE464" s="79">
        <v>77209</v>
      </c>
      <c r="AF464" s="79">
        <v>14650592</v>
      </c>
    </row>
    <row r="465" spans="22:32" ht="12.75">
      <c r="V465" s="379" t="s">
        <v>6005</v>
      </c>
      <c r="W465" s="63" t="s">
        <v>6005</v>
      </c>
      <c r="X465" s="79">
        <v>5220</v>
      </c>
      <c r="Y465" s="218">
        <v>40</v>
      </c>
      <c r="Z465" s="79">
        <v>76872</v>
      </c>
      <c r="AA465" s="79">
        <v>401738470</v>
      </c>
      <c r="AB465" s="79">
        <v>5190</v>
      </c>
      <c r="AC465" s="79">
        <v>5280</v>
      </c>
      <c r="AD465" s="79">
        <v>5170</v>
      </c>
      <c r="AE465" s="79">
        <v>76476</v>
      </c>
      <c r="AF465" s="79">
        <v>14650592</v>
      </c>
    </row>
    <row r="466" spans="22:32" ht="12.75">
      <c r="V466" s="379" t="s">
        <v>6006</v>
      </c>
      <c r="W466" s="63" t="s">
        <v>6006</v>
      </c>
      <c r="X466" s="79">
        <v>5180</v>
      </c>
      <c r="Y466" s="218">
        <v>-190</v>
      </c>
      <c r="Z466" s="79">
        <v>234620</v>
      </c>
      <c r="AA466" s="79">
        <v>1236154550</v>
      </c>
      <c r="AB466" s="79">
        <v>5390</v>
      </c>
      <c r="AC466" s="79">
        <v>5400</v>
      </c>
      <c r="AD466" s="79">
        <v>5180</v>
      </c>
      <c r="AE466" s="79">
        <v>75890</v>
      </c>
      <c r="AF466" s="79">
        <v>14650592</v>
      </c>
    </row>
    <row r="467" spans="22:32" ht="12.75">
      <c r="V467" s="379" t="s">
        <v>6007</v>
      </c>
      <c r="W467" s="63" t="s">
        <v>6007</v>
      </c>
      <c r="X467" s="79">
        <v>5370</v>
      </c>
      <c r="Y467" s="218">
        <v>-50</v>
      </c>
      <c r="Z467" s="79">
        <v>135697</v>
      </c>
      <c r="AA467" s="79">
        <v>728144120</v>
      </c>
      <c r="AB467" s="79">
        <v>5420</v>
      </c>
      <c r="AC467" s="79">
        <v>5480</v>
      </c>
      <c r="AD467" s="79">
        <v>5310</v>
      </c>
      <c r="AE467" s="79">
        <v>78674</v>
      </c>
      <c r="AF467" s="79">
        <v>14650592</v>
      </c>
    </row>
    <row r="468" spans="22:32" ht="12.75">
      <c r="V468" s="379" t="s">
        <v>6008</v>
      </c>
      <c r="W468" s="63" t="s">
        <v>6008</v>
      </c>
      <c r="X468" s="79">
        <v>5420</v>
      </c>
      <c r="Y468" s="218">
        <v>-140</v>
      </c>
      <c r="Z468" s="79">
        <v>96941</v>
      </c>
      <c r="AA468" s="79">
        <v>531024360</v>
      </c>
      <c r="AB468" s="79">
        <v>5540</v>
      </c>
      <c r="AC468" s="79">
        <v>5560</v>
      </c>
      <c r="AD468" s="79">
        <v>5420</v>
      </c>
      <c r="AE468" s="79">
        <v>79406</v>
      </c>
      <c r="AF468" s="79">
        <v>14650592</v>
      </c>
    </row>
    <row r="469" spans="22:32" ht="12.75">
      <c r="V469" s="379" t="s">
        <v>6009</v>
      </c>
      <c r="W469" s="63" t="s">
        <v>6009</v>
      </c>
      <c r="X469" s="79">
        <v>5560</v>
      </c>
      <c r="Y469" s="218">
        <v>120</v>
      </c>
      <c r="Z469" s="79">
        <v>130784</v>
      </c>
      <c r="AA469" s="79">
        <v>719039450</v>
      </c>
      <c r="AB469" s="79">
        <v>5450</v>
      </c>
      <c r="AC469" s="79">
        <v>5560</v>
      </c>
      <c r="AD469" s="79">
        <v>5410</v>
      </c>
      <c r="AE469" s="79">
        <v>81457</v>
      </c>
      <c r="AF469" s="79">
        <v>14650592</v>
      </c>
    </row>
    <row r="470" spans="22:32" ht="12.75">
      <c r="V470" s="379" t="s">
        <v>6010</v>
      </c>
      <c r="W470" s="63" t="s">
        <v>6010</v>
      </c>
      <c r="X470" s="79">
        <v>5440</v>
      </c>
      <c r="Y470" s="218">
        <v>60</v>
      </c>
      <c r="Z470" s="79">
        <v>309487</v>
      </c>
      <c r="AA470" s="79">
        <v>1697310370</v>
      </c>
      <c r="AB470" s="79">
        <v>5430</v>
      </c>
      <c r="AC470" s="79">
        <v>5710</v>
      </c>
      <c r="AD470" s="79">
        <v>5310</v>
      </c>
      <c r="AE470" s="79">
        <v>79699</v>
      </c>
      <c r="AF470" s="79">
        <v>14650592</v>
      </c>
    </row>
    <row r="471" spans="22:32" ht="12.75">
      <c r="V471" s="379" t="s">
        <v>6011</v>
      </c>
      <c r="W471" s="63" t="s">
        <v>6011</v>
      </c>
      <c r="X471" s="79">
        <v>5380</v>
      </c>
      <c r="Y471" s="218">
        <v>-50</v>
      </c>
      <c r="Z471" s="79">
        <v>203607</v>
      </c>
      <c r="AA471" s="79">
        <v>1100145130</v>
      </c>
      <c r="AB471" s="79">
        <v>5460</v>
      </c>
      <c r="AC471" s="79">
        <v>5580</v>
      </c>
      <c r="AD471" s="79">
        <v>5290</v>
      </c>
      <c r="AE471" s="79">
        <v>78820</v>
      </c>
      <c r="AF471" s="79">
        <v>14650592</v>
      </c>
    </row>
    <row r="472" spans="22:32" ht="12.75">
      <c r="V472" s="379" t="s">
        <v>6012</v>
      </c>
      <c r="W472" s="63" t="s">
        <v>6012</v>
      </c>
      <c r="X472" s="79">
        <v>5430</v>
      </c>
      <c r="Y472" s="218">
        <v>-170</v>
      </c>
      <c r="Z472" s="79">
        <v>191756</v>
      </c>
      <c r="AA472" s="79">
        <v>1061955200</v>
      </c>
      <c r="AB472" s="79">
        <v>5610</v>
      </c>
      <c r="AC472" s="79">
        <v>5650</v>
      </c>
      <c r="AD472" s="79">
        <v>5410</v>
      </c>
      <c r="AE472" s="79">
        <v>79553</v>
      </c>
      <c r="AF472" s="79">
        <v>14650592</v>
      </c>
    </row>
    <row r="473" spans="22:32" ht="12.75">
      <c r="V473" s="379" t="s">
        <v>6013</v>
      </c>
      <c r="W473" s="63" t="s">
        <v>6013</v>
      </c>
      <c r="X473" s="79">
        <v>5600</v>
      </c>
      <c r="Y473" s="218">
        <v>50</v>
      </c>
      <c r="Z473" s="79">
        <v>1013073</v>
      </c>
      <c r="AA473" s="79">
        <v>5804365380</v>
      </c>
      <c r="AB473" s="79">
        <v>5570</v>
      </c>
      <c r="AC473" s="79">
        <v>5950</v>
      </c>
      <c r="AD473" s="79">
        <v>5470</v>
      </c>
      <c r="AE473" s="79">
        <v>82043</v>
      </c>
      <c r="AF473" s="79">
        <v>14650592</v>
      </c>
    </row>
    <row r="474" spans="22:32" ht="12.75">
      <c r="V474" s="379" t="s">
        <v>6014</v>
      </c>
      <c r="W474" s="63" t="s">
        <v>6014</v>
      </c>
      <c r="X474" s="79">
        <v>5550</v>
      </c>
      <c r="Y474" s="218">
        <v>250</v>
      </c>
      <c r="Z474" s="79">
        <v>236750</v>
      </c>
      <c r="AA474" s="79">
        <v>1278491960</v>
      </c>
      <c r="AB474" s="79">
        <v>5300</v>
      </c>
      <c r="AC474" s="79">
        <v>5550</v>
      </c>
      <c r="AD474" s="79">
        <v>5230</v>
      </c>
      <c r="AE474" s="79">
        <v>81311</v>
      </c>
      <c r="AF474" s="79">
        <v>14650592</v>
      </c>
    </row>
    <row r="475" spans="22:32" ht="12.75">
      <c r="V475" s="379" t="s">
        <v>6015</v>
      </c>
      <c r="W475" s="63" t="s">
        <v>6015</v>
      </c>
      <c r="X475" s="79">
        <v>5300</v>
      </c>
      <c r="Y475" s="218">
        <v>-280</v>
      </c>
      <c r="Z475" s="79">
        <v>380720</v>
      </c>
      <c r="AA475" s="79">
        <v>2032938180</v>
      </c>
      <c r="AB475" s="79">
        <v>5420</v>
      </c>
      <c r="AC475" s="79">
        <v>5550</v>
      </c>
      <c r="AD475" s="79">
        <v>5200</v>
      </c>
      <c r="AE475" s="79">
        <v>77648</v>
      </c>
      <c r="AF475" s="79">
        <v>14650592</v>
      </c>
    </row>
    <row r="476" spans="22:32" ht="12.75">
      <c r="V476" s="379" t="s">
        <v>6016</v>
      </c>
      <c r="W476" s="63" t="s">
        <v>6016</v>
      </c>
      <c r="X476" s="79">
        <v>5580</v>
      </c>
      <c r="Y476" s="218">
        <v>-50</v>
      </c>
      <c r="Z476" s="79">
        <v>382088</v>
      </c>
      <c r="AA476" s="79">
        <v>2133005040</v>
      </c>
      <c r="AB476" s="79">
        <v>5540</v>
      </c>
      <c r="AC476" s="79">
        <v>5810</v>
      </c>
      <c r="AD476" s="79">
        <v>5460</v>
      </c>
      <c r="AE476" s="79">
        <v>81750</v>
      </c>
      <c r="AF476" s="79">
        <v>14650592</v>
      </c>
    </row>
    <row r="477" spans="22:32" ht="12.75">
      <c r="V477" s="379" t="s">
        <v>6017</v>
      </c>
      <c r="W477" s="63" t="s">
        <v>6017</v>
      </c>
      <c r="X477" s="79">
        <v>5630</v>
      </c>
      <c r="Y477" s="218">
        <v>60</v>
      </c>
      <c r="Z477" s="79">
        <v>438872</v>
      </c>
      <c r="AA477" s="79">
        <v>2478583820</v>
      </c>
      <c r="AB477" s="79">
        <v>5650</v>
      </c>
      <c r="AC477" s="79">
        <v>5790</v>
      </c>
      <c r="AD477" s="79">
        <v>5550</v>
      </c>
      <c r="AE477" s="79">
        <v>82483</v>
      </c>
      <c r="AF477" s="79">
        <v>14650592</v>
      </c>
    </row>
    <row r="478" spans="22:32" ht="12.75">
      <c r="V478" s="379" t="s">
        <v>6018</v>
      </c>
      <c r="W478" s="63" t="s">
        <v>6018</v>
      </c>
      <c r="X478" s="79">
        <v>5570</v>
      </c>
      <c r="Y478" s="218">
        <v>-100</v>
      </c>
      <c r="Z478" s="79">
        <v>351789</v>
      </c>
      <c r="AA478" s="79">
        <v>1940779700</v>
      </c>
      <c r="AB478" s="79">
        <v>5580</v>
      </c>
      <c r="AC478" s="79">
        <v>5580</v>
      </c>
      <c r="AD478" s="79">
        <v>5460</v>
      </c>
      <c r="AE478" s="79">
        <v>81604</v>
      </c>
      <c r="AF478" s="79">
        <v>14650592</v>
      </c>
    </row>
    <row r="479" spans="22:32" ht="12.75">
      <c r="V479" s="379" t="s">
        <v>6019</v>
      </c>
      <c r="W479" s="63" t="s">
        <v>6019</v>
      </c>
      <c r="X479" s="79">
        <v>5670</v>
      </c>
      <c r="Y479" s="218">
        <v>280</v>
      </c>
      <c r="Z479" s="79">
        <v>1583649</v>
      </c>
      <c r="AA479" s="79">
        <v>8978286710</v>
      </c>
      <c r="AB479" s="79">
        <v>5370</v>
      </c>
      <c r="AC479" s="79">
        <v>5950</v>
      </c>
      <c r="AD479" s="79">
        <v>5340</v>
      </c>
      <c r="AE479" s="79">
        <v>83069</v>
      </c>
      <c r="AF479" s="79">
        <v>14650592</v>
      </c>
    </row>
    <row r="480" spans="22:32" ht="12.75">
      <c r="V480" s="379" t="s">
        <v>6020</v>
      </c>
      <c r="W480" s="63" t="s">
        <v>6020</v>
      </c>
      <c r="X480" s="79">
        <v>5390</v>
      </c>
      <c r="Y480" s="218">
        <v>-50</v>
      </c>
      <c r="Z480" s="79">
        <v>1021622</v>
      </c>
      <c r="AA480" s="79">
        <v>5703889240</v>
      </c>
      <c r="AB480" s="79">
        <v>5490</v>
      </c>
      <c r="AC480" s="79">
        <v>5930</v>
      </c>
      <c r="AD480" s="79">
        <v>5380</v>
      </c>
      <c r="AE480" s="79">
        <v>78967</v>
      </c>
      <c r="AF480" s="79">
        <v>14650592</v>
      </c>
    </row>
    <row r="481" spans="22:32" ht="12.75">
      <c r="V481" s="379" t="s">
        <v>6021</v>
      </c>
      <c r="W481" s="63" t="s">
        <v>6021</v>
      </c>
      <c r="X481" s="79">
        <v>5440</v>
      </c>
      <c r="Y481" s="218">
        <v>230</v>
      </c>
      <c r="Z481" s="79">
        <v>1221258</v>
      </c>
      <c r="AA481" s="79">
        <v>6654038890</v>
      </c>
      <c r="AB481" s="79">
        <v>5210</v>
      </c>
      <c r="AC481" s="79">
        <v>5620</v>
      </c>
      <c r="AD481" s="79">
        <v>5170</v>
      </c>
      <c r="AE481" s="79">
        <v>79699</v>
      </c>
      <c r="AF481" s="79">
        <v>14650592</v>
      </c>
    </row>
    <row r="482" spans="22:32" ht="12.75">
      <c r="V482" s="379" t="s">
        <v>6022</v>
      </c>
      <c r="W482" s="63" t="s">
        <v>6022</v>
      </c>
      <c r="X482" s="79">
        <v>5210</v>
      </c>
      <c r="Y482" s="218">
        <v>20</v>
      </c>
      <c r="Z482" s="79">
        <v>252805</v>
      </c>
      <c r="AA482" s="79">
        <v>1294109370</v>
      </c>
      <c r="AB482" s="79">
        <v>5140</v>
      </c>
      <c r="AC482" s="79">
        <v>5230</v>
      </c>
      <c r="AD482" s="79">
        <v>5030</v>
      </c>
      <c r="AE482" s="79">
        <v>76330</v>
      </c>
      <c r="AF482" s="79">
        <v>14650592</v>
      </c>
    </row>
    <row r="483" spans="22:32" ht="12.75">
      <c r="V483" s="379" t="s">
        <v>6023</v>
      </c>
      <c r="W483" s="63" t="s">
        <v>6023</v>
      </c>
      <c r="X483" s="79">
        <v>5190</v>
      </c>
      <c r="Y483" s="218">
        <v>-40</v>
      </c>
      <c r="Z483" s="79">
        <v>310889</v>
      </c>
      <c r="AA483" s="79">
        <v>1630903670</v>
      </c>
      <c r="AB483" s="79">
        <v>5190</v>
      </c>
      <c r="AC483" s="79">
        <v>5330</v>
      </c>
      <c r="AD483" s="79">
        <v>5190</v>
      </c>
      <c r="AE483" s="79">
        <v>76037</v>
      </c>
      <c r="AF483" s="79">
        <v>14650592</v>
      </c>
    </row>
    <row r="484" spans="22:32" ht="12.75">
      <c r="V484" s="379" t="s">
        <v>6024</v>
      </c>
      <c r="W484" s="63" t="s">
        <v>6024</v>
      </c>
      <c r="X484" s="79">
        <v>5230</v>
      </c>
      <c r="Y484" s="218">
        <v>0</v>
      </c>
      <c r="Z484" s="79">
        <v>414306</v>
      </c>
      <c r="AA484" s="79">
        <v>2160488310</v>
      </c>
      <c r="AB484" s="79">
        <v>5320</v>
      </c>
      <c r="AC484" s="79">
        <v>5330</v>
      </c>
      <c r="AD484" s="79">
        <v>5150</v>
      </c>
      <c r="AE484" s="79">
        <v>76623</v>
      </c>
      <c r="AF484" s="79">
        <v>14650592</v>
      </c>
    </row>
    <row r="485" spans="22:32" ht="12.75">
      <c r="V485" s="379" t="s">
        <v>6025</v>
      </c>
      <c r="W485" s="63" t="s">
        <v>6025</v>
      </c>
      <c r="X485" s="79">
        <v>5230</v>
      </c>
      <c r="Y485" s="218">
        <v>70</v>
      </c>
      <c r="Z485" s="79">
        <v>1582781</v>
      </c>
      <c r="AA485" s="79">
        <v>8330010440</v>
      </c>
      <c r="AB485" s="79">
        <v>5190</v>
      </c>
      <c r="AC485" s="79">
        <v>5530</v>
      </c>
      <c r="AD485" s="79">
        <v>5040</v>
      </c>
      <c r="AE485" s="79">
        <v>76623</v>
      </c>
      <c r="AF485" s="79">
        <v>14650592</v>
      </c>
    </row>
    <row r="486" spans="22:32" ht="12.75">
      <c r="V486" s="379" t="s">
        <v>6026</v>
      </c>
      <c r="W486" s="63" t="s">
        <v>6026</v>
      </c>
      <c r="X486" s="79">
        <v>5160</v>
      </c>
      <c r="Y486" s="218">
        <v>330</v>
      </c>
      <c r="Z486" s="79">
        <v>1381544</v>
      </c>
      <c r="AA486" s="79">
        <v>7024388330</v>
      </c>
      <c r="AB486" s="79">
        <v>4900</v>
      </c>
      <c r="AC486" s="79">
        <v>5300</v>
      </c>
      <c r="AD486" s="79">
        <v>4800</v>
      </c>
      <c r="AE486" s="79">
        <v>75597</v>
      </c>
      <c r="AF486" s="79">
        <v>14650592</v>
      </c>
    </row>
    <row r="487" spans="22:32" ht="12.75">
      <c r="V487" s="379" t="s">
        <v>6027</v>
      </c>
      <c r="W487" s="63" t="s">
        <v>6027</v>
      </c>
      <c r="X487" s="79">
        <v>4830</v>
      </c>
      <c r="Y487" s="218">
        <v>-45</v>
      </c>
      <c r="Z487" s="79">
        <v>228849</v>
      </c>
      <c r="AA487" s="79">
        <v>1128537505</v>
      </c>
      <c r="AB487" s="79">
        <v>4960</v>
      </c>
      <c r="AC487" s="79">
        <v>5040</v>
      </c>
      <c r="AD487" s="79">
        <v>4830</v>
      </c>
      <c r="AE487" s="79">
        <v>70762</v>
      </c>
      <c r="AF487" s="79">
        <v>14650592</v>
      </c>
    </row>
    <row r="488" spans="22:32" ht="12.75">
      <c r="V488" s="379" t="s">
        <v>6028</v>
      </c>
      <c r="W488" s="63" t="s">
        <v>6028</v>
      </c>
      <c r="X488" s="79">
        <v>4875</v>
      </c>
      <c r="Y488" s="218">
        <v>30</v>
      </c>
      <c r="Z488" s="79">
        <v>301420</v>
      </c>
      <c r="AA488" s="79">
        <v>1474120080</v>
      </c>
      <c r="AB488" s="79">
        <v>4845</v>
      </c>
      <c r="AC488" s="79">
        <v>4945</v>
      </c>
      <c r="AD488" s="79">
        <v>4800</v>
      </c>
      <c r="AE488" s="79">
        <v>71422</v>
      </c>
      <c r="AF488" s="79">
        <v>14650592</v>
      </c>
    </row>
    <row r="489" spans="22:32" ht="12.75">
      <c r="V489" s="379" t="s">
        <v>6029</v>
      </c>
      <c r="W489" s="63" t="s">
        <v>6029</v>
      </c>
      <c r="X489" s="79">
        <v>4845</v>
      </c>
      <c r="Y489" s="218">
        <v>120</v>
      </c>
      <c r="Z489" s="79">
        <v>317659</v>
      </c>
      <c r="AA489" s="79">
        <v>1523294895</v>
      </c>
      <c r="AB489" s="79">
        <v>4725</v>
      </c>
      <c r="AC489" s="79">
        <v>4850</v>
      </c>
      <c r="AD489" s="79">
        <v>4700</v>
      </c>
      <c r="AE489" s="79">
        <v>70982</v>
      </c>
      <c r="AF489" s="79">
        <v>14650592</v>
      </c>
    </row>
    <row r="490" spans="22:32" ht="12.75">
      <c r="V490" s="379" t="s">
        <v>6030</v>
      </c>
      <c r="W490" s="63" t="s">
        <v>6030</v>
      </c>
      <c r="X490" s="79">
        <v>4725</v>
      </c>
      <c r="Y490" s="218">
        <v>25</v>
      </c>
      <c r="Z490" s="79">
        <v>110095</v>
      </c>
      <c r="AA490" s="79">
        <v>517364195</v>
      </c>
      <c r="AB490" s="79">
        <v>4705</v>
      </c>
      <c r="AC490" s="79">
        <v>4745</v>
      </c>
      <c r="AD490" s="79">
        <v>4665</v>
      </c>
      <c r="AE490" s="79">
        <v>69224</v>
      </c>
      <c r="AF490" s="79">
        <v>14650592</v>
      </c>
    </row>
    <row r="491" spans="22:32" ht="12.75">
      <c r="V491" s="379" t="s">
        <v>6031</v>
      </c>
      <c r="W491" s="63" t="s">
        <v>6031</v>
      </c>
      <c r="X491" s="79">
        <v>4700</v>
      </c>
      <c r="Y491" s="218">
        <v>-40</v>
      </c>
      <c r="Z491" s="79">
        <v>140114</v>
      </c>
      <c r="AA491" s="79">
        <v>657228750</v>
      </c>
      <c r="AB491" s="79">
        <v>4745</v>
      </c>
      <c r="AC491" s="79">
        <v>4745</v>
      </c>
      <c r="AD491" s="79">
        <v>4660</v>
      </c>
      <c r="AE491" s="79">
        <v>68858</v>
      </c>
      <c r="AF491" s="79">
        <v>14650592</v>
      </c>
    </row>
    <row r="492" spans="22:32" ht="12.75">
      <c r="V492" s="379" t="s">
        <v>6032</v>
      </c>
      <c r="W492" s="63" t="s">
        <v>6032</v>
      </c>
      <c r="X492" s="79">
        <v>4740</v>
      </c>
      <c r="Y492" s="218">
        <v>180</v>
      </c>
      <c r="Z492" s="79">
        <v>1052127</v>
      </c>
      <c r="AA492" s="79">
        <v>5097839335</v>
      </c>
      <c r="AB492" s="79">
        <v>4560</v>
      </c>
      <c r="AC492" s="79">
        <v>5120</v>
      </c>
      <c r="AD492" s="79">
        <v>4540</v>
      </c>
      <c r="AE492" s="79">
        <v>69444</v>
      </c>
      <c r="AF492" s="79">
        <v>14650592</v>
      </c>
    </row>
    <row r="493" spans="22:32" ht="12.75">
      <c r="V493" s="379" t="s">
        <v>6033</v>
      </c>
      <c r="W493" s="63" t="s">
        <v>6033</v>
      </c>
      <c r="X493" s="79">
        <v>4560</v>
      </c>
      <c r="Y493" s="218">
        <v>-85</v>
      </c>
      <c r="Z493" s="79">
        <v>104646</v>
      </c>
      <c r="AA493" s="79">
        <v>479203555</v>
      </c>
      <c r="AB493" s="79">
        <v>4680</v>
      </c>
      <c r="AC493" s="79">
        <v>4680</v>
      </c>
      <c r="AD493" s="79">
        <v>4540</v>
      </c>
      <c r="AE493" s="79">
        <v>66807</v>
      </c>
      <c r="AF493" s="79">
        <v>14650592</v>
      </c>
    </row>
    <row r="494" spans="22:32" ht="12.75">
      <c r="V494" s="379" t="s">
        <v>6034</v>
      </c>
      <c r="W494" s="63" t="s">
        <v>6034</v>
      </c>
      <c r="X494" s="79">
        <v>4645</v>
      </c>
      <c r="Y494" s="218">
        <v>50</v>
      </c>
      <c r="Z494" s="79">
        <v>83372</v>
      </c>
      <c r="AA494" s="79">
        <v>385500640</v>
      </c>
      <c r="AB494" s="79">
        <v>4650</v>
      </c>
      <c r="AC494" s="79">
        <v>4655</v>
      </c>
      <c r="AD494" s="79">
        <v>4595</v>
      </c>
      <c r="AE494" s="79">
        <v>68052</v>
      </c>
      <c r="AF494" s="79">
        <v>14650592</v>
      </c>
    </row>
    <row r="495" spans="22:32" ht="12.75">
      <c r="V495" s="379" t="s">
        <v>6035</v>
      </c>
      <c r="W495" s="63" t="s">
        <v>6035</v>
      </c>
      <c r="X495" s="79">
        <v>4595</v>
      </c>
      <c r="Y495" s="218">
        <v>-50</v>
      </c>
      <c r="Z495" s="79">
        <v>84269</v>
      </c>
      <c r="AA495" s="79">
        <v>383114730</v>
      </c>
      <c r="AB495" s="79">
        <v>4690</v>
      </c>
      <c r="AC495" s="79">
        <v>4690</v>
      </c>
      <c r="AD495" s="79">
        <v>4395</v>
      </c>
      <c r="AE495" s="79">
        <v>67319</v>
      </c>
      <c r="AF495" s="79">
        <v>14650592</v>
      </c>
    </row>
    <row r="496" spans="22:32" ht="12.75">
      <c r="V496" s="379" t="s">
        <v>6036</v>
      </c>
      <c r="W496" s="63" t="s">
        <v>6036</v>
      </c>
      <c r="X496" s="79">
        <v>4645</v>
      </c>
      <c r="Y496" s="218">
        <v>10</v>
      </c>
      <c r="Z496" s="79">
        <v>65146</v>
      </c>
      <c r="AA496" s="79">
        <v>301296595</v>
      </c>
      <c r="AB496" s="79">
        <v>4625</v>
      </c>
      <c r="AC496" s="79">
        <v>4655</v>
      </c>
      <c r="AD496" s="79">
        <v>4580</v>
      </c>
      <c r="AE496" s="79">
        <v>68052</v>
      </c>
      <c r="AF496" s="79">
        <v>14650592</v>
      </c>
    </row>
    <row r="497" spans="22:32" ht="12.75">
      <c r="V497" s="379" t="s">
        <v>6037</v>
      </c>
      <c r="W497" s="63" t="s">
        <v>6037</v>
      </c>
      <c r="X497" s="79">
        <v>4635</v>
      </c>
      <c r="Y497" s="218">
        <v>45</v>
      </c>
      <c r="Z497" s="79">
        <v>76494</v>
      </c>
      <c r="AA497" s="79">
        <v>349717855</v>
      </c>
      <c r="AB497" s="79">
        <v>4590</v>
      </c>
      <c r="AC497" s="79">
        <v>4635</v>
      </c>
      <c r="AD497" s="79">
        <v>4500</v>
      </c>
      <c r="AE497" s="79">
        <v>67905</v>
      </c>
      <c r="AF497" s="79">
        <v>14650592</v>
      </c>
    </row>
    <row r="498" spans="22:32" ht="12.75">
      <c r="V498" s="379" t="s">
        <v>6038</v>
      </c>
      <c r="W498" s="63" t="s">
        <v>6038</v>
      </c>
      <c r="X498" s="79">
        <v>4590</v>
      </c>
      <c r="Y498" s="218">
        <v>65</v>
      </c>
      <c r="Z498" s="79">
        <v>100626</v>
      </c>
      <c r="AA498" s="79">
        <v>453304160</v>
      </c>
      <c r="AB498" s="79">
        <v>4530</v>
      </c>
      <c r="AC498" s="79">
        <v>4650</v>
      </c>
      <c r="AD498" s="79">
        <v>4425</v>
      </c>
      <c r="AE498" s="79">
        <v>67246</v>
      </c>
      <c r="AF498" s="79">
        <v>14650592</v>
      </c>
    </row>
    <row r="499" spans="22:32" ht="12.75">
      <c r="V499" s="379" t="s">
        <v>6039</v>
      </c>
      <c r="W499" s="63" t="s">
        <v>6039</v>
      </c>
      <c r="X499" s="79">
        <v>4525</v>
      </c>
      <c r="Y499" s="218">
        <v>-195</v>
      </c>
      <c r="Z499" s="79">
        <v>190000</v>
      </c>
      <c r="AA499" s="79">
        <v>872948890</v>
      </c>
      <c r="AB499" s="79">
        <v>4685</v>
      </c>
      <c r="AC499" s="79">
        <v>4720</v>
      </c>
      <c r="AD499" s="79">
        <v>4505</v>
      </c>
      <c r="AE499" s="79">
        <v>66294</v>
      </c>
      <c r="AF499" s="79">
        <v>14650592</v>
      </c>
    </row>
    <row r="500" spans="22:32" ht="12.75">
      <c r="V500" s="379" t="s">
        <v>6040</v>
      </c>
      <c r="W500" s="63" t="s">
        <v>6040</v>
      </c>
      <c r="X500" s="79">
        <v>4720</v>
      </c>
      <c r="Y500" s="218">
        <v>15</v>
      </c>
      <c r="Z500" s="79">
        <v>121866</v>
      </c>
      <c r="AA500" s="79">
        <v>569048210</v>
      </c>
      <c r="AB500" s="79">
        <v>4755</v>
      </c>
      <c r="AC500" s="79">
        <v>4755</v>
      </c>
      <c r="AD500" s="79">
        <v>4605</v>
      </c>
      <c r="AE500" s="79">
        <v>69151</v>
      </c>
      <c r="AF500" s="79">
        <v>14650592</v>
      </c>
    </row>
    <row r="501" spans="22:32" ht="12.75">
      <c r="V501" s="379" t="s">
        <v>6041</v>
      </c>
      <c r="W501" s="63" t="s">
        <v>6041</v>
      </c>
      <c r="X501" s="79">
        <v>4705</v>
      </c>
      <c r="Y501" s="218">
        <v>-140</v>
      </c>
      <c r="Z501" s="79">
        <v>162982</v>
      </c>
      <c r="AA501" s="79">
        <v>769046585</v>
      </c>
      <c r="AB501" s="79">
        <v>4800</v>
      </c>
      <c r="AC501" s="79">
        <v>4850</v>
      </c>
      <c r="AD501" s="79">
        <v>4650</v>
      </c>
      <c r="AE501" s="79">
        <v>68931</v>
      </c>
      <c r="AF501" s="79">
        <v>14650592</v>
      </c>
    </row>
    <row r="502" spans="22:32" ht="12.75">
      <c r="V502" s="379" t="s">
        <v>6042</v>
      </c>
      <c r="W502" s="63" t="s">
        <v>6042</v>
      </c>
      <c r="X502" s="79">
        <v>4845</v>
      </c>
      <c r="Y502" s="218">
        <v>50</v>
      </c>
      <c r="Z502" s="79">
        <v>175359</v>
      </c>
      <c r="AA502" s="79">
        <v>842121890</v>
      </c>
      <c r="AB502" s="79">
        <v>4840</v>
      </c>
      <c r="AC502" s="79">
        <v>4870</v>
      </c>
      <c r="AD502" s="79">
        <v>4730</v>
      </c>
      <c r="AE502" s="79">
        <v>70982</v>
      </c>
      <c r="AF502" s="79">
        <v>14650592</v>
      </c>
    </row>
    <row r="503" spans="22:32" ht="12.75">
      <c r="V503" s="379" t="s">
        <v>6043</v>
      </c>
      <c r="W503" s="63" t="s">
        <v>6043</v>
      </c>
      <c r="X503" s="79">
        <v>4795</v>
      </c>
      <c r="Y503" s="218">
        <v>-180</v>
      </c>
      <c r="Z503" s="79">
        <v>522349</v>
      </c>
      <c r="AA503" s="79">
        <v>2618523260</v>
      </c>
      <c r="AB503" s="79">
        <v>4975</v>
      </c>
      <c r="AC503" s="79">
        <v>5170</v>
      </c>
      <c r="AD503" s="79">
        <v>4700</v>
      </c>
      <c r="AE503" s="79">
        <v>70250</v>
      </c>
      <c r="AF503" s="79">
        <v>14650592</v>
      </c>
    </row>
    <row r="504" spans="22:32" ht="12.75">
      <c r="V504" s="379" t="s">
        <v>6044</v>
      </c>
      <c r="W504" s="63" t="s">
        <v>6044</v>
      </c>
      <c r="X504" s="79">
        <v>4975</v>
      </c>
      <c r="Y504" s="218">
        <v>140</v>
      </c>
      <c r="Z504" s="79">
        <v>351600</v>
      </c>
      <c r="AA504" s="79">
        <v>1742674070</v>
      </c>
      <c r="AB504" s="79">
        <v>4835</v>
      </c>
      <c r="AC504" s="79">
        <v>5080</v>
      </c>
      <c r="AD504" s="79">
        <v>4795</v>
      </c>
      <c r="AE504" s="79">
        <v>72887</v>
      </c>
      <c r="AF504" s="79">
        <v>14650592</v>
      </c>
    </row>
    <row r="505" spans="22:32" ht="12.75">
      <c r="V505" s="379" t="s">
        <v>6045</v>
      </c>
      <c r="W505" s="63" t="s">
        <v>6045</v>
      </c>
      <c r="X505" s="79">
        <v>4835</v>
      </c>
      <c r="Y505" s="218">
        <v>105</v>
      </c>
      <c r="Z505" s="79">
        <v>266915</v>
      </c>
      <c r="AA505" s="79">
        <v>1287262900</v>
      </c>
      <c r="AB505" s="79">
        <v>4730</v>
      </c>
      <c r="AC505" s="79">
        <v>4900</v>
      </c>
      <c r="AD505" s="79">
        <v>4680</v>
      </c>
      <c r="AE505" s="79">
        <v>70836</v>
      </c>
      <c r="AF505" s="79">
        <v>14650592</v>
      </c>
    </row>
    <row r="506" spans="22:32" ht="12.75">
      <c r="V506" s="379" t="s">
        <v>6046</v>
      </c>
      <c r="W506" s="63" t="s">
        <v>6046</v>
      </c>
      <c r="X506" s="79">
        <v>4730</v>
      </c>
      <c r="Y506" s="218">
        <v>-5</v>
      </c>
      <c r="Z506" s="79">
        <v>105882</v>
      </c>
      <c r="AA506" s="79">
        <v>497600735</v>
      </c>
      <c r="AB506" s="79">
        <v>4740</v>
      </c>
      <c r="AC506" s="79">
        <v>4745</v>
      </c>
      <c r="AD506" s="79">
        <v>4665</v>
      </c>
      <c r="AE506" s="79">
        <v>69297</v>
      </c>
      <c r="AF506" s="79">
        <v>14650592</v>
      </c>
    </row>
    <row r="507" spans="22:32" ht="12.75">
      <c r="V507" s="379" t="s">
        <v>6047</v>
      </c>
      <c r="W507" s="63" t="s">
        <v>6047</v>
      </c>
      <c r="X507" s="79">
        <v>4735</v>
      </c>
      <c r="Y507" s="218">
        <v>35</v>
      </c>
      <c r="Z507" s="79">
        <v>157100</v>
      </c>
      <c r="AA507" s="79">
        <v>732957090</v>
      </c>
      <c r="AB507" s="79">
        <v>4700</v>
      </c>
      <c r="AC507" s="79">
        <v>4750</v>
      </c>
      <c r="AD507" s="79">
        <v>4620</v>
      </c>
      <c r="AE507" s="79">
        <v>69371</v>
      </c>
      <c r="AF507" s="79">
        <v>14650592</v>
      </c>
    </row>
    <row r="508" spans="22:32" ht="12.75">
      <c r="V508" s="379" t="s">
        <v>6048</v>
      </c>
      <c r="W508" s="63" t="s">
        <v>6048</v>
      </c>
      <c r="X508" s="79">
        <v>4700</v>
      </c>
      <c r="Y508" s="218">
        <v>85</v>
      </c>
      <c r="Z508" s="79">
        <v>157781</v>
      </c>
      <c r="AA508" s="79">
        <v>737714295</v>
      </c>
      <c r="AB508" s="79">
        <v>4585</v>
      </c>
      <c r="AC508" s="79">
        <v>4745</v>
      </c>
      <c r="AD508" s="79">
        <v>4565</v>
      </c>
      <c r="AE508" s="79">
        <v>68858</v>
      </c>
      <c r="AF508" s="79">
        <v>14650592</v>
      </c>
    </row>
    <row r="509" spans="22:32" ht="12.75">
      <c r="V509" s="379" t="s">
        <v>6049</v>
      </c>
      <c r="W509" s="63" t="s">
        <v>6049</v>
      </c>
      <c r="X509" s="79">
        <v>4615</v>
      </c>
      <c r="Y509" s="218">
        <v>-135</v>
      </c>
      <c r="Z509" s="79">
        <v>199225</v>
      </c>
      <c r="AA509" s="79">
        <v>921847230</v>
      </c>
      <c r="AB509" s="79">
        <v>4745</v>
      </c>
      <c r="AC509" s="79">
        <v>4750</v>
      </c>
      <c r="AD509" s="79">
        <v>4560</v>
      </c>
      <c r="AE509" s="79">
        <v>67612</v>
      </c>
      <c r="AF509" s="79">
        <v>14650592</v>
      </c>
    </row>
    <row r="510" spans="22:32" ht="12.75">
      <c r="V510" s="379" t="s">
        <v>6050</v>
      </c>
      <c r="W510" s="63" t="s">
        <v>6050</v>
      </c>
      <c r="X510" s="79">
        <v>4750</v>
      </c>
      <c r="Y510" s="218">
        <v>10</v>
      </c>
      <c r="Z510" s="79">
        <v>239272</v>
      </c>
      <c r="AA510" s="79">
        <v>1150785165</v>
      </c>
      <c r="AB510" s="79">
        <v>4740</v>
      </c>
      <c r="AC510" s="79">
        <v>4925</v>
      </c>
      <c r="AD510" s="79">
        <v>4655</v>
      </c>
      <c r="AE510" s="79">
        <v>69590</v>
      </c>
      <c r="AF510" s="79">
        <v>14650592</v>
      </c>
    </row>
    <row r="511" spans="22:32" ht="12.75">
      <c r="V511" s="379" t="s">
        <v>6051</v>
      </c>
      <c r="W511" s="63" t="s">
        <v>6051</v>
      </c>
      <c r="X511" s="79">
        <v>4740</v>
      </c>
      <c r="Y511" s="218">
        <v>20</v>
      </c>
      <c r="Z511" s="79">
        <v>118988</v>
      </c>
      <c r="AA511" s="79">
        <v>559795215</v>
      </c>
      <c r="AB511" s="79">
        <v>4730</v>
      </c>
      <c r="AC511" s="79">
        <v>4780</v>
      </c>
      <c r="AD511" s="79">
        <v>4635</v>
      </c>
      <c r="AE511" s="79">
        <v>69444</v>
      </c>
      <c r="AF511" s="79">
        <v>14650592</v>
      </c>
    </row>
    <row r="512" spans="22:32" ht="12.75">
      <c r="V512" s="379" t="s">
        <v>6052</v>
      </c>
      <c r="W512" s="63" t="s">
        <v>6052</v>
      </c>
      <c r="X512" s="79">
        <v>4720</v>
      </c>
      <c r="Y512" s="218">
        <v>-125</v>
      </c>
      <c r="Z512" s="79">
        <v>185662</v>
      </c>
      <c r="AA512" s="79">
        <v>876520710</v>
      </c>
      <c r="AB512" s="79">
        <v>4770</v>
      </c>
      <c r="AC512" s="79">
        <v>4825</v>
      </c>
      <c r="AD512" s="79">
        <v>4655</v>
      </c>
      <c r="AE512" s="79">
        <v>69151</v>
      </c>
      <c r="AF512" s="79">
        <v>14650592</v>
      </c>
    </row>
    <row r="513" spans="22:32" ht="12.75">
      <c r="V513" s="379" t="s">
        <v>6053</v>
      </c>
      <c r="W513" s="63" t="s">
        <v>6053</v>
      </c>
      <c r="X513" s="79">
        <v>4845</v>
      </c>
      <c r="Y513" s="218">
        <v>20</v>
      </c>
      <c r="Z513" s="79">
        <v>144961</v>
      </c>
      <c r="AA513" s="79">
        <v>698942665</v>
      </c>
      <c r="AB513" s="79">
        <v>4840</v>
      </c>
      <c r="AC513" s="79">
        <v>4910</v>
      </c>
      <c r="AD513" s="79">
        <v>4740</v>
      </c>
      <c r="AE513" s="79">
        <v>70982</v>
      </c>
      <c r="AF513" s="79">
        <v>14650592</v>
      </c>
    </row>
    <row r="514" spans="22:32" ht="12.75">
      <c r="V514" s="379" t="s">
        <v>6054</v>
      </c>
      <c r="W514" s="63" t="s">
        <v>6054</v>
      </c>
      <c r="X514" s="79">
        <v>4825</v>
      </c>
      <c r="Y514" s="218">
        <v>15</v>
      </c>
      <c r="Z514" s="79">
        <v>123194</v>
      </c>
      <c r="AA514" s="79">
        <v>596664215</v>
      </c>
      <c r="AB514" s="79">
        <v>4815</v>
      </c>
      <c r="AC514" s="79">
        <v>4950</v>
      </c>
      <c r="AD514" s="79">
        <v>4790</v>
      </c>
      <c r="AE514" s="79">
        <v>70689</v>
      </c>
      <c r="AF514" s="79">
        <v>14650592</v>
      </c>
    </row>
    <row r="515" spans="22:32" ht="12.75">
      <c r="V515" s="379" t="s">
        <v>6055</v>
      </c>
      <c r="W515" s="63" t="s">
        <v>6055</v>
      </c>
      <c r="X515" s="79">
        <v>4810</v>
      </c>
      <c r="Y515" s="218">
        <v>-290</v>
      </c>
      <c r="Z515" s="79">
        <v>382966</v>
      </c>
      <c r="AA515" s="79">
        <v>1883366400</v>
      </c>
      <c r="AB515" s="79">
        <v>5100</v>
      </c>
      <c r="AC515" s="79">
        <v>5100</v>
      </c>
      <c r="AD515" s="79">
        <v>4790</v>
      </c>
      <c r="AE515" s="79">
        <v>70469</v>
      </c>
      <c r="AF515" s="79">
        <v>14650592</v>
      </c>
    </row>
    <row r="516" spans="22:32" ht="12.75">
      <c r="V516" s="379" t="s">
        <v>6056</v>
      </c>
      <c r="W516" s="63" t="s">
        <v>6056</v>
      </c>
      <c r="X516" s="79">
        <v>5100</v>
      </c>
      <c r="Y516" s="218">
        <v>280</v>
      </c>
      <c r="Z516" s="79">
        <v>648241</v>
      </c>
      <c r="AA516" s="79">
        <v>3255842535</v>
      </c>
      <c r="AB516" s="79">
        <v>4825</v>
      </c>
      <c r="AC516" s="79">
        <v>5240</v>
      </c>
      <c r="AD516" s="79">
        <v>4825</v>
      </c>
      <c r="AE516" s="79">
        <v>74718</v>
      </c>
      <c r="AF516" s="79">
        <v>14650592</v>
      </c>
    </row>
    <row r="517" spans="22:32" ht="12.75">
      <c r="V517" s="379" t="s">
        <v>6057</v>
      </c>
      <c r="W517" s="63" t="s">
        <v>6057</v>
      </c>
      <c r="X517" s="79">
        <v>4820</v>
      </c>
      <c r="Y517" s="218">
        <v>-95</v>
      </c>
      <c r="Z517" s="79">
        <v>720834</v>
      </c>
      <c r="AA517" s="79">
        <v>3459437060</v>
      </c>
      <c r="AB517" s="79">
        <v>4920</v>
      </c>
      <c r="AC517" s="79">
        <v>5060</v>
      </c>
      <c r="AD517" s="79">
        <v>4660</v>
      </c>
      <c r="AE517" s="79">
        <v>70616</v>
      </c>
      <c r="AF517" s="79">
        <v>14650592</v>
      </c>
    </row>
    <row r="518" spans="22:32" ht="12.75">
      <c r="V518" s="379" t="s">
        <v>6058</v>
      </c>
      <c r="W518" s="63" t="s">
        <v>6058</v>
      </c>
      <c r="X518" s="79">
        <v>4915</v>
      </c>
      <c r="Y518" s="218">
        <v>10</v>
      </c>
      <c r="Z518" s="79">
        <v>3151428</v>
      </c>
      <c r="AA518" s="79">
        <v>16490251245</v>
      </c>
      <c r="AB518" s="79">
        <v>4940</v>
      </c>
      <c r="AC518" s="79">
        <v>5680</v>
      </c>
      <c r="AD518" s="79">
        <v>4890</v>
      </c>
      <c r="AE518" s="79">
        <v>72008</v>
      </c>
      <c r="AF518" s="79">
        <v>14650592</v>
      </c>
    </row>
    <row r="519" spans="22:32" ht="12.75">
      <c r="V519" s="379" t="s">
        <v>6059</v>
      </c>
      <c r="W519" s="63" t="s">
        <v>6059</v>
      </c>
      <c r="X519" s="79">
        <v>4905</v>
      </c>
      <c r="Y519" s="218">
        <v>510</v>
      </c>
      <c r="Z519" s="79">
        <v>2007419</v>
      </c>
      <c r="AA519" s="79">
        <v>9699415985</v>
      </c>
      <c r="AB519" s="79">
        <v>4350</v>
      </c>
      <c r="AC519" s="79">
        <v>5140</v>
      </c>
      <c r="AD519" s="79">
        <v>4350</v>
      </c>
      <c r="AE519" s="79">
        <v>71861</v>
      </c>
      <c r="AF519" s="79">
        <v>14650592</v>
      </c>
    </row>
    <row r="520" spans="22:32" ht="12.75">
      <c r="V520" s="379" t="s">
        <v>6060</v>
      </c>
      <c r="W520" s="63" t="s">
        <v>6060</v>
      </c>
      <c r="X520" s="79">
        <v>4395</v>
      </c>
      <c r="Y520" s="218">
        <v>45</v>
      </c>
      <c r="Z520" s="79">
        <v>100628</v>
      </c>
      <c r="AA520" s="79">
        <v>432234255</v>
      </c>
      <c r="AB520" s="79">
        <v>4310</v>
      </c>
      <c r="AC520" s="79">
        <v>4395</v>
      </c>
      <c r="AD520" s="79">
        <v>4175</v>
      </c>
      <c r="AE520" s="79">
        <v>64389</v>
      </c>
      <c r="AF520" s="79">
        <v>14650592</v>
      </c>
    </row>
    <row r="521" spans="22:32" ht="12.75">
      <c r="V521" s="379" t="s">
        <v>6061</v>
      </c>
      <c r="W521" s="63" t="s">
        <v>6061</v>
      </c>
      <c r="X521" s="79">
        <v>4350</v>
      </c>
      <c r="Y521" s="218">
        <v>-70</v>
      </c>
      <c r="Z521" s="79">
        <v>146781</v>
      </c>
      <c r="AA521" s="79">
        <v>633020180</v>
      </c>
      <c r="AB521" s="79">
        <v>4400</v>
      </c>
      <c r="AC521" s="79">
        <v>4460</v>
      </c>
      <c r="AD521" s="79">
        <v>4210</v>
      </c>
      <c r="AE521" s="79">
        <v>63730</v>
      </c>
      <c r="AF521" s="79">
        <v>14650592</v>
      </c>
    </row>
    <row r="522" spans="22:32" ht="12.75">
      <c r="V522" s="379" t="s">
        <v>6062</v>
      </c>
      <c r="W522" s="63" t="s">
        <v>6062</v>
      </c>
      <c r="X522" s="79">
        <v>4420</v>
      </c>
      <c r="Y522" s="218">
        <v>-100</v>
      </c>
      <c r="Z522" s="79">
        <v>72455</v>
      </c>
      <c r="AA522" s="79">
        <v>322385960</v>
      </c>
      <c r="AB522" s="79">
        <v>4545</v>
      </c>
      <c r="AC522" s="79">
        <v>4545</v>
      </c>
      <c r="AD522" s="79">
        <v>4400</v>
      </c>
      <c r="AE522" s="79">
        <v>64756</v>
      </c>
      <c r="AF522" s="79">
        <v>14650592</v>
      </c>
    </row>
    <row r="523" spans="22:32" ht="12.75">
      <c r="V523" s="379" t="s">
        <v>6063</v>
      </c>
      <c r="W523" s="63" t="s">
        <v>6063</v>
      </c>
      <c r="X523" s="79">
        <v>4520</v>
      </c>
      <c r="Y523" s="218">
        <v>10</v>
      </c>
      <c r="Z523" s="79">
        <v>69531</v>
      </c>
      <c r="AA523" s="79">
        <v>312845470</v>
      </c>
      <c r="AB523" s="79">
        <v>4500</v>
      </c>
      <c r="AC523" s="79">
        <v>4560</v>
      </c>
      <c r="AD523" s="79">
        <v>4460</v>
      </c>
      <c r="AE523" s="79">
        <v>66221</v>
      </c>
      <c r="AF523" s="79">
        <v>14650592</v>
      </c>
    </row>
    <row r="524" spans="22:32" ht="12.75">
      <c r="V524" s="379" t="s">
        <v>6064</v>
      </c>
      <c r="W524" s="63" t="s">
        <v>6064</v>
      </c>
      <c r="X524" s="79">
        <v>4510</v>
      </c>
      <c r="Y524" s="218">
        <v>-15</v>
      </c>
      <c r="Z524" s="79">
        <v>233161</v>
      </c>
      <c r="AA524" s="79">
        <v>1056182355</v>
      </c>
      <c r="AB524" s="79">
        <v>4600</v>
      </c>
      <c r="AC524" s="79">
        <v>4625</v>
      </c>
      <c r="AD524" s="79">
        <v>4400</v>
      </c>
      <c r="AE524" s="79">
        <v>66074</v>
      </c>
      <c r="AF524" s="79">
        <v>14650592</v>
      </c>
    </row>
    <row r="525" spans="22:32" ht="12.75">
      <c r="V525" s="379" t="s">
        <v>6065</v>
      </c>
      <c r="W525" s="63" t="s">
        <v>6065</v>
      </c>
      <c r="X525" s="79">
        <v>4525</v>
      </c>
      <c r="Y525" s="218">
        <v>-95</v>
      </c>
      <c r="Z525" s="79">
        <v>223590</v>
      </c>
      <c r="AA525" s="79">
        <v>1008704130</v>
      </c>
      <c r="AB525" s="79">
        <v>4565</v>
      </c>
      <c r="AC525" s="79">
        <v>4580</v>
      </c>
      <c r="AD525" s="79">
        <v>4420</v>
      </c>
      <c r="AE525" s="79">
        <v>66294</v>
      </c>
      <c r="AF525" s="79">
        <v>14650592</v>
      </c>
    </row>
    <row r="526" spans="22:32" ht="12.75">
      <c r="V526" s="379" t="s">
        <v>6066</v>
      </c>
      <c r="W526" s="63" t="s">
        <v>6066</v>
      </c>
      <c r="X526" s="79">
        <v>4620</v>
      </c>
      <c r="Y526" s="218">
        <v>90</v>
      </c>
      <c r="Z526" s="79">
        <v>137520</v>
      </c>
      <c r="AA526" s="79">
        <v>623952520</v>
      </c>
      <c r="AB526" s="79">
        <v>4530</v>
      </c>
      <c r="AC526" s="79">
        <v>4620</v>
      </c>
      <c r="AD526" s="79">
        <v>4465</v>
      </c>
      <c r="AE526" s="79">
        <v>67686</v>
      </c>
      <c r="AF526" s="79">
        <v>14650592</v>
      </c>
    </row>
    <row r="527" spans="22:32" ht="12.75">
      <c r="V527" s="379" t="s">
        <v>6067</v>
      </c>
      <c r="W527" s="63" t="s">
        <v>6067</v>
      </c>
      <c r="X527" s="79">
        <v>4530</v>
      </c>
      <c r="Y527" s="218">
        <v>30</v>
      </c>
      <c r="Z527" s="79">
        <v>216418</v>
      </c>
      <c r="AA527" s="79">
        <v>980637830</v>
      </c>
      <c r="AB527" s="79">
        <v>4455</v>
      </c>
      <c r="AC527" s="79">
        <v>4675</v>
      </c>
      <c r="AD527" s="79">
        <v>4395</v>
      </c>
      <c r="AE527" s="79">
        <v>66367</v>
      </c>
      <c r="AF527" s="79">
        <v>14650592</v>
      </c>
    </row>
    <row r="528" spans="22:32" ht="12.75">
      <c r="V528" s="379" t="s">
        <v>6068</v>
      </c>
      <c r="W528" s="63" t="s">
        <v>6068</v>
      </c>
      <c r="X528" s="79">
        <v>4500</v>
      </c>
      <c r="Y528" s="218">
        <v>10</v>
      </c>
      <c r="Z528" s="79">
        <v>91784</v>
      </c>
      <c r="AA528" s="79">
        <v>405967900</v>
      </c>
      <c r="AB528" s="79">
        <v>4435</v>
      </c>
      <c r="AC528" s="79">
        <v>4500</v>
      </c>
      <c r="AD528" s="79">
        <v>4390</v>
      </c>
      <c r="AE528" s="79">
        <v>65928</v>
      </c>
      <c r="AF528" s="79">
        <v>14650592</v>
      </c>
    </row>
    <row r="529" spans="22:32" ht="12.75">
      <c r="V529" s="379" t="s">
        <v>6069</v>
      </c>
      <c r="W529" s="63" t="s">
        <v>6069</v>
      </c>
      <c r="X529" s="79">
        <v>4490</v>
      </c>
      <c r="Y529" s="218">
        <v>-15</v>
      </c>
      <c r="Z529" s="79">
        <v>64268</v>
      </c>
      <c r="AA529" s="79">
        <v>286837655</v>
      </c>
      <c r="AB529" s="79">
        <v>4505</v>
      </c>
      <c r="AC529" s="79">
        <v>4550</v>
      </c>
      <c r="AD529" s="79">
        <v>4415</v>
      </c>
      <c r="AE529" s="79">
        <v>65781</v>
      </c>
      <c r="AF529" s="79">
        <v>14650592</v>
      </c>
    </row>
    <row r="530" spans="22:32" ht="12.75">
      <c r="V530" s="379" t="s">
        <v>6070</v>
      </c>
      <c r="W530" s="63" t="s">
        <v>6070</v>
      </c>
      <c r="X530" s="79">
        <v>4505</v>
      </c>
      <c r="Y530" s="218">
        <v>-35</v>
      </c>
      <c r="Z530" s="79">
        <v>48453</v>
      </c>
      <c r="AA530" s="79">
        <v>217670930</v>
      </c>
      <c r="AB530" s="79">
        <v>4540</v>
      </c>
      <c r="AC530" s="79">
        <v>4600</v>
      </c>
      <c r="AD530" s="79">
        <v>4450</v>
      </c>
      <c r="AE530" s="79">
        <v>66001</v>
      </c>
      <c r="AF530" s="79">
        <v>14650592</v>
      </c>
    </row>
    <row r="531" spans="22:32" ht="12.75">
      <c r="V531" s="379" t="s">
        <v>6071</v>
      </c>
      <c r="W531" s="63" t="s">
        <v>6071</v>
      </c>
      <c r="X531" s="79">
        <v>4540</v>
      </c>
      <c r="Y531" s="218">
        <v>-10</v>
      </c>
      <c r="Z531" s="79">
        <v>66524</v>
      </c>
      <c r="AA531" s="79">
        <v>301263360</v>
      </c>
      <c r="AB531" s="79">
        <v>4550</v>
      </c>
      <c r="AC531" s="79">
        <v>4600</v>
      </c>
      <c r="AD531" s="79">
        <v>4475</v>
      </c>
      <c r="AE531" s="79">
        <v>66514</v>
      </c>
      <c r="AF531" s="79">
        <v>14650592</v>
      </c>
    </row>
    <row r="532" spans="22:32" ht="12.75">
      <c r="V532" s="379" t="s">
        <v>6072</v>
      </c>
      <c r="W532" s="63" t="s">
        <v>6072</v>
      </c>
      <c r="X532" s="79">
        <v>4550</v>
      </c>
      <c r="Y532" s="218">
        <v>-50</v>
      </c>
      <c r="Z532" s="79">
        <v>56626</v>
      </c>
      <c r="AA532" s="79">
        <v>260361795</v>
      </c>
      <c r="AB532" s="79">
        <v>4600</v>
      </c>
      <c r="AC532" s="79">
        <v>4640</v>
      </c>
      <c r="AD532" s="79">
        <v>4550</v>
      </c>
      <c r="AE532" s="79">
        <v>66660</v>
      </c>
      <c r="AF532" s="79">
        <v>14650592</v>
      </c>
    </row>
    <row r="533" spans="22:32" ht="12.75">
      <c r="V533" s="379" t="s">
        <v>6073</v>
      </c>
      <c r="W533" s="63" t="s">
        <v>6073</v>
      </c>
      <c r="X533" s="79">
        <v>4600</v>
      </c>
      <c r="Y533" s="218">
        <v>-20</v>
      </c>
      <c r="Z533" s="79">
        <v>89912</v>
      </c>
      <c r="AA533" s="79">
        <v>412952430</v>
      </c>
      <c r="AB533" s="79">
        <v>4670</v>
      </c>
      <c r="AC533" s="79">
        <v>4670</v>
      </c>
      <c r="AD533" s="79">
        <v>4520</v>
      </c>
      <c r="AE533" s="79">
        <v>67393</v>
      </c>
      <c r="AF533" s="79">
        <v>14650592</v>
      </c>
    </row>
    <row r="534" spans="22:32" ht="12.75">
      <c r="V534" s="379" t="s">
        <v>6074</v>
      </c>
      <c r="W534" s="63" t="s">
        <v>6074</v>
      </c>
      <c r="X534" s="79">
        <v>4620</v>
      </c>
      <c r="Y534" s="218">
        <v>0</v>
      </c>
      <c r="Z534" s="79">
        <v>208630</v>
      </c>
      <c r="AA534" s="79">
        <v>954089130</v>
      </c>
      <c r="AB534" s="79">
        <v>4670</v>
      </c>
      <c r="AC534" s="79">
        <v>4670</v>
      </c>
      <c r="AD534" s="79">
        <v>4475</v>
      </c>
      <c r="AE534" s="79">
        <v>67686</v>
      </c>
      <c r="AF534" s="79">
        <v>14650592</v>
      </c>
    </row>
    <row r="535" spans="22:32" ht="12.75">
      <c r="V535" s="379" t="s">
        <v>6075</v>
      </c>
      <c r="W535" s="63" t="s">
        <v>6075</v>
      </c>
      <c r="X535" s="79">
        <v>4620</v>
      </c>
      <c r="Y535" s="218">
        <v>230</v>
      </c>
      <c r="Z535" s="79">
        <v>247351</v>
      </c>
      <c r="AA535" s="79">
        <v>1130260075</v>
      </c>
      <c r="AB535" s="79">
        <v>4340</v>
      </c>
      <c r="AC535" s="79">
        <v>4625</v>
      </c>
      <c r="AD535" s="79">
        <v>4315</v>
      </c>
      <c r="AE535" s="79">
        <v>67686</v>
      </c>
      <c r="AF535" s="79">
        <v>14650592</v>
      </c>
    </row>
    <row r="536" spans="22:32" ht="12.75">
      <c r="V536" s="379" t="s">
        <v>6076</v>
      </c>
      <c r="W536" s="63" t="s">
        <v>6076</v>
      </c>
      <c r="X536" s="79">
        <v>4390</v>
      </c>
      <c r="Y536" s="218">
        <v>-10</v>
      </c>
      <c r="Z536" s="79">
        <v>67813</v>
      </c>
      <c r="AA536" s="79">
        <v>299512955</v>
      </c>
      <c r="AB536" s="79">
        <v>4420</v>
      </c>
      <c r="AC536" s="79">
        <v>4520</v>
      </c>
      <c r="AD536" s="79">
        <v>4330</v>
      </c>
      <c r="AE536" s="79">
        <v>64316</v>
      </c>
      <c r="AF536" s="79">
        <v>14650592</v>
      </c>
    </row>
    <row r="537" spans="22:32" ht="12.75">
      <c r="V537" s="379" t="s">
        <v>6077</v>
      </c>
      <c r="W537" s="63" t="s">
        <v>6077</v>
      </c>
      <c r="X537" s="79">
        <v>4400</v>
      </c>
      <c r="Y537" s="218">
        <v>-20</v>
      </c>
      <c r="Z537" s="79">
        <v>38907</v>
      </c>
      <c r="AA537" s="79">
        <v>170960840</v>
      </c>
      <c r="AB537" s="79">
        <v>4445</v>
      </c>
      <c r="AC537" s="79">
        <v>4450</v>
      </c>
      <c r="AD537" s="79">
        <v>4315</v>
      </c>
      <c r="AE537" s="79">
        <v>64463</v>
      </c>
      <c r="AF537" s="79">
        <v>14650592</v>
      </c>
    </row>
    <row r="538" spans="22:32" ht="12.75">
      <c r="V538" s="379" t="s">
        <v>6078</v>
      </c>
      <c r="W538" s="63" t="s">
        <v>6078</v>
      </c>
      <c r="X538" s="79">
        <v>4420</v>
      </c>
      <c r="Y538" s="218">
        <v>-30</v>
      </c>
      <c r="Z538" s="79">
        <v>58545</v>
      </c>
      <c r="AA538" s="79">
        <v>256418630</v>
      </c>
      <c r="AB538" s="79">
        <v>4450</v>
      </c>
      <c r="AC538" s="79">
        <v>4485</v>
      </c>
      <c r="AD538" s="79">
        <v>4280</v>
      </c>
      <c r="AE538" s="79">
        <v>64756</v>
      </c>
      <c r="AF538" s="79">
        <v>14650592</v>
      </c>
    </row>
    <row r="539" spans="22:32" ht="12.75">
      <c r="V539" s="379" t="s">
        <v>6079</v>
      </c>
      <c r="W539" s="63" t="s">
        <v>6079</v>
      </c>
      <c r="X539" s="79">
        <v>4450</v>
      </c>
      <c r="Y539" s="218">
        <v>100</v>
      </c>
      <c r="Z539" s="79">
        <v>91189</v>
      </c>
      <c r="AA539" s="79">
        <v>406166500</v>
      </c>
      <c r="AB539" s="79">
        <v>4390</v>
      </c>
      <c r="AC539" s="79">
        <v>4540</v>
      </c>
      <c r="AD539" s="79">
        <v>4390</v>
      </c>
      <c r="AE539" s="79">
        <v>65195</v>
      </c>
      <c r="AF539" s="79">
        <v>14650592</v>
      </c>
    </row>
    <row r="540" spans="22:32" ht="12.75">
      <c r="V540" s="379" t="s">
        <v>6080</v>
      </c>
      <c r="W540" s="63" t="s">
        <v>6080</v>
      </c>
      <c r="X540" s="79">
        <v>4350</v>
      </c>
      <c r="Y540" s="218">
        <v>110</v>
      </c>
      <c r="Z540" s="79">
        <v>65792</v>
      </c>
      <c r="AA540" s="79">
        <v>283767375</v>
      </c>
      <c r="AB540" s="79">
        <v>4210</v>
      </c>
      <c r="AC540" s="79">
        <v>4350</v>
      </c>
      <c r="AD540" s="79">
        <v>4210</v>
      </c>
      <c r="AE540" s="79">
        <v>63730</v>
      </c>
      <c r="AF540" s="79">
        <v>14650592</v>
      </c>
    </row>
    <row r="541" spans="22:32" ht="12.75">
      <c r="V541" s="379" t="s">
        <v>6081</v>
      </c>
      <c r="W541" s="63" t="s">
        <v>6081</v>
      </c>
      <c r="X541" s="79">
        <v>4240</v>
      </c>
      <c r="Y541" s="218">
        <v>25</v>
      </c>
      <c r="Z541" s="79">
        <v>70275</v>
      </c>
      <c r="AA541" s="79">
        <v>293973710</v>
      </c>
      <c r="AB541" s="79">
        <v>4175</v>
      </c>
      <c r="AC541" s="79">
        <v>4270</v>
      </c>
      <c r="AD541" s="79">
        <v>4160</v>
      </c>
      <c r="AE541" s="79">
        <v>62119</v>
      </c>
      <c r="AF541" s="79">
        <v>14650592</v>
      </c>
    </row>
    <row r="542" spans="22:32" ht="12.75">
      <c r="V542" s="379" t="s">
        <v>6082</v>
      </c>
      <c r="W542" s="63" t="s">
        <v>6082</v>
      </c>
      <c r="X542" s="79">
        <v>4215</v>
      </c>
      <c r="Y542" s="218">
        <v>-45</v>
      </c>
      <c r="Z542" s="79">
        <v>56000</v>
      </c>
      <c r="AA542" s="79">
        <v>235360335</v>
      </c>
      <c r="AB542" s="79">
        <v>4210</v>
      </c>
      <c r="AC542" s="79">
        <v>4290</v>
      </c>
      <c r="AD542" s="79">
        <v>4150</v>
      </c>
      <c r="AE542" s="79">
        <v>61752</v>
      </c>
      <c r="AF542" s="79">
        <v>14650592</v>
      </c>
    </row>
    <row r="543" spans="22:32" ht="12.75">
      <c r="V543" s="379" t="s">
        <v>6083</v>
      </c>
      <c r="W543" s="63" t="s">
        <v>6083</v>
      </c>
      <c r="X543" s="79">
        <v>4260</v>
      </c>
      <c r="Y543" s="218">
        <v>-30</v>
      </c>
      <c r="Z543" s="79">
        <v>31253</v>
      </c>
      <c r="AA543" s="79">
        <v>133021125</v>
      </c>
      <c r="AB543" s="79">
        <v>4320</v>
      </c>
      <c r="AC543" s="79">
        <v>4335</v>
      </c>
      <c r="AD543" s="79">
        <v>4200</v>
      </c>
      <c r="AE543" s="79">
        <v>62412</v>
      </c>
      <c r="AF543" s="79">
        <v>14650592</v>
      </c>
    </row>
    <row r="544" spans="22:32" ht="12.75">
      <c r="V544" s="379" t="s">
        <v>6084</v>
      </c>
      <c r="W544" s="63" t="s">
        <v>6084</v>
      </c>
      <c r="X544" s="79">
        <v>4290</v>
      </c>
      <c r="Y544" s="218">
        <v>-60</v>
      </c>
      <c r="Z544" s="79">
        <v>63441</v>
      </c>
      <c r="AA544" s="79">
        <v>270809485</v>
      </c>
      <c r="AB544" s="79">
        <v>4300</v>
      </c>
      <c r="AC544" s="79">
        <v>4345</v>
      </c>
      <c r="AD544" s="79">
        <v>4225</v>
      </c>
      <c r="AE544" s="79">
        <v>62851</v>
      </c>
      <c r="AF544" s="79">
        <v>14650592</v>
      </c>
    </row>
    <row r="545" spans="22:32" ht="12.75">
      <c r="V545" s="379" t="s">
        <v>6085</v>
      </c>
      <c r="W545" s="63" t="s">
        <v>6085</v>
      </c>
      <c r="X545" s="79">
        <v>4350</v>
      </c>
      <c r="Y545" s="218">
        <v>-80</v>
      </c>
      <c r="Z545" s="79">
        <v>115600</v>
      </c>
      <c r="AA545" s="79">
        <v>498137410</v>
      </c>
      <c r="AB545" s="79">
        <v>4430</v>
      </c>
      <c r="AC545" s="79">
        <v>4430</v>
      </c>
      <c r="AD545" s="79">
        <v>4235</v>
      </c>
      <c r="AE545" s="79">
        <v>63730</v>
      </c>
      <c r="AF545" s="79">
        <v>14650592</v>
      </c>
    </row>
    <row r="546" spans="22:32" ht="12.75">
      <c r="V546" s="379" t="s">
        <v>6086</v>
      </c>
      <c r="W546" s="63" t="s">
        <v>6086</v>
      </c>
      <c r="X546" s="79">
        <v>4430</v>
      </c>
      <c r="Y546" s="218">
        <v>70</v>
      </c>
      <c r="Z546" s="79">
        <v>45773</v>
      </c>
      <c r="AA546" s="79">
        <v>200023355</v>
      </c>
      <c r="AB546" s="79">
        <v>4360</v>
      </c>
      <c r="AC546" s="79">
        <v>4440</v>
      </c>
      <c r="AD546" s="79">
        <v>4320</v>
      </c>
      <c r="AE546" s="79">
        <v>64902</v>
      </c>
      <c r="AF546" s="79">
        <v>14650592</v>
      </c>
    </row>
    <row r="547" spans="22:32" ht="12.75">
      <c r="V547" s="379" t="s">
        <v>6087</v>
      </c>
      <c r="W547" s="63" t="s">
        <v>6087</v>
      </c>
      <c r="X547" s="79">
        <v>4360</v>
      </c>
      <c r="Y547" s="218">
        <v>-25</v>
      </c>
      <c r="Z547" s="79">
        <v>63815</v>
      </c>
      <c r="AA547" s="79">
        <v>275264060</v>
      </c>
      <c r="AB547" s="79">
        <v>4365</v>
      </c>
      <c r="AC547" s="79">
        <v>4395</v>
      </c>
      <c r="AD547" s="79">
        <v>4170</v>
      </c>
      <c r="AE547" s="79">
        <v>63877</v>
      </c>
      <c r="AF547" s="79">
        <v>14650592</v>
      </c>
    </row>
    <row r="548" spans="22:32" ht="12.75">
      <c r="V548" s="379" t="s">
        <v>6088</v>
      </c>
      <c r="W548" s="63" t="s">
        <v>6088</v>
      </c>
      <c r="X548" s="79">
        <v>4385</v>
      </c>
      <c r="Y548" s="218">
        <v>125</v>
      </c>
      <c r="Z548" s="79">
        <v>98125</v>
      </c>
      <c r="AA548" s="79">
        <v>420819385</v>
      </c>
      <c r="AB548" s="79">
        <v>4200</v>
      </c>
      <c r="AC548" s="79">
        <v>4395</v>
      </c>
      <c r="AD548" s="79">
        <v>4200</v>
      </c>
      <c r="AE548" s="79">
        <v>64243</v>
      </c>
      <c r="AF548" s="79">
        <v>14650592</v>
      </c>
    </row>
    <row r="549" spans="22:32" ht="12.75">
      <c r="V549" s="379" t="s">
        <v>6089</v>
      </c>
      <c r="W549" s="63" t="s">
        <v>6089</v>
      </c>
      <c r="X549" s="79">
        <v>4260</v>
      </c>
      <c r="Y549" s="218">
        <v>0</v>
      </c>
      <c r="Z549" s="79">
        <v>51920</v>
      </c>
      <c r="AA549" s="79">
        <v>220826985</v>
      </c>
      <c r="AB549" s="79">
        <v>4250</v>
      </c>
      <c r="AC549" s="79">
        <v>4340</v>
      </c>
      <c r="AD549" s="79">
        <v>4180</v>
      </c>
      <c r="AE549" s="79">
        <v>62412</v>
      </c>
      <c r="AF549" s="79">
        <v>14650592</v>
      </c>
    </row>
    <row r="550" spans="22:32" ht="12.75">
      <c r="V550" s="379" t="s">
        <v>6090</v>
      </c>
      <c r="W550" s="63" t="s">
        <v>6090</v>
      </c>
      <c r="X550" s="79">
        <v>4260</v>
      </c>
      <c r="Y550" s="218">
        <v>-125</v>
      </c>
      <c r="Z550" s="79">
        <v>79615</v>
      </c>
      <c r="AA550" s="79">
        <v>343270490</v>
      </c>
      <c r="AB550" s="79">
        <v>4475</v>
      </c>
      <c r="AC550" s="79">
        <v>4475</v>
      </c>
      <c r="AD550" s="79">
        <v>4260</v>
      </c>
      <c r="AE550" s="79">
        <v>62412</v>
      </c>
      <c r="AF550" s="79">
        <v>14650592</v>
      </c>
    </row>
    <row r="551" spans="22:32" ht="12.75">
      <c r="V551" s="379" t="s">
        <v>6091</v>
      </c>
      <c r="W551" s="63" t="s">
        <v>6091</v>
      </c>
      <c r="X551" s="79">
        <v>4385</v>
      </c>
      <c r="Y551" s="218">
        <v>-90</v>
      </c>
      <c r="Z551" s="79">
        <v>89083</v>
      </c>
      <c r="AA551" s="79">
        <v>394644400</v>
      </c>
      <c r="AB551" s="79">
        <v>4480</v>
      </c>
      <c r="AC551" s="79">
        <v>4540</v>
      </c>
      <c r="AD551" s="79">
        <v>4345</v>
      </c>
      <c r="AE551" s="79">
        <v>64243</v>
      </c>
      <c r="AF551" s="79">
        <v>14650592</v>
      </c>
    </row>
    <row r="552" spans="22:32" ht="12.75">
      <c r="V552" s="379" t="s">
        <v>6092</v>
      </c>
      <c r="W552" s="63" t="s">
        <v>6092</v>
      </c>
      <c r="X552" s="79">
        <v>4475</v>
      </c>
      <c r="Y552" s="218">
        <v>-65</v>
      </c>
      <c r="Z552" s="79">
        <v>33324</v>
      </c>
      <c r="AA552" s="79">
        <v>148275300</v>
      </c>
      <c r="AB552" s="79">
        <v>4555</v>
      </c>
      <c r="AC552" s="79">
        <v>4555</v>
      </c>
      <c r="AD552" s="79">
        <v>4420</v>
      </c>
      <c r="AE552" s="79">
        <v>65561</v>
      </c>
      <c r="AF552" s="79">
        <v>14650592</v>
      </c>
    </row>
    <row r="553" spans="22:32" ht="12.75">
      <c r="V553" s="379" t="s">
        <v>6093</v>
      </c>
      <c r="W553" s="63" t="s">
        <v>6093</v>
      </c>
      <c r="X553" s="79">
        <v>4540</v>
      </c>
      <c r="Y553" s="218">
        <v>-5</v>
      </c>
      <c r="Z553" s="79">
        <v>63662</v>
      </c>
      <c r="AA553" s="79">
        <v>286545565</v>
      </c>
      <c r="AB553" s="79">
        <v>4610</v>
      </c>
      <c r="AC553" s="79">
        <v>4610</v>
      </c>
      <c r="AD553" s="79">
        <v>4470</v>
      </c>
      <c r="AE553" s="79">
        <v>66514</v>
      </c>
      <c r="AF553" s="79">
        <v>14650592</v>
      </c>
    </row>
    <row r="554" spans="22:32" ht="12.75">
      <c r="V554" s="379" t="s">
        <v>6094</v>
      </c>
      <c r="W554" s="63" t="s">
        <v>6094</v>
      </c>
      <c r="X554" s="79">
        <v>4545</v>
      </c>
      <c r="Y554" s="218">
        <v>100</v>
      </c>
      <c r="Z554" s="79">
        <v>79534</v>
      </c>
      <c r="AA554" s="79">
        <v>351569675</v>
      </c>
      <c r="AB554" s="79">
        <v>4440</v>
      </c>
      <c r="AC554" s="79">
        <v>4545</v>
      </c>
      <c r="AD554" s="79">
        <v>4360</v>
      </c>
      <c r="AE554" s="79">
        <v>66587</v>
      </c>
      <c r="AF554" s="79">
        <v>14650592</v>
      </c>
    </row>
    <row r="555" spans="22:32" ht="12.75">
      <c r="V555" s="379" t="s">
        <v>6095</v>
      </c>
      <c r="W555" s="63" t="s">
        <v>6095</v>
      </c>
      <c r="X555" s="79">
        <v>4445</v>
      </c>
      <c r="Y555" s="218">
        <v>-45</v>
      </c>
      <c r="Z555" s="79">
        <v>51610</v>
      </c>
      <c r="AA555" s="79">
        <v>229147595</v>
      </c>
      <c r="AB555" s="79">
        <v>4415</v>
      </c>
      <c r="AC555" s="79">
        <v>4505</v>
      </c>
      <c r="AD555" s="79">
        <v>4395</v>
      </c>
      <c r="AE555" s="79">
        <v>65122</v>
      </c>
      <c r="AF555" s="79">
        <v>14650592</v>
      </c>
    </row>
    <row r="556" spans="22:32" ht="12.75">
      <c r="V556" s="379" t="s">
        <v>6096</v>
      </c>
      <c r="W556" s="63" t="s">
        <v>6096</v>
      </c>
      <c r="X556" s="79">
        <v>4490</v>
      </c>
      <c r="Y556" s="218">
        <v>-40</v>
      </c>
      <c r="Z556" s="79">
        <v>83199</v>
      </c>
      <c r="AA556" s="79">
        <v>372284685</v>
      </c>
      <c r="AB556" s="79">
        <v>4520</v>
      </c>
      <c r="AC556" s="79">
        <v>4575</v>
      </c>
      <c r="AD556" s="79">
        <v>4390</v>
      </c>
      <c r="AE556" s="79">
        <v>65781</v>
      </c>
      <c r="AF556" s="79">
        <v>14650592</v>
      </c>
    </row>
    <row r="557" spans="22:32" ht="12.75">
      <c r="V557" s="379" t="s">
        <v>6097</v>
      </c>
      <c r="W557" s="63" t="s">
        <v>6097</v>
      </c>
      <c r="X557" s="79">
        <v>4530</v>
      </c>
      <c r="Y557" s="218">
        <v>-10</v>
      </c>
      <c r="Z557" s="79">
        <v>68499</v>
      </c>
      <c r="AA557" s="79">
        <v>308324820</v>
      </c>
      <c r="AB557" s="79">
        <v>4580</v>
      </c>
      <c r="AC557" s="79">
        <v>4580</v>
      </c>
      <c r="AD557" s="79">
        <v>4465</v>
      </c>
      <c r="AE557" s="79">
        <v>66367</v>
      </c>
      <c r="AF557" s="79">
        <v>14650592</v>
      </c>
    </row>
    <row r="558" spans="22:32" ht="12.75">
      <c r="V558" s="379" t="s">
        <v>6098</v>
      </c>
      <c r="W558" s="63" t="s">
        <v>6098</v>
      </c>
      <c r="X558" s="79">
        <v>4540</v>
      </c>
      <c r="Y558" s="218">
        <v>-85</v>
      </c>
      <c r="Z558" s="79">
        <v>70681</v>
      </c>
      <c r="AA558" s="79">
        <v>320245605</v>
      </c>
      <c r="AB558" s="79">
        <v>4590</v>
      </c>
      <c r="AC558" s="79">
        <v>4650</v>
      </c>
      <c r="AD558" s="79">
        <v>4500</v>
      </c>
      <c r="AE558" s="79">
        <v>66514</v>
      </c>
      <c r="AF558" s="79">
        <v>14650592</v>
      </c>
    </row>
    <row r="559" spans="22:32" ht="12.75">
      <c r="V559" s="379" t="s">
        <v>6099</v>
      </c>
      <c r="W559" s="63" t="s">
        <v>6099</v>
      </c>
      <c r="X559" s="79">
        <v>4625</v>
      </c>
      <c r="Y559" s="218">
        <v>-50</v>
      </c>
      <c r="Z559" s="79">
        <v>96907</v>
      </c>
      <c r="AA559" s="79">
        <v>444562740</v>
      </c>
      <c r="AB559" s="79">
        <v>4720</v>
      </c>
      <c r="AC559" s="79">
        <v>4720</v>
      </c>
      <c r="AD559" s="79">
        <v>4535</v>
      </c>
      <c r="AE559" s="79">
        <v>67759</v>
      </c>
      <c r="AF559" s="79">
        <v>14650592</v>
      </c>
    </row>
    <row r="560" spans="22:32" ht="12.75">
      <c r="V560" s="379" t="s">
        <v>6100</v>
      </c>
      <c r="W560" s="63" t="s">
        <v>6100</v>
      </c>
      <c r="X560" s="79">
        <v>4675</v>
      </c>
      <c r="Y560" s="218">
        <v>-75</v>
      </c>
      <c r="Z560" s="79">
        <v>71611</v>
      </c>
      <c r="AA560" s="79">
        <v>334026375</v>
      </c>
      <c r="AB560" s="79">
        <v>4790</v>
      </c>
      <c r="AC560" s="79">
        <v>4790</v>
      </c>
      <c r="AD560" s="79">
        <v>4620</v>
      </c>
      <c r="AE560" s="79">
        <v>68492</v>
      </c>
      <c r="AF560" s="79">
        <v>14650592</v>
      </c>
    </row>
    <row r="561" spans="22:32" ht="12.75">
      <c r="V561" s="379" t="s">
        <v>6101</v>
      </c>
      <c r="W561" s="63" t="s">
        <v>6101</v>
      </c>
      <c r="X561" s="79">
        <v>4750</v>
      </c>
      <c r="Y561" s="218">
        <v>100</v>
      </c>
      <c r="Z561" s="79">
        <v>115956</v>
      </c>
      <c r="AA561" s="79">
        <v>545586985</v>
      </c>
      <c r="AB561" s="79">
        <v>4620</v>
      </c>
      <c r="AC561" s="79">
        <v>4790</v>
      </c>
      <c r="AD561" s="79">
        <v>4610</v>
      </c>
      <c r="AE561" s="79">
        <v>69590</v>
      </c>
      <c r="AF561" s="79">
        <v>14650592</v>
      </c>
    </row>
    <row r="562" spans="22:32" ht="12.75">
      <c r="V562" s="379" t="s">
        <v>6102</v>
      </c>
      <c r="W562" s="63" t="s">
        <v>6102</v>
      </c>
      <c r="X562" s="79">
        <v>4650</v>
      </c>
      <c r="Y562" s="218">
        <v>-15</v>
      </c>
      <c r="Z562" s="79">
        <v>92819</v>
      </c>
      <c r="AA562" s="79">
        <v>433799960</v>
      </c>
      <c r="AB562" s="79">
        <v>4580</v>
      </c>
      <c r="AC562" s="79">
        <v>4745</v>
      </c>
      <c r="AD562" s="79">
        <v>4580</v>
      </c>
      <c r="AE562" s="79">
        <v>68125</v>
      </c>
      <c r="AF562" s="79">
        <v>14650592</v>
      </c>
    </row>
    <row r="563" spans="22:32" ht="12.75">
      <c r="V563" s="379" t="s">
        <v>6103</v>
      </c>
      <c r="W563" s="63" t="s">
        <v>6103</v>
      </c>
      <c r="X563" s="79">
        <v>4665</v>
      </c>
      <c r="Y563" s="218">
        <v>145</v>
      </c>
      <c r="Z563" s="79">
        <v>140969</v>
      </c>
      <c r="AA563" s="79">
        <v>655312480</v>
      </c>
      <c r="AB563" s="79">
        <v>4520</v>
      </c>
      <c r="AC563" s="79">
        <v>4725</v>
      </c>
      <c r="AD563" s="79">
        <v>4520</v>
      </c>
      <c r="AE563" s="79">
        <v>68345</v>
      </c>
      <c r="AF563" s="79">
        <v>14650592</v>
      </c>
    </row>
    <row r="564" spans="22:32" ht="12.75">
      <c r="V564" s="379" t="s">
        <v>6104</v>
      </c>
      <c r="W564" s="63" t="s">
        <v>6104</v>
      </c>
      <c r="X564" s="79">
        <v>4520</v>
      </c>
      <c r="Y564" s="218">
        <v>15</v>
      </c>
      <c r="Z564" s="79">
        <v>56836</v>
      </c>
      <c r="AA564" s="79">
        <v>255887000</v>
      </c>
      <c r="AB564" s="79">
        <v>4500</v>
      </c>
      <c r="AC564" s="79">
        <v>4555</v>
      </c>
      <c r="AD564" s="79">
        <v>4465</v>
      </c>
      <c r="AE564" s="79">
        <v>66221</v>
      </c>
      <c r="AF564" s="79">
        <v>14650592</v>
      </c>
    </row>
    <row r="565" spans="22:32" ht="12.75">
      <c r="V565" s="379" t="s">
        <v>6105</v>
      </c>
      <c r="W565" s="63" t="s">
        <v>6105</v>
      </c>
      <c r="X565" s="79">
        <v>4505</v>
      </c>
      <c r="Y565" s="218">
        <v>65</v>
      </c>
      <c r="Z565" s="79">
        <v>62029</v>
      </c>
      <c r="AA565" s="79">
        <v>277788745</v>
      </c>
      <c r="AB565" s="79">
        <v>4410</v>
      </c>
      <c r="AC565" s="79">
        <v>4580</v>
      </c>
      <c r="AD565" s="79">
        <v>4380</v>
      </c>
      <c r="AE565" s="79">
        <v>66001</v>
      </c>
      <c r="AF565" s="79">
        <v>14650592</v>
      </c>
    </row>
    <row r="566" spans="22:32" ht="12.75">
      <c r="V566" s="379" t="s">
        <v>6106</v>
      </c>
      <c r="W566" s="63" t="s">
        <v>6106</v>
      </c>
      <c r="X566" s="79">
        <v>4440</v>
      </c>
      <c r="Y566" s="218">
        <v>-35</v>
      </c>
      <c r="Z566" s="79">
        <v>159827</v>
      </c>
      <c r="AA566" s="79">
        <v>704753830</v>
      </c>
      <c r="AB566" s="79">
        <v>4445</v>
      </c>
      <c r="AC566" s="79">
        <v>4565</v>
      </c>
      <c r="AD566" s="79">
        <v>4260</v>
      </c>
      <c r="AE566" s="79">
        <v>65049</v>
      </c>
      <c r="AF566" s="79">
        <v>14650592</v>
      </c>
    </row>
    <row r="567" spans="22:32" ht="12.75">
      <c r="V567" s="379" t="s">
        <v>6107</v>
      </c>
      <c r="W567" s="63" t="s">
        <v>6107</v>
      </c>
      <c r="X567" s="79">
        <v>4475</v>
      </c>
      <c r="Y567" s="218">
        <v>135</v>
      </c>
      <c r="Z567" s="79">
        <v>110320</v>
      </c>
      <c r="AA567" s="79">
        <v>488889800</v>
      </c>
      <c r="AB567" s="79">
        <v>4340</v>
      </c>
      <c r="AC567" s="79">
        <v>4530</v>
      </c>
      <c r="AD567" s="79">
        <v>4305</v>
      </c>
      <c r="AE567" s="79">
        <v>65561</v>
      </c>
      <c r="AF567" s="79">
        <v>14650592</v>
      </c>
    </row>
    <row r="568" spans="22:32" ht="12.75">
      <c r="V568" s="379" t="s">
        <v>6108</v>
      </c>
      <c r="W568" s="63" t="s">
        <v>6108</v>
      </c>
      <c r="X568" s="79">
        <v>4340</v>
      </c>
      <c r="Y568" s="218">
        <v>75</v>
      </c>
      <c r="Z568" s="79">
        <v>36216</v>
      </c>
      <c r="AA568" s="79">
        <v>155080350</v>
      </c>
      <c r="AB568" s="79">
        <v>4270</v>
      </c>
      <c r="AC568" s="79">
        <v>4350</v>
      </c>
      <c r="AD568" s="79">
        <v>4200</v>
      </c>
      <c r="AE568" s="79">
        <v>63584</v>
      </c>
      <c r="AF568" s="79">
        <v>14650592</v>
      </c>
    </row>
    <row r="569" spans="22:32" ht="12.75">
      <c r="V569" s="379" t="s">
        <v>6109</v>
      </c>
      <c r="W569" s="63" t="s">
        <v>6109</v>
      </c>
      <c r="X569" s="79">
        <v>4265</v>
      </c>
      <c r="Y569" s="218">
        <v>5</v>
      </c>
      <c r="Z569" s="79">
        <v>23090</v>
      </c>
      <c r="AA569" s="79">
        <v>98134440</v>
      </c>
      <c r="AB569" s="79">
        <v>4285</v>
      </c>
      <c r="AC569" s="79">
        <v>4285</v>
      </c>
      <c r="AD569" s="79">
        <v>4190</v>
      </c>
      <c r="AE569" s="79">
        <v>62485</v>
      </c>
      <c r="AF569" s="79">
        <v>14650592</v>
      </c>
    </row>
    <row r="570" spans="22:32" ht="12.75">
      <c r="V570" s="379" t="s">
        <v>6110</v>
      </c>
      <c r="W570" s="63" t="s">
        <v>6110</v>
      </c>
      <c r="X570" s="79">
        <v>4260</v>
      </c>
      <c r="Y570" s="218">
        <v>-80</v>
      </c>
      <c r="Z570" s="79">
        <v>75929</v>
      </c>
      <c r="AA570" s="79">
        <v>325387045</v>
      </c>
      <c r="AB570" s="79">
        <v>4340</v>
      </c>
      <c r="AC570" s="79">
        <v>4400</v>
      </c>
      <c r="AD570" s="79">
        <v>4230</v>
      </c>
      <c r="AE570" s="79">
        <v>62412</v>
      </c>
      <c r="AF570" s="79">
        <v>14650592</v>
      </c>
    </row>
    <row r="571" spans="22:32" ht="12.75">
      <c r="V571" s="379" t="s">
        <v>6111</v>
      </c>
      <c r="W571" s="63" t="s">
        <v>6111</v>
      </c>
      <c r="X571" s="79">
        <v>4340</v>
      </c>
      <c r="Y571" s="218">
        <v>-10</v>
      </c>
      <c r="Z571" s="79">
        <v>44721</v>
      </c>
      <c r="AA571" s="79">
        <v>194113695</v>
      </c>
      <c r="AB571" s="79">
        <v>4310</v>
      </c>
      <c r="AC571" s="79">
        <v>4385</v>
      </c>
      <c r="AD571" s="79">
        <v>4285</v>
      </c>
      <c r="AE571" s="79">
        <v>63584</v>
      </c>
      <c r="AF571" s="79">
        <v>14650592</v>
      </c>
    </row>
    <row r="572" spans="22:32" ht="12.75">
      <c r="V572" s="379" t="s">
        <v>6112</v>
      </c>
      <c r="W572" s="63" t="s">
        <v>6112</v>
      </c>
      <c r="X572" s="79">
        <v>4350</v>
      </c>
      <c r="Y572" s="218">
        <v>-5</v>
      </c>
      <c r="Z572" s="79">
        <v>37341</v>
      </c>
      <c r="AA572" s="79">
        <v>161035930</v>
      </c>
      <c r="AB572" s="79">
        <v>4350</v>
      </c>
      <c r="AC572" s="79">
        <v>4440</v>
      </c>
      <c r="AD572" s="79">
        <v>4245</v>
      </c>
      <c r="AE572" s="79">
        <v>63730</v>
      </c>
      <c r="AF572" s="79">
        <v>14650592</v>
      </c>
    </row>
    <row r="573" spans="22:32" ht="12.75">
      <c r="V573" s="379" t="s">
        <v>6113</v>
      </c>
      <c r="W573" s="63" t="s">
        <v>6113</v>
      </c>
      <c r="X573" s="79">
        <v>4355</v>
      </c>
      <c r="Y573" s="218">
        <v>-65</v>
      </c>
      <c r="Z573" s="79">
        <v>54941</v>
      </c>
      <c r="AA573" s="79">
        <v>239986790</v>
      </c>
      <c r="AB573" s="79">
        <v>4400</v>
      </c>
      <c r="AC573" s="79">
        <v>4420</v>
      </c>
      <c r="AD573" s="79">
        <v>4335</v>
      </c>
      <c r="AE573" s="79">
        <v>63803</v>
      </c>
      <c r="AF573" s="79">
        <v>14650592</v>
      </c>
    </row>
    <row r="574" spans="22:32" ht="12.75">
      <c r="V574" s="379" t="s">
        <v>6114</v>
      </c>
      <c r="W574" s="63" t="s">
        <v>6114</v>
      </c>
      <c r="X574" s="79">
        <v>4420</v>
      </c>
      <c r="Y574" s="218">
        <v>15</v>
      </c>
      <c r="Z574" s="79">
        <v>145189</v>
      </c>
      <c r="AA574" s="79">
        <v>641407395</v>
      </c>
      <c r="AB574" s="79">
        <v>4365</v>
      </c>
      <c r="AC574" s="79">
        <v>4500</v>
      </c>
      <c r="AD574" s="79">
        <v>4345</v>
      </c>
      <c r="AE574" s="79">
        <v>64756</v>
      </c>
      <c r="AF574" s="79">
        <v>14650592</v>
      </c>
    </row>
    <row r="575" spans="22:32" ht="12.75">
      <c r="V575" s="379" t="s">
        <v>6115</v>
      </c>
      <c r="W575" s="63" t="s">
        <v>6115</v>
      </c>
      <c r="X575" s="79">
        <v>4405</v>
      </c>
      <c r="Y575" s="218">
        <v>75</v>
      </c>
      <c r="Z575" s="79">
        <v>63709</v>
      </c>
      <c r="AA575" s="79">
        <v>278728545</v>
      </c>
      <c r="AB575" s="79">
        <v>4330</v>
      </c>
      <c r="AC575" s="79">
        <v>4420</v>
      </c>
      <c r="AD575" s="79">
        <v>4180</v>
      </c>
      <c r="AE575" s="79">
        <v>64536</v>
      </c>
      <c r="AF575" s="79">
        <v>14650592</v>
      </c>
    </row>
    <row r="576" spans="22:32" ht="12.75">
      <c r="V576" s="379" t="s">
        <v>6116</v>
      </c>
      <c r="W576" s="63" t="s">
        <v>6116</v>
      </c>
      <c r="X576" s="79">
        <v>4330</v>
      </c>
      <c r="Y576" s="218">
        <v>20</v>
      </c>
      <c r="Z576" s="79">
        <v>142872</v>
      </c>
      <c r="AA576" s="79">
        <v>618559310</v>
      </c>
      <c r="AB576" s="79">
        <v>4405</v>
      </c>
      <c r="AC576" s="79">
        <v>4420</v>
      </c>
      <c r="AD576" s="79">
        <v>4240</v>
      </c>
      <c r="AE576" s="79">
        <v>63437</v>
      </c>
      <c r="AF576" s="79">
        <v>14650592</v>
      </c>
    </row>
    <row r="577" spans="22:32" ht="12.75">
      <c r="V577" s="379" t="s">
        <v>6117</v>
      </c>
      <c r="W577" s="63" t="s">
        <v>6117</v>
      </c>
      <c r="X577" s="79">
        <v>4310</v>
      </c>
      <c r="Y577" s="218">
        <v>95</v>
      </c>
      <c r="Z577" s="79">
        <v>58417</v>
      </c>
      <c r="AA577" s="79">
        <v>248109060</v>
      </c>
      <c r="AB577" s="79">
        <v>4260</v>
      </c>
      <c r="AC577" s="79">
        <v>4335</v>
      </c>
      <c r="AD577" s="79">
        <v>4150</v>
      </c>
      <c r="AE577" s="79">
        <v>63144</v>
      </c>
      <c r="AF577" s="79">
        <v>14650592</v>
      </c>
    </row>
    <row r="578" spans="22:32" ht="12.75">
      <c r="V578" s="379" t="s">
        <v>6118</v>
      </c>
      <c r="W578" s="63" t="s">
        <v>6118</v>
      </c>
      <c r="X578" s="79">
        <v>4215</v>
      </c>
      <c r="Y578" s="218">
        <v>35</v>
      </c>
      <c r="Z578" s="79">
        <v>37249</v>
      </c>
      <c r="AA578" s="79">
        <v>156295365</v>
      </c>
      <c r="AB578" s="79">
        <v>4140</v>
      </c>
      <c r="AC578" s="79">
        <v>4255</v>
      </c>
      <c r="AD578" s="79">
        <v>4140</v>
      </c>
      <c r="AE578" s="79">
        <v>61752</v>
      </c>
      <c r="AF578" s="79">
        <v>14650592</v>
      </c>
    </row>
    <row r="579" spans="22:32" ht="12.75">
      <c r="V579" s="379" t="s">
        <v>6119</v>
      </c>
      <c r="W579" s="63" t="s">
        <v>6119</v>
      </c>
      <c r="X579" s="79">
        <v>4180</v>
      </c>
      <c r="Y579" s="218">
        <v>40</v>
      </c>
      <c r="Z579" s="79">
        <v>52786</v>
      </c>
      <c r="AA579" s="79">
        <v>218774460</v>
      </c>
      <c r="AB579" s="79">
        <v>4090</v>
      </c>
      <c r="AC579" s="79">
        <v>4240</v>
      </c>
      <c r="AD579" s="79">
        <v>4060</v>
      </c>
      <c r="AE579" s="79">
        <v>61239</v>
      </c>
      <c r="AF579" s="79">
        <v>14650592</v>
      </c>
    </row>
    <row r="580" spans="22:32" ht="12.75">
      <c r="V580" s="379" t="s">
        <v>6120</v>
      </c>
      <c r="W580" s="63" t="s">
        <v>6120</v>
      </c>
      <c r="X580" s="79">
        <v>4140</v>
      </c>
      <c r="Y580" s="218">
        <v>105</v>
      </c>
      <c r="Z580" s="79">
        <v>75069</v>
      </c>
      <c r="AA580" s="79">
        <v>307743955</v>
      </c>
      <c r="AB580" s="79">
        <v>4070</v>
      </c>
      <c r="AC580" s="79">
        <v>4200</v>
      </c>
      <c r="AD580" s="79">
        <v>4035</v>
      </c>
      <c r="AE580" s="79">
        <v>60653</v>
      </c>
      <c r="AF580" s="79">
        <v>14650592</v>
      </c>
    </row>
    <row r="581" spans="22:32" ht="12.75">
      <c r="V581" s="379" t="s">
        <v>6121</v>
      </c>
      <c r="W581" s="63" t="s">
        <v>6121</v>
      </c>
      <c r="X581" s="79">
        <v>4035</v>
      </c>
      <c r="Y581" s="218">
        <v>105</v>
      </c>
      <c r="Z581" s="79">
        <v>83794</v>
      </c>
      <c r="AA581" s="79">
        <v>331519830</v>
      </c>
      <c r="AB581" s="79">
        <v>3900</v>
      </c>
      <c r="AC581" s="79">
        <v>4040</v>
      </c>
      <c r="AD581" s="79">
        <v>3885</v>
      </c>
      <c r="AE581" s="79">
        <v>59115</v>
      </c>
      <c r="AF581" s="79">
        <v>14650592</v>
      </c>
    </row>
    <row r="582" spans="22:32" ht="12.75">
      <c r="V582" s="379" t="s">
        <v>6122</v>
      </c>
      <c r="W582" s="63" t="s">
        <v>6122</v>
      </c>
      <c r="X582" s="79">
        <v>3930</v>
      </c>
      <c r="Y582" s="218">
        <v>-20</v>
      </c>
      <c r="Z582" s="79">
        <v>36606</v>
      </c>
      <c r="AA582" s="79">
        <v>143411990</v>
      </c>
      <c r="AB582" s="79">
        <v>3955</v>
      </c>
      <c r="AC582" s="79">
        <v>4025</v>
      </c>
      <c r="AD582" s="79">
        <v>3770</v>
      </c>
      <c r="AE582" s="79">
        <v>57577</v>
      </c>
      <c r="AF582" s="79">
        <v>14650592</v>
      </c>
    </row>
    <row r="583" spans="22:32" ht="12.75">
      <c r="V583" s="379" t="s">
        <v>6123</v>
      </c>
      <c r="W583" s="63" t="s">
        <v>6123</v>
      </c>
      <c r="X583" s="79">
        <v>3950</v>
      </c>
      <c r="Y583" s="218">
        <v>-30</v>
      </c>
      <c r="Z583" s="79">
        <v>78238</v>
      </c>
      <c r="AA583" s="79">
        <v>308641715</v>
      </c>
      <c r="AB583" s="79">
        <v>4010</v>
      </c>
      <c r="AC583" s="79">
        <v>4090</v>
      </c>
      <c r="AD583" s="79">
        <v>3860</v>
      </c>
      <c r="AE583" s="79">
        <v>57870</v>
      </c>
      <c r="AF583" s="79">
        <v>14650592</v>
      </c>
    </row>
    <row r="584" spans="22:32" ht="12.75">
      <c r="V584" s="379" t="s">
        <v>6124</v>
      </c>
      <c r="W584" s="63" t="s">
        <v>6124</v>
      </c>
      <c r="X584" s="79">
        <v>3980</v>
      </c>
      <c r="Y584" s="218">
        <v>-15</v>
      </c>
      <c r="Z584" s="79">
        <v>42710</v>
      </c>
      <c r="AA584" s="79">
        <v>168870825</v>
      </c>
      <c r="AB584" s="79">
        <v>3995</v>
      </c>
      <c r="AC584" s="79">
        <v>4025</v>
      </c>
      <c r="AD584" s="79">
        <v>3900</v>
      </c>
      <c r="AE584" s="79">
        <v>58309</v>
      </c>
      <c r="AF584" s="79">
        <v>14650592</v>
      </c>
    </row>
    <row r="585" spans="22:32" ht="12.75">
      <c r="V585" s="379" t="s">
        <v>6125</v>
      </c>
      <c r="W585" s="63" t="s">
        <v>6125</v>
      </c>
      <c r="X585" s="79">
        <v>3995</v>
      </c>
      <c r="Y585" s="218">
        <v>-5</v>
      </c>
      <c r="Z585" s="79">
        <v>62960</v>
      </c>
      <c r="AA585" s="79">
        <v>247886965</v>
      </c>
      <c r="AB585" s="79">
        <v>3910</v>
      </c>
      <c r="AC585" s="79">
        <v>4050</v>
      </c>
      <c r="AD585" s="79">
        <v>3855</v>
      </c>
      <c r="AE585" s="79">
        <v>58529</v>
      </c>
      <c r="AF585" s="79">
        <v>14650592</v>
      </c>
    </row>
    <row r="586" spans="22:32" ht="12.75">
      <c r="V586" s="379" t="s">
        <v>6126</v>
      </c>
      <c r="W586" s="63" t="s">
        <v>6126</v>
      </c>
      <c r="X586" s="79">
        <v>4000</v>
      </c>
      <c r="Y586" s="218">
        <v>-15</v>
      </c>
      <c r="Z586" s="79">
        <v>76210</v>
      </c>
      <c r="AA586" s="79">
        <v>301117395</v>
      </c>
      <c r="AB586" s="79">
        <v>4015</v>
      </c>
      <c r="AC586" s="79">
        <v>4055</v>
      </c>
      <c r="AD586" s="79">
        <v>3860</v>
      </c>
      <c r="AE586" s="79">
        <v>58602</v>
      </c>
      <c r="AF586" s="79">
        <v>14650592</v>
      </c>
    </row>
    <row r="587" spans="22:32" ht="12.75">
      <c r="V587" s="379" t="s">
        <v>6127</v>
      </c>
      <c r="W587" s="63" t="s">
        <v>6127</v>
      </c>
      <c r="X587" s="79">
        <v>4015</v>
      </c>
      <c r="Y587" s="218">
        <v>-150</v>
      </c>
      <c r="Z587" s="79">
        <v>109259</v>
      </c>
      <c r="AA587" s="79">
        <v>441975335</v>
      </c>
      <c r="AB587" s="79">
        <v>4205</v>
      </c>
      <c r="AC587" s="79">
        <v>4205</v>
      </c>
      <c r="AD587" s="79">
        <v>3970</v>
      </c>
      <c r="AE587" s="79">
        <v>58822</v>
      </c>
      <c r="AF587" s="79">
        <v>14650592</v>
      </c>
    </row>
    <row r="588" spans="22:32" ht="12.75">
      <c r="V588" s="379" t="s">
        <v>6128</v>
      </c>
      <c r="W588" s="63" t="s">
        <v>6128</v>
      </c>
      <c r="X588" s="79">
        <v>4165</v>
      </c>
      <c r="Y588" s="218">
        <v>30</v>
      </c>
      <c r="Z588" s="79">
        <v>44100</v>
      </c>
      <c r="AA588" s="79">
        <v>182776295</v>
      </c>
      <c r="AB588" s="79">
        <v>4135</v>
      </c>
      <c r="AC588" s="79">
        <v>4195</v>
      </c>
      <c r="AD588" s="79">
        <v>4120</v>
      </c>
      <c r="AE588" s="79">
        <v>61020</v>
      </c>
      <c r="AF588" s="79">
        <v>14650592</v>
      </c>
    </row>
    <row r="589" spans="22:32" ht="12.75">
      <c r="V589" s="379" t="s">
        <v>6129</v>
      </c>
      <c r="W589" s="63" t="s">
        <v>6129</v>
      </c>
      <c r="X589" s="79">
        <v>4135</v>
      </c>
      <c r="Y589" s="218">
        <v>-30</v>
      </c>
      <c r="Z589" s="79">
        <v>57317</v>
      </c>
      <c r="AA589" s="79">
        <v>238552670</v>
      </c>
      <c r="AB589" s="79">
        <v>4240</v>
      </c>
      <c r="AC589" s="79">
        <v>4240</v>
      </c>
      <c r="AD589" s="79">
        <v>4120</v>
      </c>
      <c r="AE589" s="79">
        <v>60580</v>
      </c>
      <c r="AF589" s="79">
        <v>14650592</v>
      </c>
    </row>
    <row r="590" spans="22:32" ht="12.75">
      <c r="V590" s="379" t="s">
        <v>6130</v>
      </c>
      <c r="W590" s="63" t="s">
        <v>6130</v>
      </c>
      <c r="X590" s="79">
        <v>4165</v>
      </c>
      <c r="Y590" s="218">
        <v>-35</v>
      </c>
      <c r="Z590" s="79">
        <v>102730</v>
      </c>
      <c r="AA590" s="79">
        <v>435434240</v>
      </c>
      <c r="AB590" s="79">
        <v>4200</v>
      </c>
      <c r="AC590" s="79">
        <v>4355</v>
      </c>
      <c r="AD590" s="79">
        <v>4165</v>
      </c>
      <c r="AE590" s="79">
        <v>61020</v>
      </c>
      <c r="AF590" s="79">
        <v>14650592</v>
      </c>
    </row>
    <row r="591" spans="22:32" ht="12.75">
      <c r="V591" s="379" t="s">
        <v>6131</v>
      </c>
      <c r="W591" s="63" t="s">
        <v>6131</v>
      </c>
      <c r="X591" s="79">
        <v>4200</v>
      </c>
      <c r="Y591" s="218">
        <v>-10</v>
      </c>
      <c r="Z591" s="79">
        <v>46630</v>
      </c>
      <c r="AA591" s="79">
        <v>197272630</v>
      </c>
      <c r="AB591" s="79">
        <v>4210</v>
      </c>
      <c r="AC591" s="79">
        <v>4295</v>
      </c>
      <c r="AD591" s="79">
        <v>4185</v>
      </c>
      <c r="AE591" s="79">
        <v>61532</v>
      </c>
      <c r="AF591" s="79">
        <v>14650592</v>
      </c>
    </row>
    <row r="592" spans="22:32" ht="12.75">
      <c r="V592" s="379" t="s">
        <v>6132</v>
      </c>
      <c r="W592" s="63" t="s">
        <v>6132</v>
      </c>
      <c r="X592" s="79">
        <v>4210</v>
      </c>
      <c r="Y592" s="218">
        <v>-55</v>
      </c>
      <c r="Z592" s="79">
        <v>66310</v>
      </c>
      <c r="AA592" s="79">
        <v>279521970</v>
      </c>
      <c r="AB592" s="79">
        <v>4265</v>
      </c>
      <c r="AC592" s="79">
        <v>4320</v>
      </c>
      <c r="AD592" s="79">
        <v>4150</v>
      </c>
      <c r="AE592" s="79">
        <v>61679</v>
      </c>
      <c r="AF592" s="79">
        <v>14650592</v>
      </c>
    </row>
    <row r="593" spans="22:32" ht="12.75">
      <c r="V593" s="379" t="s">
        <v>6133</v>
      </c>
      <c r="W593" s="63" t="s">
        <v>6133</v>
      </c>
      <c r="X593" s="79">
        <v>4265</v>
      </c>
      <c r="Y593" s="218">
        <v>-120</v>
      </c>
      <c r="Z593" s="79">
        <v>51462</v>
      </c>
      <c r="AA593" s="79">
        <v>222525265</v>
      </c>
      <c r="AB593" s="79">
        <v>4385</v>
      </c>
      <c r="AC593" s="79">
        <v>4475</v>
      </c>
      <c r="AD593" s="79">
        <v>4245</v>
      </c>
      <c r="AE593" s="79">
        <v>62485</v>
      </c>
      <c r="AF593" s="79">
        <v>14650592</v>
      </c>
    </row>
    <row r="594" spans="22:32" ht="12.75">
      <c r="V594" s="379" t="s">
        <v>6134</v>
      </c>
      <c r="W594" s="63" t="s">
        <v>6134</v>
      </c>
      <c r="X594" s="79">
        <v>4385</v>
      </c>
      <c r="Y594" s="218">
        <v>55</v>
      </c>
      <c r="Z594" s="79">
        <v>41238</v>
      </c>
      <c r="AA594" s="79">
        <v>179975655</v>
      </c>
      <c r="AB594" s="79">
        <v>4330</v>
      </c>
      <c r="AC594" s="79">
        <v>4460</v>
      </c>
      <c r="AD594" s="79">
        <v>4280</v>
      </c>
      <c r="AE594" s="79">
        <v>64243</v>
      </c>
      <c r="AF594" s="79">
        <v>14650592</v>
      </c>
    </row>
    <row r="595" spans="22:32" ht="12.75">
      <c r="V595" s="379" t="s">
        <v>6135</v>
      </c>
      <c r="W595" s="63" t="s">
        <v>6135</v>
      </c>
      <c r="X595" s="79">
        <v>4330</v>
      </c>
      <c r="Y595" s="218">
        <v>-145</v>
      </c>
      <c r="Z595" s="79">
        <v>64601</v>
      </c>
      <c r="AA595" s="79">
        <v>280744760</v>
      </c>
      <c r="AB595" s="79">
        <v>4400</v>
      </c>
      <c r="AC595" s="79">
        <v>4450</v>
      </c>
      <c r="AD595" s="79">
        <v>4280</v>
      </c>
      <c r="AE595" s="79">
        <v>63437</v>
      </c>
      <c r="AF595" s="79">
        <v>14650592</v>
      </c>
    </row>
    <row r="596" spans="22:32" ht="12.75">
      <c r="V596" s="379" t="s">
        <v>6136</v>
      </c>
      <c r="W596" s="63" t="s">
        <v>6136</v>
      </c>
      <c r="X596" s="79">
        <v>4475</v>
      </c>
      <c r="Y596" s="218">
        <v>-140</v>
      </c>
      <c r="Z596" s="79">
        <v>113627</v>
      </c>
      <c r="AA596" s="79">
        <v>507156555</v>
      </c>
      <c r="AB596" s="79">
        <v>4615</v>
      </c>
      <c r="AC596" s="79">
        <v>4615</v>
      </c>
      <c r="AD596" s="79">
        <v>4405</v>
      </c>
      <c r="AE596" s="79">
        <v>65561</v>
      </c>
      <c r="AF596" s="79">
        <v>14650592</v>
      </c>
    </row>
    <row r="597" spans="22:32" ht="12.75">
      <c r="V597" s="379" t="s">
        <v>6137</v>
      </c>
      <c r="W597" s="63" t="s">
        <v>6137</v>
      </c>
      <c r="X597" s="79">
        <v>4615</v>
      </c>
      <c r="Y597" s="218">
        <v>-35</v>
      </c>
      <c r="Z597" s="79">
        <v>45573</v>
      </c>
      <c r="AA597" s="79">
        <v>208903530</v>
      </c>
      <c r="AB597" s="79">
        <v>4570</v>
      </c>
      <c r="AC597" s="79">
        <v>4670</v>
      </c>
      <c r="AD597" s="79">
        <v>4535</v>
      </c>
      <c r="AE597" s="79">
        <v>67612</v>
      </c>
      <c r="AF597" s="79">
        <v>14650592</v>
      </c>
    </row>
    <row r="598" spans="22:32" ht="12.75">
      <c r="V598" s="379" t="s">
        <v>6138</v>
      </c>
      <c r="W598" s="63" t="s">
        <v>6138</v>
      </c>
      <c r="X598" s="79">
        <v>4650</v>
      </c>
      <c r="Y598" s="218">
        <v>-95</v>
      </c>
      <c r="Z598" s="79">
        <v>131751</v>
      </c>
      <c r="AA598" s="79">
        <v>615199235</v>
      </c>
      <c r="AB598" s="79">
        <v>4820</v>
      </c>
      <c r="AC598" s="79">
        <v>4820</v>
      </c>
      <c r="AD598" s="79">
        <v>4585</v>
      </c>
      <c r="AE598" s="79">
        <v>68125</v>
      </c>
      <c r="AF598" s="79">
        <v>14650592</v>
      </c>
    </row>
    <row r="599" spans="22:32" ht="12.75">
      <c r="V599" s="379" t="s">
        <v>6139</v>
      </c>
      <c r="W599" s="63" t="s">
        <v>6139</v>
      </c>
      <c r="X599" s="79">
        <v>4745</v>
      </c>
      <c r="Y599" s="218">
        <v>-35</v>
      </c>
      <c r="Z599" s="79">
        <v>61487</v>
      </c>
      <c r="AA599" s="79">
        <v>291388885</v>
      </c>
      <c r="AB599" s="79">
        <v>4840</v>
      </c>
      <c r="AC599" s="79">
        <v>4840</v>
      </c>
      <c r="AD599" s="79">
        <v>4670</v>
      </c>
      <c r="AE599" s="79">
        <v>69517</v>
      </c>
      <c r="AF599" s="79">
        <v>14650592</v>
      </c>
    </row>
    <row r="600" spans="22:32" ht="12.75">
      <c r="V600" s="379" t="s">
        <v>6140</v>
      </c>
      <c r="W600" s="63" t="s">
        <v>6140</v>
      </c>
      <c r="X600" s="79">
        <v>4780</v>
      </c>
      <c r="Y600" s="218">
        <v>155</v>
      </c>
      <c r="Z600" s="79">
        <v>109523</v>
      </c>
      <c r="AA600" s="79">
        <v>515969670</v>
      </c>
      <c r="AB600" s="79">
        <v>4635</v>
      </c>
      <c r="AC600" s="79">
        <v>4830</v>
      </c>
      <c r="AD600" s="79">
        <v>4625</v>
      </c>
      <c r="AE600" s="79">
        <v>70030</v>
      </c>
      <c r="AF600" s="79">
        <v>14650592</v>
      </c>
    </row>
    <row r="601" spans="22:32" ht="12.75">
      <c r="V601" s="379" t="s">
        <v>6141</v>
      </c>
      <c r="W601" s="63" t="s">
        <v>6141</v>
      </c>
      <c r="X601" s="79">
        <v>4625</v>
      </c>
      <c r="Y601" s="218">
        <v>35</v>
      </c>
      <c r="Z601" s="79">
        <v>80910</v>
      </c>
      <c r="AA601" s="79">
        <v>372905225</v>
      </c>
      <c r="AB601" s="79">
        <v>4640</v>
      </c>
      <c r="AC601" s="79">
        <v>4750</v>
      </c>
      <c r="AD601" s="79">
        <v>4550</v>
      </c>
      <c r="AE601" s="79">
        <v>67759</v>
      </c>
      <c r="AF601" s="79">
        <v>14650592</v>
      </c>
    </row>
    <row r="602" spans="22:32" ht="12.75">
      <c r="V602" s="379" t="s">
        <v>6142</v>
      </c>
      <c r="W602" s="63" t="s">
        <v>6142</v>
      </c>
      <c r="X602" s="79">
        <v>4590</v>
      </c>
      <c r="Y602" s="218">
        <v>175</v>
      </c>
      <c r="Z602" s="79">
        <v>90598</v>
      </c>
      <c r="AA602" s="79">
        <v>411257760</v>
      </c>
      <c r="AB602" s="79">
        <v>4460</v>
      </c>
      <c r="AC602" s="79">
        <v>4600</v>
      </c>
      <c r="AD602" s="79">
        <v>4460</v>
      </c>
      <c r="AE602" s="79">
        <v>67246</v>
      </c>
      <c r="AF602" s="79">
        <v>14650592</v>
      </c>
    </row>
    <row r="603" spans="22:32" ht="12.75">
      <c r="V603" s="379" t="s">
        <v>6143</v>
      </c>
      <c r="W603" s="63" t="s">
        <v>6143</v>
      </c>
      <c r="X603" s="79">
        <v>4415</v>
      </c>
      <c r="Y603" s="218">
        <v>-195</v>
      </c>
      <c r="Z603" s="79">
        <v>199760</v>
      </c>
      <c r="AA603" s="79">
        <v>855018960</v>
      </c>
      <c r="AB603" s="79">
        <v>4570</v>
      </c>
      <c r="AC603" s="79">
        <v>4750</v>
      </c>
      <c r="AD603" s="79">
        <v>4115</v>
      </c>
      <c r="AE603" s="79">
        <v>64682</v>
      </c>
      <c r="AF603" s="79">
        <v>14650592</v>
      </c>
    </row>
    <row r="604" spans="22:32" ht="12.75">
      <c r="V604" s="379" t="s">
        <v>6144</v>
      </c>
      <c r="W604" s="63" t="s">
        <v>6144</v>
      </c>
      <c r="X604" s="79">
        <v>4610</v>
      </c>
      <c r="Y604" s="218">
        <v>-30</v>
      </c>
      <c r="Z604" s="79">
        <v>46558</v>
      </c>
      <c r="AA604" s="79">
        <v>215435630</v>
      </c>
      <c r="AB604" s="79">
        <v>4660</v>
      </c>
      <c r="AC604" s="79">
        <v>4750</v>
      </c>
      <c r="AD604" s="79">
        <v>4595</v>
      </c>
      <c r="AE604" s="79">
        <v>67539</v>
      </c>
      <c r="AF604" s="79">
        <v>14650592</v>
      </c>
    </row>
    <row r="605" spans="22:32" ht="12.75">
      <c r="V605" s="379" t="s">
        <v>6155</v>
      </c>
      <c r="W605" s="63" t="s">
        <v>6155</v>
      </c>
      <c r="X605" s="79">
        <v>4640</v>
      </c>
      <c r="Y605" s="218">
        <v>100</v>
      </c>
      <c r="Z605" s="79">
        <v>47472</v>
      </c>
      <c r="AA605" s="79">
        <v>219308175</v>
      </c>
      <c r="AB605" s="79">
        <v>4540</v>
      </c>
      <c r="AC605" s="79">
        <v>4695</v>
      </c>
      <c r="AD605" s="79">
        <v>4540</v>
      </c>
      <c r="AE605" s="79">
        <v>67979</v>
      </c>
      <c r="AF605" s="79">
        <v>14650592</v>
      </c>
    </row>
    <row r="606" spans="22:32" ht="12.75">
      <c r="V606" s="379" t="s">
        <v>6156</v>
      </c>
      <c r="W606" s="63" t="s">
        <v>6156</v>
      </c>
      <c r="X606" s="79">
        <v>4540</v>
      </c>
      <c r="Y606" s="218">
        <v>10</v>
      </c>
      <c r="Z606" s="79">
        <v>28125</v>
      </c>
      <c r="AA606" s="79">
        <v>127299795</v>
      </c>
      <c r="AB606" s="79">
        <v>4500</v>
      </c>
      <c r="AC606" s="79">
        <v>4610</v>
      </c>
      <c r="AD606" s="79">
        <v>4470</v>
      </c>
      <c r="AE606" s="79">
        <v>66514</v>
      </c>
      <c r="AF606" s="79">
        <v>14650592</v>
      </c>
    </row>
    <row r="607" spans="22:32" ht="12.75">
      <c r="V607" s="379" t="s">
        <v>6157</v>
      </c>
      <c r="W607" s="63" t="s">
        <v>6157</v>
      </c>
      <c r="X607" s="79">
        <v>4530</v>
      </c>
      <c r="Y607" s="218">
        <v>60</v>
      </c>
      <c r="Z607" s="79">
        <v>53552</v>
      </c>
      <c r="AA607" s="79">
        <v>240677195</v>
      </c>
      <c r="AB607" s="79">
        <v>4280</v>
      </c>
      <c r="AC607" s="79">
        <v>4625</v>
      </c>
      <c r="AD607" s="79">
        <v>4280</v>
      </c>
      <c r="AE607" s="79">
        <v>66367</v>
      </c>
      <c r="AF607" s="79">
        <v>14650592</v>
      </c>
    </row>
    <row r="608" spans="22:32" ht="12.75">
      <c r="V608" s="379" t="s">
        <v>6158</v>
      </c>
      <c r="W608" s="63" t="s">
        <v>6158</v>
      </c>
      <c r="X608" s="79">
        <v>4470</v>
      </c>
      <c r="Y608" s="218">
        <v>-290</v>
      </c>
      <c r="Z608" s="79">
        <v>151349</v>
      </c>
      <c r="AA608" s="79">
        <v>683827395</v>
      </c>
      <c r="AB608" s="79">
        <v>4675</v>
      </c>
      <c r="AC608" s="79">
        <v>4735</v>
      </c>
      <c r="AD608" s="79">
        <v>4415</v>
      </c>
      <c r="AE608" s="79">
        <v>65488</v>
      </c>
      <c r="AF608" s="79">
        <v>14650592</v>
      </c>
    </row>
    <row r="609" spans="22:32" ht="12.75">
      <c r="V609" s="379" t="s">
        <v>6159</v>
      </c>
      <c r="W609" s="63" t="s">
        <v>6159</v>
      </c>
      <c r="X609" s="79">
        <v>4760</v>
      </c>
      <c r="Y609" s="218">
        <v>20</v>
      </c>
      <c r="Z609" s="79">
        <v>59245</v>
      </c>
      <c r="AA609" s="79">
        <v>280323025</v>
      </c>
      <c r="AB609" s="79">
        <v>4680</v>
      </c>
      <c r="AC609" s="79">
        <v>4810</v>
      </c>
      <c r="AD609" s="79">
        <v>4670</v>
      </c>
      <c r="AE609" s="79">
        <v>69737</v>
      </c>
      <c r="AF609" s="79">
        <v>14650592</v>
      </c>
    </row>
    <row r="610" spans="22:32" ht="12.75">
      <c r="V610" s="379" t="s">
        <v>6160</v>
      </c>
      <c r="W610" s="63" t="s">
        <v>6160</v>
      </c>
      <c r="X610" s="79">
        <v>4740</v>
      </c>
      <c r="Y610" s="218">
        <v>-215</v>
      </c>
      <c r="Z610" s="79">
        <v>130714</v>
      </c>
      <c r="AA610" s="79">
        <v>619804085</v>
      </c>
      <c r="AB610" s="79">
        <v>4860</v>
      </c>
      <c r="AC610" s="79">
        <v>4930</v>
      </c>
      <c r="AD610" s="79">
        <v>4640</v>
      </c>
      <c r="AE610" s="79">
        <v>69444</v>
      </c>
      <c r="AF610" s="79">
        <v>14650592</v>
      </c>
    </row>
    <row r="611" spans="22:32" ht="12.75">
      <c r="V611" s="379" t="s">
        <v>6161</v>
      </c>
      <c r="W611" s="63" t="s">
        <v>6161</v>
      </c>
      <c r="X611" s="79">
        <v>4955</v>
      </c>
      <c r="Y611" s="218">
        <v>-85</v>
      </c>
      <c r="Z611" s="79">
        <v>57741</v>
      </c>
      <c r="AA611" s="79">
        <v>286712840</v>
      </c>
      <c r="AB611" s="79">
        <v>4980</v>
      </c>
      <c r="AC611" s="79">
        <v>5140</v>
      </c>
      <c r="AD611" s="79">
        <v>4910</v>
      </c>
      <c r="AE611" s="79">
        <v>72594</v>
      </c>
      <c r="AF611" s="79">
        <v>14650592</v>
      </c>
    </row>
    <row r="612" spans="22:32" ht="12.75">
      <c r="V612" s="379" t="s">
        <v>6162</v>
      </c>
      <c r="W612" s="63" t="s">
        <v>6162</v>
      </c>
      <c r="X612" s="79">
        <v>5040</v>
      </c>
      <c r="Y612" s="218">
        <v>80</v>
      </c>
      <c r="Z612" s="79">
        <v>56324</v>
      </c>
      <c r="AA612" s="79">
        <v>282946480</v>
      </c>
      <c r="AB612" s="79">
        <v>4900</v>
      </c>
      <c r="AC612" s="79">
        <v>5140</v>
      </c>
      <c r="AD612" s="79">
        <v>4900</v>
      </c>
      <c r="AE612" s="79">
        <v>73839</v>
      </c>
      <c r="AF612" s="79">
        <v>14650592</v>
      </c>
    </row>
    <row r="613" spans="22:32" ht="12.75">
      <c r="V613" s="379" t="s">
        <v>6163</v>
      </c>
      <c r="W613" s="63" t="s">
        <v>6163</v>
      </c>
      <c r="X613" s="79">
        <v>4960</v>
      </c>
      <c r="Y613" s="218">
        <v>-150</v>
      </c>
      <c r="Z613" s="79">
        <v>159944</v>
      </c>
      <c r="AA613" s="79">
        <v>798461105</v>
      </c>
      <c r="AB613" s="79">
        <v>5040</v>
      </c>
      <c r="AC613" s="79">
        <v>5170</v>
      </c>
      <c r="AD613" s="79">
        <v>4935</v>
      </c>
      <c r="AE613" s="79">
        <v>72667</v>
      </c>
      <c r="AF613" s="79">
        <v>14650592</v>
      </c>
    </row>
    <row r="614" spans="22:32" ht="12.75">
      <c r="V614" s="379" t="s">
        <v>6164</v>
      </c>
      <c r="W614" s="63" t="s">
        <v>6164</v>
      </c>
      <c r="X614" s="79">
        <v>5110</v>
      </c>
      <c r="Y614" s="218">
        <v>-210</v>
      </c>
      <c r="Z614" s="79">
        <v>155720</v>
      </c>
      <c r="AA614" s="79">
        <v>804480450</v>
      </c>
      <c r="AB614" s="79">
        <v>5240</v>
      </c>
      <c r="AC614" s="79">
        <v>5380</v>
      </c>
      <c r="AD614" s="79">
        <v>5070</v>
      </c>
      <c r="AE614" s="79">
        <v>74865</v>
      </c>
      <c r="AF614" s="79">
        <v>14650592</v>
      </c>
    </row>
    <row r="615" spans="22:32" ht="12.75">
      <c r="V615" s="379" t="s">
        <v>6165</v>
      </c>
      <c r="W615" s="63" t="s">
        <v>6165</v>
      </c>
      <c r="X615" s="79">
        <v>5320</v>
      </c>
      <c r="Y615" s="218">
        <v>-120</v>
      </c>
      <c r="Z615" s="79">
        <v>75631</v>
      </c>
      <c r="AA615" s="79">
        <v>404256530</v>
      </c>
      <c r="AB615" s="79">
        <v>5370</v>
      </c>
      <c r="AC615" s="79">
        <v>5490</v>
      </c>
      <c r="AD615" s="79">
        <v>5290</v>
      </c>
      <c r="AE615" s="79">
        <v>77941</v>
      </c>
      <c r="AF615" s="79">
        <v>14650592</v>
      </c>
    </row>
    <row r="616" spans="22:32" ht="12.75">
      <c r="V616" s="379" t="s">
        <v>6166</v>
      </c>
      <c r="W616" s="63" t="s">
        <v>6166</v>
      </c>
      <c r="X616" s="79">
        <v>5440</v>
      </c>
      <c r="Y616" s="218">
        <v>-70</v>
      </c>
      <c r="Z616" s="79">
        <v>98584</v>
      </c>
      <c r="AA616" s="79">
        <v>535099240</v>
      </c>
      <c r="AB616" s="79">
        <v>5510</v>
      </c>
      <c r="AC616" s="79">
        <v>5520</v>
      </c>
      <c r="AD616" s="79">
        <v>5350</v>
      </c>
      <c r="AE616" s="79">
        <v>79699</v>
      </c>
      <c r="AF616" s="79">
        <v>14650592</v>
      </c>
    </row>
    <row r="617" spans="22:32" ht="12.75">
      <c r="V617" s="379" t="s">
        <v>6167</v>
      </c>
      <c r="W617" s="63" t="s">
        <v>6167</v>
      </c>
      <c r="X617" s="79">
        <v>5510</v>
      </c>
      <c r="Y617" s="218">
        <v>60</v>
      </c>
      <c r="Z617" s="79">
        <v>142650</v>
      </c>
      <c r="AA617" s="79">
        <v>775272920</v>
      </c>
      <c r="AB617" s="79">
        <v>5410</v>
      </c>
      <c r="AC617" s="79">
        <v>5570</v>
      </c>
      <c r="AD617" s="79">
        <v>5340</v>
      </c>
      <c r="AE617" s="79">
        <v>80725</v>
      </c>
      <c r="AF617" s="79">
        <v>14650592</v>
      </c>
    </row>
    <row r="618" spans="22:32" ht="12.75">
      <c r="V618" s="379" t="s">
        <v>6168</v>
      </c>
      <c r="W618" s="63" t="s">
        <v>6168</v>
      </c>
      <c r="X618" s="79">
        <v>5450</v>
      </c>
      <c r="Y618" s="218">
        <v>-30</v>
      </c>
      <c r="Z618" s="79">
        <v>83387</v>
      </c>
      <c r="AA618" s="79">
        <v>452891390</v>
      </c>
      <c r="AB618" s="79">
        <v>5430</v>
      </c>
      <c r="AC618" s="79">
        <v>5540</v>
      </c>
      <c r="AD618" s="79">
        <v>5390</v>
      </c>
      <c r="AE618" s="79">
        <v>79846</v>
      </c>
      <c r="AF618" s="79">
        <v>14650592</v>
      </c>
    </row>
    <row r="619" spans="22:32" ht="12.75">
      <c r="V619" s="379" t="s">
        <v>6169</v>
      </c>
      <c r="W619" s="63" t="s">
        <v>6169</v>
      </c>
      <c r="X619" s="79">
        <v>5480</v>
      </c>
      <c r="Y619" s="218">
        <v>-130</v>
      </c>
      <c r="Z619" s="79">
        <v>82480</v>
      </c>
      <c r="AA619" s="79">
        <v>454101900</v>
      </c>
      <c r="AB619" s="79">
        <v>5610</v>
      </c>
      <c r="AC619" s="79">
        <v>5690</v>
      </c>
      <c r="AD619" s="79">
        <v>5420</v>
      </c>
      <c r="AE619" s="79">
        <v>80285</v>
      </c>
      <c r="AF619" s="79">
        <v>14650592</v>
      </c>
    </row>
    <row r="620" spans="22:32" ht="12.75">
      <c r="V620" s="379" t="s">
        <v>6170</v>
      </c>
      <c r="W620" s="63" t="s">
        <v>6170</v>
      </c>
      <c r="X620" s="79">
        <v>5610</v>
      </c>
      <c r="Y620" s="218">
        <v>80</v>
      </c>
      <c r="Z620" s="79">
        <v>273998</v>
      </c>
      <c r="AA620" s="79">
        <v>1534965780</v>
      </c>
      <c r="AB620" s="79">
        <v>5450</v>
      </c>
      <c r="AC620" s="79">
        <v>5800</v>
      </c>
      <c r="AD620" s="79">
        <v>5340</v>
      </c>
      <c r="AE620" s="79">
        <v>82190</v>
      </c>
      <c r="AF620" s="79">
        <v>14650592</v>
      </c>
    </row>
    <row r="621" spans="22:32" ht="12.75">
      <c r="V621" s="379" t="s">
        <v>6171</v>
      </c>
      <c r="W621" s="63" t="s">
        <v>6171</v>
      </c>
      <c r="X621" s="79">
        <v>5530</v>
      </c>
      <c r="Y621" s="218">
        <v>-30</v>
      </c>
      <c r="Z621" s="79">
        <v>59570</v>
      </c>
      <c r="AA621" s="79">
        <v>326888370</v>
      </c>
      <c r="AB621" s="79">
        <v>5560</v>
      </c>
      <c r="AC621" s="79">
        <v>5590</v>
      </c>
      <c r="AD621" s="79">
        <v>5420</v>
      </c>
      <c r="AE621" s="79">
        <v>81018</v>
      </c>
      <c r="AF621" s="79">
        <v>14650592</v>
      </c>
    </row>
    <row r="622" spans="22:32" ht="12.75">
      <c r="V622" s="379" t="s">
        <v>6172</v>
      </c>
      <c r="W622" s="63" t="s">
        <v>6172</v>
      </c>
      <c r="X622" s="79">
        <v>5560</v>
      </c>
      <c r="Y622" s="218">
        <v>-70</v>
      </c>
      <c r="Z622" s="79">
        <v>129368</v>
      </c>
      <c r="AA622" s="79">
        <v>719899550</v>
      </c>
      <c r="AB622" s="79">
        <v>5630</v>
      </c>
      <c r="AC622" s="79">
        <v>5720</v>
      </c>
      <c r="AD622" s="79">
        <v>5430</v>
      </c>
      <c r="AE622" s="79">
        <v>81457</v>
      </c>
      <c r="AF622" s="79">
        <v>14650592</v>
      </c>
    </row>
    <row r="623" spans="22:32" ht="12.75">
      <c r="V623" s="379" t="s">
        <v>6173</v>
      </c>
      <c r="W623" s="63" t="s">
        <v>6173</v>
      </c>
      <c r="X623" s="79">
        <v>5630</v>
      </c>
      <c r="Y623" s="218">
        <v>20</v>
      </c>
      <c r="Z623" s="79">
        <v>35645</v>
      </c>
      <c r="AA623" s="79">
        <v>198856030</v>
      </c>
      <c r="AB623" s="79">
        <v>5550</v>
      </c>
      <c r="AC623" s="79">
        <v>5650</v>
      </c>
      <c r="AD623" s="79">
        <v>5510</v>
      </c>
      <c r="AE623" s="79">
        <v>82483</v>
      </c>
      <c r="AF623" s="79">
        <v>14650592</v>
      </c>
    </row>
    <row r="624" spans="22:32" ht="12.75">
      <c r="V624" s="379" t="s">
        <v>6174</v>
      </c>
      <c r="W624" s="63" t="s">
        <v>6174</v>
      </c>
      <c r="X624" s="79">
        <v>5610</v>
      </c>
      <c r="Y624" s="218">
        <v>-10</v>
      </c>
      <c r="Z624" s="79">
        <v>71349</v>
      </c>
      <c r="AA624" s="79">
        <v>399965090</v>
      </c>
      <c r="AB624" s="79">
        <v>5620</v>
      </c>
      <c r="AC624" s="79">
        <v>5700</v>
      </c>
      <c r="AD624" s="79">
        <v>5530</v>
      </c>
      <c r="AE624" s="79">
        <v>82190</v>
      </c>
      <c r="AF624" s="79">
        <v>14650592</v>
      </c>
    </row>
    <row r="625" spans="22:32" ht="12.75">
      <c r="V625" s="379" t="s">
        <v>6175</v>
      </c>
      <c r="W625" s="63" t="s">
        <v>6175</v>
      </c>
      <c r="X625" s="79">
        <v>5620</v>
      </c>
      <c r="Y625" s="218">
        <v>50</v>
      </c>
      <c r="Z625" s="79">
        <v>70463</v>
      </c>
      <c r="AA625" s="79">
        <v>390917050</v>
      </c>
      <c r="AB625" s="79">
        <v>5570</v>
      </c>
      <c r="AC625" s="79">
        <v>5650</v>
      </c>
      <c r="AD625" s="79">
        <v>5460</v>
      </c>
      <c r="AE625" s="79">
        <v>82336</v>
      </c>
      <c r="AF625" s="79">
        <v>14650592</v>
      </c>
    </row>
    <row r="626" spans="22:32" ht="12.75">
      <c r="V626" s="379" t="s">
        <v>6176</v>
      </c>
      <c r="W626" s="63" t="s">
        <v>6176</v>
      </c>
      <c r="X626" s="79">
        <v>5570</v>
      </c>
      <c r="Y626" s="218">
        <v>-250</v>
      </c>
      <c r="Z626" s="79">
        <v>145479</v>
      </c>
      <c r="AA626" s="79">
        <v>827912510</v>
      </c>
      <c r="AB626" s="79">
        <v>5760</v>
      </c>
      <c r="AC626" s="79">
        <v>5860</v>
      </c>
      <c r="AD626" s="79">
        <v>5550</v>
      </c>
      <c r="AE626" s="79">
        <v>81604</v>
      </c>
      <c r="AF626" s="79">
        <v>14650592</v>
      </c>
    </row>
    <row r="627" spans="22:32" ht="12.75">
      <c r="V627" s="379" t="s">
        <v>6178</v>
      </c>
      <c r="W627" s="63" t="s">
        <v>6178</v>
      </c>
      <c r="X627" s="79">
        <v>5820</v>
      </c>
      <c r="Y627" s="218">
        <v>-20</v>
      </c>
      <c r="Z627" s="79">
        <v>157503</v>
      </c>
      <c r="AA627" s="79">
        <v>909012770</v>
      </c>
      <c r="AB627" s="79">
        <v>5880</v>
      </c>
      <c r="AC627" s="79">
        <v>5880</v>
      </c>
      <c r="AD627" s="79">
        <v>5680</v>
      </c>
      <c r="AE627" s="79">
        <v>85266</v>
      </c>
      <c r="AF627" s="79">
        <v>14650592</v>
      </c>
    </row>
    <row r="628" spans="22:32" ht="12.75">
      <c r="V628" s="379" t="s">
        <v>6179</v>
      </c>
      <c r="W628" s="63" t="s">
        <v>6179</v>
      </c>
      <c r="X628" s="79">
        <v>5840</v>
      </c>
      <c r="Y628" s="218">
        <v>240</v>
      </c>
      <c r="Z628" s="79">
        <v>279062</v>
      </c>
      <c r="AA628" s="79">
        <v>1608943870</v>
      </c>
      <c r="AB628" s="79">
        <v>5700</v>
      </c>
      <c r="AC628" s="79">
        <v>5880</v>
      </c>
      <c r="AD628" s="79">
        <v>5630</v>
      </c>
      <c r="AE628" s="79">
        <v>85559</v>
      </c>
      <c r="AF628" s="79">
        <v>14650592</v>
      </c>
    </row>
    <row r="629" spans="22:32" ht="12.75">
      <c r="V629" s="379" t="s">
        <v>6180</v>
      </c>
      <c r="W629" s="63" t="s">
        <v>6180</v>
      </c>
      <c r="X629" s="79">
        <v>5600</v>
      </c>
      <c r="Y629" s="218">
        <v>130</v>
      </c>
      <c r="Z629" s="79">
        <v>100852</v>
      </c>
      <c r="AA629" s="79">
        <v>560299580</v>
      </c>
      <c r="AB629" s="79">
        <v>5530</v>
      </c>
      <c r="AC629" s="79">
        <v>5650</v>
      </c>
      <c r="AD629" s="79">
        <v>5450</v>
      </c>
      <c r="AE629" s="79">
        <v>82043</v>
      </c>
      <c r="AF629" s="79">
        <v>14650592</v>
      </c>
    </row>
  </sheetData>
  <phoneticPr fontId="2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1"/>
  </sheetPr>
  <dimension ref="A2:AE878"/>
  <sheetViews>
    <sheetView topLeftCell="I1" workbookViewId="0">
      <selection activeCell="U3" sqref="U3"/>
    </sheetView>
  </sheetViews>
  <sheetFormatPr defaultRowHeight="12"/>
  <cols>
    <col min="1" max="1" width="9" style="63"/>
    <col min="2" max="2" width="19.625" style="63" customWidth="1"/>
    <col min="3" max="4" width="14.125" style="63" bestFit="1" customWidth="1"/>
    <col min="5" max="5" width="14.625" style="63" customWidth="1"/>
    <col min="6" max="6" width="17.375" style="63" customWidth="1"/>
    <col min="7" max="7" width="17.875" style="63" customWidth="1"/>
    <col min="8" max="9" width="9" style="63"/>
    <col min="10" max="10" width="14.125" style="63" bestFit="1" customWidth="1"/>
    <col min="11" max="12" width="13.5" style="63" bestFit="1" customWidth="1"/>
    <col min="13" max="19" width="9" style="63"/>
    <col min="20" max="20" width="20.125" style="63" customWidth="1"/>
    <col min="21" max="21" width="10.125" style="63" bestFit="1" customWidth="1"/>
    <col min="22" max="16384" width="9" style="63"/>
  </cols>
  <sheetData>
    <row r="2" spans="2:24">
      <c r="B2" s="176" t="s">
        <v>699</v>
      </c>
      <c r="C2" s="177">
        <v>2018</v>
      </c>
      <c r="D2" s="177">
        <v>2017</v>
      </c>
      <c r="E2" s="177">
        <v>2016</v>
      </c>
      <c r="F2" s="178" t="s">
        <v>693</v>
      </c>
      <c r="G2" s="179" t="s">
        <v>710</v>
      </c>
      <c r="H2" s="179" t="s">
        <v>6424</v>
      </c>
      <c r="I2" s="179" t="s">
        <v>6364</v>
      </c>
      <c r="T2" s="63" t="s">
        <v>4743</v>
      </c>
      <c r="U2" s="79">
        <f>AVERAGE(U80:U141)</f>
        <v>4840.8870967741932</v>
      </c>
      <c r="V2" s="79">
        <f>AVERAGE(U324:U380)</f>
        <v>8498.9473684210534</v>
      </c>
      <c r="W2" s="79">
        <f>AVERAGE(U567:U629)</f>
        <v>8815.7142857142862</v>
      </c>
      <c r="X2" s="63" t="s">
        <v>2002</v>
      </c>
    </row>
    <row r="3" spans="2:24">
      <c r="B3" s="180"/>
      <c r="C3" s="181" t="s">
        <v>700</v>
      </c>
      <c r="D3" s="181" t="s">
        <v>700</v>
      </c>
      <c r="E3" s="181" t="s">
        <v>700</v>
      </c>
      <c r="F3" s="69" t="s">
        <v>703</v>
      </c>
      <c r="G3" s="182">
        <f>G4+G5</f>
        <v>116268681152</v>
      </c>
      <c r="H3" s="182">
        <f t="shared" ref="H3:I3" si="0">H4+H5</f>
        <v>132380002534</v>
      </c>
      <c r="I3" s="182">
        <f t="shared" si="0"/>
        <v>93629909833</v>
      </c>
      <c r="T3" s="63" t="s">
        <v>4661</v>
      </c>
      <c r="U3" s="79">
        <f>AVERAGE(U21:U79)</f>
        <v>4904.5762711864409</v>
      </c>
      <c r="V3" s="79">
        <f>AVERAGE(U263:U323)</f>
        <v>7666.2295081967213</v>
      </c>
      <c r="W3" s="79">
        <f>AVERAGE(U505:U566)</f>
        <v>5915.1612903225805</v>
      </c>
      <c r="X3" s="63" t="s">
        <v>2002</v>
      </c>
    </row>
    <row r="4" spans="2:24">
      <c r="B4" s="68" t="s">
        <v>701</v>
      </c>
      <c r="C4" s="183">
        <f>J25</f>
        <v>177427227023</v>
      </c>
      <c r="D4" s="183">
        <f t="shared" ref="D4:E4" si="1">K25</f>
        <v>280423782241</v>
      </c>
      <c r="E4" s="183">
        <f t="shared" si="1"/>
        <v>390337422991</v>
      </c>
      <c r="F4" s="184" t="s">
        <v>704</v>
      </c>
      <c r="G4" s="183">
        <f>SUMIF($A:$A,$F4,C:C)</f>
        <v>114018225612</v>
      </c>
      <c r="H4" s="183">
        <f t="shared" ref="H4:I5" si="2">SUMIF($A:$A,$F4,D:D)</f>
        <v>82043914994</v>
      </c>
      <c r="I4" s="183">
        <f t="shared" si="2"/>
        <v>93629909833</v>
      </c>
      <c r="T4" s="63" t="s">
        <v>2001</v>
      </c>
      <c r="U4" s="79">
        <f>AVERAGE(U21:U141)</f>
        <v>4871.9421487603304</v>
      </c>
      <c r="V4" s="79">
        <f>AVERAGE(U263:U383)</f>
        <v>8098.5950413223145</v>
      </c>
      <c r="W4" s="79">
        <f>AVERAGE(U505:U629)</f>
        <v>7377.04</v>
      </c>
      <c r="X4" s="63" t="s">
        <v>2002</v>
      </c>
    </row>
    <row r="5" spans="2:24">
      <c r="B5" s="68" t="s">
        <v>702</v>
      </c>
      <c r="C5" s="183">
        <f>J45</f>
        <v>-9369499535</v>
      </c>
      <c r="D5" s="183">
        <f t="shared" ref="D5:E5" si="3">K45</f>
        <v>-19352774310</v>
      </c>
      <c r="E5" s="183">
        <f t="shared" si="3"/>
        <v>-35105925243</v>
      </c>
      <c r="F5" s="184" t="s">
        <v>694</v>
      </c>
      <c r="G5" s="183">
        <f>SUMIF($A:$A,$F5,C:C)</f>
        <v>2250455540</v>
      </c>
      <c r="H5" s="183">
        <f t="shared" si="2"/>
        <v>50336087540</v>
      </c>
      <c r="I5" s="183">
        <f t="shared" si="2"/>
        <v>0</v>
      </c>
      <c r="T5" s="63" t="s">
        <v>4741</v>
      </c>
      <c r="U5" s="219">
        <f>AB80</f>
        <v>107274</v>
      </c>
      <c r="V5" s="219">
        <f>AB324</f>
        <v>130617</v>
      </c>
      <c r="W5" s="219">
        <f>AB567</f>
        <v>51622</v>
      </c>
      <c r="X5" s="63" t="s">
        <v>2003</v>
      </c>
    </row>
    <row r="6" spans="2:24">
      <c r="B6" s="68" t="s">
        <v>691</v>
      </c>
      <c r="C6" s="183">
        <f>O38*10^3</f>
        <v>454891000</v>
      </c>
      <c r="D6" s="183">
        <f t="shared" ref="D6:E6" si="4">P38*10^3</f>
        <v>843485000</v>
      </c>
      <c r="E6" s="183">
        <f t="shared" si="4"/>
        <v>1482647000</v>
      </c>
      <c r="F6" s="185" t="s">
        <v>695</v>
      </c>
      <c r="G6" s="186">
        <f t="shared" ref="G6:I6" si="5">SUM(G7:G9)</f>
        <v>106815586525</v>
      </c>
      <c r="H6" s="186">
        <f t="shared" si="5"/>
        <v>129382603479</v>
      </c>
      <c r="I6" s="186">
        <f t="shared" si="5"/>
        <v>98610070576</v>
      </c>
      <c r="T6" s="63" t="s">
        <v>2004</v>
      </c>
      <c r="U6" s="219">
        <f>AB21</f>
        <v>112854</v>
      </c>
      <c r="V6" s="219">
        <f>AB263</f>
        <v>137373</v>
      </c>
      <c r="W6" s="219">
        <f>AB505</f>
        <v>57379</v>
      </c>
      <c r="X6" s="63" t="s">
        <v>2003</v>
      </c>
    </row>
    <row r="7" spans="2:24" ht="16.5">
      <c r="B7" s="68" t="s">
        <v>670</v>
      </c>
      <c r="C7" s="183">
        <f>C5+C6</f>
        <v>-8914608535</v>
      </c>
      <c r="D7" s="183">
        <f>D5+D6</f>
        <v>-18509289310</v>
      </c>
      <c r="E7" s="183">
        <f t="shared" ref="E7" si="6">E5+E6</f>
        <v>-33623278243</v>
      </c>
      <c r="F7" s="187" t="s">
        <v>696</v>
      </c>
      <c r="G7" s="183">
        <f t="shared" ref="G7:G9" si="7">SUMIF($A:$A,$F7,C:C)</f>
        <v>58451843690</v>
      </c>
      <c r="H7" s="183">
        <f t="shared" ref="H7:H9" si="8">SUMIF($A:$A,$F7,D:D)</f>
        <v>80508352272</v>
      </c>
      <c r="I7" s="183">
        <f t="shared" ref="I7:I9" si="9">SUMIF($A:$A,$F7,E:E)</f>
        <v>66890357865</v>
      </c>
      <c r="T7"/>
      <c r="U7" s="219">
        <f>AC21</f>
        <v>24803131</v>
      </c>
      <c r="V7" s="219">
        <f>AC263</f>
        <v>18766750</v>
      </c>
      <c r="W7" s="219">
        <f>AC505</f>
        <v>9758395</v>
      </c>
      <c r="X7" s="505" t="s">
        <v>6383</v>
      </c>
    </row>
    <row r="8" spans="2:24" ht="17.25" thickBot="1">
      <c r="B8" s="188" t="s">
        <v>692</v>
      </c>
      <c r="C8" s="189">
        <f>J54</f>
        <v>-51492806961</v>
      </c>
      <c r="D8" s="189">
        <f t="shared" ref="D8:E8" si="10">K54</f>
        <v>-40427319704</v>
      </c>
      <c r="E8" s="189">
        <f t="shared" si="10"/>
        <v>261442370960</v>
      </c>
      <c r="F8" s="187" t="s">
        <v>697</v>
      </c>
      <c r="G8" s="183">
        <f t="shared" si="7"/>
        <v>29214243793</v>
      </c>
      <c r="H8" s="183">
        <f t="shared" si="8"/>
        <v>27962095784</v>
      </c>
      <c r="I8" s="183">
        <f t="shared" si="9"/>
        <v>31719712711</v>
      </c>
      <c r="T8"/>
      <c r="U8" s="219"/>
      <c r="V8" s="219"/>
      <c r="W8" s="219"/>
      <c r="X8" s="505"/>
    </row>
    <row r="9" spans="2:24" ht="17.25" thickTop="1">
      <c r="F9" s="187" t="s">
        <v>698</v>
      </c>
      <c r="G9" s="183">
        <f t="shared" si="7"/>
        <v>19149499042</v>
      </c>
      <c r="H9" s="183">
        <f t="shared" si="8"/>
        <v>20912155423</v>
      </c>
      <c r="I9" s="183">
        <f t="shared" si="9"/>
        <v>0</v>
      </c>
      <c r="T9"/>
      <c r="U9" s="219"/>
      <c r="V9" s="219"/>
      <c r="W9" s="219"/>
      <c r="X9" s="505"/>
    </row>
    <row r="10" spans="2:24">
      <c r="F10" s="185" t="s">
        <v>705</v>
      </c>
      <c r="G10" s="186">
        <f>SUM(G11:G15)</f>
        <v>66637355678</v>
      </c>
      <c r="H10" s="186">
        <f t="shared" ref="H10:I10" si="11">SUM(H11:H15)</f>
        <v>115993629680</v>
      </c>
      <c r="I10" s="186">
        <f t="shared" si="11"/>
        <v>91843779502</v>
      </c>
    </row>
    <row r="11" spans="2:24">
      <c r="F11" s="184" t="s">
        <v>706</v>
      </c>
      <c r="G11" s="183">
        <f t="shared" ref="G11:G15" si="12">SUMIF($A:$A,$F11,C:C)</f>
        <v>50169928607</v>
      </c>
      <c r="H11" s="183">
        <f t="shared" ref="H11:H15" si="13">SUMIF($A:$A,$F11,D:D)</f>
        <v>52361405568</v>
      </c>
      <c r="I11" s="183">
        <f t="shared" ref="I11:I15" si="14">SUMIF($A:$A,$F11,E:E)</f>
        <v>54839315568</v>
      </c>
    </row>
    <row r="12" spans="2:24">
      <c r="F12" s="184" t="s">
        <v>1291</v>
      </c>
      <c r="G12" s="183">
        <f t="shared" si="12"/>
        <v>2250455540</v>
      </c>
      <c r="H12" s="183">
        <f t="shared" si="13"/>
        <v>50336087540</v>
      </c>
      <c r="I12" s="183">
        <f t="shared" si="14"/>
        <v>0</v>
      </c>
    </row>
    <row r="13" spans="2:24">
      <c r="F13" s="184" t="s">
        <v>708</v>
      </c>
      <c r="G13" s="183">
        <f t="shared" si="12"/>
        <v>404495771</v>
      </c>
      <c r="H13" s="183">
        <f t="shared" si="13"/>
        <v>412925872</v>
      </c>
      <c r="I13" s="183">
        <f t="shared" si="14"/>
        <v>414046961</v>
      </c>
    </row>
    <row r="14" spans="2:24">
      <c r="F14" s="184" t="s">
        <v>707</v>
      </c>
      <c r="G14" s="183">
        <f t="shared" si="12"/>
        <v>12883210700</v>
      </c>
      <c r="H14" s="183">
        <f t="shared" si="13"/>
        <v>12883210700</v>
      </c>
      <c r="I14" s="183">
        <f t="shared" si="14"/>
        <v>6092982640</v>
      </c>
    </row>
    <row r="15" spans="2:24">
      <c r="F15" s="184" t="s">
        <v>1339</v>
      </c>
      <c r="G15" s="183">
        <f t="shared" si="12"/>
        <v>929265060</v>
      </c>
      <c r="H15" s="183">
        <f t="shared" si="13"/>
        <v>0</v>
      </c>
      <c r="I15" s="183">
        <f t="shared" si="14"/>
        <v>30497434333</v>
      </c>
    </row>
    <row r="16" spans="2:24" ht="12.75" thickBot="1">
      <c r="F16" s="190" t="s">
        <v>671</v>
      </c>
      <c r="G16" s="191">
        <f>C100</f>
        <v>190254570820</v>
      </c>
      <c r="H16" s="191">
        <f t="shared" ref="H16:I16" si="15">D100</f>
        <v>125674053291</v>
      </c>
      <c r="I16" s="191">
        <f t="shared" si="15"/>
        <v>106601761109</v>
      </c>
    </row>
    <row r="17" spans="1:31" ht="12.75" thickTop="1">
      <c r="B17" s="172"/>
      <c r="C17" s="172"/>
      <c r="D17" s="172"/>
      <c r="E17" s="172"/>
      <c r="F17" s="213"/>
      <c r="G17" s="214"/>
      <c r="H17" s="172"/>
      <c r="I17" s="171"/>
      <c r="J17" s="172"/>
      <c r="K17" s="172"/>
      <c r="L17" s="172"/>
      <c r="M17" s="172"/>
      <c r="N17" s="172"/>
      <c r="O17" s="172"/>
      <c r="P17" s="172"/>
      <c r="Q17" s="172"/>
      <c r="R17" s="172"/>
      <c r="V17" s="172"/>
      <c r="W17" s="172"/>
      <c r="X17" s="172"/>
      <c r="Y17" s="172"/>
    </row>
    <row r="18" spans="1:31">
      <c r="B18" s="52" t="s">
        <v>523</v>
      </c>
      <c r="C18" s="49"/>
      <c r="D18" s="49"/>
      <c r="E18" s="49"/>
      <c r="G18" s="52"/>
      <c r="H18" s="49"/>
      <c r="I18" s="52" t="s">
        <v>412</v>
      </c>
      <c r="J18" s="49"/>
      <c r="K18" s="49"/>
      <c r="L18" s="49"/>
      <c r="M18" s="49"/>
      <c r="N18" s="49"/>
      <c r="T18" s="58" t="s">
        <v>126</v>
      </c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58"/>
    </row>
    <row r="19" spans="1:31">
      <c r="F19" s="215"/>
      <c r="G19" s="216"/>
      <c r="I19" s="62" t="s">
        <v>125</v>
      </c>
      <c r="J19" s="172"/>
      <c r="M19" s="172"/>
      <c r="N19" s="173" t="s">
        <v>1478</v>
      </c>
      <c r="Q19" s="172"/>
      <c r="R19" s="172"/>
      <c r="V19" s="172"/>
      <c r="W19" s="172"/>
      <c r="X19" s="172"/>
      <c r="Y19" s="172"/>
    </row>
    <row r="20" spans="1:31">
      <c r="B20" s="64" t="s">
        <v>1409</v>
      </c>
      <c r="I20" s="64" t="s">
        <v>1457</v>
      </c>
      <c r="J20" s="172"/>
      <c r="M20" s="172"/>
      <c r="N20" s="173"/>
      <c r="O20" s="172"/>
      <c r="P20" s="172"/>
      <c r="Q20" s="172"/>
      <c r="R20" s="172"/>
      <c r="T20" s="63" t="s">
        <v>127</v>
      </c>
      <c r="U20" s="63" t="s">
        <v>128</v>
      </c>
      <c r="V20" s="172" t="s">
        <v>129</v>
      </c>
      <c r="W20" s="172" t="s">
        <v>130</v>
      </c>
      <c r="X20" s="172" t="s">
        <v>131</v>
      </c>
      <c r="Y20" s="172" t="s">
        <v>132</v>
      </c>
      <c r="Z20" s="63" t="s">
        <v>133</v>
      </c>
      <c r="AA20" s="63" t="s">
        <v>134</v>
      </c>
      <c r="AB20" s="63" t="s">
        <v>135</v>
      </c>
      <c r="AC20" s="63" t="s">
        <v>136</v>
      </c>
    </row>
    <row r="21" spans="1:31">
      <c r="B21" s="64" t="s">
        <v>1410</v>
      </c>
      <c r="I21" s="64" t="s">
        <v>1458</v>
      </c>
      <c r="N21" s="173"/>
      <c r="O21" s="172"/>
      <c r="P21" s="172"/>
      <c r="T21" s="217">
        <v>43553</v>
      </c>
      <c r="U21" s="79">
        <v>4550</v>
      </c>
      <c r="V21" s="218">
        <v>60</v>
      </c>
      <c r="W21" s="79">
        <v>123248</v>
      </c>
      <c r="X21" s="79">
        <v>553896400</v>
      </c>
      <c r="Y21" s="79">
        <v>4490</v>
      </c>
      <c r="Z21" s="79">
        <v>4570</v>
      </c>
      <c r="AA21" s="79">
        <v>4405</v>
      </c>
      <c r="AB21" s="79">
        <v>112854</v>
      </c>
      <c r="AC21" s="79">
        <v>24803131</v>
      </c>
    </row>
    <row r="22" spans="1:31">
      <c r="B22" s="64" t="s">
        <v>1411</v>
      </c>
      <c r="I22" s="64" t="s">
        <v>1459</v>
      </c>
      <c r="N22" s="173"/>
      <c r="O22" s="172"/>
      <c r="P22" s="172"/>
      <c r="T22" s="217">
        <v>43552</v>
      </c>
      <c r="U22" s="79">
        <v>4490</v>
      </c>
      <c r="V22" s="218">
        <v>-145</v>
      </c>
      <c r="W22" s="79">
        <v>80663</v>
      </c>
      <c r="X22" s="79">
        <v>366068890</v>
      </c>
      <c r="Y22" s="79">
        <v>4635</v>
      </c>
      <c r="Z22" s="79">
        <v>4650</v>
      </c>
      <c r="AA22" s="79">
        <v>4465</v>
      </c>
      <c r="AB22" s="79">
        <v>111366</v>
      </c>
      <c r="AC22" s="79">
        <v>24803131</v>
      </c>
    </row>
    <row r="23" spans="1:31">
      <c r="B23" s="168" t="s">
        <v>121</v>
      </c>
      <c r="I23" s="168" t="s">
        <v>121</v>
      </c>
      <c r="N23" s="173" t="s">
        <v>1479</v>
      </c>
      <c r="O23" s="172"/>
      <c r="P23" s="172"/>
      <c r="T23" s="217">
        <v>43551</v>
      </c>
      <c r="U23" s="79">
        <v>4635</v>
      </c>
      <c r="V23" s="218">
        <v>-115</v>
      </c>
      <c r="W23" s="79">
        <v>87852</v>
      </c>
      <c r="X23" s="79">
        <v>407589480</v>
      </c>
      <c r="Y23" s="79">
        <v>4715</v>
      </c>
      <c r="Z23" s="79">
        <v>4805</v>
      </c>
      <c r="AA23" s="79">
        <v>4585</v>
      </c>
      <c r="AB23" s="79">
        <v>114963</v>
      </c>
      <c r="AC23" s="79">
        <v>24803131</v>
      </c>
    </row>
    <row r="24" spans="1:31">
      <c r="B24" s="70"/>
      <c r="C24" s="71" t="s">
        <v>1412</v>
      </c>
      <c r="D24" s="71" t="s">
        <v>1413</v>
      </c>
      <c r="E24" s="72" t="s">
        <v>1414</v>
      </c>
      <c r="I24" s="70"/>
      <c r="J24" s="71" t="s">
        <v>1412</v>
      </c>
      <c r="K24" s="71" t="s">
        <v>1413</v>
      </c>
      <c r="L24" s="72" t="s">
        <v>1414</v>
      </c>
      <c r="N24" s="1168" t="s">
        <v>1296</v>
      </c>
      <c r="O24" s="1169"/>
      <c r="P24" s="1170"/>
      <c r="T24" s="217">
        <v>43550</v>
      </c>
      <c r="U24" s="79">
        <v>4750</v>
      </c>
      <c r="V24" s="218">
        <v>5</v>
      </c>
      <c r="W24" s="79">
        <v>39466</v>
      </c>
      <c r="X24" s="79">
        <v>187078595</v>
      </c>
      <c r="Y24" s="79">
        <v>4805</v>
      </c>
      <c r="Z24" s="79">
        <v>4805</v>
      </c>
      <c r="AA24" s="79">
        <v>4715</v>
      </c>
      <c r="AB24" s="79">
        <v>117815</v>
      </c>
      <c r="AC24" s="79">
        <v>24803131</v>
      </c>
    </row>
    <row r="25" spans="1:31">
      <c r="B25" s="65" t="s">
        <v>14</v>
      </c>
      <c r="C25" s="73"/>
      <c r="D25" s="73"/>
      <c r="E25" s="74"/>
      <c r="I25" s="65" t="s">
        <v>52</v>
      </c>
      <c r="J25" s="75">
        <v>177427227023</v>
      </c>
      <c r="K25" s="75">
        <v>280423782241</v>
      </c>
      <c r="L25" s="76">
        <v>390337422991</v>
      </c>
      <c r="N25" s="197" t="s">
        <v>716</v>
      </c>
      <c r="O25" s="199" t="s">
        <v>1481</v>
      </c>
      <c r="P25" s="198" t="s">
        <v>1480</v>
      </c>
      <c r="T25" s="217">
        <v>43549</v>
      </c>
      <c r="U25" s="79">
        <v>4745</v>
      </c>
      <c r="V25" s="218">
        <v>-110</v>
      </c>
      <c r="W25" s="79">
        <v>69030</v>
      </c>
      <c r="X25" s="79">
        <v>328813940</v>
      </c>
      <c r="Y25" s="79">
        <v>4845</v>
      </c>
      <c r="Z25" s="79">
        <v>4845</v>
      </c>
      <c r="AA25" s="79">
        <v>4745</v>
      </c>
      <c r="AB25" s="79">
        <v>117691</v>
      </c>
      <c r="AC25" s="79">
        <v>24803131</v>
      </c>
    </row>
    <row r="26" spans="1:31">
      <c r="B26" s="65" t="s">
        <v>15</v>
      </c>
      <c r="C26" s="75">
        <v>276121590818</v>
      </c>
      <c r="D26" s="75">
        <v>273651943462</v>
      </c>
      <c r="E26" s="76">
        <v>319679840175</v>
      </c>
      <c r="I26" s="65" t="s">
        <v>1460</v>
      </c>
      <c r="J26" s="75">
        <v>164105959019</v>
      </c>
      <c r="K26" s="75">
        <v>263258491692</v>
      </c>
      <c r="L26" s="76">
        <v>374006631560</v>
      </c>
      <c r="N26" s="99" t="s">
        <v>933</v>
      </c>
      <c r="O26" s="201">
        <v>-20864941</v>
      </c>
      <c r="P26" s="200">
        <v>-4656930</v>
      </c>
      <c r="T26" s="217">
        <v>43546</v>
      </c>
      <c r="U26" s="79">
        <v>4855</v>
      </c>
      <c r="V26" s="218">
        <v>-45</v>
      </c>
      <c r="W26" s="79">
        <v>66108</v>
      </c>
      <c r="X26" s="79">
        <v>318522170</v>
      </c>
      <c r="Y26" s="79">
        <v>4985</v>
      </c>
      <c r="Z26" s="79">
        <v>4985</v>
      </c>
      <c r="AA26" s="79">
        <v>4790</v>
      </c>
      <c r="AB26" s="79">
        <v>120419</v>
      </c>
      <c r="AC26" s="79">
        <v>24803131</v>
      </c>
    </row>
    <row r="27" spans="1:31">
      <c r="A27" s="184" t="s">
        <v>704</v>
      </c>
      <c r="B27" s="65" t="s">
        <v>16</v>
      </c>
      <c r="C27" s="75">
        <v>114018225612</v>
      </c>
      <c r="D27" s="75">
        <v>82043914994</v>
      </c>
      <c r="E27" s="76">
        <v>93629909833</v>
      </c>
      <c r="I27" s="65" t="s">
        <v>1461</v>
      </c>
      <c r="J27" s="75">
        <v>164105959019</v>
      </c>
      <c r="K27" s="75">
        <v>263258491692</v>
      </c>
      <c r="L27" s="76">
        <v>374006631560</v>
      </c>
      <c r="N27" s="99" t="s">
        <v>1336</v>
      </c>
      <c r="O27" s="201">
        <v>42386176</v>
      </c>
      <c r="P27" s="200">
        <v>26991673</v>
      </c>
      <c r="T27" s="217">
        <v>43545</v>
      </c>
      <c r="U27" s="79">
        <v>4900</v>
      </c>
      <c r="V27" s="218">
        <v>35</v>
      </c>
      <c r="W27" s="79">
        <v>52235</v>
      </c>
      <c r="X27" s="79">
        <v>255369730</v>
      </c>
      <c r="Y27" s="79">
        <v>4850</v>
      </c>
      <c r="Z27" s="79">
        <v>4970</v>
      </c>
      <c r="AA27" s="79">
        <v>4820</v>
      </c>
      <c r="AB27" s="79">
        <v>121535</v>
      </c>
      <c r="AC27" s="79">
        <v>24803131</v>
      </c>
    </row>
    <row r="28" spans="1:31">
      <c r="A28" s="184" t="s">
        <v>694</v>
      </c>
      <c r="B28" s="65" t="s">
        <v>17</v>
      </c>
      <c r="C28" s="75">
        <v>2250455540</v>
      </c>
      <c r="D28" s="75">
        <v>50336087540</v>
      </c>
      <c r="E28" s="74"/>
      <c r="I28" s="65" t="s">
        <v>1462</v>
      </c>
      <c r="J28" s="75">
        <v>10996938241</v>
      </c>
      <c r="K28" s="75">
        <v>7166681040</v>
      </c>
      <c r="L28" s="76">
        <v>3576760673</v>
      </c>
      <c r="N28" s="99" t="s">
        <v>1482</v>
      </c>
      <c r="O28" s="201">
        <v>46526408</v>
      </c>
      <c r="P28" s="200">
        <v>39436245</v>
      </c>
      <c r="T28" s="217">
        <v>43544</v>
      </c>
      <c r="U28" s="79">
        <v>4865</v>
      </c>
      <c r="V28" s="218">
        <v>-35</v>
      </c>
      <c r="W28" s="79">
        <v>36606</v>
      </c>
      <c r="X28" s="79">
        <v>177229565</v>
      </c>
      <c r="Y28" s="79">
        <v>4945</v>
      </c>
      <c r="Z28" s="79">
        <v>4945</v>
      </c>
      <c r="AA28" s="79">
        <v>4770</v>
      </c>
      <c r="AB28" s="79">
        <v>120667</v>
      </c>
      <c r="AC28" s="79">
        <v>24803131</v>
      </c>
    </row>
    <row r="29" spans="1:31">
      <c r="B29" s="65" t="s">
        <v>18</v>
      </c>
      <c r="C29" s="75">
        <v>128343727735</v>
      </c>
      <c r="D29" s="75">
        <v>106035094141</v>
      </c>
      <c r="E29" s="76">
        <v>139450707865</v>
      </c>
      <c r="I29" s="65" t="s">
        <v>1463</v>
      </c>
      <c r="J29" s="75">
        <v>10996938241</v>
      </c>
      <c r="K29" s="75">
        <v>7166681040</v>
      </c>
      <c r="L29" s="76">
        <v>3576760673</v>
      </c>
      <c r="N29" s="99" t="s">
        <v>1337</v>
      </c>
      <c r="O29" s="201">
        <v>111277392</v>
      </c>
      <c r="P29" s="200">
        <v>87764485</v>
      </c>
      <c r="T29" s="217">
        <v>43543</v>
      </c>
      <c r="U29" s="79">
        <v>4900</v>
      </c>
      <c r="V29" s="218">
        <v>40</v>
      </c>
      <c r="W29" s="79">
        <v>39890</v>
      </c>
      <c r="X29" s="79">
        <v>194950610</v>
      </c>
      <c r="Y29" s="79">
        <v>4895</v>
      </c>
      <c r="Z29" s="79">
        <v>4930</v>
      </c>
      <c r="AA29" s="79">
        <v>4830</v>
      </c>
      <c r="AB29" s="79">
        <v>121535</v>
      </c>
      <c r="AC29" s="79">
        <v>24803131</v>
      </c>
    </row>
    <row r="30" spans="1:31">
      <c r="B30" s="65" t="s">
        <v>19</v>
      </c>
      <c r="C30" s="75">
        <v>30579916871</v>
      </c>
      <c r="D30" s="75">
        <v>35236846787</v>
      </c>
      <c r="E30" s="76">
        <v>56101788144</v>
      </c>
      <c r="I30" s="65" t="s">
        <v>1464</v>
      </c>
      <c r="J30" s="75">
        <v>125846477</v>
      </c>
      <c r="K30" s="75">
        <v>287090586</v>
      </c>
      <c r="L30" s="76">
        <v>2328161002</v>
      </c>
      <c r="N30" s="99" t="s">
        <v>73</v>
      </c>
      <c r="O30" s="201">
        <v>706936</v>
      </c>
      <c r="P30" s="200">
        <v>454891</v>
      </c>
      <c r="T30" s="217">
        <v>43542</v>
      </c>
      <c r="U30" s="79">
        <v>4860</v>
      </c>
      <c r="V30" s="218">
        <v>55</v>
      </c>
      <c r="W30" s="79">
        <v>61277</v>
      </c>
      <c r="X30" s="79">
        <v>295346990</v>
      </c>
      <c r="Y30" s="79">
        <v>4880</v>
      </c>
      <c r="Z30" s="79">
        <v>4885</v>
      </c>
      <c r="AA30" s="79">
        <v>4760</v>
      </c>
      <c r="AB30" s="79">
        <v>120543</v>
      </c>
      <c r="AC30" s="79">
        <v>24803131</v>
      </c>
    </row>
    <row r="31" spans="1:31">
      <c r="A31" s="184" t="s">
        <v>1339</v>
      </c>
      <c r="B31" s="65" t="s">
        <v>1347</v>
      </c>
      <c r="C31" s="75">
        <v>929265060</v>
      </c>
      <c r="D31" s="73"/>
      <c r="E31" s="76">
        <v>30497434333</v>
      </c>
      <c r="I31" s="65" t="s">
        <v>1465</v>
      </c>
      <c r="J31" s="75">
        <v>95833290</v>
      </c>
      <c r="K31" s="75">
        <v>104505523</v>
      </c>
      <c r="L31" s="76">
        <v>167297742</v>
      </c>
      <c r="N31" s="99" t="s">
        <v>792</v>
      </c>
      <c r="O31" s="201">
        <v>-4647192</v>
      </c>
      <c r="P31" s="200">
        <v>1168484</v>
      </c>
      <c r="T31" s="217">
        <v>43539</v>
      </c>
      <c r="U31" s="79">
        <v>4805</v>
      </c>
      <c r="V31" s="218">
        <v>-145</v>
      </c>
      <c r="W31" s="79">
        <v>63809</v>
      </c>
      <c r="X31" s="79">
        <v>311154775</v>
      </c>
      <c r="Y31" s="79">
        <v>4960</v>
      </c>
      <c r="Z31" s="79">
        <v>4980</v>
      </c>
      <c r="AA31" s="79">
        <v>4790</v>
      </c>
      <c r="AB31" s="79">
        <v>119179</v>
      </c>
      <c r="AC31" s="79">
        <v>24803131</v>
      </c>
    </row>
    <row r="32" spans="1:31">
      <c r="B32" s="65" t="s">
        <v>23</v>
      </c>
      <c r="C32" s="75">
        <v>136936233150</v>
      </c>
      <c r="D32" s="75">
        <v>116715055502</v>
      </c>
      <c r="E32" s="76">
        <v>105988954686</v>
      </c>
      <c r="I32" s="65" t="s">
        <v>1466</v>
      </c>
      <c r="J32" s="75">
        <v>30013187</v>
      </c>
      <c r="K32" s="75">
        <v>182585063</v>
      </c>
      <c r="L32" s="76">
        <v>2160863260</v>
      </c>
      <c r="N32" s="99" t="s">
        <v>790</v>
      </c>
      <c r="O32" s="201">
        <v>6126043</v>
      </c>
      <c r="P32" s="200">
        <v>4590787</v>
      </c>
      <c r="T32" s="217">
        <v>43538</v>
      </c>
      <c r="U32" s="79">
        <v>4950</v>
      </c>
      <c r="V32" s="218">
        <v>-25</v>
      </c>
      <c r="W32" s="79">
        <v>28289</v>
      </c>
      <c r="X32" s="79">
        <v>140116065</v>
      </c>
      <c r="Y32" s="79">
        <v>4995</v>
      </c>
      <c r="Z32" s="79">
        <v>4995</v>
      </c>
      <c r="AA32" s="79">
        <v>4920</v>
      </c>
      <c r="AB32" s="79">
        <v>122775</v>
      </c>
      <c r="AC32" s="79">
        <v>24803131</v>
      </c>
    </row>
    <row r="33" spans="1:29">
      <c r="A33" s="184" t="s">
        <v>706</v>
      </c>
      <c r="B33" s="65" t="s">
        <v>24</v>
      </c>
      <c r="C33" s="75">
        <v>14000000</v>
      </c>
      <c r="D33" s="75">
        <v>20500000</v>
      </c>
      <c r="E33" s="76">
        <v>19000000</v>
      </c>
      <c r="I33" s="65" t="s">
        <v>1467</v>
      </c>
      <c r="J33" s="75">
        <v>2198483286</v>
      </c>
      <c r="K33" s="75">
        <v>9711518923</v>
      </c>
      <c r="L33" s="76">
        <v>10425869756</v>
      </c>
      <c r="N33" s="99" t="s">
        <v>1297</v>
      </c>
      <c r="O33" s="201">
        <v>5688855</v>
      </c>
      <c r="P33" s="200">
        <v>5462101</v>
      </c>
      <c r="T33" s="217">
        <v>43537</v>
      </c>
      <c r="U33" s="79">
        <v>4975</v>
      </c>
      <c r="V33" s="218">
        <v>0</v>
      </c>
      <c r="W33" s="79">
        <v>40233</v>
      </c>
      <c r="X33" s="79">
        <v>198598870</v>
      </c>
      <c r="Y33" s="79">
        <v>5000</v>
      </c>
      <c r="Z33" s="79">
        <v>5010</v>
      </c>
      <c r="AA33" s="79">
        <v>4870</v>
      </c>
      <c r="AB33" s="79">
        <v>123396</v>
      </c>
      <c r="AC33" s="79">
        <v>24803131</v>
      </c>
    </row>
    <row r="34" spans="1:29">
      <c r="A34" s="184" t="s">
        <v>706</v>
      </c>
      <c r="B34" s="65" t="s">
        <v>30</v>
      </c>
      <c r="C34" s="75">
        <v>50155928607</v>
      </c>
      <c r="D34" s="75">
        <v>52340905568</v>
      </c>
      <c r="E34" s="76">
        <v>54820315568</v>
      </c>
      <c r="I34" s="65" t="s">
        <v>53</v>
      </c>
      <c r="J34" s="75">
        <v>160328628512</v>
      </c>
      <c r="K34" s="75">
        <v>280715370169</v>
      </c>
      <c r="L34" s="76">
        <v>391299910547</v>
      </c>
      <c r="N34" s="99" t="s">
        <v>722</v>
      </c>
      <c r="O34" s="201">
        <v>112576880</v>
      </c>
      <c r="P34" s="200">
        <v>25584989</v>
      </c>
      <c r="T34" s="217">
        <v>43536</v>
      </c>
      <c r="U34" s="79">
        <v>4975</v>
      </c>
      <c r="V34" s="218">
        <v>10</v>
      </c>
      <c r="W34" s="79">
        <v>65009</v>
      </c>
      <c r="X34" s="79">
        <v>323297365</v>
      </c>
      <c r="Y34" s="79">
        <v>5000</v>
      </c>
      <c r="Z34" s="79">
        <v>5010</v>
      </c>
      <c r="AA34" s="79">
        <v>4945</v>
      </c>
      <c r="AB34" s="79">
        <v>123396</v>
      </c>
      <c r="AC34" s="79">
        <v>24803131</v>
      </c>
    </row>
    <row r="35" spans="1:29">
      <c r="B35" s="65" t="s">
        <v>1415</v>
      </c>
      <c r="C35" s="75">
        <v>50155928607</v>
      </c>
      <c r="D35" s="75">
        <v>52340905568</v>
      </c>
      <c r="E35" s="76">
        <v>54820315568</v>
      </c>
      <c r="I35" s="65" t="s">
        <v>1468</v>
      </c>
      <c r="J35" s="75">
        <v>147721263345</v>
      </c>
      <c r="K35" s="75">
        <v>261098885825</v>
      </c>
      <c r="L35" s="76">
        <v>378259685435</v>
      </c>
      <c r="N35" s="202" t="s">
        <v>811</v>
      </c>
      <c r="O35" s="204">
        <v>299776557</v>
      </c>
      <c r="P35" s="203">
        <v>186796725</v>
      </c>
      <c r="T35" s="217">
        <v>43535</v>
      </c>
      <c r="U35" s="79">
        <v>4965</v>
      </c>
      <c r="V35" s="218">
        <v>30</v>
      </c>
      <c r="W35" s="79">
        <v>69911</v>
      </c>
      <c r="X35" s="79">
        <v>340319720</v>
      </c>
      <c r="Y35" s="79">
        <v>4975</v>
      </c>
      <c r="Z35" s="79">
        <v>5000</v>
      </c>
      <c r="AA35" s="79">
        <v>4775</v>
      </c>
      <c r="AB35" s="79">
        <v>123148</v>
      </c>
      <c r="AC35" s="79">
        <v>24803131</v>
      </c>
    </row>
    <row r="36" spans="1:29">
      <c r="A36" s="184" t="s">
        <v>708</v>
      </c>
      <c r="B36" s="65" t="s">
        <v>1416</v>
      </c>
      <c r="C36" s="75">
        <v>404495771</v>
      </c>
      <c r="D36" s="75">
        <v>412925872</v>
      </c>
      <c r="E36" s="76">
        <v>414046961</v>
      </c>
      <c r="I36" s="65" t="s">
        <v>1469</v>
      </c>
      <c r="J36" s="75">
        <v>147721263345</v>
      </c>
      <c r="K36" s="75">
        <v>261098885825</v>
      </c>
      <c r="L36" s="76">
        <v>378259685435</v>
      </c>
      <c r="T36" s="217">
        <v>43532</v>
      </c>
      <c r="U36" s="79">
        <v>4935</v>
      </c>
      <c r="V36" s="218">
        <v>-65</v>
      </c>
      <c r="W36" s="79">
        <v>63822</v>
      </c>
      <c r="X36" s="79">
        <v>316378465</v>
      </c>
      <c r="Y36" s="79">
        <v>4900</v>
      </c>
      <c r="Z36" s="79">
        <v>5000</v>
      </c>
      <c r="AA36" s="79">
        <v>4880</v>
      </c>
      <c r="AB36" s="79">
        <v>122403</v>
      </c>
      <c r="AC36" s="79">
        <v>24803131</v>
      </c>
    </row>
    <row r="37" spans="1:29">
      <c r="B37" s="65" t="s">
        <v>1417</v>
      </c>
      <c r="C37" s="75">
        <v>404495771</v>
      </c>
      <c r="D37" s="75">
        <v>412925872</v>
      </c>
      <c r="E37" s="76">
        <v>414046961</v>
      </c>
      <c r="I37" s="65" t="s">
        <v>1470</v>
      </c>
      <c r="J37" s="75">
        <v>10616108253</v>
      </c>
      <c r="K37" s="75">
        <v>7268592974</v>
      </c>
      <c r="L37" s="76">
        <v>3835936703</v>
      </c>
      <c r="T37" s="217">
        <v>43531</v>
      </c>
      <c r="U37" s="79">
        <v>5000</v>
      </c>
      <c r="V37" s="218">
        <v>-50</v>
      </c>
      <c r="W37" s="79">
        <v>118851</v>
      </c>
      <c r="X37" s="79">
        <v>597462605</v>
      </c>
      <c r="Y37" s="79">
        <v>5170</v>
      </c>
      <c r="Z37" s="79">
        <v>5170</v>
      </c>
      <c r="AA37" s="79">
        <v>4950</v>
      </c>
      <c r="AB37" s="79">
        <v>124016</v>
      </c>
      <c r="AC37" s="79">
        <v>24803131</v>
      </c>
    </row>
    <row r="38" spans="1:29" ht="14.25">
      <c r="B38" s="65" t="s">
        <v>28</v>
      </c>
      <c r="C38" s="75">
        <v>26899128216</v>
      </c>
      <c r="D38" s="75">
        <v>15409094489</v>
      </c>
      <c r="E38" s="76">
        <v>17369313238</v>
      </c>
      <c r="I38" s="65" t="s">
        <v>1471</v>
      </c>
      <c r="J38" s="75">
        <v>10616108253</v>
      </c>
      <c r="K38" s="75">
        <v>7268592974</v>
      </c>
      <c r="L38" s="76">
        <v>3835936703</v>
      </c>
      <c r="O38" s="784">
        <v>454891</v>
      </c>
      <c r="P38" s="786">
        <v>843485</v>
      </c>
      <c r="Q38" s="786">
        <v>1482647</v>
      </c>
      <c r="T38" s="217">
        <v>43530</v>
      </c>
      <c r="U38" s="79">
        <v>5050</v>
      </c>
      <c r="V38" s="218">
        <v>-20</v>
      </c>
      <c r="W38" s="79">
        <v>95335</v>
      </c>
      <c r="X38" s="79">
        <v>483490330</v>
      </c>
      <c r="Y38" s="79">
        <v>5120</v>
      </c>
      <c r="Z38" s="79">
        <v>5150</v>
      </c>
      <c r="AA38" s="79">
        <v>5010</v>
      </c>
      <c r="AB38" s="79">
        <v>125256</v>
      </c>
      <c r="AC38" s="79">
        <v>24803131</v>
      </c>
    </row>
    <row r="39" spans="1:29">
      <c r="A39" s="184" t="s">
        <v>707</v>
      </c>
      <c r="B39" s="65" t="s">
        <v>29</v>
      </c>
      <c r="C39" s="75">
        <v>12883210700</v>
      </c>
      <c r="D39" s="75">
        <v>12883210700</v>
      </c>
      <c r="E39" s="76">
        <v>6092982640</v>
      </c>
      <c r="I39" s="65" t="s">
        <v>1472</v>
      </c>
      <c r="J39" s="75">
        <v>95833290</v>
      </c>
      <c r="K39" s="75">
        <v>104505523</v>
      </c>
      <c r="L39" s="76">
        <v>2848719343</v>
      </c>
      <c r="T39" s="217">
        <v>43529</v>
      </c>
      <c r="U39" s="79">
        <v>5070</v>
      </c>
      <c r="V39" s="218">
        <v>20</v>
      </c>
      <c r="W39" s="79">
        <v>72532</v>
      </c>
      <c r="X39" s="79">
        <v>366280720</v>
      </c>
      <c r="Y39" s="79">
        <v>5070</v>
      </c>
      <c r="Z39" s="79">
        <v>5170</v>
      </c>
      <c r="AA39" s="79">
        <v>5010</v>
      </c>
      <c r="AB39" s="79">
        <v>125752</v>
      </c>
      <c r="AC39" s="79">
        <v>24803131</v>
      </c>
    </row>
    <row r="40" spans="1:29">
      <c r="B40" s="65" t="s">
        <v>1245</v>
      </c>
      <c r="C40" s="75">
        <v>935841676</v>
      </c>
      <c r="D40" s="75">
        <v>1158240500</v>
      </c>
      <c r="E40" s="76">
        <v>1713320182</v>
      </c>
      <c r="I40" s="65" t="s">
        <v>1473</v>
      </c>
      <c r="J40" s="75">
        <v>95833290</v>
      </c>
      <c r="K40" s="75">
        <v>104505523</v>
      </c>
      <c r="L40" s="76">
        <v>167297742</v>
      </c>
      <c r="T40" s="217">
        <v>43528</v>
      </c>
      <c r="U40" s="79">
        <v>5050</v>
      </c>
      <c r="V40" s="218">
        <v>-190</v>
      </c>
      <c r="W40" s="79">
        <v>165205</v>
      </c>
      <c r="X40" s="79">
        <v>838136000</v>
      </c>
      <c r="Y40" s="79">
        <v>5200</v>
      </c>
      <c r="Z40" s="79">
        <v>5200</v>
      </c>
      <c r="AA40" s="79">
        <v>5000</v>
      </c>
      <c r="AB40" s="79">
        <v>125256</v>
      </c>
      <c r="AC40" s="79">
        <v>24803131</v>
      </c>
    </row>
    <row r="41" spans="1:29" ht="13.5" customHeight="1">
      <c r="B41" s="65" t="s">
        <v>25</v>
      </c>
      <c r="C41" s="75">
        <v>43757084701</v>
      </c>
      <c r="D41" s="75">
        <v>32427303115</v>
      </c>
      <c r="E41" s="76">
        <v>23238906510</v>
      </c>
      <c r="I41" s="65" t="s">
        <v>1474</v>
      </c>
      <c r="J41" s="73"/>
      <c r="K41" s="73"/>
      <c r="L41" s="76">
        <v>2681421601</v>
      </c>
      <c r="T41" s="217">
        <v>43524</v>
      </c>
      <c r="U41" s="79">
        <v>5240</v>
      </c>
      <c r="V41" s="218">
        <v>-400</v>
      </c>
      <c r="W41" s="79">
        <v>381443</v>
      </c>
      <c r="X41" s="79">
        <v>2078433210</v>
      </c>
      <c r="Y41" s="79">
        <v>5670</v>
      </c>
      <c r="Z41" s="79">
        <v>5680</v>
      </c>
      <c r="AA41" s="79">
        <v>5110</v>
      </c>
      <c r="AB41" s="79">
        <v>129968</v>
      </c>
      <c r="AC41" s="79">
        <v>24803131</v>
      </c>
    </row>
    <row r="42" spans="1:29">
      <c r="B42" s="65" t="s">
        <v>31</v>
      </c>
      <c r="C42" s="75">
        <v>1886543479</v>
      </c>
      <c r="D42" s="75">
        <v>2062875258</v>
      </c>
      <c r="E42" s="76">
        <v>2321069587</v>
      </c>
      <c r="I42" s="65" t="s">
        <v>1475</v>
      </c>
      <c r="J42" s="75">
        <v>1895423624</v>
      </c>
      <c r="K42" s="75">
        <v>12243385847</v>
      </c>
      <c r="L42" s="76">
        <v>6355569066</v>
      </c>
      <c r="T42" s="217">
        <v>43523</v>
      </c>
      <c r="U42" s="79">
        <v>5640</v>
      </c>
      <c r="V42" s="218">
        <v>420</v>
      </c>
      <c r="W42" s="79">
        <v>1221382</v>
      </c>
      <c r="X42" s="79">
        <v>6783762190</v>
      </c>
      <c r="Y42" s="79">
        <v>5320</v>
      </c>
      <c r="Z42" s="79">
        <v>5680</v>
      </c>
      <c r="AA42" s="79">
        <v>5260</v>
      </c>
      <c r="AB42" s="79">
        <v>139890</v>
      </c>
      <c r="AC42" s="79">
        <v>24803131</v>
      </c>
    </row>
    <row r="43" spans="1:29">
      <c r="B43" s="65" t="s">
        <v>32</v>
      </c>
      <c r="C43" s="75">
        <v>413057823968</v>
      </c>
      <c r="D43" s="75">
        <v>390366998964</v>
      </c>
      <c r="E43" s="76">
        <v>425668794861</v>
      </c>
      <c r="I43" s="65" t="s">
        <v>54</v>
      </c>
      <c r="J43" s="75">
        <v>17098598511</v>
      </c>
      <c r="K43" s="75">
        <v>-291587928</v>
      </c>
      <c r="L43" s="76">
        <v>-962487556</v>
      </c>
      <c r="T43" s="217">
        <v>43522</v>
      </c>
      <c r="U43" s="79">
        <v>5220</v>
      </c>
      <c r="V43" s="218">
        <v>140</v>
      </c>
      <c r="W43" s="79">
        <v>223273</v>
      </c>
      <c r="X43" s="79">
        <v>1168992380</v>
      </c>
      <c r="Y43" s="79">
        <v>5080</v>
      </c>
      <c r="Z43" s="79">
        <v>5300</v>
      </c>
      <c r="AA43" s="79">
        <v>5080</v>
      </c>
      <c r="AB43" s="79">
        <v>129472</v>
      </c>
      <c r="AC43" s="79">
        <v>24803131</v>
      </c>
    </row>
    <row r="44" spans="1:29">
      <c r="B44" s="65" t="s">
        <v>33</v>
      </c>
      <c r="C44" s="73"/>
      <c r="D44" s="73"/>
      <c r="E44" s="74"/>
      <c r="I44" s="65" t="s">
        <v>55</v>
      </c>
      <c r="J44" s="75">
        <v>26468098046</v>
      </c>
      <c r="K44" s="75">
        <v>19061186382</v>
      </c>
      <c r="L44" s="76">
        <v>34143437687</v>
      </c>
      <c r="T44" s="217">
        <v>43521</v>
      </c>
      <c r="U44" s="79">
        <v>5080</v>
      </c>
      <c r="V44" s="218">
        <v>-20</v>
      </c>
      <c r="W44" s="79">
        <v>112371</v>
      </c>
      <c r="X44" s="79">
        <v>563339360</v>
      </c>
      <c r="Y44" s="79">
        <v>5110</v>
      </c>
      <c r="Z44" s="79">
        <v>5120</v>
      </c>
      <c r="AA44" s="79">
        <v>4950</v>
      </c>
      <c r="AB44" s="79">
        <v>126000</v>
      </c>
      <c r="AC44" s="79">
        <v>24803131</v>
      </c>
    </row>
    <row r="45" spans="1:29">
      <c r="B45" s="65" t="s">
        <v>34</v>
      </c>
      <c r="C45" s="75">
        <v>146148530407</v>
      </c>
      <c r="D45" s="75">
        <v>184018279787</v>
      </c>
      <c r="E45" s="76">
        <v>235081693054</v>
      </c>
      <c r="I45" s="65" t="s">
        <v>56</v>
      </c>
      <c r="J45" s="75">
        <v>-9369499535</v>
      </c>
      <c r="K45" s="75">
        <v>-19352774310</v>
      </c>
      <c r="L45" s="76">
        <v>-35105925243</v>
      </c>
      <c r="T45" s="217">
        <v>43518</v>
      </c>
      <c r="U45" s="79">
        <v>5100</v>
      </c>
      <c r="V45" s="218">
        <v>-50</v>
      </c>
      <c r="W45" s="79">
        <v>90015</v>
      </c>
      <c r="X45" s="79">
        <v>456748080</v>
      </c>
      <c r="Y45" s="79">
        <v>5010</v>
      </c>
      <c r="Z45" s="79">
        <v>5170</v>
      </c>
      <c r="AA45" s="79">
        <v>5010</v>
      </c>
      <c r="AB45" s="79">
        <v>126496</v>
      </c>
      <c r="AC45" s="79">
        <v>24803131</v>
      </c>
    </row>
    <row r="46" spans="1:29">
      <c r="B46" s="65" t="s">
        <v>35</v>
      </c>
      <c r="C46" s="75">
        <v>123772207080</v>
      </c>
      <c r="D46" s="75">
        <v>150475674228</v>
      </c>
      <c r="E46" s="76">
        <v>157897290298</v>
      </c>
      <c r="I46" s="65" t="s">
        <v>57</v>
      </c>
      <c r="J46" s="75">
        <v>125894384738</v>
      </c>
      <c r="K46" s="75">
        <v>28443729660</v>
      </c>
      <c r="L46" s="76">
        <v>614483112786</v>
      </c>
      <c r="T46" s="217">
        <v>43517</v>
      </c>
      <c r="U46" s="79">
        <v>5150</v>
      </c>
      <c r="V46" s="218">
        <v>-50</v>
      </c>
      <c r="W46" s="79">
        <v>53450</v>
      </c>
      <c r="X46" s="79">
        <v>274584300</v>
      </c>
      <c r="Y46" s="79">
        <v>5180</v>
      </c>
      <c r="Z46" s="79">
        <v>5190</v>
      </c>
      <c r="AA46" s="79">
        <v>5090</v>
      </c>
      <c r="AB46" s="79">
        <v>127736</v>
      </c>
      <c r="AC46" s="79">
        <v>24803131</v>
      </c>
    </row>
    <row r="47" spans="1:29">
      <c r="A47" s="187" t="s">
        <v>696</v>
      </c>
      <c r="B47" s="65" t="s">
        <v>1418</v>
      </c>
      <c r="C47" s="75">
        <v>36075520363</v>
      </c>
      <c r="D47" s="75">
        <v>46965746713</v>
      </c>
      <c r="E47" s="76">
        <v>34418460000</v>
      </c>
      <c r="I47" s="65" t="s">
        <v>58</v>
      </c>
      <c r="J47" s="75">
        <v>160222703723</v>
      </c>
      <c r="K47" s="75">
        <v>21317317932</v>
      </c>
      <c r="L47" s="76">
        <v>72083622161</v>
      </c>
      <c r="T47" s="217">
        <v>43516</v>
      </c>
      <c r="U47" s="79">
        <v>5200</v>
      </c>
      <c r="V47" s="218">
        <v>-70</v>
      </c>
      <c r="W47" s="79">
        <v>93958</v>
      </c>
      <c r="X47" s="79">
        <v>488030940</v>
      </c>
      <c r="Y47" s="79">
        <v>5320</v>
      </c>
      <c r="Z47" s="79">
        <v>5320</v>
      </c>
      <c r="AA47" s="79">
        <v>5130</v>
      </c>
      <c r="AB47" s="79">
        <v>128976</v>
      </c>
      <c r="AC47" s="79">
        <v>24803131</v>
      </c>
    </row>
    <row r="48" spans="1:29">
      <c r="B48" s="65" t="s">
        <v>1419</v>
      </c>
      <c r="C48" s="75">
        <v>25396760216</v>
      </c>
      <c r="D48" s="75">
        <v>31550488351</v>
      </c>
      <c r="E48" s="76">
        <v>43052489043</v>
      </c>
      <c r="I48" s="65" t="s">
        <v>59</v>
      </c>
      <c r="J48" s="75">
        <v>9669185872</v>
      </c>
      <c r="K48" s="75">
        <v>7006472439</v>
      </c>
      <c r="L48" s="76">
        <v>23484939003</v>
      </c>
      <c r="T48" s="217">
        <v>43515</v>
      </c>
      <c r="U48" s="79">
        <v>5270</v>
      </c>
      <c r="V48" s="218">
        <v>60</v>
      </c>
      <c r="W48" s="79">
        <v>116067</v>
      </c>
      <c r="X48" s="79">
        <v>610646640</v>
      </c>
      <c r="Y48" s="79">
        <v>5210</v>
      </c>
      <c r="Z48" s="79">
        <v>5310</v>
      </c>
      <c r="AA48" s="79">
        <v>5170</v>
      </c>
      <c r="AB48" s="79">
        <v>130713</v>
      </c>
      <c r="AC48" s="79">
        <v>24803131</v>
      </c>
    </row>
    <row r="49" spans="1:29">
      <c r="B49" s="65" t="s">
        <v>1420</v>
      </c>
      <c r="C49" s="75">
        <v>6248340876</v>
      </c>
      <c r="D49" s="75">
        <v>5942520504</v>
      </c>
      <c r="E49" s="76">
        <v>1066287118</v>
      </c>
      <c r="I49" s="65" t="s">
        <v>60</v>
      </c>
      <c r="J49" s="75">
        <v>16314884923</v>
      </c>
      <c r="K49" s="75">
        <v>29860891368</v>
      </c>
      <c r="L49" s="76">
        <v>11299869578</v>
      </c>
      <c r="T49" s="217">
        <v>43514</v>
      </c>
      <c r="U49" s="79">
        <v>5210</v>
      </c>
      <c r="V49" s="218">
        <v>80</v>
      </c>
      <c r="W49" s="79">
        <v>100125</v>
      </c>
      <c r="X49" s="79">
        <v>518474440</v>
      </c>
      <c r="Y49" s="79">
        <v>5170</v>
      </c>
      <c r="Z49" s="79">
        <v>5240</v>
      </c>
      <c r="AA49" s="79">
        <v>5050</v>
      </c>
      <c r="AB49" s="79">
        <v>129224</v>
      </c>
      <c r="AC49" s="79">
        <v>24803131</v>
      </c>
    </row>
    <row r="50" spans="1:29">
      <c r="B50" s="65" t="s">
        <v>1421</v>
      </c>
      <c r="C50" s="75">
        <v>2461461811</v>
      </c>
      <c r="D50" s="75">
        <v>12305605927</v>
      </c>
      <c r="E50" s="76">
        <v>1974701180</v>
      </c>
      <c r="I50" s="65" t="s">
        <v>61</v>
      </c>
      <c r="J50" s="75">
        <v>-50343517571</v>
      </c>
      <c r="K50" s="75">
        <v>-35080781511</v>
      </c>
      <c r="L50" s="76">
        <v>519478634807</v>
      </c>
      <c r="T50" s="217">
        <v>43511</v>
      </c>
      <c r="U50" s="79">
        <v>5130</v>
      </c>
      <c r="V50" s="218">
        <v>40</v>
      </c>
      <c r="W50" s="79">
        <v>116452</v>
      </c>
      <c r="X50" s="79">
        <v>591906025</v>
      </c>
      <c r="Y50" s="79">
        <v>5040</v>
      </c>
      <c r="Z50" s="79">
        <v>5200</v>
      </c>
      <c r="AA50" s="79">
        <v>4980</v>
      </c>
      <c r="AB50" s="79">
        <v>127240</v>
      </c>
      <c r="AC50" s="79">
        <v>24803131</v>
      </c>
    </row>
    <row r="51" spans="1:29">
      <c r="B51" s="65" t="s">
        <v>1422</v>
      </c>
      <c r="C51" s="73"/>
      <c r="D51" s="73"/>
      <c r="E51" s="76">
        <v>5939697560</v>
      </c>
      <c r="I51" s="65" t="s">
        <v>62</v>
      </c>
      <c r="J51" s="73">
        <v>0</v>
      </c>
      <c r="K51" s="75">
        <v>1336495468</v>
      </c>
      <c r="L51" s="74"/>
      <c r="T51" s="217">
        <v>43510</v>
      </c>
      <c r="U51" s="79">
        <v>5090</v>
      </c>
      <c r="V51" s="218">
        <v>0</v>
      </c>
      <c r="W51" s="79">
        <v>106785</v>
      </c>
      <c r="X51" s="79">
        <v>542087020</v>
      </c>
      <c r="Y51" s="79">
        <v>5090</v>
      </c>
      <c r="Z51" s="79">
        <v>5200</v>
      </c>
      <c r="AA51" s="79">
        <v>5000</v>
      </c>
      <c r="AB51" s="79">
        <v>126248</v>
      </c>
      <c r="AC51" s="79">
        <v>24803131</v>
      </c>
    </row>
    <row r="52" spans="1:29">
      <c r="B52" s="65" t="s">
        <v>1423</v>
      </c>
      <c r="C52" s="75">
        <v>19349508384</v>
      </c>
      <c r="D52" s="75">
        <v>17393265481</v>
      </c>
      <c r="E52" s="76">
        <v>37727828572</v>
      </c>
      <c r="I52" s="65" t="s">
        <v>1359</v>
      </c>
      <c r="J52" s="75">
        <v>-50343517571</v>
      </c>
      <c r="K52" s="75">
        <v>-36417276979</v>
      </c>
      <c r="L52" s="76">
        <v>519478634807</v>
      </c>
      <c r="T52" s="217">
        <v>43509</v>
      </c>
      <c r="U52" s="79">
        <v>5090</v>
      </c>
      <c r="V52" s="218">
        <v>10</v>
      </c>
      <c r="W52" s="79">
        <v>68887</v>
      </c>
      <c r="X52" s="79">
        <v>351306680</v>
      </c>
      <c r="Y52" s="79">
        <v>5180</v>
      </c>
      <c r="Z52" s="79">
        <v>5180</v>
      </c>
      <c r="AA52" s="79">
        <v>5060</v>
      </c>
      <c r="AB52" s="79">
        <v>126248</v>
      </c>
      <c r="AC52" s="79">
        <v>24803131</v>
      </c>
    </row>
    <row r="53" spans="1:29">
      <c r="B53" s="65" t="s">
        <v>1424</v>
      </c>
      <c r="C53" s="75">
        <v>23929725520</v>
      </c>
      <c r="D53" s="75">
        <v>25384083240</v>
      </c>
      <c r="E53" s="76">
        <v>29637231189</v>
      </c>
      <c r="I53" s="65" t="s">
        <v>1360</v>
      </c>
      <c r="J53" s="75">
        <v>-1149289390</v>
      </c>
      <c r="K53" s="75">
        <v>-4010042725</v>
      </c>
      <c r="L53" s="76">
        <v>-258036263847</v>
      </c>
      <c r="T53" s="217">
        <v>43508</v>
      </c>
      <c r="U53" s="79">
        <v>5080</v>
      </c>
      <c r="V53" s="218">
        <v>-100</v>
      </c>
      <c r="W53" s="79">
        <v>151791</v>
      </c>
      <c r="X53" s="79">
        <v>769587140</v>
      </c>
      <c r="Y53" s="79">
        <v>5120</v>
      </c>
      <c r="Z53" s="79">
        <v>5150</v>
      </c>
      <c r="AA53" s="79">
        <v>5010</v>
      </c>
      <c r="AB53" s="79">
        <v>126000</v>
      </c>
      <c r="AC53" s="79">
        <v>24803131</v>
      </c>
    </row>
    <row r="54" spans="1:29">
      <c r="B54" s="65" t="s">
        <v>1425</v>
      </c>
      <c r="C54" s="75">
        <v>2660320985</v>
      </c>
      <c r="D54" s="75">
        <v>3231336054</v>
      </c>
      <c r="E54" s="76">
        <v>3889694093</v>
      </c>
      <c r="I54" s="65" t="s">
        <v>63</v>
      </c>
      <c r="J54" s="75">
        <v>-51492806961</v>
      </c>
      <c r="K54" s="75">
        <v>-40427319704</v>
      </c>
      <c r="L54" s="76">
        <v>261442370960</v>
      </c>
      <c r="T54" s="217">
        <v>43507</v>
      </c>
      <c r="U54" s="79">
        <v>5180</v>
      </c>
      <c r="V54" s="218">
        <v>-60</v>
      </c>
      <c r="W54" s="79">
        <v>99995</v>
      </c>
      <c r="X54" s="79">
        <v>518182950</v>
      </c>
      <c r="Y54" s="79">
        <v>5200</v>
      </c>
      <c r="Z54" s="79">
        <v>5290</v>
      </c>
      <c r="AA54" s="79">
        <v>5150</v>
      </c>
      <c r="AB54" s="79">
        <v>128480</v>
      </c>
      <c r="AC54" s="79">
        <v>24803131</v>
      </c>
    </row>
    <row r="55" spans="1:29">
      <c r="B55" s="65" t="s">
        <v>1426</v>
      </c>
      <c r="C55" s="75">
        <v>101554925</v>
      </c>
      <c r="D55" s="75">
        <v>153613958</v>
      </c>
      <c r="E55" s="76">
        <v>190901543</v>
      </c>
      <c r="I55" s="65" t="s">
        <v>64</v>
      </c>
      <c r="J55" s="75">
        <v>-1584597377</v>
      </c>
      <c r="K55" s="75">
        <v>-3671742575</v>
      </c>
      <c r="L55" s="76">
        <v>27556789424</v>
      </c>
      <c r="T55" s="217">
        <v>43504</v>
      </c>
      <c r="U55" s="79">
        <v>5240</v>
      </c>
      <c r="V55" s="218">
        <v>-40</v>
      </c>
      <c r="W55" s="79">
        <v>153143</v>
      </c>
      <c r="X55" s="79">
        <v>797544630</v>
      </c>
      <c r="Y55" s="79">
        <v>5270</v>
      </c>
      <c r="Z55" s="79">
        <v>5310</v>
      </c>
      <c r="AA55" s="79">
        <v>5140</v>
      </c>
      <c r="AB55" s="79">
        <v>129968</v>
      </c>
      <c r="AC55" s="79">
        <v>24803131</v>
      </c>
    </row>
    <row r="56" spans="1:29">
      <c r="B56" s="65" t="s">
        <v>1427</v>
      </c>
      <c r="C56" s="75">
        <v>7549014000</v>
      </c>
      <c r="D56" s="75">
        <v>7549014000</v>
      </c>
      <c r="E56" s="74"/>
      <c r="I56" s="65" t="s">
        <v>80</v>
      </c>
      <c r="J56" s="75">
        <v>-2773836448</v>
      </c>
      <c r="K56" s="75">
        <v>-2222533176</v>
      </c>
      <c r="L56" s="76">
        <v>3035893543</v>
      </c>
      <c r="T56" s="217">
        <v>43503</v>
      </c>
      <c r="U56" s="79">
        <v>5280</v>
      </c>
      <c r="V56" s="218">
        <v>20</v>
      </c>
      <c r="W56" s="79">
        <v>244682</v>
      </c>
      <c r="X56" s="79">
        <v>1290072840</v>
      </c>
      <c r="Y56" s="79">
        <v>5410</v>
      </c>
      <c r="Z56" s="79">
        <v>5420</v>
      </c>
      <c r="AA56" s="79">
        <v>5200</v>
      </c>
      <c r="AB56" s="79">
        <v>130961</v>
      </c>
      <c r="AC56" s="79">
        <v>24803131</v>
      </c>
    </row>
    <row r="57" spans="1:29">
      <c r="B57" s="65" t="s">
        <v>1428</v>
      </c>
      <c r="C57" s="75">
        <v>22376323327</v>
      </c>
      <c r="D57" s="75">
        <v>33542605559</v>
      </c>
      <c r="E57" s="76">
        <v>32471897865</v>
      </c>
      <c r="I57" s="65" t="s">
        <v>81</v>
      </c>
      <c r="J57" s="75">
        <v>-2773836448</v>
      </c>
      <c r="K57" s="75">
        <v>-2222533176</v>
      </c>
      <c r="L57" s="76">
        <v>3035893543</v>
      </c>
      <c r="T57" s="217">
        <v>43497</v>
      </c>
      <c r="U57" s="79">
        <v>5260</v>
      </c>
      <c r="V57" s="218">
        <v>120</v>
      </c>
      <c r="W57" s="79">
        <v>341886</v>
      </c>
      <c r="X57" s="79">
        <v>1798359190</v>
      </c>
      <c r="Y57" s="79">
        <v>5140</v>
      </c>
      <c r="Z57" s="79">
        <v>5320</v>
      </c>
      <c r="AA57" s="79">
        <v>5130</v>
      </c>
      <c r="AB57" s="79">
        <v>130464</v>
      </c>
      <c r="AC57" s="79">
        <v>24803131</v>
      </c>
    </row>
    <row r="58" spans="1:29">
      <c r="A58" s="187" t="s">
        <v>696</v>
      </c>
      <c r="B58" s="65" t="s">
        <v>1429</v>
      </c>
      <c r="C58" s="75">
        <v>22376323327</v>
      </c>
      <c r="D58" s="75">
        <v>33542605559</v>
      </c>
      <c r="E58" s="76">
        <v>32471897865</v>
      </c>
      <c r="I58" s="65" t="s">
        <v>65</v>
      </c>
      <c r="J58" s="75">
        <v>1189239071</v>
      </c>
      <c r="K58" s="75">
        <v>-1449209399</v>
      </c>
      <c r="L58" s="76">
        <v>24520895881</v>
      </c>
      <c r="T58" s="217">
        <v>43496</v>
      </c>
      <c r="U58" s="79">
        <v>5140</v>
      </c>
      <c r="V58" s="218">
        <v>-80</v>
      </c>
      <c r="W58" s="79">
        <v>275145</v>
      </c>
      <c r="X58" s="79">
        <v>1416737200</v>
      </c>
      <c r="Y58" s="79">
        <v>5230</v>
      </c>
      <c r="Z58" s="79">
        <v>5290</v>
      </c>
      <c r="AA58" s="79">
        <v>5070</v>
      </c>
      <c r="AB58" s="79">
        <v>127488</v>
      </c>
      <c r="AC58" s="79">
        <v>24803131</v>
      </c>
    </row>
    <row r="59" spans="1:29">
      <c r="B59" s="65" t="s">
        <v>75</v>
      </c>
      <c r="C59" s="73"/>
      <c r="D59" s="73"/>
      <c r="E59" s="76">
        <v>44712504891</v>
      </c>
      <c r="I59" s="65" t="s">
        <v>1476</v>
      </c>
      <c r="J59" s="73"/>
      <c r="K59" s="73"/>
      <c r="L59" s="76">
        <v>-107750195</v>
      </c>
      <c r="T59" s="217">
        <v>43495</v>
      </c>
      <c r="U59" s="79">
        <v>5220</v>
      </c>
      <c r="V59" s="218">
        <v>190</v>
      </c>
      <c r="W59" s="79">
        <v>1443909</v>
      </c>
      <c r="X59" s="79">
        <v>7742389070</v>
      </c>
      <c r="Y59" s="79">
        <v>5260</v>
      </c>
      <c r="Z59" s="79">
        <v>5740</v>
      </c>
      <c r="AA59" s="79">
        <v>5160</v>
      </c>
      <c r="AB59" s="79">
        <v>129472</v>
      </c>
      <c r="AC59" s="79">
        <v>24803131</v>
      </c>
    </row>
    <row r="60" spans="1:29">
      <c r="B60" s="65" t="s">
        <v>1430</v>
      </c>
      <c r="C60" s="73"/>
      <c r="D60" s="73"/>
      <c r="E60" s="76">
        <v>44712504891</v>
      </c>
      <c r="I60" s="65" t="s">
        <v>1477</v>
      </c>
      <c r="J60" s="73"/>
      <c r="K60" s="73"/>
      <c r="L60" s="76">
        <v>469152194</v>
      </c>
      <c r="T60" s="217">
        <v>43494</v>
      </c>
      <c r="U60" s="79">
        <v>5030</v>
      </c>
      <c r="V60" s="218">
        <v>80</v>
      </c>
      <c r="W60" s="79">
        <v>211739</v>
      </c>
      <c r="X60" s="79">
        <v>1066908770</v>
      </c>
      <c r="Y60" s="79">
        <v>4995</v>
      </c>
      <c r="Z60" s="79">
        <v>5200</v>
      </c>
      <c r="AA60" s="79">
        <v>4915</v>
      </c>
      <c r="AB60" s="79">
        <v>124760</v>
      </c>
      <c r="AC60" s="79">
        <v>24803131</v>
      </c>
    </row>
    <row r="61" spans="1:29">
      <c r="B61" s="65" t="s">
        <v>39</v>
      </c>
      <c r="C61" s="75">
        <v>76654722741</v>
      </c>
      <c r="D61" s="75">
        <v>80674665886</v>
      </c>
      <c r="E61" s="76">
        <v>83985340698</v>
      </c>
      <c r="I61" s="65" t="s">
        <v>66</v>
      </c>
      <c r="J61" s="75">
        <v>1189239071</v>
      </c>
      <c r="K61" s="75">
        <v>-1449209399</v>
      </c>
      <c r="L61" s="76">
        <v>24159493882</v>
      </c>
      <c r="T61" s="217">
        <v>43493</v>
      </c>
      <c r="U61" s="79">
        <v>4950</v>
      </c>
      <c r="V61" s="218">
        <v>0</v>
      </c>
      <c r="W61" s="79">
        <v>134872</v>
      </c>
      <c r="X61" s="79">
        <v>670998595</v>
      </c>
      <c r="Y61" s="79">
        <v>4965</v>
      </c>
      <c r="Z61" s="79">
        <v>5050</v>
      </c>
      <c r="AA61" s="79">
        <v>4915</v>
      </c>
      <c r="AB61" s="79">
        <v>122775</v>
      </c>
      <c r="AC61" s="79">
        <v>24803131</v>
      </c>
    </row>
    <row r="62" spans="1:29">
      <c r="B62" s="65" t="s">
        <v>1431</v>
      </c>
      <c r="C62" s="75">
        <v>51199146637</v>
      </c>
      <c r="D62" s="75">
        <v>51709655009</v>
      </c>
      <c r="E62" s="76">
        <v>46833299731</v>
      </c>
      <c r="I62" s="65" t="s">
        <v>67</v>
      </c>
      <c r="J62" s="75">
        <v>-53077404338</v>
      </c>
      <c r="K62" s="75">
        <v>-44099062279</v>
      </c>
      <c r="L62" s="76">
        <v>288999160384</v>
      </c>
      <c r="T62" s="217">
        <v>43490</v>
      </c>
      <c r="U62" s="79">
        <v>4950</v>
      </c>
      <c r="V62" s="218">
        <v>-120</v>
      </c>
      <c r="W62" s="79">
        <v>120252</v>
      </c>
      <c r="X62" s="79">
        <v>599812255</v>
      </c>
      <c r="Y62" s="79">
        <v>5070</v>
      </c>
      <c r="Z62" s="79">
        <v>5100</v>
      </c>
      <c r="AA62" s="79">
        <v>4945</v>
      </c>
      <c r="AB62" s="79">
        <v>122775</v>
      </c>
      <c r="AC62" s="79">
        <v>24803131</v>
      </c>
    </row>
    <row r="63" spans="1:29">
      <c r="A63" s="187" t="s">
        <v>697</v>
      </c>
      <c r="B63" s="65" t="s">
        <v>1432</v>
      </c>
      <c r="C63" s="75">
        <v>29214243793</v>
      </c>
      <c r="D63" s="75">
        <v>27962095784</v>
      </c>
      <c r="E63" s="76">
        <v>31719712711</v>
      </c>
      <c r="I63" s="65" t="s">
        <v>68</v>
      </c>
      <c r="J63" s="73"/>
      <c r="K63" s="73"/>
      <c r="L63" s="74"/>
      <c r="T63" s="217">
        <v>43489</v>
      </c>
      <c r="U63" s="79">
        <v>5070</v>
      </c>
      <c r="V63" s="218">
        <v>-30</v>
      </c>
      <c r="W63" s="79">
        <v>196094</v>
      </c>
      <c r="X63" s="79">
        <v>983555290</v>
      </c>
      <c r="Y63" s="79">
        <v>5090</v>
      </c>
      <c r="Z63" s="79">
        <v>5170</v>
      </c>
      <c r="AA63" s="79">
        <v>4945</v>
      </c>
      <c r="AB63" s="79">
        <v>125752</v>
      </c>
      <c r="AC63" s="79">
        <v>24803131</v>
      </c>
    </row>
    <row r="64" spans="1:29">
      <c r="B64" s="65" t="s">
        <v>1433</v>
      </c>
      <c r="C64" s="73"/>
      <c r="D64" s="73"/>
      <c r="E64" s="76">
        <v>15086602686</v>
      </c>
      <c r="I64" s="65" t="s">
        <v>1361</v>
      </c>
      <c r="J64" s="75">
        <v>-50962208847</v>
      </c>
      <c r="K64" s="75">
        <v>-33041942023</v>
      </c>
      <c r="L64" s="76">
        <v>265267367321</v>
      </c>
      <c r="T64" s="217">
        <v>43488</v>
      </c>
      <c r="U64" s="79">
        <v>5100</v>
      </c>
      <c r="V64" s="218">
        <v>30</v>
      </c>
      <c r="W64" s="79">
        <v>289320</v>
      </c>
      <c r="X64" s="79">
        <v>1443520255</v>
      </c>
      <c r="Y64" s="79">
        <v>4970</v>
      </c>
      <c r="Z64" s="79">
        <v>5120</v>
      </c>
      <c r="AA64" s="79">
        <v>4890</v>
      </c>
      <c r="AB64" s="79">
        <v>126496</v>
      </c>
      <c r="AC64" s="79">
        <v>24803131</v>
      </c>
    </row>
    <row r="65" spans="1:29">
      <c r="A65" s="187" t="s">
        <v>698</v>
      </c>
      <c r="B65" s="65" t="s">
        <v>1434</v>
      </c>
      <c r="C65" s="75">
        <v>19800000000</v>
      </c>
      <c r="D65" s="75">
        <v>22800000000</v>
      </c>
      <c r="E65" s="74"/>
      <c r="I65" s="65" t="s">
        <v>1362</v>
      </c>
      <c r="J65" s="75">
        <v>-530598114</v>
      </c>
      <c r="K65" s="75">
        <v>-7385377681</v>
      </c>
      <c r="L65" s="76">
        <v>-3824996361</v>
      </c>
      <c r="T65" s="217">
        <v>43487</v>
      </c>
      <c r="U65" s="79">
        <v>5070</v>
      </c>
      <c r="V65" s="218">
        <v>660</v>
      </c>
      <c r="W65" s="79">
        <v>1530226</v>
      </c>
      <c r="X65" s="79">
        <v>7611094725</v>
      </c>
      <c r="Y65" s="79">
        <v>4445</v>
      </c>
      <c r="Z65" s="79">
        <v>5420</v>
      </c>
      <c r="AA65" s="79">
        <v>4420</v>
      </c>
      <c r="AB65" s="79">
        <v>125752</v>
      </c>
      <c r="AC65" s="79">
        <v>24803131</v>
      </c>
    </row>
    <row r="66" spans="1:29">
      <c r="A66" s="187" t="s">
        <v>698</v>
      </c>
      <c r="B66" s="65" t="s">
        <v>1435</v>
      </c>
      <c r="C66" s="75">
        <v>639899249</v>
      </c>
      <c r="D66" s="75">
        <v>736853681</v>
      </c>
      <c r="E66" s="74"/>
      <c r="I66" s="65" t="s">
        <v>69</v>
      </c>
      <c r="J66" s="73"/>
      <c r="K66" s="73"/>
      <c r="L66" s="74"/>
      <c r="T66" s="217">
        <v>43486</v>
      </c>
      <c r="U66" s="79">
        <v>4410</v>
      </c>
      <c r="V66" s="218">
        <v>-150</v>
      </c>
      <c r="W66" s="79">
        <v>120673</v>
      </c>
      <c r="X66" s="79">
        <v>537988040</v>
      </c>
      <c r="Y66" s="79">
        <v>4650</v>
      </c>
      <c r="Z66" s="79">
        <v>4650</v>
      </c>
      <c r="AA66" s="79">
        <v>4250</v>
      </c>
      <c r="AB66" s="79">
        <v>109382</v>
      </c>
      <c r="AC66" s="79">
        <v>24803131</v>
      </c>
    </row>
    <row r="67" spans="1:29">
      <c r="A67" s="187" t="s">
        <v>698</v>
      </c>
      <c r="B67" s="65" t="s">
        <v>1436</v>
      </c>
      <c r="C67" s="75">
        <v>-1290400207</v>
      </c>
      <c r="D67" s="75">
        <v>-2624698258</v>
      </c>
      <c r="E67" s="74"/>
      <c r="I67" s="65" t="s">
        <v>70</v>
      </c>
      <c r="J67" s="75">
        <v>-53905469064</v>
      </c>
      <c r="K67" s="75">
        <v>-46319907763</v>
      </c>
      <c r="L67" s="76">
        <v>296022308576</v>
      </c>
      <c r="T67" s="217">
        <v>43483</v>
      </c>
      <c r="U67" s="79">
        <v>4560</v>
      </c>
      <c r="V67" s="218">
        <v>-65</v>
      </c>
      <c r="W67" s="79">
        <v>64001</v>
      </c>
      <c r="X67" s="79">
        <v>291185445</v>
      </c>
      <c r="Y67" s="79">
        <v>4610</v>
      </c>
      <c r="Z67" s="79">
        <v>4680</v>
      </c>
      <c r="AA67" s="79">
        <v>4510</v>
      </c>
      <c r="AB67" s="79">
        <v>113102</v>
      </c>
      <c r="AC67" s="79">
        <v>24803131</v>
      </c>
    </row>
    <row r="68" spans="1:29">
      <c r="B68" s="65" t="s">
        <v>1437</v>
      </c>
      <c r="C68" s="75">
        <v>2835403802</v>
      </c>
      <c r="D68" s="75">
        <v>2835403802</v>
      </c>
      <c r="E68" s="76">
        <v>26984334</v>
      </c>
      <c r="I68" s="65" t="s">
        <v>71</v>
      </c>
      <c r="J68" s="75">
        <v>828064726</v>
      </c>
      <c r="K68" s="75">
        <v>2220845484</v>
      </c>
      <c r="L68" s="76">
        <v>-7023148192</v>
      </c>
      <c r="T68" s="217">
        <v>43482</v>
      </c>
      <c r="U68" s="79">
        <v>4625</v>
      </c>
      <c r="V68" s="218">
        <v>-45</v>
      </c>
      <c r="W68" s="79">
        <v>59249</v>
      </c>
      <c r="X68" s="79">
        <v>274469535</v>
      </c>
      <c r="Y68" s="79">
        <v>4750</v>
      </c>
      <c r="Z68" s="79">
        <v>4750</v>
      </c>
      <c r="AA68" s="79">
        <v>4580</v>
      </c>
      <c r="AB68" s="79">
        <v>114714</v>
      </c>
      <c r="AC68" s="79">
        <v>24803131</v>
      </c>
    </row>
    <row r="69" spans="1:29">
      <c r="B69" s="65" t="s">
        <v>1353</v>
      </c>
      <c r="C69" s="75">
        <v>14945636074</v>
      </c>
      <c r="D69" s="75">
        <v>15467809909</v>
      </c>
      <c r="E69" s="76">
        <v>23242294666</v>
      </c>
      <c r="I69" s="65" t="s">
        <v>72</v>
      </c>
      <c r="J69" s="73"/>
      <c r="K69" s="73"/>
      <c r="L69" s="74"/>
      <c r="T69" s="217">
        <v>43481</v>
      </c>
      <c r="U69" s="79">
        <v>4670</v>
      </c>
      <c r="V69" s="218">
        <v>-30</v>
      </c>
      <c r="W69" s="79">
        <v>96695</v>
      </c>
      <c r="X69" s="79">
        <v>454811835</v>
      </c>
      <c r="Y69" s="79">
        <v>4730</v>
      </c>
      <c r="Z69" s="79">
        <v>4805</v>
      </c>
      <c r="AA69" s="79">
        <v>4645</v>
      </c>
      <c r="AB69" s="79">
        <v>115831</v>
      </c>
      <c r="AC69" s="79">
        <v>24803131</v>
      </c>
    </row>
    <row r="70" spans="1:29">
      <c r="B70" s="65" t="s">
        <v>1438</v>
      </c>
      <c r="C70" s="75">
        <v>39333433224</v>
      </c>
      <c r="D70" s="75">
        <v>34903184277</v>
      </c>
      <c r="E70" s="76">
        <v>36330887473</v>
      </c>
      <c r="I70" s="66" t="s">
        <v>383</v>
      </c>
      <c r="J70" s="169">
        <v>-2535</v>
      </c>
      <c r="K70" s="169">
        <v>-2816</v>
      </c>
      <c r="L70" s="78">
        <v>49729</v>
      </c>
      <c r="T70" s="217">
        <v>43480</v>
      </c>
      <c r="U70" s="79">
        <v>4700</v>
      </c>
      <c r="V70" s="218">
        <v>0</v>
      </c>
      <c r="W70" s="79">
        <v>58771</v>
      </c>
      <c r="X70" s="79">
        <v>274314815</v>
      </c>
      <c r="Y70" s="79">
        <v>4700</v>
      </c>
      <c r="Z70" s="79">
        <v>4730</v>
      </c>
      <c r="AA70" s="79">
        <v>4615</v>
      </c>
      <c r="AB70" s="79">
        <v>116575</v>
      </c>
      <c r="AC70" s="79">
        <v>24803131</v>
      </c>
    </row>
    <row r="71" spans="1:29">
      <c r="B71" s="65" t="s">
        <v>1439</v>
      </c>
      <c r="C71" s="75">
        <v>-167616200</v>
      </c>
      <c r="D71" s="75">
        <v>-173177600</v>
      </c>
      <c r="E71" s="76">
        <v>-204591600</v>
      </c>
      <c r="T71" s="217">
        <v>43479</v>
      </c>
      <c r="U71" s="79">
        <v>4700</v>
      </c>
      <c r="V71" s="218">
        <v>85</v>
      </c>
      <c r="W71" s="79">
        <v>74947</v>
      </c>
      <c r="X71" s="79">
        <v>348531700</v>
      </c>
      <c r="Y71" s="79">
        <v>4620</v>
      </c>
      <c r="Z71" s="79">
        <v>4755</v>
      </c>
      <c r="AA71" s="79">
        <v>4560</v>
      </c>
      <c r="AB71" s="79">
        <v>116575</v>
      </c>
      <c r="AC71" s="79">
        <v>24803131</v>
      </c>
    </row>
    <row r="72" spans="1:29">
      <c r="B72" s="65" t="s">
        <v>1440</v>
      </c>
      <c r="C72" s="75">
        <v>-24220180950</v>
      </c>
      <c r="D72" s="75">
        <v>-19262196768</v>
      </c>
      <c r="E72" s="76">
        <v>-12884001207</v>
      </c>
      <c r="T72" s="217">
        <v>43476</v>
      </c>
      <c r="U72" s="79">
        <v>4615</v>
      </c>
      <c r="V72" s="218">
        <v>70</v>
      </c>
      <c r="W72" s="79">
        <v>134193</v>
      </c>
      <c r="X72" s="79">
        <v>623319375</v>
      </c>
      <c r="Y72" s="79">
        <v>4540</v>
      </c>
      <c r="Z72" s="79">
        <v>4820</v>
      </c>
      <c r="AA72" s="79">
        <v>4395</v>
      </c>
      <c r="AB72" s="79">
        <v>114466</v>
      </c>
      <c r="AC72" s="79">
        <v>24803131</v>
      </c>
    </row>
    <row r="73" spans="1:29">
      <c r="B73" s="65" t="s">
        <v>1251</v>
      </c>
      <c r="C73" s="75">
        <v>10509940030</v>
      </c>
      <c r="D73" s="75">
        <v>13497200968</v>
      </c>
      <c r="E73" s="76">
        <v>13909746301</v>
      </c>
      <c r="T73" s="217">
        <v>43475</v>
      </c>
      <c r="U73" s="79">
        <v>4545</v>
      </c>
      <c r="V73" s="218">
        <v>25</v>
      </c>
      <c r="W73" s="79">
        <v>29123</v>
      </c>
      <c r="X73" s="79">
        <v>131276010</v>
      </c>
      <c r="Y73" s="79">
        <v>4520</v>
      </c>
      <c r="Z73" s="79">
        <v>4550</v>
      </c>
      <c r="AA73" s="79">
        <v>4460</v>
      </c>
      <c r="AB73" s="79">
        <v>112730</v>
      </c>
      <c r="AC73" s="79">
        <v>24803131</v>
      </c>
    </row>
    <row r="74" spans="1:29">
      <c r="B74" s="65" t="s">
        <v>1441</v>
      </c>
      <c r="C74" s="75">
        <v>9022055524</v>
      </c>
      <c r="D74" s="75">
        <v>11992788718</v>
      </c>
      <c r="E74" s="76">
        <v>12624836279</v>
      </c>
      <c r="T74" s="217">
        <v>43474</v>
      </c>
      <c r="U74" s="79">
        <v>4520</v>
      </c>
      <c r="V74" s="218">
        <v>70</v>
      </c>
      <c r="W74" s="79">
        <v>49463</v>
      </c>
      <c r="X74" s="79">
        <v>222485270</v>
      </c>
      <c r="Y74" s="79">
        <v>4520</v>
      </c>
      <c r="Z74" s="79">
        <v>4550</v>
      </c>
      <c r="AA74" s="79">
        <v>4395</v>
      </c>
      <c r="AB74" s="79">
        <v>112110</v>
      </c>
      <c r="AC74" s="79">
        <v>24803131</v>
      </c>
    </row>
    <row r="75" spans="1:29">
      <c r="B75" s="65" t="s">
        <v>1442</v>
      </c>
      <c r="C75" s="75">
        <v>1487884506</v>
      </c>
      <c r="D75" s="75">
        <v>1504412250</v>
      </c>
      <c r="E75" s="76">
        <v>1284910022</v>
      </c>
      <c r="T75" s="217">
        <v>43473</v>
      </c>
      <c r="U75" s="79">
        <v>4450</v>
      </c>
      <c r="V75" s="218">
        <v>120</v>
      </c>
      <c r="W75" s="79">
        <v>108408</v>
      </c>
      <c r="X75" s="79">
        <v>484043085</v>
      </c>
      <c r="Y75" s="79">
        <v>4330</v>
      </c>
      <c r="Z75" s="79">
        <v>4560</v>
      </c>
      <c r="AA75" s="79">
        <v>4315</v>
      </c>
      <c r="AB75" s="79">
        <v>110374</v>
      </c>
      <c r="AC75" s="79">
        <v>24803131</v>
      </c>
    </row>
    <row r="76" spans="1:29">
      <c r="B76" s="65" t="s">
        <v>42</v>
      </c>
      <c r="C76" s="75">
        <v>222803253148</v>
      </c>
      <c r="D76" s="75">
        <v>264692945673</v>
      </c>
      <c r="E76" s="76">
        <v>319067033752</v>
      </c>
      <c r="T76" s="217">
        <v>43472</v>
      </c>
      <c r="U76" s="79">
        <v>4330</v>
      </c>
      <c r="V76" s="218">
        <v>60</v>
      </c>
      <c r="W76" s="79">
        <v>29571</v>
      </c>
      <c r="X76" s="79">
        <v>128077795</v>
      </c>
      <c r="Y76" s="79">
        <v>4320</v>
      </c>
      <c r="Z76" s="79">
        <v>4370</v>
      </c>
      <c r="AA76" s="79">
        <v>4285</v>
      </c>
      <c r="AB76" s="79">
        <v>107398</v>
      </c>
      <c r="AC76" s="79">
        <v>24803131</v>
      </c>
    </row>
    <row r="77" spans="1:29">
      <c r="B77" s="65" t="s">
        <v>43</v>
      </c>
      <c r="C77" s="73"/>
      <c r="D77" s="73"/>
      <c r="E77" s="74"/>
      <c r="T77" s="217">
        <v>43469</v>
      </c>
      <c r="U77" s="79">
        <v>4270</v>
      </c>
      <c r="V77" s="218">
        <v>-90</v>
      </c>
      <c r="W77" s="79">
        <v>50154</v>
      </c>
      <c r="X77" s="79">
        <v>212727610</v>
      </c>
      <c r="Y77" s="79">
        <v>4275</v>
      </c>
      <c r="Z77" s="79">
        <v>4365</v>
      </c>
      <c r="AA77" s="79">
        <v>4200</v>
      </c>
      <c r="AB77" s="79">
        <v>105909</v>
      </c>
      <c r="AC77" s="79">
        <v>24803131</v>
      </c>
    </row>
    <row r="78" spans="1:29">
      <c r="B78" s="65" t="s">
        <v>44</v>
      </c>
      <c r="C78" s="75">
        <v>197247007766</v>
      </c>
      <c r="D78" s="75">
        <v>236129583317</v>
      </c>
      <c r="E78" s="76">
        <v>219085238657</v>
      </c>
      <c r="T78" s="217">
        <v>43468</v>
      </c>
      <c r="U78" s="79">
        <v>4360</v>
      </c>
      <c r="V78" s="218">
        <v>60</v>
      </c>
      <c r="W78" s="79">
        <v>30766</v>
      </c>
      <c r="X78" s="79">
        <v>133383105</v>
      </c>
      <c r="Y78" s="79">
        <v>4320</v>
      </c>
      <c r="Z78" s="79">
        <v>4430</v>
      </c>
      <c r="AA78" s="79">
        <v>4270</v>
      </c>
      <c r="AB78" s="79">
        <v>108142</v>
      </c>
      <c r="AC78" s="79">
        <v>24803131</v>
      </c>
    </row>
    <row r="79" spans="1:29">
      <c r="B79" s="65" t="s">
        <v>45</v>
      </c>
      <c r="C79" s="75">
        <v>124015655000</v>
      </c>
      <c r="D79" s="75">
        <v>93833750000</v>
      </c>
      <c r="E79" s="76">
        <v>48791975000</v>
      </c>
      <c r="T79" s="217">
        <v>43467</v>
      </c>
      <c r="U79" s="79">
        <v>4300</v>
      </c>
      <c r="V79" s="218">
        <v>-25</v>
      </c>
      <c r="W79" s="79">
        <v>35051</v>
      </c>
      <c r="X79" s="79">
        <v>150889610</v>
      </c>
      <c r="Y79" s="79">
        <v>4350</v>
      </c>
      <c r="Z79" s="79">
        <v>4440</v>
      </c>
      <c r="AA79" s="79">
        <v>4105</v>
      </c>
      <c r="AB79" s="79">
        <v>106653</v>
      </c>
      <c r="AC79" s="79">
        <v>24803131</v>
      </c>
    </row>
    <row r="80" spans="1:29">
      <c r="B80" s="65" t="s">
        <v>77</v>
      </c>
      <c r="C80" s="75">
        <v>124015655000</v>
      </c>
      <c r="D80" s="75">
        <v>93833750000</v>
      </c>
      <c r="E80" s="76">
        <v>48791975000</v>
      </c>
      <c r="T80" s="217">
        <v>43462</v>
      </c>
      <c r="U80" s="79">
        <v>4325</v>
      </c>
      <c r="V80" s="218">
        <v>70</v>
      </c>
      <c r="W80" s="79">
        <v>42636</v>
      </c>
      <c r="X80" s="79">
        <v>183820360</v>
      </c>
      <c r="Y80" s="79">
        <v>4210</v>
      </c>
      <c r="Z80" s="79">
        <v>4350</v>
      </c>
      <c r="AA80" s="79">
        <v>4210</v>
      </c>
      <c r="AB80" s="79">
        <v>107274</v>
      </c>
      <c r="AC80" s="79">
        <v>24803131</v>
      </c>
    </row>
    <row r="81" spans="2:29">
      <c r="B81" s="65" t="s">
        <v>46</v>
      </c>
      <c r="C81" s="75">
        <v>968819982802</v>
      </c>
      <c r="D81" s="75">
        <v>950532677802</v>
      </c>
      <c r="E81" s="76">
        <v>933640355778</v>
      </c>
      <c r="T81" s="217">
        <v>43461</v>
      </c>
      <c r="U81" s="79">
        <v>4255</v>
      </c>
      <c r="V81" s="218">
        <v>65</v>
      </c>
      <c r="W81" s="79">
        <v>20418</v>
      </c>
      <c r="X81" s="79">
        <v>87202750</v>
      </c>
      <c r="Y81" s="79">
        <v>4215</v>
      </c>
      <c r="Z81" s="79">
        <v>4340</v>
      </c>
      <c r="AA81" s="79">
        <v>4215</v>
      </c>
      <c r="AB81" s="79">
        <v>105537</v>
      </c>
      <c r="AC81" s="79">
        <v>24803131</v>
      </c>
    </row>
    <row r="82" spans="2:29">
      <c r="B82" s="65" t="s">
        <v>1443</v>
      </c>
      <c r="C82" s="75">
        <v>975848145000</v>
      </c>
      <c r="D82" s="75">
        <v>957560840000</v>
      </c>
      <c r="E82" s="76">
        <v>942883935000</v>
      </c>
      <c r="T82" s="217">
        <v>43460</v>
      </c>
      <c r="U82" s="79">
        <v>4190</v>
      </c>
      <c r="V82" s="218">
        <v>-145</v>
      </c>
      <c r="W82" s="79">
        <v>45204</v>
      </c>
      <c r="X82" s="79">
        <v>190636495</v>
      </c>
      <c r="Y82" s="79">
        <v>4295</v>
      </c>
      <c r="Z82" s="79">
        <v>4295</v>
      </c>
      <c r="AA82" s="79">
        <v>4120</v>
      </c>
      <c r="AB82" s="79">
        <v>103925</v>
      </c>
      <c r="AC82" s="79">
        <v>24803131</v>
      </c>
    </row>
    <row r="83" spans="2:29">
      <c r="B83" s="65" t="s">
        <v>1444</v>
      </c>
      <c r="C83" s="73"/>
      <c r="D83" s="75">
        <v>3893212104</v>
      </c>
      <c r="E83" s="76">
        <v>3893212104</v>
      </c>
      <c r="T83" s="217">
        <v>43458</v>
      </c>
      <c r="U83" s="79">
        <v>4335</v>
      </c>
      <c r="V83" s="218">
        <v>-95</v>
      </c>
      <c r="W83" s="79">
        <v>27065</v>
      </c>
      <c r="X83" s="79">
        <v>118081025</v>
      </c>
      <c r="Y83" s="79">
        <v>4485</v>
      </c>
      <c r="Z83" s="79">
        <v>4485</v>
      </c>
      <c r="AA83" s="79">
        <v>4330</v>
      </c>
      <c r="AB83" s="79">
        <v>107522</v>
      </c>
      <c r="AC83" s="79">
        <v>24803131</v>
      </c>
    </row>
    <row r="84" spans="2:29">
      <c r="B84" s="65" t="s">
        <v>1445</v>
      </c>
      <c r="C84" s="73"/>
      <c r="D84" s="75">
        <v>2215417024</v>
      </c>
      <c r="E84" s="74"/>
      <c r="T84" s="217">
        <v>43455</v>
      </c>
      <c r="U84" s="79">
        <v>4430</v>
      </c>
      <c r="V84" s="218">
        <v>-75</v>
      </c>
      <c r="W84" s="79">
        <v>47596</v>
      </c>
      <c r="X84" s="79">
        <v>210408330</v>
      </c>
      <c r="Y84" s="79">
        <v>4420</v>
      </c>
      <c r="Z84" s="79">
        <v>4510</v>
      </c>
      <c r="AA84" s="79">
        <v>4390</v>
      </c>
      <c r="AB84" s="79">
        <v>109878</v>
      </c>
      <c r="AC84" s="79">
        <v>24803131</v>
      </c>
    </row>
    <row r="85" spans="2:29">
      <c r="B85" s="65" t="s">
        <v>1446</v>
      </c>
      <c r="C85" s="75">
        <v>-7428326797</v>
      </c>
      <c r="D85" s="75">
        <v>-13536955925</v>
      </c>
      <c r="E85" s="76">
        <v>-13536955925</v>
      </c>
      <c r="T85" s="217">
        <v>43454</v>
      </c>
      <c r="U85" s="79">
        <v>4505</v>
      </c>
      <c r="V85" s="218">
        <v>5</v>
      </c>
      <c r="W85" s="79">
        <v>53394</v>
      </c>
      <c r="X85" s="79">
        <v>240157525</v>
      </c>
      <c r="Y85" s="79">
        <v>4570</v>
      </c>
      <c r="Z85" s="79">
        <v>4570</v>
      </c>
      <c r="AA85" s="79">
        <v>4410</v>
      </c>
      <c r="AB85" s="79">
        <v>111738</v>
      </c>
      <c r="AC85" s="79">
        <v>24803131</v>
      </c>
    </row>
    <row r="86" spans="2:29">
      <c r="B86" s="65" t="s">
        <v>1447</v>
      </c>
      <c r="C86" s="75">
        <v>400164599</v>
      </c>
      <c r="D86" s="75">
        <v>400164599</v>
      </c>
      <c r="E86" s="76">
        <v>400164599</v>
      </c>
      <c r="T86" s="217">
        <v>43453</v>
      </c>
      <c r="U86" s="79">
        <v>4500</v>
      </c>
      <c r="V86" s="218">
        <v>-70</v>
      </c>
      <c r="W86" s="79">
        <v>40652</v>
      </c>
      <c r="X86" s="79">
        <v>184035000</v>
      </c>
      <c r="Y86" s="79">
        <v>4650</v>
      </c>
      <c r="Z86" s="79">
        <v>4650</v>
      </c>
      <c r="AA86" s="79">
        <v>4485</v>
      </c>
      <c r="AB86" s="79">
        <v>111614</v>
      </c>
      <c r="AC86" s="79">
        <v>24803131</v>
      </c>
    </row>
    <row r="87" spans="2:29">
      <c r="B87" s="65" t="s">
        <v>47</v>
      </c>
      <c r="C87" s="75">
        <v>-837554129566</v>
      </c>
      <c r="D87" s="75">
        <v>-819271411152</v>
      </c>
      <c r="E87" s="76">
        <v>-821341896579</v>
      </c>
      <c r="T87" s="217">
        <v>43452</v>
      </c>
      <c r="U87" s="79">
        <v>4570</v>
      </c>
      <c r="V87" s="218">
        <v>5</v>
      </c>
      <c r="W87" s="79">
        <v>30859</v>
      </c>
      <c r="X87" s="79">
        <v>141454460</v>
      </c>
      <c r="Y87" s="79">
        <v>4745</v>
      </c>
      <c r="Z87" s="79">
        <v>4745</v>
      </c>
      <c r="AA87" s="79">
        <v>4530</v>
      </c>
      <c r="AB87" s="79">
        <v>113350</v>
      </c>
      <c r="AC87" s="79">
        <v>24803131</v>
      </c>
    </row>
    <row r="88" spans="2:29">
      <c r="B88" s="65" t="s">
        <v>1448</v>
      </c>
      <c r="C88" s="75">
        <v>-837343970768</v>
      </c>
      <c r="D88" s="75">
        <v>-819061252354</v>
      </c>
      <c r="E88" s="76">
        <v>-821118530516</v>
      </c>
      <c r="T88" s="217">
        <v>43451</v>
      </c>
      <c r="U88" s="79">
        <v>4565</v>
      </c>
      <c r="V88" s="218">
        <v>-30</v>
      </c>
      <c r="W88" s="79">
        <v>28555</v>
      </c>
      <c r="X88" s="79">
        <v>129869585</v>
      </c>
      <c r="Y88" s="79">
        <v>4595</v>
      </c>
      <c r="Z88" s="79">
        <v>4640</v>
      </c>
      <c r="AA88" s="79">
        <v>4480</v>
      </c>
      <c r="AB88" s="79">
        <v>113226</v>
      </c>
      <c r="AC88" s="79">
        <v>24803131</v>
      </c>
    </row>
    <row r="89" spans="2:29">
      <c r="B89" s="65" t="s">
        <v>1449</v>
      </c>
      <c r="C89" s="75">
        <v>-210158798</v>
      </c>
      <c r="D89" s="75">
        <v>-210158798</v>
      </c>
      <c r="E89" s="76">
        <v>-223366063</v>
      </c>
      <c r="T89" s="217">
        <v>43448</v>
      </c>
      <c r="U89" s="79">
        <v>4595</v>
      </c>
      <c r="V89" s="218">
        <v>-175</v>
      </c>
      <c r="W89" s="79">
        <v>56774</v>
      </c>
      <c r="X89" s="79">
        <v>262833880</v>
      </c>
      <c r="Y89" s="79">
        <v>4800</v>
      </c>
      <c r="Z89" s="79">
        <v>4805</v>
      </c>
      <c r="AA89" s="79">
        <v>4570</v>
      </c>
      <c r="AB89" s="79">
        <v>113970</v>
      </c>
      <c r="AC89" s="79">
        <v>24803131</v>
      </c>
    </row>
    <row r="90" spans="2:29">
      <c r="B90" s="65" t="s">
        <v>78</v>
      </c>
      <c r="C90" s="75">
        <v>-1281812759</v>
      </c>
      <c r="D90" s="75">
        <v>9496767259</v>
      </c>
      <c r="E90" s="76">
        <v>21242289166</v>
      </c>
      <c r="T90" s="217">
        <v>43447</v>
      </c>
      <c r="U90" s="79">
        <v>4770</v>
      </c>
      <c r="V90" s="218">
        <v>10</v>
      </c>
      <c r="W90" s="79">
        <v>25173</v>
      </c>
      <c r="X90" s="79">
        <v>120024245</v>
      </c>
      <c r="Y90" s="79">
        <v>4740</v>
      </c>
      <c r="Z90" s="79">
        <v>4880</v>
      </c>
      <c r="AA90" s="79">
        <v>4640</v>
      </c>
      <c r="AB90" s="79">
        <v>118311</v>
      </c>
      <c r="AC90" s="79">
        <v>24803131</v>
      </c>
    </row>
    <row r="91" spans="2:29">
      <c r="B91" s="65" t="s">
        <v>1450</v>
      </c>
      <c r="C91" s="73"/>
      <c r="D91" s="75">
        <v>72842637</v>
      </c>
      <c r="E91" s="76">
        <v>72842637</v>
      </c>
      <c r="T91" s="217">
        <v>43446</v>
      </c>
      <c r="U91" s="79">
        <v>4760</v>
      </c>
      <c r="V91" s="218">
        <v>95</v>
      </c>
      <c r="W91" s="79">
        <v>22087</v>
      </c>
      <c r="X91" s="79">
        <v>103503035</v>
      </c>
      <c r="Y91" s="79">
        <v>4665</v>
      </c>
      <c r="Z91" s="79">
        <v>4760</v>
      </c>
      <c r="AA91" s="79">
        <v>4600</v>
      </c>
      <c r="AB91" s="79">
        <v>118063</v>
      </c>
      <c r="AC91" s="79">
        <v>24803131</v>
      </c>
    </row>
    <row r="92" spans="2:29">
      <c r="B92" s="65" t="s">
        <v>1451</v>
      </c>
      <c r="C92" s="73"/>
      <c r="D92" s="75">
        <v>9617807372</v>
      </c>
      <c r="E92" s="76">
        <v>20673239936</v>
      </c>
      <c r="T92" s="217">
        <v>43445</v>
      </c>
      <c r="U92" s="79">
        <v>4665</v>
      </c>
      <c r="V92" s="218">
        <v>-20</v>
      </c>
      <c r="W92" s="79">
        <v>38871</v>
      </c>
      <c r="X92" s="79">
        <v>179500890</v>
      </c>
      <c r="Y92" s="79">
        <v>4705</v>
      </c>
      <c r="Z92" s="79">
        <v>4765</v>
      </c>
      <c r="AA92" s="79">
        <v>4500</v>
      </c>
      <c r="AB92" s="79">
        <v>115707</v>
      </c>
      <c r="AC92" s="79">
        <v>24803131</v>
      </c>
    </row>
    <row r="93" spans="2:29">
      <c r="B93" s="65" t="s">
        <v>1452</v>
      </c>
      <c r="C93" s="75">
        <v>-1130875302</v>
      </c>
      <c r="D93" s="73"/>
      <c r="E93" s="74"/>
      <c r="T93" s="217">
        <v>43444</v>
      </c>
      <c r="U93" s="79">
        <v>4685</v>
      </c>
      <c r="V93" s="218">
        <v>-145</v>
      </c>
      <c r="W93" s="79">
        <v>37937</v>
      </c>
      <c r="X93" s="79">
        <v>179978440</v>
      </c>
      <c r="Y93" s="79">
        <v>4775</v>
      </c>
      <c r="Z93" s="79">
        <v>4900</v>
      </c>
      <c r="AA93" s="79">
        <v>4645</v>
      </c>
      <c r="AB93" s="79">
        <v>116203</v>
      </c>
      <c r="AC93" s="79">
        <v>24803131</v>
      </c>
    </row>
    <row r="94" spans="2:29">
      <c r="B94" s="65" t="s">
        <v>1453</v>
      </c>
      <c r="C94" s="75">
        <v>-150937457</v>
      </c>
      <c r="D94" s="75">
        <v>-193882750</v>
      </c>
      <c r="E94" s="76">
        <v>496206593</v>
      </c>
      <c r="T94" s="217">
        <v>43441</v>
      </c>
      <c r="U94" s="79">
        <v>4830</v>
      </c>
      <c r="V94" s="218">
        <v>110</v>
      </c>
      <c r="W94" s="79">
        <v>32887</v>
      </c>
      <c r="X94" s="79">
        <v>156273805</v>
      </c>
      <c r="Y94" s="79">
        <v>4720</v>
      </c>
      <c r="Z94" s="79">
        <v>4840</v>
      </c>
      <c r="AA94" s="79">
        <v>4655</v>
      </c>
      <c r="AB94" s="79">
        <v>119799</v>
      </c>
      <c r="AC94" s="79">
        <v>24803131</v>
      </c>
    </row>
    <row r="95" spans="2:29">
      <c r="B95" s="65" t="s">
        <v>48</v>
      </c>
      <c r="C95" s="75">
        <v>-56752687711</v>
      </c>
      <c r="D95" s="75">
        <v>1537799408</v>
      </c>
      <c r="E95" s="76">
        <v>36752515292</v>
      </c>
      <c r="T95" s="217">
        <v>43440</v>
      </c>
      <c r="U95" s="79">
        <v>4720</v>
      </c>
      <c r="V95" s="218">
        <v>-185</v>
      </c>
      <c r="W95" s="79">
        <v>47898</v>
      </c>
      <c r="X95" s="79">
        <v>230217675</v>
      </c>
      <c r="Y95" s="79">
        <v>4930</v>
      </c>
      <c r="Z95" s="79">
        <v>4930</v>
      </c>
      <c r="AA95" s="79">
        <v>4700</v>
      </c>
      <c r="AB95" s="79">
        <v>117071</v>
      </c>
      <c r="AC95" s="79">
        <v>24803131</v>
      </c>
    </row>
    <row r="96" spans="2:29">
      <c r="B96" s="65" t="s">
        <v>1454</v>
      </c>
      <c r="C96" s="75">
        <v>3890000000</v>
      </c>
      <c r="D96" s="75">
        <v>3890000000</v>
      </c>
      <c r="E96" s="76">
        <v>3984001481</v>
      </c>
      <c r="T96" s="217">
        <v>43439</v>
      </c>
      <c r="U96" s="79">
        <v>4905</v>
      </c>
      <c r="V96" s="218">
        <v>-80</v>
      </c>
      <c r="W96" s="79">
        <v>51797</v>
      </c>
      <c r="X96" s="79">
        <v>253778745</v>
      </c>
      <c r="Y96" s="79">
        <v>4995</v>
      </c>
      <c r="Z96" s="79">
        <v>4995</v>
      </c>
      <c r="AA96" s="79">
        <v>4870</v>
      </c>
      <c r="AB96" s="79">
        <v>121659</v>
      </c>
      <c r="AC96" s="79">
        <v>24803131</v>
      </c>
    </row>
    <row r="97" spans="2:29">
      <c r="B97" s="65" t="s">
        <v>1455</v>
      </c>
      <c r="C97" s="75">
        <v>46907699362</v>
      </c>
      <c r="D97" s="75">
        <v>46907699362</v>
      </c>
      <c r="E97" s="76">
        <v>46907699362</v>
      </c>
      <c r="T97" s="217">
        <v>43438</v>
      </c>
      <c r="U97" s="79">
        <v>4985</v>
      </c>
      <c r="V97" s="218">
        <v>5</v>
      </c>
      <c r="W97" s="79">
        <v>46082</v>
      </c>
      <c r="X97" s="79">
        <v>230832015</v>
      </c>
      <c r="Y97" s="79">
        <v>5010</v>
      </c>
      <c r="Z97" s="79">
        <v>5070</v>
      </c>
      <c r="AA97" s="79">
        <v>4980</v>
      </c>
      <c r="AB97" s="79">
        <v>123644</v>
      </c>
      <c r="AC97" s="79">
        <v>24803131</v>
      </c>
    </row>
    <row r="98" spans="2:29">
      <c r="B98" s="65" t="s">
        <v>1456</v>
      </c>
      <c r="C98" s="75">
        <v>-107550387073</v>
      </c>
      <c r="D98" s="75">
        <v>-49259899954</v>
      </c>
      <c r="E98" s="76">
        <v>-14139185551</v>
      </c>
      <c r="T98" s="217">
        <v>43437</v>
      </c>
      <c r="U98" s="79">
        <v>4980</v>
      </c>
      <c r="V98" s="218">
        <v>5</v>
      </c>
      <c r="W98" s="79">
        <v>51253</v>
      </c>
      <c r="X98" s="79">
        <v>256764810</v>
      </c>
      <c r="Y98" s="79">
        <v>4985</v>
      </c>
      <c r="Z98" s="79">
        <v>5070</v>
      </c>
      <c r="AA98" s="79">
        <v>4975</v>
      </c>
      <c r="AB98" s="79">
        <v>123520</v>
      </c>
      <c r="AC98" s="79">
        <v>24803131</v>
      </c>
    </row>
    <row r="99" spans="2:29">
      <c r="B99" s="65" t="s">
        <v>49</v>
      </c>
      <c r="C99" s="75">
        <v>-6992436946</v>
      </c>
      <c r="D99" s="75">
        <v>-110455530026</v>
      </c>
      <c r="E99" s="76">
        <v>-112483477548</v>
      </c>
      <c r="T99" s="217">
        <v>43434</v>
      </c>
      <c r="U99" s="79">
        <v>4975</v>
      </c>
      <c r="V99" s="218">
        <v>30</v>
      </c>
      <c r="W99" s="79">
        <v>33699</v>
      </c>
      <c r="X99" s="79">
        <v>167171895</v>
      </c>
      <c r="Y99" s="79">
        <v>5020</v>
      </c>
      <c r="Z99" s="79">
        <v>5040</v>
      </c>
      <c r="AA99" s="79">
        <v>4925</v>
      </c>
      <c r="AB99" s="79">
        <v>123396</v>
      </c>
      <c r="AC99" s="79">
        <v>24803131</v>
      </c>
    </row>
    <row r="100" spans="2:29">
      <c r="B100" s="65" t="s">
        <v>50</v>
      </c>
      <c r="C100" s="75">
        <v>190254570820</v>
      </c>
      <c r="D100" s="75">
        <v>125674053291</v>
      </c>
      <c r="E100" s="76">
        <v>106601761109</v>
      </c>
      <c r="T100" s="217">
        <v>43433</v>
      </c>
      <c r="U100" s="79">
        <v>4945</v>
      </c>
      <c r="V100" s="218">
        <v>5</v>
      </c>
      <c r="W100" s="79">
        <v>67009</v>
      </c>
      <c r="X100" s="79">
        <v>334240900</v>
      </c>
      <c r="Y100" s="79">
        <v>4970</v>
      </c>
      <c r="Z100" s="79">
        <v>5080</v>
      </c>
      <c r="AA100" s="79">
        <v>4920</v>
      </c>
      <c r="AB100" s="79">
        <v>122651</v>
      </c>
      <c r="AC100" s="79">
        <v>24803131</v>
      </c>
    </row>
    <row r="101" spans="2:29">
      <c r="B101" s="66" t="s">
        <v>51</v>
      </c>
      <c r="C101" s="169">
        <v>413057823968</v>
      </c>
      <c r="D101" s="169">
        <v>390366998964</v>
      </c>
      <c r="E101" s="78">
        <v>425668794861</v>
      </c>
      <c r="T101" s="217">
        <v>43432</v>
      </c>
      <c r="U101" s="79">
        <v>4940</v>
      </c>
      <c r="V101" s="218">
        <v>-50</v>
      </c>
      <c r="W101" s="79">
        <v>59565</v>
      </c>
      <c r="X101" s="79">
        <v>291046045</v>
      </c>
      <c r="Y101" s="79">
        <v>4930</v>
      </c>
      <c r="Z101" s="79">
        <v>5000</v>
      </c>
      <c r="AA101" s="79">
        <v>4760</v>
      </c>
      <c r="AB101" s="79">
        <v>122527</v>
      </c>
      <c r="AC101" s="79">
        <v>24803131</v>
      </c>
    </row>
    <row r="102" spans="2:29">
      <c r="B102" s="98"/>
      <c r="T102" s="217">
        <v>43431</v>
      </c>
      <c r="U102" s="79">
        <v>4990</v>
      </c>
      <c r="V102" s="218">
        <v>0</v>
      </c>
      <c r="W102" s="79">
        <v>49959</v>
      </c>
      <c r="X102" s="79">
        <v>248606150</v>
      </c>
      <c r="Y102" s="79">
        <v>4925</v>
      </c>
      <c r="Z102" s="79">
        <v>5040</v>
      </c>
      <c r="AA102" s="79">
        <v>4920</v>
      </c>
      <c r="AB102" s="79">
        <v>123768</v>
      </c>
      <c r="AC102" s="79">
        <v>24803131</v>
      </c>
    </row>
    <row r="103" spans="2:29">
      <c r="T103" s="217">
        <v>43430</v>
      </c>
      <c r="U103" s="79">
        <v>4990</v>
      </c>
      <c r="V103" s="218">
        <v>70</v>
      </c>
      <c r="W103" s="79">
        <v>67935</v>
      </c>
      <c r="X103" s="79">
        <v>337306910</v>
      </c>
      <c r="Y103" s="79">
        <v>4860</v>
      </c>
      <c r="Z103" s="79">
        <v>5080</v>
      </c>
      <c r="AA103" s="79">
        <v>4860</v>
      </c>
      <c r="AB103" s="79">
        <v>123768</v>
      </c>
      <c r="AC103" s="79">
        <v>24803131</v>
      </c>
    </row>
    <row r="104" spans="2:29">
      <c r="T104" s="217">
        <v>43427</v>
      </c>
      <c r="U104" s="79">
        <v>4920</v>
      </c>
      <c r="V104" s="218">
        <v>-120</v>
      </c>
      <c r="W104" s="79">
        <v>95724</v>
      </c>
      <c r="X104" s="79">
        <v>477022195</v>
      </c>
      <c r="Y104" s="79">
        <v>4990</v>
      </c>
      <c r="Z104" s="79">
        <v>5060</v>
      </c>
      <c r="AA104" s="79">
        <v>4855</v>
      </c>
      <c r="AB104" s="79">
        <v>122031</v>
      </c>
      <c r="AC104" s="79">
        <v>24803131</v>
      </c>
    </row>
    <row r="105" spans="2:29">
      <c r="T105" s="217">
        <v>43426</v>
      </c>
      <c r="U105" s="79">
        <v>5040</v>
      </c>
      <c r="V105" s="218">
        <v>-110</v>
      </c>
      <c r="W105" s="79">
        <v>106398</v>
      </c>
      <c r="X105" s="79">
        <v>533776240</v>
      </c>
      <c r="Y105" s="79">
        <v>5100</v>
      </c>
      <c r="Z105" s="79">
        <v>5140</v>
      </c>
      <c r="AA105" s="79">
        <v>4905</v>
      </c>
      <c r="AB105" s="79">
        <v>125008</v>
      </c>
      <c r="AC105" s="79">
        <v>24803131</v>
      </c>
    </row>
    <row r="106" spans="2:29">
      <c r="T106" s="217">
        <v>43425</v>
      </c>
      <c r="U106" s="79">
        <v>5150</v>
      </c>
      <c r="V106" s="218">
        <v>70</v>
      </c>
      <c r="W106" s="79">
        <v>116766</v>
      </c>
      <c r="X106" s="79">
        <v>600842050</v>
      </c>
      <c r="Y106" s="79">
        <v>5080</v>
      </c>
      <c r="Z106" s="79">
        <v>5240</v>
      </c>
      <c r="AA106" s="79">
        <v>5010</v>
      </c>
      <c r="AB106" s="79">
        <v>127736</v>
      </c>
      <c r="AC106" s="79">
        <v>24803131</v>
      </c>
    </row>
    <row r="107" spans="2:29">
      <c r="T107" s="217">
        <v>43424</v>
      </c>
      <c r="U107" s="79">
        <v>5080</v>
      </c>
      <c r="V107" s="218">
        <v>40</v>
      </c>
      <c r="W107" s="79">
        <v>77942</v>
      </c>
      <c r="X107" s="79">
        <v>394679615</v>
      </c>
      <c r="Y107" s="79">
        <v>4995</v>
      </c>
      <c r="Z107" s="79">
        <v>5130</v>
      </c>
      <c r="AA107" s="79">
        <v>4980</v>
      </c>
      <c r="AB107" s="79">
        <v>126000</v>
      </c>
      <c r="AC107" s="79">
        <v>24803131</v>
      </c>
    </row>
    <row r="108" spans="2:29">
      <c r="T108" s="217">
        <v>43423</v>
      </c>
      <c r="U108" s="79">
        <v>5040</v>
      </c>
      <c r="V108" s="218">
        <v>125</v>
      </c>
      <c r="W108" s="79">
        <v>95755</v>
      </c>
      <c r="X108" s="79">
        <v>478502235</v>
      </c>
      <c r="Y108" s="79">
        <v>4910</v>
      </c>
      <c r="Z108" s="79">
        <v>5090</v>
      </c>
      <c r="AA108" s="79">
        <v>4880</v>
      </c>
      <c r="AB108" s="79">
        <v>125008</v>
      </c>
      <c r="AC108" s="79">
        <v>24803131</v>
      </c>
    </row>
    <row r="109" spans="2:29">
      <c r="T109" s="217">
        <v>43420</v>
      </c>
      <c r="U109" s="79">
        <v>4915</v>
      </c>
      <c r="V109" s="218">
        <v>60</v>
      </c>
      <c r="W109" s="79">
        <v>84690</v>
      </c>
      <c r="X109" s="79">
        <v>411213330</v>
      </c>
      <c r="Y109" s="79">
        <v>4885</v>
      </c>
      <c r="Z109" s="79">
        <v>4945</v>
      </c>
      <c r="AA109" s="79">
        <v>4770</v>
      </c>
      <c r="AB109" s="79">
        <v>121907</v>
      </c>
      <c r="AC109" s="79">
        <v>24803131</v>
      </c>
    </row>
    <row r="110" spans="2:29">
      <c r="T110" s="217">
        <v>43419</v>
      </c>
      <c r="U110" s="79">
        <v>4855</v>
      </c>
      <c r="V110" s="218">
        <v>150</v>
      </c>
      <c r="W110" s="79">
        <v>64409</v>
      </c>
      <c r="X110" s="79">
        <v>309033650</v>
      </c>
      <c r="Y110" s="79">
        <v>4790</v>
      </c>
      <c r="Z110" s="79">
        <v>4855</v>
      </c>
      <c r="AA110" s="79">
        <v>4705</v>
      </c>
      <c r="AB110" s="79">
        <v>120419</v>
      </c>
      <c r="AC110" s="79">
        <v>24803131</v>
      </c>
    </row>
    <row r="111" spans="2:29">
      <c r="T111" s="217">
        <v>43418</v>
      </c>
      <c r="U111" s="79">
        <v>4705</v>
      </c>
      <c r="V111" s="218">
        <v>185</v>
      </c>
      <c r="W111" s="79">
        <v>101662</v>
      </c>
      <c r="X111" s="79">
        <v>477727725</v>
      </c>
      <c r="Y111" s="79">
        <v>4520</v>
      </c>
      <c r="Z111" s="79">
        <v>4800</v>
      </c>
      <c r="AA111" s="79">
        <v>4520</v>
      </c>
      <c r="AB111" s="79">
        <v>116699</v>
      </c>
      <c r="AC111" s="79">
        <v>24803131</v>
      </c>
    </row>
    <row r="112" spans="2:29">
      <c r="T112" s="217">
        <v>43417</v>
      </c>
      <c r="U112" s="79">
        <v>4520</v>
      </c>
      <c r="V112" s="218">
        <v>-130</v>
      </c>
      <c r="W112" s="79">
        <v>86262</v>
      </c>
      <c r="X112" s="79">
        <v>386262825</v>
      </c>
      <c r="Y112" s="79">
        <v>4600</v>
      </c>
      <c r="Z112" s="79">
        <v>4600</v>
      </c>
      <c r="AA112" s="79">
        <v>4405</v>
      </c>
      <c r="AB112" s="79">
        <v>112110</v>
      </c>
      <c r="AC112" s="79">
        <v>24803131</v>
      </c>
    </row>
    <row r="113" spans="20:29">
      <c r="T113" s="217">
        <v>43416</v>
      </c>
      <c r="U113" s="79">
        <v>4650</v>
      </c>
      <c r="V113" s="218">
        <v>-170</v>
      </c>
      <c r="W113" s="79">
        <v>114397</v>
      </c>
      <c r="X113" s="79">
        <v>534506695</v>
      </c>
      <c r="Y113" s="79">
        <v>4795</v>
      </c>
      <c r="Z113" s="79">
        <v>4795</v>
      </c>
      <c r="AA113" s="79">
        <v>4620</v>
      </c>
      <c r="AB113" s="79">
        <v>115335</v>
      </c>
      <c r="AC113" s="79">
        <v>24803131</v>
      </c>
    </row>
    <row r="114" spans="20:29">
      <c r="T114" s="217">
        <v>43413</v>
      </c>
      <c r="U114" s="79">
        <v>4820</v>
      </c>
      <c r="V114" s="218">
        <v>50</v>
      </c>
      <c r="W114" s="79">
        <v>719420</v>
      </c>
      <c r="X114" s="79">
        <v>3714381695</v>
      </c>
      <c r="Y114" s="79">
        <v>4755</v>
      </c>
      <c r="Z114" s="79">
        <v>5610</v>
      </c>
      <c r="AA114" s="79">
        <v>4680</v>
      </c>
      <c r="AB114" s="79">
        <v>119551</v>
      </c>
      <c r="AC114" s="79">
        <v>24803131</v>
      </c>
    </row>
    <row r="115" spans="20:29">
      <c r="T115" s="217">
        <v>43412</v>
      </c>
      <c r="U115" s="79">
        <v>4770</v>
      </c>
      <c r="V115" s="218">
        <v>175</v>
      </c>
      <c r="W115" s="79">
        <v>65138</v>
      </c>
      <c r="X115" s="79">
        <v>308245105</v>
      </c>
      <c r="Y115" s="79">
        <v>4595</v>
      </c>
      <c r="Z115" s="79">
        <v>4835</v>
      </c>
      <c r="AA115" s="79">
        <v>4595</v>
      </c>
      <c r="AB115" s="79">
        <v>118311</v>
      </c>
      <c r="AC115" s="79">
        <v>24803131</v>
      </c>
    </row>
    <row r="116" spans="20:29">
      <c r="T116" s="217">
        <v>43411</v>
      </c>
      <c r="U116" s="79">
        <v>4595</v>
      </c>
      <c r="V116" s="218">
        <v>-85</v>
      </c>
      <c r="W116" s="79">
        <v>48212</v>
      </c>
      <c r="X116" s="79">
        <v>224524120</v>
      </c>
      <c r="Y116" s="79">
        <v>4710</v>
      </c>
      <c r="Z116" s="79">
        <v>4760</v>
      </c>
      <c r="AA116" s="79">
        <v>4500</v>
      </c>
      <c r="AB116" s="79">
        <v>113970</v>
      </c>
      <c r="AC116" s="79">
        <v>24803131</v>
      </c>
    </row>
    <row r="117" spans="20:29">
      <c r="T117" s="217">
        <v>43410</v>
      </c>
      <c r="U117" s="79">
        <v>4680</v>
      </c>
      <c r="V117" s="218">
        <v>-80</v>
      </c>
      <c r="W117" s="79">
        <v>40197</v>
      </c>
      <c r="X117" s="79">
        <v>190114135</v>
      </c>
      <c r="Y117" s="79">
        <v>4760</v>
      </c>
      <c r="Z117" s="79">
        <v>4830</v>
      </c>
      <c r="AA117" s="79">
        <v>4620</v>
      </c>
      <c r="AB117" s="79">
        <v>116079</v>
      </c>
      <c r="AC117" s="79">
        <v>24803131</v>
      </c>
    </row>
    <row r="118" spans="20:29">
      <c r="T118" s="217">
        <v>43409</v>
      </c>
      <c r="U118" s="79">
        <v>4760</v>
      </c>
      <c r="V118" s="218">
        <v>50</v>
      </c>
      <c r="W118" s="79">
        <v>42495</v>
      </c>
      <c r="X118" s="79">
        <v>200940280</v>
      </c>
      <c r="Y118" s="79">
        <v>4710</v>
      </c>
      <c r="Z118" s="79">
        <v>4860</v>
      </c>
      <c r="AA118" s="79">
        <v>4600</v>
      </c>
      <c r="AB118" s="79">
        <v>118063</v>
      </c>
      <c r="AC118" s="79">
        <v>24803131</v>
      </c>
    </row>
    <row r="119" spans="20:29">
      <c r="T119" s="217">
        <v>43406</v>
      </c>
      <c r="U119" s="79">
        <v>4710</v>
      </c>
      <c r="V119" s="218">
        <v>300</v>
      </c>
      <c r="W119" s="79">
        <v>60995</v>
      </c>
      <c r="X119" s="79">
        <v>282026045</v>
      </c>
      <c r="Y119" s="79">
        <v>4410</v>
      </c>
      <c r="Z119" s="79">
        <v>4730</v>
      </c>
      <c r="AA119" s="79">
        <v>4410</v>
      </c>
      <c r="AB119" s="79">
        <v>116823</v>
      </c>
      <c r="AC119" s="79">
        <v>24803131</v>
      </c>
    </row>
    <row r="120" spans="20:29">
      <c r="T120" s="217">
        <v>43405</v>
      </c>
      <c r="U120" s="79">
        <v>4410</v>
      </c>
      <c r="V120" s="218">
        <v>100</v>
      </c>
      <c r="W120" s="79">
        <v>55862</v>
      </c>
      <c r="X120" s="79">
        <v>245074910</v>
      </c>
      <c r="Y120" s="79">
        <v>4260</v>
      </c>
      <c r="Z120" s="79">
        <v>4490</v>
      </c>
      <c r="AA120" s="79">
        <v>4260</v>
      </c>
      <c r="AB120" s="79">
        <v>109382</v>
      </c>
      <c r="AC120" s="79">
        <v>24803131</v>
      </c>
    </row>
    <row r="121" spans="20:29">
      <c r="T121" s="217">
        <v>43404</v>
      </c>
      <c r="U121" s="79">
        <v>4310</v>
      </c>
      <c r="V121" s="218">
        <v>10</v>
      </c>
      <c r="W121" s="79">
        <v>63530</v>
      </c>
      <c r="X121" s="79">
        <v>271170865</v>
      </c>
      <c r="Y121" s="79">
        <v>4240</v>
      </c>
      <c r="Z121" s="79">
        <v>4350</v>
      </c>
      <c r="AA121" s="79">
        <v>4195</v>
      </c>
      <c r="AB121" s="79">
        <v>106901</v>
      </c>
      <c r="AC121" s="79">
        <v>24803131</v>
      </c>
    </row>
    <row r="122" spans="20:29">
      <c r="T122" s="217">
        <v>43403</v>
      </c>
      <c r="U122" s="79">
        <v>4300</v>
      </c>
      <c r="V122" s="218">
        <v>80</v>
      </c>
      <c r="W122" s="79">
        <v>93826</v>
      </c>
      <c r="X122" s="79">
        <v>391388780</v>
      </c>
      <c r="Y122" s="79">
        <v>3930</v>
      </c>
      <c r="Z122" s="79">
        <v>4310</v>
      </c>
      <c r="AA122" s="79">
        <v>3930</v>
      </c>
      <c r="AB122" s="79">
        <v>106653</v>
      </c>
      <c r="AC122" s="79">
        <v>24803131</v>
      </c>
    </row>
    <row r="123" spans="20:29">
      <c r="T123" s="217">
        <v>43402</v>
      </c>
      <c r="U123" s="79">
        <v>4220</v>
      </c>
      <c r="V123" s="218">
        <v>-340</v>
      </c>
      <c r="W123" s="79">
        <v>90679</v>
      </c>
      <c r="X123" s="79">
        <v>395630160</v>
      </c>
      <c r="Y123" s="79">
        <v>4560</v>
      </c>
      <c r="Z123" s="79">
        <v>4805</v>
      </c>
      <c r="AA123" s="79">
        <v>4210</v>
      </c>
      <c r="AB123" s="79">
        <v>104669</v>
      </c>
      <c r="AC123" s="79">
        <v>24803131</v>
      </c>
    </row>
    <row r="124" spans="20:29">
      <c r="T124" s="217">
        <v>43399</v>
      </c>
      <c r="U124" s="79">
        <v>4560</v>
      </c>
      <c r="V124" s="218">
        <v>-220</v>
      </c>
      <c r="W124" s="79">
        <v>93747</v>
      </c>
      <c r="X124" s="79">
        <v>430098570</v>
      </c>
      <c r="Y124" s="79">
        <v>4840</v>
      </c>
      <c r="Z124" s="79">
        <v>4840</v>
      </c>
      <c r="AA124" s="79">
        <v>4400</v>
      </c>
      <c r="AB124" s="79">
        <v>113102</v>
      </c>
      <c r="AC124" s="79">
        <v>24803131</v>
      </c>
    </row>
    <row r="125" spans="20:29">
      <c r="T125" s="217">
        <v>43398</v>
      </c>
      <c r="U125" s="79">
        <v>4780</v>
      </c>
      <c r="V125" s="218">
        <v>-170</v>
      </c>
      <c r="W125" s="79">
        <v>81796</v>
      </c>
      <c r="X125" s="79">
        <v>391442680</v>
      </c>
      <c r="Y125" s="79">
        <v>4870</v>
      </c>
      <c r="Z125" s="79">
        <v>4900</v>
      </c>
      <c r="AA125" s="79">
        <v>4700</v>
      </c>
      <c r="AB125" s="79">
        <v>118559</v>
      </c>
      <c r="AC125" s="79">
        <v>24803131</v>
      </c>
    </row>
    <row r="126" spans="20:29">
      <c r="T126" s="217">
        <v>43397</v>
      </c>
      <c r="U126" s="79">
        <v>4950</v>
      </c>
      <c r="V126" s="218">
        <v>-70</v>
      </c>
      <c r="W126" s="79">
        <v>69482</v>
      </c>
      <c r="X126" s="79">
        <v>347694210</v>
      </c>
      <c r="Y126" s="79">
        <v>5050</v>
      </c>
      <c r="Z126" s="79">
        <v>5080</v>
      </c>
      <c r="AA126" s="79">
        <v>4930</v>
      </c>
      <c r="AB126" s="79">
        <v>122775</v>
      </c>
      <c r="AC126" s="79">
        <v>24803131</v>
      </c>
    </row>
    <row r="127" spans="20:29">
      <c r="T127" s="217">
        <v>43396</v>
      </c>
      <c r="U127" s="79">
        <v>5020</v>
      </c>
      <c r="V127" s="218">
        <v>-120</v>
      </c>
      <c r="W127" s="79">
        <v>51453</v>
      </c>
      <c r="X127" s="79">
        <v>260596530</v>
      </c>
      <c r="Y127" s="79">
        <v>5160</v>
      </c>
      <c r="Z127" s="79">
        <v>5200</v>
      </c>
      <c r="AA127" s="79">
        <v>5020</v>
      </c>
      <c r="AB127" s="79">
        <v>124512</v>
      </c>
      <c r="AC127" s="79">
        <v>24803131</v>
      </c>
    </row>
    <row r="128" spans="20:29">
      <c r="T128" s="217">
        <v>43395</v>
      </c>
      <c r="U128" s="79">
        <v>5140</v>
      </c>
      <c r="V128" s="218">
        <v>-130</v>
      </c>
      <c r="W128" s="79">
        <v>46677</v>
      </c>
      <c r="X128" s="79">
        <v>239778510</v>
      </c>
      <c r="Y128" s="79">
        <v>5320</v>
      </c>
      <c r="Z128" s="79">
        <v>5320</v>
      </c>
      <c r="AA128" s="79">
        <v>5080</v>
      </c>
      <c r="AB128" s="79">
        <v>127488</v>
      </c>
      <c r="AC128" s="79">
        <v>24803131</v>
      </c>
    </row>
    <row r="129" spans="20:29">
      <c r="T129" s="217">
        <v>43392</v>
      </c>
      <c r="U129" s="79">
        <v>5270</v>
      </c>
      <c r="V129" s="218">
        <v>-50</v>
      </c>
      <c r="W129" s="79">
        <v>62638</v>
      </c>
      <c r="X129" s="79">
        <v>328323110</v>
      </c>
      <c r="Y129" s="79">
        <v>5400</v>
      </c>
      <c r="Z129" s="79">
        <v>5400</v>
      </c>
      <c r="AA129" s="79">
        <v>5170</v>
      </c>
      <c r="AB129" s="79">
        <v>130713</v>
      </c>
      <c r="AC129" s="79">
        <v>24803131</v>
      </c>
    </row>
    <row r="130" spans="20:29">
      <c r="T130" s="217">
        <v>43391</v>
      </c>
      <c r="U130" s="79">
        <v>5320</v>
      </c>
      <c r="V130" s="218">
        <v>-50</v>
      </c>
      <c r="W130" s="79">
        <v>107504</v>
      </c>
      <c r="X130" s="79">
        <v>579453160</v>
      </c>
      <c r="Y130" s="79">
        <v>5400</v>
      </c>
      <c r="Z130" s="79">
        <v>5530</v>
      </c>
      <c r="AA130" s="79">
        <v>5300</v>
      </c>
      <c r="AB130" s="79">
        <v>131953</v>
      </c>
      <c r="AC130" s="79">
        <v>24803131</v>
      </c>
    </row>
    <row r="131" spans="20:29">
      <c r="T131" s="217">
        <v>43390</v>
      </c>
      <c r="U131" s="79">
        <v>5370</v>
      </c>
      <c r="V131" s="218">
        <v>70</v>
      </c>
      <c r="W131" s="79">
        <v>95118</v>
      </c>
      <c r="X131" s="79">
        <v>515477320</v>
      </c>
      <c r="Y131" s="79">
        <v>5310</v>
      </c>
      <c r="Z131" s="79">
        <v>5640</v>
      </c>
      <c r="AA131" s="79">
        <v>5300</v>
      </c>
      <c r="AB131" s="79">
        <v>133193</v>
      </c>
      <c r="AC131" s="79">
        <v>24803131</v>
      </c>
    </row>
    <row r="132" spans="20:29">
      <c r="T132" s="217">
        <v>43389</v>
      </c>
      <c r="U132" s="79">
        <v>5300</v>
      </c>
      <c r="V132" s="218">
        <v>110</v>
      </c>
      <c r="W132" s="79">
        <v>85252</v>
      </c>
      <c r="X132" s="79">
        <v>447217160</v>
      </c>
      <c r="Y132" s="79">
        <v>5110</v>
      </c>
      <c r="Z132" s="79">
        <v>5330</v>
      </c>
      <c r="AA132" s="79">
        <v>5110</v>
      </c>
      <c r="AB132" s="79">
        <v>131457</v>
      </c>
      <c r="AC132" s="79">
        <v>24803131</v>
      </c>
    </row>
    <row r="133" spans="20:29">
      <c r="T133" s="217">
        <v>43388</v>
      </c>
      <c r="U133" s="79">
        <v>5190</v>
      </c>
      <c r="V133" s="218">
        <v>60</v>
      </c>
      <c r="W133" s="79">
        <v>66419</v>
      </c>
      <c r="X133" s="79">
        <v>346536730</v>
      </c>
      <c r="Y133" s="79">
        <v>5180</v>
      </c>
      <c r="Z133" s="79">
        <v>5280</v>
      </c>
      <c r="AA133" s="79">
        <v>5130</v>
      </c>
      <c r="AB133" s="79">
        <v>128728</v>
      </c>
      <c r="AC133" s="79">
        <v>24803131</v>
      </c>
    </row>
    <row r="134" spans="20:29">
      <c r="T134" s="217">
        <v>43385</v>
      </c>
      <c r="U134" s="79">
        <v>5130</v>
      </c>
      <c r="V134" s="218">
        <v>145</v>
      </c>
      <c r="W134" s="79">
        <v>80454</v>
      </c>
      <c r="X134" s="79">
        <v>406599905</v>
      </c>
      <c r="Y134" s="79">
        <v>4805</v>
      </c>
      <c r="Z134" s="79">
        <v>5160</v>
      </c>
      <c r="AA134" s="79">
        <v>4805</v>
      </c>
      <c r="AB134" s="79">
        <v>127240</v>
      </c>
      <c r="AC134" s="79">
        <v>24803131</v>
      </c>
    </row>
    <row r="135" spans="20:29">
      <c r="T135" s="217">
        <v>43384</v>
      </c>
      <c r="U135" s="79">
        <v>4985</v>
      </c>
      <c r="V135" s="218">
        <v>-165</v>
      </c>
      <c r="W135" s="79">
        <v>221424</v>
      </c>
      <c r="X135" s="79">
        <v>1126233985</v>
      </c>
      <c r="Y135" s="79">
        <v>5000</v>
      </c>
      <c r="Z135" s="79">
        <v>5210</v>
      </c>
      <c r="AA135" s="79">
        <v>4875</v>
      </c>
      <c r="AB135" s="79">
        <v>123644</v>
      </c>
      <c r="AC135" s="79">
        <v>24803131</v>
      </c>
    </row>
    <row r="136" spans="20:29">
      <c r="T136" s="217">
        <v>43383</v>
      </c>
      <c r="U136" s="79">
        <v>5150</v>
      </c>
      <c r="V136" s="218">
        <v>-310</v>
      </c>
      <c r="W136" s="79">
        <v>156064</v>
      </c>
      <c r="X136" s="79">
        <v>817744710</v>
      </c>
      <c r="Y136" s="79">
        <v>5490</v>
      </c>
      <c r="Z136" s="79">
        <v>5600</v>
      </c>
      <c r="AA136" s="79">
        <v>5090</v>
      </c>
      <c r="AB136" s="79">
        <v>127736</v>
      </c>
      <c r="AC136" s="79">
        <v>24803131</v>
      </c>
    </row>
    <row r="137" spans="20:29">
      <c r="T137" s="217">
        <v>43381</v>
      </c>
      <c r="U137" s="79">
        <v>5460</v>
      </c>
      <c r="V137" s="218">
        <v>60</v>
      </c>
      <c r="W137" s="79">
        <v>131383</v>
      </c>
      <c r="X137" s="79">
        <v>708944800</v>
      </c>
      <c r="Y137" s="79">
        <v>5310</v>
      </c>
      <c r="Z137" s="79">
        <v>5500</v>
      </c>
      <c r="AA137" s="79">
        <v>5300</v>
      </c>
      <c r="AB137" s="79">
        <v>135425</v>
      </c>
      <c r="AC137" s="79">
        <v>24803131</v>
      </c>
    </row>
    <row r="138" spans="20:29">
      <c r="T138" s="217">
        <v>43378</v>
      </c>
      <c r="U138" s="79">
        <v>5400</v>
      </c>
      <c r="V138" s="218">
        <v>140</v>
      </c>
      <c r="W138" s="79">
        <v>426425</v>
      </c>
      <c r="X138" s="79">
        <v>2227815030</v>
      </c>
      <c r="Y138" s="79">
        <v>5260</v>
      </c>
      <c r="Z138" s="79">
        <v>5440</v>
      </c>
      <c r="AA138" s="79">
        <v>5000</v>
      </c>
      <c r="AB138" s="79">
        <v>133937</v>
      </c>
      <c r="AC138" s="79">
        <v>24803131</v>
      </c>
    </row>
    <row r="139" spans="20:29">
      <c r="T139" s="217">
        <v>43377</v>
      </c>
      <c r="U139" s="79">
        <v>5260</v>
      </c>
      <c r="V139" s="218">
        <v>-220</v>
      </c>
      <c r="W139" s="79">
        <v>213918</v>
      </c>
      <c r="X139" s="79">
        <v>1140024470</v>
      </c>
      <c r="Y139" s="79">
        <v>5400</v>
      </c>
      <c r="Z139" s="79">
        <v>5600</v>
      </c>
      <c r="AA139" s="79">
        <v>5230</v>
      </c>
      <c r="AB139" s="79">
        <v>130464</v>
      </c>
      <c r="AC139" s="79">
        <v>24803131</v>
      </c>
    </row>
    <row r="140" spans="20:29">
      <c r="T140" s="217">
        <v>43375</v>
      </c>
      <c r="U140" s="79">
        <v>5480</v>
      </c>
      <c r="V140" s="218">
        <v>-30</v>
      </c>
      <c r="W140" s="79">
        <v>113201</v>
      </c>
      <c r="X140" s="79">
        <v>616350410</v>
      </c>
      <c r="Y140" s="79">
        <v>5500</v>
      </c>
      <c r="Z140" s="79">
        <v>5520</v>
      </c>
      <c r="AA140" s="79">
        <v>5370</v>
      </c>
      <c r="AB140" s="79">
        <v>135921</v>
      </c>
      <c r="AC140" s="79">
        <v>24803131</v>
      </c>
    </row>
    <row r="141" spans="20:29">
      <c r="T141" s="217">
        <v>43374</v>
      </c>
      <c r="U141" s="79">
        <v>5510</v>
      </c>
      <c r="V141" s="218">
        <v>-80</v>
      </c>
      <c r="W141" s="79">
        <v>78031</v>
      </c>
      <c r="X141" s="79">
        <v>432789490</v>
      </c>
      <c r="Y141" s="79">
        <v>5590</v>
      </c>
      <c r="Z141" s="79">
        <v>5640</v>
      </c>
      <c r="AA141" s="79">
        <v>5490</v>
      </c>
      <c r="AB141" s="79">
        <v>136665</v>
      </c>
      <c r="AC141" s="79">
        <v>24803131</v>
      </c>
    </row>
    <row r="142" spans="20:29">
      <c r="T142" s="63" t="s">
        <v>4452</v>
      </c>
      <c r="U142" s="79">
        <v>5590</v>
      </c>
      <c r="V142" s="218">
        <v>-110</v>
      </c>
      <c r="W142" s="79">
        <v>84784</v>
      </c>
      <c r="X142" s="79">
        <v>471579230</v>
      </c>
      <c r="Y142" s="79">
        <v>5700</v>
      </c>
      <c r="Z142" s="79">
        <v>5700</v>
      </c>
      <c r="AA142" s="79">
        <v>5520</v>
      </c>
      <c r="AB142" s="79">
        <v>138650</v>
      </c>
      <c r="AC142" s="79">
        <v>24803131</v>
      </c>
    </row>
    <row r="143" spans="20:29">
      <c r="T143" s="63" t="s">
        <v>4453</v>
      </c>
      <c r="U143" s="79">
        <v>5700</v>
      </c>
      <c r="V143" s="218">
        <v>-90</v>
      </c>
      <c r="W143" s="79">
        <v>60010</v>
      </c>
      <c r="X143" s="79">
        <v>345145250</v>
      </c>
      <c r="Y143" s="79">
        <v>5840</v>
      </c>
      <c r="Z143" s="79">
        <v>5840</v>
      </c>
      <c r="AA143" s="79">
        <v>5690</v>
      </c>
      <c r="AB143" s="79">
        <v>139672</v>
      </c>
      <c r="AC143" s="79">
        <v>24503841</v>
      </c>
    </row>
    <row r="144" spans="20:29">
      <c r="T144" s="63" t="s">
        <v>4454</v>
      </c>
      <c r="U144" s="79">
        <v>5790</v>
      </c>
      <c r="V144" s="218">
        <v>210</v>
      </c>
      <c r="W144" s="79">
        <v>106516</v>
      </c>
      <c r="X144" s="79">
        <v>606985280</v>
      </c>
      <c r="Y144" s="79">
        <v>5560</v>
      </c>
      <c r="Z144" s="79">
        <v>5800</v>
      </c>
      <c r="AA144" s="79">
        <v>5550</v>
      </c>
      <c r="AB144" s="79">
        <v>141877</v>
      </c>
      <c r="AC144" s="79">
        <v>24503841</v>
      </c>
    </row>
    <row r="145" spans="20:29">
      <c r="T145" s="63" t="s">
        <v>4455</v>
      </c>
      <c r="U145" s="79">
        <v>5580</v>
      </c>
      <c r="V145" s="218">
        <v>-140</v>
      </c>
      <c r="W145" s="79">
        <v>160168</v>
      </c>
      <c r="X145" s="79">
        <v>902748590</v>
      </c>
      <c r="Y145" s="79">
        <v>5860</v>
      </c>
      <c r="Z145" s="79">
        <v>5860</v>
      </c>
      <c r="AA145" s="79">
        <v>5580</v>
      </c>
      <c r="AB145" s="79">
        <v>136731</v>
      </c>
      <c r="AC145" s="79">
        <v>24503841</v>
      </c>
    </row>
    <row r="146" spans="20:29">
      <c r="T146" s="63" t="s">
        <v>4456</v>
      </c>
      <c r="U146" s="79">
        <v>5720</v>
      </c>
      <c r="V146" s="218">
        <v>-160</v>
      </c>
      <c r="W146" s="79">
        <v>313459</v>
      </c>
      <c r="X146" s="79">
        <v>1805984990</v>
      </c>
      <c r="Y146" s="79">
        <v>5880</v>
      </c>
      <c r="Z146" s="79">
        <v>6170</v>
      </c>
      <c r="AA146" s="79">
        <v>5500</v>
      </c>
      <c r="AB146" s="79">
        <v>140162</v>
      </c>
      <c r="AC146" s="79">
        <v>24503841</v>
      </c>
    </row>
    <row r="147" spans="20:29">
      <c r="T147" s="63" t="s">
        <v>4457</v>
      </c>
      <c r="U147" s="79">
        <v>5880</v>
      </c>
      <c r="V147" s="218">
        <v>140</v>
      </c>
      <c r="W147" s="79">
        <v>941856</v>
      </c>
      <c r="X147" s="79">
        <v>5727964980</v>
      </c>
      <c r="Y147" s="79">
        <v>5850</v>
      </c>
      <c r="Z147" s="79">
        <v>6280</v>
      </c>
      <c r="AA147" s="79">
        <v>5750</v>
      </c>
      <c r="AB147" s="79">
        <v>144083</v>
      </c>
      <c r="AC147" s="79">
        <v>24503841</v>
      </c>
    </row>
    <row r="148" spans="20:29">
      <c r="T148" s="63" t="s">
        <v>4458</v>
      </c>
      <c r="U148" s="79">
        <v>5740</v>
      </c>
      <c r="V148" s="218">
        <v>20</v>
      </c>
      <c r="W148" s="79">
        <v>131422</v>
      </c>
      <c r="X148" s="79">
        <v>746400950</v>
      </c>
      <c r="Y148" s="79">
        <v>5750</v>
      </c>
      <c r="Z148" s="79">
        <v>5790</v>
      </c>
      <c r="AA148" s="79">
        <v>5610</v>
      </c>
      <c r="AB148" s="79">
        <v>108336</v>
      </c>
      <c r="AC148" s="79">
        <v>18873841</v>
      </c>
    </row>
    <row r="149" spans="20:29">
      <c r="T149" s="63" t="s">
        <v>4459</v>
      </c>
      <c r="U149" s="79">
        <v>5720</v>
      </c>
      <c r="V149" s="218">
        <v>-160</v>
      </c>
      <c r="W149" s="79">
        <v>679899</v>
      </c>
      <c r="X149" s="79">
        <v>3764941010</v>
      </c>
      <c r="Y149" s="79">
        <v>5450</v>
      </c>
      <c r="Z149" s="79">
        <v>5900</v>
      </c>
      <c r="AA149" s="79">
        <v>5340</v>
      </c>
      <c r="AB149" s="79">
        <v>107958</v>
      </c>
      <c r="AC149" s="79">
        <v>18873841</v>
      </c>
    </row>
    <row r="150" spans="20:29">
      <c r="T150" s="63" t="s">
        <v>4460</v>
      </c>
      <c r="U150" s="79">
        <v>5880</v>
      </c>
      <c r="V150" s="218">
        <v>100</v>
      </c>
      <c r="W150" s="79">
        <v>125380</v>
      </c>
      <c r="X150" s="79">
        <v>729873220</v>
      </c>
      <c r="Y150" s="79">
        <v>5720</v>
      </c>
      <c r="Z150" s="79">
        <v>5930</v>
      </c>
      <c r="AA150" s="79">
        <v>5720</v>
      </c>
      <c r="AB150" s="79">
        <v>110978</v>
      </c>
      <c r="AC150" s="79">
        <v>18873841</v>
      </c>
    </row>
    <row r="151" spans="20:29">
      <c r="T151" s="63" t="s">
        <v>4461</v>
      </c>
      <c r="U151" s="79">
        <v>5780</v>
      </c>
      <c r="V151" s="218">
        <v>-130</v>
      </c>
      <c r="W151" s="79">
        <v>119186</v>
      </c>
      <c r="X151" s="79">
        <v>689162640</v>
      </c>
      <c r="Y151" s="79">
        <v>5920</v>
      </c>
      <c r="Z151" s="79">
        <v>5920</v>
      </c>
      <c r="AA151" s="79">
        <v>5710</v>
      </c>
      <c r="AB151" s="79">
        <v>109091</v>
      </c>
      <c r="AC151" s="79">
        <v>18873841</v>
      </c>
    </row>
    <row r="152" spans="20:29">
      <c r="T152" s="63" t="s">
        <v>4462</v>
      </c>
      <c r="U152" s="79">
        <v>5910</v>
      </c>
      <c r="V152" s="218">
        <v>-110</v>
      </c>
      <c r="W152" s="79">
        <v>188422</v>
      </c>
      <c r="X152" s="79">
        <v>1113849710</v>
      </c>
      <c r="Y152" s="79">
        <v>6150</v>
      </c>
      <c r="Z152" s="79">
        <v>6150</v>
      </c>
      <c r="AA152" s="79">
        <v>5780</v>
      </c>
      <c r="AB152" s="79">
        <v>111544</v>
      </c>
      <c r="AC152" s="79">
        <v>18873841</v>
      </c>
    </row>
    <row r="153" spans="20:29">
      <c r="T153" s="63" t="s">
        <v>4463</v>
      </c>
      <c r="U153" s="79">
        <v>6020</v>
      </c>
      <c r="V153" s="218">
        <v>270</v>
      </c>
      <c r="W153" s="79">
        <v>330644</v>
      </c>
      <c r="X153" s="79">
        <v>1962955840</v>
      </c>
      <c r="Y153" s="79">
        <v>5850</v>
      </c>
      <c r="Z153" s="79">
        <v>6070</v>
      </c>
      <c r="AA153" s="79">
        <v>5740</v>
      </c>
      <c r="AB153" s="79">
        <v>113621</v>
      </c>
      <c r="AC153" s="79">
        <v>18873841</v>
      </c>
    </row>
    <row r="154" spans="20:29">
      <c r="T154" s="63" t="s">
        <v>4464</v>
      </c>
      <c r="U154" s="79">
        <v>5750</v>
      </c>
      <c r="V154" s="218">
        <v>110</v>
      </c>
      <c r="W154" s="79">
        <v>136247</v>
      </c>
      <c r="X154" s="79">
        <v>783788050</v>
      </c>
      <c r="Y154" s="79">
        <v>5670</v>
      </c>
      <c r="Z154" s="79">
        <v>5850</v>
      </c>
      <c r="AA154" s="79">
        <v>5640</v>
      </c>
      <c r="AB154" s="79">
        <v>108525</v>
      </c>
      <c r="AC154" s="79">
        <v>18873841</v>
      </c>
    </row>
    <row r="155" spans="20:29">
      <c r="T155" s="63" t="s">
        <v>4465</v>
      </c>
      <c r="U155" s="79">
        <v>5640</v>
      </c>
      <c r="V155" s="218">
        <v>90</v>
      </c>
      <c r="W155" s="79">
        <v>205211</v>
      </c>
      <c r="X155" s="79">
        <v>1165832440</v>
      </c>
      <c r="Y155" s="79">
        <v>5600</v>
      </c>
      <c r="Z155" s="79">
        <v>5920</v>
      </c>
      <c r="AA155" s="79">
        <v>5590</v>
      </c>
      <c r="AB155" s="79">
        <v>106448</v>
      </c>
      <c r="AC155" s="79">
        <v>18873841</v>
      </c>
    </row>
    <row r="156" spans="20:29">
      <c r="T156" s="63" t="s">
        <v>4466</v>
      </c>
      <c r="U156" s="79">
        <v>5550</v>
      </c>
      <c r="V156" s="218">
        <v>-80</v>
      </c>
      <c r="W156" s="79">
        <v>125243</v>
      </c>
      <c r="X156" s="79">
        <v>697993160</v>
      </c>
      <c r="Y156" s="79">
        <v>5600</v>
      </c>
      <c r="Z156" s="79">
        <v>5780</v>
      </c>
      <c r="AA156" s="79">
        <v>5500</v>
      </c>
      <c r="AB156" s="79">
        <v>104750</v>
      </c>
      <c r="AC156" s="79">
        <v>18873841</v>
      </c>
    </row>
    <row r="157" spans="20:29">
      <c r="T157" s="63" t="s">
        <v>4467</v>
      </c>
      <c r="U157" s="79">
        <v>5630</v>
      </c>
      <c r="V157" s="218">
        <v>160</v>
      </c>
      <c r="W157" s="79">
        <v>186894</v>
      </c>
      <c r="X157" s="79">
        <v>1022896320</v>
      </c>
      <c r="Y157" s="79">
        <v>5470</v>
      </c>
      <c r="Z157" s="79">
        <v>5630</v>
      </c>
      <c r="AA157" s="79">
        <v>5390</v>
      </c>
      <c r="AB157" s="79">
        <v>106260</v>
      </c>
      <c r="AC157" s="79">
        <v>18873841</v>
      </c>
    </row>
    <row r="158" spans="20:29">
      <c r="T158" s="63" t="s">
        <v>4468</v>
      </c>
      <c r="U158" s="79">
        <v>5470</v>
      </c>
      <c r="V158" s="218">
        <v>100</v>
      </c>
      <c r="W158" s="79">
        <v>76497</v>
      </c>
      <c r="X158" s="79">
        <v>414119730</v>
      </c>
      <c r="Y158" s="79">
        <v>5420</v>
      </c>
      <c r="Z158" s="79">
        <v>5470</v>
      </c>
      <c r="AA158" s="79">
        <v>5350</v>
      </c>
      <c r="AB158" s="79">
        <v>103240</v>
      </c>
      <c r="AC158" s="79">
        <v>18873841</v>
      </c>
    </row>
    <row r="159" spans="20:29">
      <c r="T159" s="63" t="s">
        <v>4469</v>
      </c>
      <c r="U159" s="79">
        <v>5370</v>
      </c>
      <c r="V159" s="218">
        <v>-60</v>
      </c>
      <c r="W159" s="79">
        <v>170220</v>
      </c>
      <c r="X159" s="79">
        <v>908211010</v>
      </c>
      <c r="Y159" s="79">
        <v>5430</v>
      </c>
      <c r="Z159" s="79">
        <v>5430</v>
      </c>
      <c r="AA159" s="79">
        <v>5280</v>
      </c>
      <c r="AB159" s="79">
        <v>101353</v>
      </c>
      <c r="AC159" s="79">
        <v>18873841</v>
      </c>
    </row>
    <row r="160" spans="20:29">
      <c r="T160" s="63" t="s">
        <v>4470</v>
      </c>
      <c r="U160" s="79">
        <v>5430</v>
      </c>
      <c r="V160" s="218">
        <v>-100</v>
      </c>
      <c r="W160" s="79">
        <v>196761</v>
      </c>
      <c r="X160" s="79">
        <v>1077012270</v>
      </c>
      <c r="Y160" s="79">
        <v>5490</v>
      </c>
      <c r="Z160" s="79">
        <v>5590</v>
      </c>
      <c r="AA160" s="79">
        <v>5400</v>
      </c>
      <c r="AB160" s="79">
        <v>102485</v>
      </c>
      <c r="AC160" s="79">
        <v>18873841</v>
      </c>
    </row>
    <row r="161" spans="20:29">
      <c r="T161" s="63" t="s">
        <v>4471</v>
      </c>
      <c r="U161" s="79">
        <v>5530</v>
      </c>
      <c r="V161" s="218">
        <v>-30</v>
      </c>
      <c r="W161" s="79">
        <v>82062</v>
      </c>
      <c r="X161" s="79">
        <v>453125280</v>
      </c>
      <c r="Y161" s="79">
        <v>5610</v>
      </c>
      <c r="Z161" s="79">
        <v>5640</v>
      </c>
      <c r="AA161" s="79">
        <v>5480</v>
      </c>
      <c r="AB161" s="79">
        <v>104372</v>
      </c>
      <c r="AC161" s="79">
        <v>18873841</v>
      </c>
    </row>
    <row r="162" spans="20:29">
      <c r="T162" s="63" t="s">
        <v>4472</v>
      </c>
      <c r="U162" s="79">
        <v>5560</v>
      </c>
      <c r="V162" s="218">
        <v>-40</v>
      </c>
      <c r="W162" s="79">
        <v>76336</v>
      </c>
      <c r="X162" s="79">
        <v>426133600</v>
      </c>
      <c r="Y162" s="79">
        <v>5650</v>
      </c>
      <c r="Z162" s="79">
        <v>5650</v>
      </c>
      <c r="AA162" s="79">
        <v>5530</v>
      </c>
      <c r="AB162" s="79">
        <v>104939</v>
      </c>
      <c r="AC162" s="79">
        <v>18873841</v>
      </c>
    </row>
    <row r="163" spans="20:29">
      <c r="T163" s="63" t="s">
        <v>4473</v>
      </c>
      <c r="U163" s="79">
        <v>5600</v>
      </c>
      <c r="V163" s="218">
        <v>-310</v>
      </c>
      <c r="W163" s="79">
        <v>167961</v>
      </c>
      <c r="X163" s="79">
        <v>944325980</v>
      </c>
      <c r="Y163" s="79">
        <v>5710</v>
      </c>
      <c r="Z163" s="79">
        <v>5740</v>
      </c>
      <c r="AA163" s="79">
        <v>5550</v>
      </c>
      <c r="AB163" s="79">
        <v>105694</v>
      </c>
      <c r="AC163" s="79">
        <v>18873841</v>
      </c>
    </row>
    <row r="164" spans="20:29">
      <c r="T164" s="63" t="s">
        <v>4474</v>
      </c>
      <c r="U164" s="79">
        <v>5910</v>
      </c>
      <c r="V164" s="218">
        <v>-100</v>
      </c>
      <c r="W164" s="79">
        <v>81173</v>
      </c>
      <c r="X164" s="79">
        <v>480797990</v>
      </c>
      <c r="Y164" s="79">
        <v>6070</v>
      </c>
      <c r="Z164" s="79">
        <v>6070</v>
      </c>
      <c r="AA164" s="79">
        <v>5860</v>
      </c>
      <c r="AB164" s="79">
        <v>111544</v>
      </c>
      <c r="AC164" s="79">
        <v>18873841</v>
      </c>
    </row>
    <row r="165" spans="20:29">
      <c r="T165" s="63" t="s">
        <v>4475</v>
      </c>
      <c r="U165" s="79">
        <v>6010</v>
      </c>
      <c r="V165" s="218">
        <v>30</v>
      </c>
      <c r="W165" s="79">
        <v>129550</v>
      </c>
      <c r="X165" s="79">
        <v>782960710</v>
      </c>
      <c r="Y165" s="79">
        <v>5930</v>
      </c>
      <c r="Z165" s="79">
        <v>6290</v>
      </c>
      <c r="AA165" s="79">
        <v>5930</v>
      </c>
      <c r="AB165" s="79">
        <v>113432</v>
      </c>
      <c r="AC165" s="79">
        <v>18873841</v>
      </c>
    </row>
    <row r="166" spans="20:29">
      <c r="T166" s="63" t="s">
        <v>4476</v>
      </c>
      <c r="U166" s="79">
        <v>5980</v>
      </c>
      <c r="V166" s="218">
        <v>230</v>
      </c>
      <c r="W166" s="79">
        <v>291064</v>
      </c>
      <c r="X166" s="79">
        <v>1740592180</v>
      </c>
      <c r="Y166" s="79">
        <v>5710</v>
      </c>
      <c r="Z166" s="79">
        <v>6190</v>
      </c>
      <c r="AA166" s="79">
        <v>5710</v>
      </c>
      <c r="AB166" s="79">
        <v>112866</v>
      </c>
      <c r="AC166" s="79">
        <v>18873841</v>
      </c>
    </row>
    <row r="167" spans="20:29">
      <c r="T167" s="63" t="s">
        <v>4477</v>
      </c>
      <c r="U167" s="79">
        <v>5750</v>
      </c>
      <c r="V167" s="218">
        <v>20</v>
      </c>
      <c r="W167" s="79">
        <v>98037</v>
      </c>
      <c r="X167" s="79">
        <v>561375920</v>
      </c>
      <c r="Y167" s="79">
        <v>5730</v>
      </c>
      <c r="Z167" s="79">
        <v>5760</v>
      </c>
      <c r="AA167" s="79">
        <v>5690</v>
      </c>
      <c r="AB167" s="79">
        <v>108525</v>
      </c>
      <c r="AC167" s="79">
        <v>18873841</v>
      </c>
    </row>
    <row r="168" spans="20:29">
      <c r="T168" s="63" t="s">
        <v>4478</v>
      </c>
      <c r="U168" s="79">
        <v>5730</v>
      </c>
      <c r="V168" s="218">
        <v>80</v>
      </c>
      <c r="W168" s="79">
        <v>119912</v>
      </c>
      <c r="X168" s="79">
        <v>685148270</v>
      </c>
      <c r="Y168" s="79">
        <v>5620</v>
      </c>
      <c r="Z168" s="79">
        <v>5780</v>
      </c>
      <c r="AA168" s="79">
        <v>5600</v>
      </c>
      <c r="AB168" s="79">
        <v>108147</v>
      </c>
      <c r="AC168" s="79">
        <v>18873841</v>
      </c>
    </row>
    <row r="169" spans="20:29">
      <c r="T169" s="63" t="s">
        <v>4479</v>
      </c>
      <c r="U169" s="79">
        <v>5650</v>
      </c>
      <c r="V169" s="218">
        <v>30</v>
      </c>
      <c r="W169" s="79">
        <v>89293</v>
      </c>
      <c r="X169" s="79">
        <v>499313090</v>
      </c>
      <c r="Y169" s="79">
        <v>5690</v>
      </c>
      <c r="Z169" s="79">
        <v>5740</v>
      </c>
      <c r="AA169" s="79">
        <v>5530</v>
      </c>
      <c r="AB169" s="79">
        <v>106637</v>
      </c>
      <c r="AC169" s="79">
        <v>18873841</v>
      </c>
    </row>
    <row r="170" spans="20:29">
      <c r="T170" s="63" t="s">
        <v>4480</v>
      </c>
      <c r="U170" s="79">
        <v>5620</v>
      </c>
      <c r="V170" s="218">
        <v>-70</v>
      </c>
      <c r="W170" s="79">
        <v>117211</v>
      </c>
      <c r="X170" s="79">
        <v>653740060</v>
      </c>
      <c r="Y170" s="79">
        <v>5710</v>
      </c>
      <c r="Z170" s="79">
        <v>5780</v>
      </c>
      <c r="AA170" s="79">
        <v>5400</v>
      </c>
      <c r="AB170" s="79">
        <v>106071</v>
      </c>
      <c r="AC170" s="79">
        <v>18873841</v>
      </c>
    </row>
    <row r="171" spans="20:29">
      <c r="T171" s="63" t="s">
        <v>4481</v>
      </c>
      <c r="U171" s="79">
        <v>5690</v>
      </c>
      <c r="V171" s="218">
        <v>90</v>
      </c>
      <c r="W171" s="79">
        <v>74117</v>
      </c>
      <c r="X171" s="79">
        <v>418350070</v>
      </c>
      <c r="Y171" s="79">
        <v>5600</v>
      </c>
      <c r="Z171" s="79">
        <v>5710</v>
      </c>
      <c r="AA171" s="79">
        <v>5540</v>
      </c>
      <c r="AB171" s="79">
        <v>107392</v>
      </c>
      <c r="AC171" s="79">
        <v>18873841</v>
      </c>
    </row>
    <row r="172" spans="20:29">
      <c r="T172" s="63" t="s">
        <v>4482</v>
      </c>
      <c r="U172" s="79">
        <v>5600</v>
      </c>
      <c r="V172" s="218">
        <v>-240</v>
      </c>
      <c r="W172" s="79">
        <v>188567</v>
      </c>
      <c r="X172" s="79">
        <v>1092124960</v>
      </c>
      <c r="Y172" s="79">
        <v>5890</v>
      </c>
      <c r="Z172" s="79">
        <v>5970</v>
      </c>
      <c r="AA172" s="79">
        <v>5570</v>
      </c>
      <c r="AB172" s="79">
        <v>105694</v>
      </c>
      <c r="AC172" s="79">
        <v>18873841</v>
      </c>
    </row>
    <row r="173" spans="20:29">
      <c r="T173" s="63" t="s">
        <v>4483</v>
      </c>
      <c r="U173" s="79">
        <v>5840</v>
      </c>
      <c r="V173" s="218">
        <v>100</v>
      </c>
      <c r="W173" s="79">
        <v>177388</v>
      </c>
      <c r="X173" s="79">
        <v>1029507270</v>
      </c>
      <c r="Y173" s="79">
        <v>5820</v>
      </c>
      <c r="Z173" s="79">
        <v>5890</v>
      </c>
      <c r="AA173" s="79">
        <v>5690</v>
      </c>
      <c r="AB173" s="79">
        <v>110223</v>
      </c>
      <c r="AC173" s="79">
        <v>18873841</v>
      </c>
    </row>
    <row r="174" spans="20:29">
      <c r="T174" s="63" t="s">
        <v>4484</v>
      </c>
      <c r="U174" s="79">
        <v>5740</v>
      </c>
      <c r="V174" s="218">
        <v>-50</v>
      </c>
      <c r="W174" s="79">
        <v>99883</v>
      </c>
      <c r="X174" s="79">
        <v>572483050</v>
      </c>
      <c r="Y174" s="79">
        <v>5840</v>
      </c>
      <c r="Z174" s="79">
        <v>5840</v>
      </c>
      <c r="AA174" s="79">
        <v>5680</v>
      </c>
      <c r="AB174" s="79">
        <v>108336</v>
      </c>
      <c r="AC174" s="79">
        <v>18873841</v>
      </c>
    </row>
    <row r="175" spans="20:29">
      <c r="T175" s="63" t="s">
        <v>4485</v>
      </c>
      <c r="U175" s="79">
        <v>5790</v>
      </c>
      <c r="V175" s="218">
        <v>0</v>
      </c>
      <c r="W175" s="79">
        <v>106468</v>
      </c>
      <c r="X175" s="79">
        <v>619068380</v>
      </c>
      <c r="Y175" s="79">
        <v>5830</v>
      </c>
      <c r="Z175" s="79">
        <v>5900</v>
      </c>
      <c r="AA175" s="79">
        <v>5710</v>
      </c>
      <c r="AB175" s="79">
        <v>109280</v>
      </c>
      <c r="AC175" s="79">
        <v>18873841</v>
      </c>
    </row>
    <row r="176" spans="20:29">
      <c r="T176" s="63" t="s">
        <v>4486</v>
      </c>
      <c r="U176" s="79">
        <v>5790</v>
      </c>
      <c r="V176" s="218">
        <v>-10</v>
      </c>
      <c r="W176" s="79">
        <v>69059</v>
      </c>
      <c r="X176" s="79">
        <v>397277670</v>
      </c>
      <c r="Y176" s="79">
        <v>5800</v>
      </c>
      <c r="Z176" s="79">
        <v>5870</v>
      </c>
      <c r="AA176" s="79">
        <v>5700</v>
      </c>
      <c r="AB176" s="79">
        <v>109280</v>
      </c>
      <c r="AC176" s="79">
        <v>18873841</v>
      </c>
    </row>
    <row r="177" spans="20:29">
      <c r="T177" s="63" t="s">
        <v>4487</v>
      </c>
      <c r="U177" s="79">
        <v>5800</v>
      </c>
      <c r="V177" s="218">
        <v>-120</v>
      </c>
      <c r="W177" s="79">
        <v>72202</v>
      </c>
      <c r="X177" s="79">
        <v>420625160</v>
      </c>
      <c r="Y177" s="79">
        <v>5920</v>
      </c>
      <c r="Z177" s="79">
        <v>6000</v>
      </c>
      <c r="AA177" s="79">
        <v>5780</v>
      </c>
      <c r="AB177" s="79">
        <v>109468</v>
      </c>
      <c r="AC177" s="79">
        <v>18873841</v>
      </c>
    </row>
    <row r="178" spans="20:29">
      <c r="T178" s="63" t="s">
        <v>4488</v>
      </c>
      <c r="U178" s="79">
        <v>5920</v>
      </c>
      <c r="V178" s="218">
        <v>20</v>
      </c>
      <c r="W178" s="79">
        <v>49155</v>
      </c>
      <c r="X178" s="79">
        <v>290144080</v>
      </c>
      <c r="Y178" s="79">
        <v>5990</v>
      </c>
      <c r="Z178" s="79">
        <v>5990</v>
      </c>
      <c r="AA178" s="79">
        <v>5870</v>
      </c>
      <c r="AB178" s="79">
        <v>111733</v>
      </c>
      <c r="AC178" s="79">
        <v>18873841</v>
      </c>
    </row>
    <row r="179" spans="20:29">
      <c r="T179" s="63" t="s">
        <v>4489</v>
      </c>
      <c r="U179" s="79">
        <v>5900</v>
      </c>
      <c r="V179" s="218">
        <v>40</v>
      </c>
      <c r="W179" s="79">
        <v>92267</v>
      </c>
      <c r="X179" s="79">
        <v>542075330</v>
      </c>
      <c r="Y179" s="79">
        <v>5860</v>
      </c>
      <c r="Z179" s="79">
        <v>5960</v>
      </c>
      <c r="AA179" s="79">
        <v>5810</v>
      </c>
      <c r="AB179" s="79">
        <v>111356</v>
      </c>
      <c r="AC179" s="79">
        <v>18873841</v>
      </c>
    </row>
    <row r="180" spans="20:29">
      <c r="T180" s="63" t="s">
        <v>4490</v>
      </c>
      <c r="U180" s="79">
        <v>5860</v>
      </c>
      <c r="V180" s="218">
        <v>50</v>
      </c>
      <c r="W180" s="79">
        <v>72836</v>
      </c>
      <c r="X180" s="79">
        <v>425924540</v>
      </c>
      <c r="Y180" s="79">
        <v>5830</v>
      </c>
      <c r="Z180" s="79">
        <v>5920</v>
      </c>
      <c r="AA180" s="79">
        <v>5790</v>
      </c>
      <c r="AB180" s="79">
        <v>110601</v>
      </c>
      <c r="AC180" s="79">
        <v>18873841</v>
      </c>
    </row>
    <row r="181" spans="20:29">
      <c r="T181" s="63" t="s">
        <v>4491</v>
      </c>
      <c r="U181" s="79">
        <v>5810</v>
      </c>
      <c r="V181" s="218">
        <v>-100</v>
      </c>
      <c r="W181" s="79">
        <v>105904</v>
      </c>
      <c r="X181" s="79">
        <v>618715390</v>
      </c>
      <c r="Y181" s="79">
        <v>5910</v>
      </c>
      <c r="Z181" s="79">
        <v>6000</v>
      </c>
      <c r="AA181" s="79">
        <v>5740</v>
      </c>
      <c r="AB181" s="79">
        <v>109657</v>
      </c>
      <c r="AC181" s="79">
        <v>18873841</v>
      </c>
    </row>
    <row r="182" spans="20:29">
      <c r="T182" s="63" t="s">
        <v>4492</v>
      </c>
      <c r="U182" s="79">
        <v>5910</v>
      </c>
      <c r="V182" s="218">
        <v>120</v>
      </c>
      <c r="W182" s="79">
        <v>96202</v>
      </c>
      <c r="X182" s="79">
        <v>563987340</v>
      </c>
      <c r="Y182" s="79">
        <v>5780</v>
      </c>
      <c r="Z182" s="79">
        <v>5940</v>
      </c>
      <c r="AA182" s="79">
        <v>5720</v>
      </c>
      <c r="AB182" s="79">
        <v>111544</v>
      </c>
      <c r="AC182" s="79">
        <v>18873841</v>
      </c>
    </row>
    <row r="183" spans="20:29">
      <c r="T183" s="63" t="s">
        <v>4493</v>
      </c>
      <c r="U183" s="79">
        <v>5790</v>
      </c>
      <c r="V183" s="218">
        <v>-120</v>
      </c>
      <c r="W183" s="79">
        <v>167560</v>
      </c>
      <c r="X183" s="79">
        <v>963335650</v>
      </c>
      <c r="Y183" s="79">
        <v>5870</v>
      </c>
      <c r="Z183" s="79">
        <v>5910</v>
      </c>
      <c r="AA183" s="79">
        <v>5650</v>
      </c>
      <c r="AB183" s="79">
        <v>109280</v>
      </c>
      <c r="AC183" s="79">
        <v>18873841</v>
      </c>
    </row>
    <row r="184" spans="20:29">
      <c r="T184" s="63" t="s">
        <v>4494</v>
      </c>
      <c r="U184" s="79">
        <v>5910</v>
      </c>
      <c r="V184" s="218">
        <v>350</v>
      </c>
      <c r="W184" s="79">
        <v>1031035</v>
      </c>
      <c r="X184" s="79">
        <v>6278875560</v>
      </c>
      <c r="Y184" s="79">
        <v>5630</v>
      </c>
      <c r="Z184" s="79">
        <v>6380</v>
      </c>
      <c r="AA184" s="79">
        <v>5560</v>
      </c>
      <c r="AB184" s="79">
        <v>111544</v>
      </c>
      <c r="AC184" s="79">
        <v>18873841</v>
      </c>
    </row>
    <row r="185" spans="20:29">
      <c r="T185" s="63" t="s">
        <v>4495</v>
      </c>
      <c r="U185" s="79">
        <v>5560</v>
      </c>
      <c r="V185" s="218">
        <v>-140</v>
      </c>
      <c r="W185" s="79">
        <v>72881</v>
      </c>
      <c r="X185" s="79">
        <v>407823450</v>
      </c>
      <c r="Y185" s="79">
        <v>5700</v>
      </c>
      <c r="Z185" s="79">
        <v>5750</v>
      </c>
      <c r="AA185" s="79">
        <v>5510</v>
      </c>
      <c r="AB185" s="79">
        <v>104939</v>
      </c>
      <c r="AC185" s="79">
        <v>18873841</v>
      </c>
    </row>
    <row r="186" spans="20:29">
      <c r="T186" s="63" t="s">
        <v>4496</v>
      </c>
      <c r="U186" s="79">
        <v>5700</v>
      </c>
      <c r="V186" s="218">
        <v>340</v>
      </c>
      <c r="W186" s="79">
        <v>215545</v>
      </c>
      <c r="X186" s="79">
        <v>1206942540</v>
      </c>
      <c r="Y186" s="79">
        <v>5230</v>
      </c>
      <c r="Z186" s="79">
        <v>5910</v>
      </c>
      <c r="AA186" s="79">
        <v>5230</v>
      </c>
      <c r="AB186" s="79">
        <v>107581</v>
      </c>
      <c r="AC186" s="79">
        <v>18873841</v>
      </c>
    </row>
    <row r="187" spans="20:29">
      <c r="T187" s="63" t="s">
        <v>4497</v>
      </c>
      <c r="U187" s="79">
        <v>5360</v>
      </c>
      <c r="V187" s="218">
        <v>-370</v>
      </c>
      <c r="W187" s="79">
        <v>190563</v>
      </c>
      <c r="X187" s="79">
        <v>1042640110</v>
      </c>
      <c r="Y187" s="79">
        <v>5730</v>
      </c>
      <c r="Z187" s="79">
        <v>5730</v>
      </c>
      <c r="AA187" s="79">
        <v>5360</v>
      </c>
      <c r="AB187" s="79">
        <v>101164</v>
      </c>
      <c r="AC187" s="79">
        <v>18873841</v>
      </c>
    </row>
    <row r="188" spans="20:29">
      <c r="T188" s="63" t="s">
        <v>4498</v>
      </c>
      <c r="U188" s="79">
        <v>5730</v>
      </c>
      <c r="V188" s="218">
        <v>-100</v>
      </c>
      <c r="W188" s="79">
        <v>114646</v>
      </c>
      <c r="X188" s="79">
        <v>659408620</v>
      </c>
      <c r="Y188" s="79">
        <v>5950</v>
      </c>
      <c r="Z188" s="79">
        <v>5950</v>
      </c>
      <c r="AA188" s="79">
        <v>5650</v>
      </c>
      <c r="AB188" s="79">
        <v>108147</v>
      </c>
      <c r="AC188" s="79">
        <v>18873841</v>
      </c>
    </row>
    <row r="189" spans="20:29">
      <c r="T189" s="63" t="s">
        <v>673</v>
      </c>
      <c r="U189" s="79">
        <v>5830</v>
      </c>
      <c r="V189" s="218">
        <v>-90</v>
      </c>
      <c r="W189" s="79">
        <v>96427</v>
      </c>
      <c r="X189" s="79">
        <v>565689670</v>
      </c>
      <c r="Y189" s="79">
        <v>5930</v>
      </c>
      <c r="Z189" s="79">
        <v>5980</v>
      </c>
      <c r="AA189" s="79">
        <v>5770</v>
      </c>
      <c r="AB189" s="79">
        <v>110034</v>
      </c>
      <c r="AC189" s="79">
        <v>18873841</v>
      </c>
    </row>
    <row r="190" spans="20:29">
      <c r="T190" s="63" t="s">
        <v>674</v>
      </c>
      <c r="U190" s="79">
        <v>5920</v>
      </c>
      <c r="V190" s="218">
        <v>-200</v>
      </c>
      <c r="W190" s="79">
        <v>196515</v>
      </c>
      <c r="X190" s="79">
        <v>1169548200</v>
      </c>
      <c r="Y190" s="79">
        <v>6150</v>
      </c>
      <c r="Z190" s="79">
        <v>6150</v>
      </c>
      <c r="AA190" s="79">
        <v>5880</v>
      </c>
      <c r="AB190" s="79">
        <v>111733</v>
      </c>
      <c r="AC190" s="79">
        <v>18873841</v>
      </c>
    </row>
    <row r="191" spans="20:29">
      <c r="T191" s="63" t="s">
        <v>675</v>
      </c>
      <c r="U191" s="79">
        <v>6120</v>
      </c>
      <c r="V191" s="218">
        <v>-20</v>
      </c>
      <c r="W191" s="79">
        <v>50255</v>
      </c>
      <c r="X191" s="79">
        <v>308030570</v>
      </c>
      <c r="Y191" s="79">
        <v>6120</v>
      </c>
      <c r="Z191" s="79">
        <v>6230</v>
      </c>
      <c r="AA191" s="79">
        <v>6090</v>
      </c>
      <c r="AB191" s="79">
        <v>115508</v>
      </c>
      <c r="AC191" s="79">
        <v>18873841</v>
      </c>
    </row>
    <row r="192" spans="20:29">
      <c r="T192" s="63" t="s">
        <v>676</v>
      </c>
      <c r="U192" s="79">
        <v>6140</v>
      </c>
      <c r="V192" s="218">
        <v>-20</v>
      </c>
      <c r="W192" s="79">
        <v>66883</v>
      </c>
      <c r="X192" s="79">
        <v>411454870</v>
      </c>
      <c r="Y192" s="79">
        <v>6270</v>
      </c>
      <c r="Z192" s="79">
        <v>6270</v>
      </c>
      <c r="AA192" s="79">
        <v>6090</v>
      </c>
      <c r="AB192" s="79">
        <v>115885</v>
      </c>
      <c r="AC192" s="79">
        <v>18873841</v>
      </c>
    </row>
    <row r="193" spans="20:29">
      <c r="T193" s="63" t="s">
        <v>677</v>
      </c>
      <c r="U193" s="79">
        <v>6160</v>
      </c>
      <c r="V193" s="218">
        <v>120</v>
      </c>
      <c r="W193" s="79">
        <v>130367</v>
      </c>
      <c r="X193" s="79">
        <v>804443400</v>
      </c>
      <c r="Y193" s="79">
        <v>6070</v>
      </c>
      <c r="Z193" s="79">
        <v>6290</v>
      </c>
      <c r="AA193" s="79">
        <v>6070</v>
      </c>
      <c r="AB193" s="79">
        <v>116263</v>
      </c>
      <c r="AC193" s="79">
        <v>18873841</v>
      </c>
    </row>
    <row r="194" spans="20:29">
      <c r="T194" s="63" t="s">
        <v>678</v>
      </c>
      <c r="U194" s="79">
        <v>6040</v>
      </c>
      <c r="V194" s="218">
        <v>-20</v>
      </c>
      <c r="W194" s="79">
        <v>76940</v>
      </c>
      <c r="X194" s="79">
        <v>466057260</v>
      </c>
      <c r="Y194" s="79">
        <v>6010</v>
      </c>
      <c r="Z194" s="79">
        <v>6130</v>
      </c>
      <c r="AA194" s="79">
        <v>5970</v>
      </c>
      <c r="AB194" s="79">
        <v>113998</v>
      </c>
      <c r="AC194" s="79">
        <v>18873841</v>
      </c>
    </row>
    <row r="195" spans="20:29">
      <c r="T195" s="63" t="s">
        <v>137</v>
      </c>
      <c r="U195" s="79">
        <v>6060</v>
      </c>
      <c r="V195" s="218">
        <v>110</v>
      </c>
      <c r="W195" s="79">
        <v>114809</v>
      </c>
      <c r="X195" s="79">
        <v>694397510</v>
      </c>
      <c r="Y195" s="79">
        <v>5970</v>
      </c>
      <c r="Z195" s="79">
        <v>6150</v>
      </c>
      <c r="AA195" s="79">
        <v>5960</v>
      </c>
      <c r="AB195" s="79">
        <v>114375</v>
      </c>
      <c r="AC195" s="79">
        <v>18873841</v>
      </c>
    </row>
    <row r="196" spans="20:29">
      <c r="T196" s="63" t="s">
        <v>142</v>
      </c>
      <c r="U196" s="79">
        <v>5950</v>
      </c>
      <c r="V196" s="218">
        <v>220</v>
      </c>
      <c r="W196" s="79">
        <v>139172</v>
      </c>
      <c r="X196" s="79">
        <v>827266640</v>
      </c>
      <c r="Y196" s="79">
        <v>5740</v>
      </c>
      <c r="Z196" s="79">
        <v>6050</v>
      </c>
      <c r="AA196" s="79">
        <v>5740</v>
      </c>
      <c r="AB196" s="79">
        <v>112299</v>
      </c>
      <c r="AC196" s="79">
        <v>18873841</v>
      </c>
    </row>
    <row r="197" spans="20:29">
      <c r="T197" s="63" t="s">
        <v>145</v>
      </c>
      <c r="U197" s="79">
        <v>5730</v>
      </c>
      <c r="V197" s="218">
        <v>-390</v>
      </c>
      <c r="W197" s="79">
        <v>250682</v>
      </c>
      <c r="X197" s="79">
        <v>1441633150</v>
      </c>
      <c r="Y197" s="79">
        <v>6000</v>
      </c>
      <c r="Z197" s="79">
        <v>6000</v>
      </c>
      <c r="AA197" s="79">
        <v>5660</v>
      </c>
      <c r="AB197" s="79">
        <v>108147</v>
      </c>
      <c r="AC197" s="79">
        <v>18873841</v>
      </c>
    </row>
    <row r="198" spans="20:29">
      <c r="T198" s="63" t="s">
        <v>150</v>
      </c>
      <c r="U198" s="79">
        <v>6120</v>
      </c>
      <c r="V198" s="218">
        <v>10</v>
      </c>
      <c r="W198" s="79">
        <v>136707</v>
      </c>
      <c r="X198" s="79">
        <v>832898770</v>
      </c>
      <c r="Y198" s="79">
        <v>6100</v>
      </c>
      <c r="Z198" s="79">
        <v>6190</v>
      </c>
      <c r="AA198" s="79">
        <v>6000</v>
      </c>
      <c r="AB198" s="79">
        <v>115508</v>
      </c>
      <c r="AC198" s="79">
        <v>18873841</v>
      </c>
    </row>
    <row r="199" spans="20:29">
      <c r="T199" s="63" t="s">
        <v>155</v>
      </c>
      <c r="U199" s="79">
        <v>6110</v>
      </c>
      <c r="V199" s="218">
        <v>-70</v>
      </c>
      <c r="W199" s="79">
        <v>161631</v>
      </c>
      <c r="X199" s="79">
        <v>981212740</v>
      </c>
      <c r="Y199" s="79">
        <v>6180</v>
      </c>
      <c r="Z199" s="79">
        <v>6250</v>
      </c>
      <c r="AA199" s="79">
        <v>5990</v>
      </c>
      <c r="AB199" s="79">
        <v>115319</v>
      </c>
      <c r="AC199" s="79">
        <v>18873841</v>
      </c>
    </row>
    <row r="200" spans="20:29">
      <c r="T200" s="63" t="s">
        <v>159</v>
      </c>
      <c r="U200" s="79">
        <v>6180</v>
      </c>
      <c r="V200" s="218">
        <v>-90</v>
      </c>
      <c r="W200" s="79">
        <v>97310</v>
      </c>
      <c r="X200" s="79">
        <v>606031980</v>
      </c>
      <c r="Y200" s="79">
        <v>6250</v>
      </c>
      <c r="Z200" s="79">
        <v>6330</v>
      </c>
      <c r="AA200" s="79">
        <v>6170</v>
      </c>
      <c r="AB200" s="79">
        <v>116640</v>
      </c>
      <c r="AC200" s="79">
        <v>18873841</v>
      </c>
    </row>
    <row r="201" spans="20:29">
      <c r="T201" s="63" t="s">
        <v>164</v>
      </c>
      <c r="U201" s="79">
        <v>6270</v>
      </c>
      <c r="V201" s="218">
        <v>-40</v>
      </c>
      <c r="W201" s="79">
        <v>274947</v>
      </c>
      <c r="X201" s="79">
        <v>1693496760</v>
      </c>
      <c r="Y201" s="79">
        <v>6310</v>
      </c>
      <c r="Z201" s="79">
        <v>6330</v>
      </c>
      <c r="AA201" s="79">
        <v>6010</v>
      </c>
      <c r="AB201" s="79">
        <v>118339</v>
      </c>
      <c r="AC201" s="79">
        <v>18873841</v>
      </c>
    </row>
    <row r="202" spans="20:29">
      <c r="T202" s="63" t="s">
        <v>169</v>
      </c>
      <c r="U202" s="79">
        <v>6310</v>
      </c>
      <c r="V202" s="218">
        <v>-250</v>
      </c>
      <c r="W202" s="79">
        <v>150795</v>
      </c>
      <c r="X202" s="79">
        <v>966866400</v>
      </c>
      <c r="Y202" s="79">
        <v>6560</v>
      </c>
      <c r="Z202" s="79">
        <v>6730</v>
      </c>
      <c r="AA202" s="79">
        <v>6260</v>
      </c>
      <c r="AB202" s="79">
        <v>119094</v>
      </c>
      <c r="AC202" s="79">
        <v>18873841</v>
      </c>
    </row>
    <row r="203" spans="20:29">
      <c r="T203" s="63" t="s">
        <v>172</v>
      </c>
      <c r="U203" s="79">
        <v>6560</v>
      </c>
      <c r="V203" s="218">
        <v>150</v>
      </c>
      <c r="W203" s="79">
        <v>283045</v>
      </c>
      <c r="X203" s="79">
        <v>1861161700</v>
      </c>
      <c r="Y203" s="79">
        <v>6600</v>
      </c>
      <c r="Z203" s="79">
        <v>6830</v>
      </c>
      <c r="AA203" s="79">
        <v>6400</v>
      </c>
      <c r="AB203" s="79">
        <v>123812</v>
      </c>
      <c r="AC203" s="79">
        <v>18873841</v>
      </c>
    </row>
    <row r="204" spans="20:29">
      <c r="T204" s="63" t="s">
        <v>176</v>
      </c>
      <c r="U204" s="79">
        <v>6410</v>
      </c>
      <c r="V204" s="218">
        <v>-160</v>
      </c>
      <c r="W204" s="79">
        <v>145717</v>
      </c>
      <c r="X204" s="79">
        <v>946211240</v>
      </c>
      <c r="Y204" s="79">
        <v>6570</v>
      </c>
      <c r="Z204" s="79">
        <v>6660</v>
      </c>
      <c r="AA204" s="79">
        <v>6370</v>
      </c>
      <c r="AB204" s="79">
        <v>120981</v>
      </c>
      <c r="AC204" s="79">
        <v>18873841</v>
      </c>
    </row>
    <row r="205" spans="20:29">
      <c r="T205" s="63" t="s">
        <v>180</v>
      </c>
      <c r="U205" s="79">
        <v>6570</v>
      </c>
      <c r="V205" s="218">
        <v>-340</v>
      </c>
      <c r="W205" s="79">
        <v>268179</v>
      </c>
      <c r="X205" s="79">
        <v>1796341030</v>
      </c>
      <c r="Y205" s="79">
        <v>6900</v>
      </c>
      <c r="Z205" s="79">
        <v>7020</v>
      </c>
      <c r="AA205" s="79">
        <v>6570</v>
      </c>
      <c r="AB205" s="79">
        <v>123298</v>
      </c>
      <c r="AC205" s="79">
        <v>18766750</v>
      </c>
    </row>
    <row r="206" spans="20:29">
      <c r="T206" s="63" t="s">
        <v>184</v>
      </c>
      <c r="U206" s="79">
        <v>6910</v>
      </c>
      <c r="V206" s="218">
        <v>-240</v>
      </c>
      <c r="W206" s="79">
        <v>276606</v>
      </c>
      <c r="X206" s="79">
        <v>1945298360</v>
      </c>
      <c r="Y206" s="79">
        <v>7020</v>
      </c>
      <c r="Z206" s="79">
        <v>7280</v>
      </c>
      <c r="AA206" s="79">
        <v>6870</v>
      </c>
      <c r="AB206" s="79">
        <v>129678</v>
      </c>
      <c r="AC206" s="79">
        <v>18766750</v>
      </c>
    </row>
    <row r="207" spans="20:29">
      <c r="T207" s="63" t="s">
        <v>187</v>
      </c>
      <c r="U207" s="79">
        <v>7150</v>
      </c>
      <c r="V207" s="218">
        <v>430</v>
      </c>
      <c r="W207" s="79">
        <v>629754</v>
      </c>
      <c r="X207" s="79">
        <v>4508389660</v>
      </c>
      <c r="Y207" s="79">
        <v>6800</v>
      </c>
      <c r="Z207" s="79">
        <v>7450</v>
      </c>
      <c r="AA207" s="79">
        <v>6710</v>
      </c>
      <c r="AB207" s="79">
        <v>134182</v>
      </c>
      <c r="AC207" s="79">
        <v>18766750</v>
      </c>
    </row>
    <row r="208" spans="20:29">
      <c r="T208" s="63" t="s">
        <v>190</v>
      </c>
      <c r="U208" s="79">
        <v>6720</v>
      </c>
      <c r="V208" s="218">
        <v>160</v>
      </c>
      <c r="W208" s="79">
        <v>274062</v>
      </c>
      <c r="X208" s="79">
        <v>1827732960</v>
      </c>
      <c r="Y208" s="79">
        <v>6610</v>
      </c>
      <c r="Z208" s="79">
        <v>6810</v>
      </c>
      <c r="AA208" s="79">
        <v>6510</v>
      </c>
      <c r="AB208" s="79">
        <v>126113</v>
      </c>
      <c r="AC208" s="79">
        <v>18766750</v>
      </c>
    </row>
    <row r="209" spans="20:29">
      <c r="T209" s="63" t="s">
        <v>192</v>
      </c>
      <c r="U209" s="79">
        <v>6560</v>
      </c>
      <c r="V209" s="218">
        <v>-220</v>
      </c>
      <c r="W209" s="79">
        <v>249471</v>
      </c>
      <c r="X209" s="79">
        <v>1650965040</v>
      </c>
      <c r="Y209" s="79">
        <v>6790</v>
      </c>
      <c r="Z209" s="79">
        <v>6790</v>
      </c>
      <c r="AA209" s="79">
        <v>6540</v>
      </c>
      <c r="AB209" s="79">
        <v>123110</v>
      </c>
      <c r="AC209" s="79">
        <v>18766750</v>
      </c>
    </row>
    <row r="210" spans="20:29">
      <c r="T210" s="63" t="s">
        <v>194</v>
      </c>
      <c r="U210" s="79">
        <v>6780</v>
      </c>
      <c r="V210" s="218">
        <v>200</v>
      </c>
      <c r="W210" s="79">
        <v>278600</v>
      </c>
      <c r="X210" s="79">
        <v>1860044750</v>
      </c>
      <c r="Y210" s="79">
        <v>6450</v>
      </c>
      <c r="Z210" s="79">
        <v>7000</v>
      </c>
      <c r="AA210" s="79">
        <v>6450</v>
      </c>
      <c r="AB210" s="79">
        <v>127239</v>
      </c>
      <c r="AC210" s="79">
        <v>18766750</v>
      </c>
    </row>
    <row r="211" spans="20:29">
      <c r="T211" s="63" t="s">
        <v>196</v>
      </c>
      <c r="U211" s="79">
        <v>6580</v>
      </c>
      <c r="V211" s="218">
        <v>-280</v>
      </c>
      <c r="W211" s="79">
        <v>329984</v>
      </c>
      <c r="X211" s="79">
        <v>2211678790</v>
      </c>
      <c r="Y211" s="79">
        <v>6840</v>
      </c>
      <c r="Z211" s="79">
        <v>6990</v>
      </c>
      <c r="AA211" s="79">
        <v>6550</v>
      </c>
      <c r="AB211" s="79">
        <v>123485</v>
      </c>
      <c r="AC211" s="79">
        <v>18766750</v>
      </c>
    </row>
    <row r="212" spans="20:29">
      <c r="T212" s="63" t="s">
        <v>198</v>
      </c>
      <c r="U212" s="79">
        <v>6860</v>
      </c>
      <c r="V212" s="218">
        <v>-90</v>
      </c>
      <c r="W212" s="79">
        <v>279936</v>
      </c>
      <c r="X212" s="79">
        <v>1944660690</v>
      </c>
      <c r="Y212" s="79">
        <v>6950</v>
      </c>
      <c r="Z212" s="79">
        <v>7190</v>
      </c>
      <c r="AA212" s="79">
        <v>6790</v>
      </c>
      <c r="AB212" s="79">
        <v>128740</v>
      </c>
      <c r="AC212" s="79">
        <v>18766750</v>
      </c>
    </row>
    <row r="213" spans="20:29">
      <c r="T213" s="63" t="s">
        <v>200</v>
      </c>
      <c r="U213" s="79">
        <v>6950</v>
      </c>
      <c r="V213" s="218">
        <v>30</v>
      </c>
      <c r="W213" s="79">
        <v>263287</v>
      </c>
      <c r="X213" s="79">
        <v>1842947330</v>
      </c>
      <c r="Y213" s="79">
        <v>6980</v>
      </c>
      <c r="Z213" s="79">
        <v>7090</v>
      </c>
      <c r="AA213" s="79">
        <v>6910</v>
      </c>
      <c r="AB213" s="79">
        <v>130429</v>
      </c>
      <c r="AC213" s="79">
        <v>18766750</v>
      </c>
    </row>
    <row r="214" spans="20:29">
      <c r="T214" s="63" t="s">
        <v>201</v>
      </c>
      <c r="U214" s="79">
        <v>6920</v>
      </c>
      <c r="V214" s="218">
        <v>-480</v>
      </c>
      <c r="W214" s="79">
        <v>574009</v>
      </c>
      <c r="X214" s="79">
        <v>4035065450</v>
      </c>
      <c r="Y214" s="79">
        <v>7210</v>
      </c>
      <c r="Z214" s="79">
        <v>7290</v>
      </c>
      <c r="AA214" s="79">
        <v>6920</v>
      </c>
      <c r="AB214" s="79">
        <v>129866</v>
      </c>
      <c r="AC214" s="79">
        <v>18766750</v>
      </c>
    </row>
    <row r="215" spans="20:29">
      <c r="T215" s="63" t="s">
        <v>202</v>
      </c>
      <c r="U215" s="79">
        <v>7400</v>
      </c>
      <c r="V215" s="218">
        <v>-300</v>
      </c>
      <c r="W215" s="79">
        <v>504763</v>
      </c>
      <c r="X215" s="79">
        <v>3815406610</v>
      </c>
      <c r="Y215" s="79">
        <v>7750</v>
      </c>
      <c r="Z215" s="79">
        <v>7780</v>
      </c>
      <c r="AA215" s="79">
        <v>7390</v>
      </c>
      <c r="AB215" s="79">
        <v>138874</v>
      </c>
      <c r="AC215" s="79">
        <v>18766750</v>
      </c>
    </row>
    <row r="216" spans="20:29">
      <c r="T216" s="63" t="s">
        <v>204</v>
      </c>
      <c r="U216" s="79">
        <v>7700</v>
      </c>
      <c r="V216" s="218">
        <v>240</v>
      </c>
      <c r="W216" s="79">
        <v>347934</v>
      </c>
      <c r="X216" s="79">
        <v>2628002850</v>
      </c>
      <c r="Y216" s="79">
        <v>7450</v>
      </c>
      <c r="Z216" s="79">
        <v>7700</v>
      </c>
      <c r="AA216" s="79">
        <v>7400</v>
      </c>
      <c r="AB216" s="79">
        <v>144504</v>
      </c>
      <c r="AC216" s="79">
        <v>18766750</v>
      </c>
    </row>
    <row r="217" spans="20:29">
      <c r="T217" s="63" t="s">
        <v>206</v>
      </c>
      <c r="U217" s="79">
        <v>7460</v>
      </c>
      <c r="V217" s="218">
        <v>-110</v>
      </c>
      <c r="W217" s="79">
        <v>339566</v>
      </c>
      <c r="X217" s="79">
        <v>2550678180</v>
      </c>
      <c r="Y217" s="79">
        <v>7650</v>
      </c>
      <c r="Z217" s="79">
        <v>7680</v>
      </c>
      <c r="AA217" s="79">
        <v>7450</v>
      </c>
      <c r="AB217" s="79">
        <v>140000</v>
      </c>
      <c r="AC217" s="79">
        <v>18766750</v>
      </c>
    </row>
    <row r="218" spans="20:29">
      <c r="T218" s="63" t="s">
        <v>208</v>
      </c>
      <c r="U218" s="79">
        <v>7570</v>
      </c>
      <c r="V218" s="218">
        <v>-120</v>
      </c>
      <c r="W218" s="79">
        <v>571247</v>
      </c>
      <c r="X218" s="79">
        <v>4398533060</v>
      </c>
      <c r="Y218" s="79">
        <v>7600</v>
      </c>
      <c r="Z218" s="79">
        <v>7900</v>
      </c>
      <c r="AA218" s="79">
        <v>7560</v>
      </c>
      <c r="AB218" s="79">
        <v>142064</v>
      </c>
      <c r="AC218" s="79">
        <v>18766750</v>
      </c>
    </row>
    <row r="219" spans="20:29">
      <c r="T219" s="63" t="s">
        <v>210</v>
      </c>
      <c r="U219" s="79">
        <v>7690</v>
      </c>
      <c r="V219" s="218">
        <v>-30</v>
      </c>
      <c r="W219" s="79">
        <v>472962</v>
      </c>
      <c r="X219" s="79">
        <v>3593336990</v>
      </c>
      <c r="Y219" s="79">
        <v>7720</v>
      </c>
      <c r="Z219" s="79">
        <v>7770</v>
      </c>
      <c r="AA219" s="79">
        <v>7450</v>
      </c>
      <c r="AB219" s="79">
        <v>144316</v>
      </c>
      <c r="AC219" s="79">
        <v>18766750</v>
      </c>
    </row>
    <row r="220" spans="20:29">
      <c r="T220" s="63" t="s">
        <v>211</v>
      </c>
      <c r="U220" s="79">
        <v>7720</v>
      </c>
      <c r="V220" s="218">
        <v>-180</v>
      </c>
      <c r="W220" s="79">
        <v>574422</v>
      </c>
      <c r="X220" s="79">
        <v>4474688580</v>
      </c>
      <c r="Y220" s="79">
        <v>8090</v>
      </c>
      <c r="Z220" s="79">
        <v>8230</v>
      </c>
      <c r="AA220" s="79">
        <v>7630</v>
      </c>
      <c r="AB220" s="79">
        <v>144879</v>
      </c>
      <c r="AC220" s="79">
        <v>18766750</v>
      </c>
    </row>
    <row r="221" spans="20:29">
      <c r="T221" s="63" t="s">
        <v>213</v>
      </c>
      <c r="U221" s="79">
        <v>7900</v>
      </c>
      <c r="V221" s="218">
        <v>-390</v>
      </c>
      <c r="W221" s="79">
        <v>927703</v>
      </c>
      <c r="X221" s="79">
        <v>7376895030</v>
      </c>
      <c r="Y221" s="79">
        <v>8280</v>
      </c>
      <c r="Z221" s="79">
        <v>8350</v>
      </c>
      <c r="AA221" s="79">
        <v>7800</v>
      </c>
      <c r="AB221" s="79">
        <v>148257</v>
      </c>
      <c r="AC221" s="79">
        <v>18766750</v>
      </c>
    </row>
    <row r="222" spans="20:29">
      <c r="T222" s="63" t="s">
        <v>217</v>
      </c>
      <c r="U222" s="79">
        <v>8290</v>
      </c>
      <c r="V222" s="218">
        <v>430</v>
      </c>
      <c r="W222" s="79">
        <v>2355777</v>
      </c>
      <c r="X222" s="79">
        <v>19977825270</v>
      </c>
      <c r="Y222" s="79">
        <v>8000</v>
      </c>
      <c r="Z222" s="79">
        <v>8830</v>
      </c>
      <c r="AA222" s="79">
        <v>8000</v>
      </c>
      <c r="AB222" s="79">
        <v>155576</v>
      </c>
      <c r="AC222" s="79">
        <v>18766750</v>
      </c>
    </row>
    <row r="223" spans="20:29">
      <c r="T223" s="63" t="s">
        <v>220</v>
      </c>
      <c r="U223" s="79">
        <v>7860</v>
      </c>
      <c r="V223" s="218">
        <v>-170</v>
      </c>
      <c r="W223" s="79">
        <v>1054866</v>
      </c>
      <c r="X223" s="79">
        <v>8357154880</v>
      </c>
      <c r="Y223" s="79">
        <v>8140</v>
      </c>
      <c r="Z223" s="79">
        <v>8300</v>
      </c>
      <c r="AA223" s="79">
        <v>7700</v>
      </c>
      <c r="AB223" s="79">
        <v>147507</v>
      </c>
      <c r="AC223" s="79">
        <v>18766750</v>
      </c>
    </row>
    <row r="224" spans="20:29">
      <c r="T224" s="63" t="s">
        <v>223</v>
      </c>
      <c r="U224" s="79">
        <v>8030</v>
      </c>
      <c r="V224" s="79">
        <v>-1090</v>
      </c>
      <c r="W224" s="79">
        <v>2285184</v>
      </c>
      <c r="X224" s="79">
        <v>19424581180</v>
      </c>
      <c r="Y224" s="79">
        <v>9150</v>
      </c>
      <c r="Z224" s="79">
        <v>9160</v>
      </c>
      <c r="AA224" s="79">
        <v>8030</v>
      </c>
      <c r="AB224" s="79">
        <v>150697</v>
      </c>
      <c r="AC224" s="79">
        <v>18766750</v>
      </c>
    </row>
    <row r="225" spans="20:29">
      <c r="T225" s="63" t="s">
        <v>224</v>
      </c>
      <c r="U225" s="79">
        <v>9120</v>
      </c>
      <c r="V225" s="79">
        <v>1250</v>
      </c>
      <c r="W225" s="79">
        <v>4808823</v>
      </c>
      <c r="X225" s="79">
        <v>44351522270</v>
      </c>
      <c r="Y225" s="79">
        <v>8620</v>
      </c>
      <c r="Z225" s="79">
        <v>9670</v>
      </c>
      <c r="AA225" s="79">
        <v>8620</v>
      </c>
      <c r="AB225" s="79">
        <v>171153</v>
      </c>
      <c r="AC225" s="79">
        <v>18766750</v>
      </c>
    </row>
    <row r="226" spans="20:29">
      <c r="T226" s="63" t="s">
        <v>225</v>
      </c>
      <c r="U226" s="79">
        <v>7870</v>
      </c>
      <c r="V226" s="79">
        <v>-1400</v>
      </c>
      <c r="W226" s="79">
        <v>2101049</v>
      </c>
      <c r="X226" s="79">
        <v>16702086690</v>
      </c>
      <c r="Y226" s="79">
        <v>8000</v>
      </c>
      <c r="Z226" s="79">
        <v>8340</v>
      </c>
      <c r="AA226" s="79">
        <v>7700</v>
      </c>
      <c r="AB226" s="79">
        <v>147694</v>
      </c>
      <c r="AC226" s="79">
        <v>18766750</v>
      </c>
    </row>
    <row r="227" spans="20:29">
      <c r="T227" s="63" t="s">
        <v>227</v>
      </c>
      <c r="U227" s="79">
        <v>9270</v>
      </c>
      <c r="V227" s="79">
        <v>-1080</v>
      </c>
      <c r="W227" s="79">
        <v>9607491</v>
      </c>
      <c r="X227" s="79">
        <v>101374771340</v>
      </c>
      <c r="Y227" s="79">
        <v>10300</v>
      </c>
      <c r="Z227" s="79">
        <v>12100</v>
      </c>
      <c r="AA227" s="79">
        <v>9240</v>
      </c>
      <c r="AB227" s="79">
        <v>173968</v>
      </c>
      <c r="AC227" s="79">
        <v>18766750</v>
      </c>
    </row>
    <row r="228" spans="20:29">
      <c r="T228" s="63" t="s">
        <v>228</v>
      </c>
      <c r="U228" s="79">
        <v>10350</v>
      </c>
      <c r="V228" s="218">
        <v>350</v>
      </c>
      <c r="W228" s="79">
        <v>1574422</v>
      </c>
      <c r="X228" s="79">
        <v>15872376560</v>
      </c>
      <c r="Y228" s="79">
        <v>9700</v>
      </c>
      <c r="Z228" s="79">
        <v>10450</v>
      </c>
      <c r="AA228" s="79">
        <v>9400</v>
      </c>
      <c r="AB228" s="79">
        <v>194236</v>
      </c>
      <c r="AC228" s="79">
        <v>18766750</v>
      </c>
    </row>
    <row r="229" spans="20:29">
      <c r="T229" s="63" t="s">
        <v>229</v>
      </c>
      <c r="U229" s="79">
        <v>10000</v>
      </c>
      <c r="V229" s="218">
        <v>280</v>
      </c>
      <c r="W229" s="79">
        <v>966456</v>
      </c>
      <c r="X229" s="79">
        <v>9564825700</v>
      </c>
      <c r="Y229" s="79">
        <v>9750</v>
      </c>
      <c r="Z229" s="79">
        <v>10250</v>
      </c>
      <c r="AA229" s="79">
        <v>9650</v>
      </c>
      <c r="AB229" s="79">
        <v>187668</v>
      </c>
      <c r="AC229" s="79">
        <v>18766750</v>
      </c>
    </row>
    <row r="230" spans="20:29">
      <c r="T230" s="63" t="s">
        <v>231</v>
      </c>
      <c r="U230" s="79">
        <v>9720</v>
      </c>
      <c r="V230" s="218">
        <v>240</v>
      </c>
      <c r="W230" s="79">
        <v>780493</v>
      </c>
      <c r="X230" s="79">
        <v>7621346220</v>
      </c>
      <c r="Y230" s="79">
        <v>9950</v>
      </c>
      <c r="Z230" s="79">
        <v>9950</v>
      </c>
      <c r="AA230" s="79">
        <v>9630</v>
      </c>
      <c r="AB230" s="79">
        <v>182413</v>
      </c>
      <c r="AC230" s="79">
        <v>18766750</v>
      </c>
    </row>
    <row r="231" spans="20:29">
      <c r="T231" s="63" t="s">
        <v>233</v>
      </c>
      <c r="U231" s="79">
        <v>9480</v>
      </c>
      <c r="V231" s="218">
        <v>340</v>
      </c>
      <c r="W231" s="79">
        <v>1146936</v>
      </c>
      <c r="X231" s="79">
        <v>11001221630</v>
      </c>
      <c r="Y231" s="79">
        <v>9200</v>
      </c>
      <c r="Z231" s="79">
        <v>9910</v>
      </c>
      <c r="AA231" s="79">
        <v>9200</v>
      </c>
      <c r="AB231" s="79">
        <v>177909</v>
      </c>
      <c r="AC231" s="79">
        <v>18766750</v>
      </c>
    </row>
    <row r="232" spans="20:29">
      <c r="T232" s="63" t="s">
        <v>235</v>
      </c>
      <c r="U232" s="79">
        <v>9140</v>
      </c>
      <c r="V232" s="218">
        <v>-960</v>
      </c>
      <c r="W232" s="79">
        <v>1502463</v>
      </c>
      <c r="X232" s="79">
        <v>14025480660</v>
      </c>
      <c r="Y232" s="79">
        <v>9000</v>
      </c>
      <c r="Z232" s="79">
        <v>9750</v>
      </c>
      <c r="AA232" s="79">
        <v>8910</v>
      </c>
      <c r="AB232" s="79">
        <v>171528</v>
      </c>
      <c r="AC232" s="79">
        <v>18766750</v>
      </c>
    </row>
    <row r="233" spans="20:29">
      <c r="T233" s="63" t="s">
        <v>237</v>
      </c>
      <c r="U233" s="79">
        <v>10100</v>
      </c>
      <c r="V233" s="218">
        <v>470</v>
      </c>
      <c r="W233" s="79">
        <v>2007009</v>
      </c>
      <c r="X233" s="79">
        <v>19985441470</v>
      </c>
      <c r="Y233" s="79">
        <v>9800</v>
      </c>
      <c r="Z233" s="79">
        <v>10400</v>
      </c>
      <c r="AA233" s="79">
        <v>9530</v>
      </c>
      <c r="AB233" s="79">
        <v>189544</v>
      </c>
      <c r="AC233" s="79">
        <v>18766750</v>
      </c>
    </row>
    <row r="234" spans="20:29">
      <c r="T234" s="63" t="s">
        <v>238</v>
      </c>
      <c r="U234" s="79">
        <v>9630</v>
      </c>
      <c r="V234" s="218">
        <v>470</v>
      </c>
      <c r="W234" s="79">
        <v>1218455</v>
      </c>
      <c r="X234" s="79">
        <v>11543495540</v>
      </c>
      <c r="Y234" s="79">
        <v>9230</v>
      </c>
      <c r="Z234" s="79">
        <v>9700</v>
      </c>
      <c r="AA234" s="79">
        <v>9160</v>
      </c>
      <c r="AB234" s="79">
        <v>180724</v>
      </c>
      <c r="AC234" s="79">
        <v>18766750</v>
      </c>
    </row>
    <row r="235" spans="20:29">
      <c r="T235" s="63" t="s">
        <v>241</v>
      </c>
      <c r="U235" s="79">
        <v>9160</v>
      </c>
      <c r="V235" s="218">
        <v>110</v>
      </c>
      <c r="W235" s="79">
        <v>1690760</v>
      </c>
      <c r="X235" s="79">
        <v>16070203310</v>
      </c>
      <c r="Y235" s="79">
        <v>9800</v>
      </c>
      <c r="Z235" s="79">
        <v>9990</v>
      </c>
      <c r="AA235" s="79">
        <v>9140</v>
      </c>
      <c r="AB235" s="79">
        <v>171903</v>
      </c>
      <c r="AC235" s="79">
        <v>18766750</v>
      </c>
    </row>
    <row r="236" spans="20:29">
      <c r="T236" s="63" t="s">
        <v>243</v>
      </c>
      <c r="U236" s="79">
        <v>9050</v>
      </c>
      <c r="V236" s="218">
        <v>20</v>
      </c>
      <c r="W236" s="79">
        <v>717808</v>
      </c>
      <c r="X236" s="79">
        <v>6658936180</v>
      </c>
      <c r="Y236" s="79">
        <v>9150</v>
      </c>
      <c r="Z236" s="79">
        <v>9320</v>
      </c>
      <c r="AA236" s="79">
        <v>8960</v>
      </c>
      <c r="AB236" s="79">
        <v>169839</v>
      </c>
      <c r="AC236" s="79">
        <v>18766750</v>
      </c>
    </row>
    <row r="237" spans="20:29">
      <c r="T237" s="63" t="s">
        <v>245</v>
      </c>
      <c r="U237" s="79">
        <v>9030</v>
      </c>
      <c r="V237" s="218">
        <v>310</v>
      </c>
      <c r="W237" s="79">
        <v>1309763</v>
      </c>
      <c r="X237" s="79">
        <v>11652946230</v>
      </c>
      <c r="Y237" s="79">
        <v>8740</v>
      </c>
      <c r="Z237" s="79">
        <v>9460</v>
      </c>
      <c r="AA237" s="79">
        <v>8180</v>
      </c>
      <c r="AB237" s="79">
        <v>169464</v>
      </c>
      <c r="AC237" s="79">
        <v>18766750</v>
      </c>
    </row>
    <row r="238" spans="20:29">
      <c r="T238" s="63" t="s">
        <v>246</v>
      </c>
      <c r="U238" s="79">
        <v>8720</v>
      </c>
      <c r="V238" s="218">
        <v>-680</v>
      </c>
      <c r="W238" s="79">
        <v>836595</v>
      </c>
      <c r="X238" s="79">
        <v>7556136290</v>
      </c>
      <c r="Y238" s="79">
        <v>9200</v>
      </c>
      <c r="Z238" s="79">
        <v>9380</v>
      </c>
      <c r="AA238" s="79">
        <v>8720</v>
      </c>
      <c r="AB238" s="79">
        <v>163646</v>
      </c>
      <c r="AC238" s="79">
        <v>18766750</v>
      </c>
    </row>
    <row r="239" spans="20:29">
      <c r="T239" s="63" t="s">
        <v>247</v>
      </c>
      <c r="U239" s="79">
        <v>9400</v>
      </c>
      <c r="V239" s="218">
        <v>40</v>
      </c>
      <c r="W239" s="79">
        <v>992451</v>
      </c>
      <c r="X239" s="79">
        <v>9372238550</v>
      </c>
      <c r="Y239" s="79">
        <v>9340</v>
      </c>
      <c r="Z239" s="79">
        <v>9630</v>
      </c>
      <c r="AA239" s="79">
        <v>9300</v>
      </c>
      <c r="AB239" s="79">
        <v>176407</v>
      </c>
      <c r="AC239" s="79">
        <v>18766750</v>
      </c>
    </row>
    <row r="240" spans="20:29">
      <c r="T240" s="63" t="s">
        <v>249</v>
      </c>
      <c r="U240" s="79">
        <v>9360</v>
      </c>
      <c r="V240" s="218">
        <v>-60</v>
      </c>
      <c r="W240" s="79">
        <v>1491691</v>
      </c>
      <c r="X240" s="79">
        <v>14319463220</v>
      </c>
      <c r="Y240" s="79">
        <v>9550</v>
      </c>
      <c r="Z240" s="79">
        <v>9940</v>
      </c>
      <c r="AA240" s="79">
        <v>9210</v>
      </c>
      <c r="AB240" s="79">
        <v>175657</v>
      </c>
      <c r="AC240" s="79">
        <v>18766750</v>
      </c>
    </row>
    <row r="241" spans="20:29">
      <c r="T241" s="63" t="s">
        <v>251</v>
      </c>
      <c r="U241" s="79">
        <v>9420</v>
      </c>
      <c r="V241" s="218">
        <v>-290</v>
      </c>
      <c r="W241" s="79">
        <v>2051883</v>
      </c>
      <c r="X241" s="79">
        <v>19660875270</v>
      </c>
      <c r="Y241" s="79">
        <v>9670</v>
      </c>
      <c r="Z241" s="79">
        <v>10200</v>
      </c>
      <c r="AA241" s="79">
        <v>9150</v>
      </c>
      <c r="AB241" s="79">
        <v>176783</v>
      </c>
      <c r="AC241" s="79">
        <v>18766750</v>
      </c>
    </row>
    <row r="242" spans="20:29">
      <c r="T242" s="63" t="s">
        <v>5491</v>
      </c>
      <c r="U242" s="79">
        <v>9710</v>
      </c>
      <c r="V242" s="218">
        <v>660</v>
      </c>
      <c r="W242" s="79">
        <v>4465842</v>
      </c>
      <c r="X242" s="79">
        <v>44074798720</v>
      </c>
      <c r="Y242" s="79">
        <v>9540</v>
      </c>
      <c r="Z242" s="79">
        <v>10600</v>
      </c>
      <c r="AA242" s="79">
        <v>9310</v>
      </c>
      <c r="AB242" s="79">
        <v>182225</v>
      </c>
      <c r="AC242" s="79">
        <v>18766750</v>
      </c>
    </row>
    <row r="243" spans="20:29">
      <c r="T243" s="63" t="s">
        <v>5496</v>
      </c>
      <c r="U243" s="79">
        <v>9050</v>
      </c>
      <c r="V243" s="218">
        <v>-110</v>
      </c>
      <c r="W243" s="79">
        <v>2226874</v>
      </c>
      <c r="X243" s="79">
        <v>21035456370</v>
      </c>
      <c r="Y243" s="79">
        <v>9350</v>
      </c>
      <c r="Z243" s="79">
        <v>9970</v>
      </c>
      <c r="AA243" s="79">
        <v>8900</v>
      </c>
      <c r="AB243" s="79">
        <v>169839</v>
      </c>
      <c r="AC243" s="79">
        <v>18766750</v>
      </c>
    </row>
    <row r="244" spans="20:29">
      <c r="T244" s="63" t="s">
        <v>5499</v>
      </c>
      <c r="U244" s="79">
        <v>9160</v>
      </c>
      <c r="V244" s="218">
        <v>-750</v>
      </c>
      <c r="W244" s="79">
        <v>1746666</v>
      </c>
      <c r="X244" s="79">
        <v>16354859160</v>
      </c>
      <c r="Y244" s="79">
        <v>9540</v>
      </c>
      <c r="Z244" s="79">
        <v>9710</v>
      </c>
      <c r="AA244" s="79">
        <v>9010</v>
      </c>
      <c r="AB244" s="79">
        <v>171903</v>
      </c>
      <c r="AC244" s="79">
        <v>18766750</v>
      </c>
    </row>
    <row r="245" spans="20:29">
      <c r="T245" s="63" t="s">
        <v>5502</v>
      </c>
      <c r="U245" s="79">
        <v>9910</v>
      </c>
      <c r="V245" s="79">
        <v>-1140</v>
      </c>
      <c r="W245" s="79">
        <v>1872468</v>
      </c>
      <c r="X245" s="79">
        <v>19177779760</v>
      </c>
      <c r="Y245" s="79">
        <v>10600</v>
      </c>
      <c r="Z245" s="79">
        <v>10950</v>
      </c>
      <c r="AA245" s="79">
        <v>9860</v>
      </c>
      <c r="AB245" s="79">
        <v>185978</v>
      </c>
      <c r="AC245" s="79">
        <v>18766750</v>
      </c>
    </row>
    <row r="246" spans="20:29">
      <c r="T246" s="63" t="s">
        <v>5505</v>
      </c>
      <c r="U246" s="79">
        <v>11050</v>
      </c>
      <c r="V246" s="218">
        <v>300</v>
      </c>
      <c r="W246" s="79">
        <v>7880920</v>
      </c>
      <c r="X246" s="79">
        <v>85258941420</v>
      </c>
      <c r="Y246" s="79">
        <v>12100</v>
      </c>
      <c r="Z246" s="79">
        <v>12300</v>
      </c>
      <c r="AA246" s="79">
        <v>9900</v>
      </c>
      <c r="AB246" s="79">
        <v>207373</v>
      </c>
      <c r="AC246" s="79">
        <v>18766750</v>
      </c>
    </row>
    <row r="247" spans="20:29">
      <c r="T247" s="63" t="s">
        <v>5510</v>
      </c>
      <c r="U247" s="79">
        <v>10750</v>
      </c>
      <c r="V247" s="79">
        <v>2450</v>
      </c>
      <c r="W247" s="79">
        <v>1239420</v>
      </c>
      <c r="X247" s="79">
        <v>13063221670</v>
      </c>
      <c r="Y247" s="79">
        <v>10100</v>
      </c>
      <c r="Z247" s="79">
        <v>10750</v>
      </c>
      <c r="AA247" s="79">
        <v>9900</v>
      </c>
      <c r="AB247" s="79">
        <v>201743</v>
      </c>
      <c r="AC247" s="79">
        <v>18766750</v>
      </c>
    </row>
    <row r="248" spans="20:29">
      <c r="T248" s="63" t="s">
        <v>5514</v>
      </c>
      <c r="U248" s="79">
        <v>8300</v>
      </c>
      <c r="V248" s="218">
        <v>-270</v>
      </c>
      <c r="W248" s="79">
        <v>1276371</v>
      </c>
      <c r="X248" s="79">
        <v>10590142970</v>
      </c>
      <c r="Y248" s="79">
        <v>8900</v>
      </c>
      <c r="Z248" s="79">
        <v>8900</v>
      </c>
      <c r="AA248" s="79">
        <v>8000</v>
      </c>
      <c r="AB248" s="79">
        <v>155764</v>
      </c>
      <c r="AC248" s="79">
        <v>18766750</v>
      </c>
    </row>
    <row r="249" spans="20:29">
      <c r="T249" s="63" t="s">
        <v>5518</v>
      </c>
      <c r="U249" s="79">
        <v>8570</v>
      </c>
      <c r="V249" s="79">
        <v>1540</v>
      </c>
      <c r="W249" s="79">
        <v>4581464</v>
      </c>
      <c r="X249" s="79">
        <v>37701341700</v>
      </c>
      <c r="Y249" s="79">
        <v>7400</v>
      </c>
      <c r="Z249" s="79">
        <v>8840</v>
      </c>
      <c r="AA249" s="79">
        <v>7370</v>
      </c>
      <c r="AB249" s="79">
        <v>160831</v>
      </c>
      <c r="AC249" s="79">
        <v>18766750</v>
      </c>
    </row>
    <row r="250" spans="20:29">
      <c r="T250" s="63" t="s">
        <v>5521</v>
      </c>
      <c r="U250" s="79">
        <v>7030</v>
      </c>
      <c r="V250" s="218">
        <v>240</v>
      </c>
      <c r="W250" s="79">
        <v>268070</v>
      </c>
      <c r="X250" s="79">
        <v>1853690310</v>
      </c>
      <c r="Y250" s="79">
        <v>6780</v>
      </c>
      <c r="Z250" s="79">
        <v>7060</v>
      </c>
      <c r="AA250" s="79">
        <v>6750</v>
      </c>
      <c r="AB250" s="79">
        <v>131930</v>
      </c>
      <c r="AC250" s="79">
        <v>18766750</v>
      </c>
    </row>
    <row r="251" spans="20:29">
      <c r="T251" s="63" t="s">
        <v>5526</v>
      </c>
      <c r="U251" s="79">
        <v>6790</v>
      </c>
      <c r="V251" s="218">
        <v>-60</v>
      </c>
      <c r="W251" s="79">
        <v>92906</v>
      </c>
      <c r="X251" s="79">
        <v>629204040</v>
      </c>
      <c r="Y251" s="79">
        <v>6820</v>
      </c>
      <c r="Z251" s="79">
        <v>6860</v>
      </c>
      <c r="AA251" s="79">
        <v>6710</v>
      </c>
      <c r="AB251" s="79">
        <v>127426</v>
      </c>
      <c r="AC251" s="79">
        <v>18766750</v>
      </c>
    </row>
    <row r="252" spans="20:29">
      <c r="T252" s="63" t="s">
        <v>5530</v>
      </c>
      <c r="U252" s="79">
        <v>6850</v>
      </c>
      <c r="V252" s="218">
        <v>60</v>
      </c>
      <c r="W252" s="79">
        <v>99121</v>
      </c>
      <c r="X252" s="79">
        <v>675806930</v>
      </c>
      <c r="Y252" s="79">
        <v>6750</v>
      </c>
      <c r="Z252" s="79">
        <v>6920</v>
      </c>
      <c r="AA252" s="79">
        <v>6700</v>
      </c>
      <c r="AB252" s="79">
        <v>128552</v>
      </c>
      <c r="AC252" s="79">
        <v>18766750</v>
      </c>
    </row>
    <row r="253" spans="20:29">
      <c r="T253" s="63" t="s">
        <v>5536</v>
      </c>
      <c r="U253" s="79">
        <v>6790</v>
      </c>
      <c r="V253" s="218">
        <v>-30</v>
      </c>
      <c r="W253" s="79">
        <v>117525</v>
      </c>
      <c r="X253" s="79">
        <v>802988370</v>
      </c>
      <c r="Y253" s="79">
        <v>6790</v>
      </c>
      <c r="Z253" s="79">
        <v>6980</v>
      </c>
      <c r="AA253" s="79">
        <v>6780</v>
      </c>
      <c r="AB253" s="79">
        <v>127426</v>
      </c>
      <c r="AC253" s="79">
        <v>18766750</v>
      </c>
    </row>
    <row r="254" spans="20:29">
      <c r="T254" s="63" t="s">
        <v>5541</v>
      </c>
      <c r="U254" s="79">
        <v>6820</v>
      </c>
      <c r="V254" s="218">
        <v>200</v>
      </c>
      <c r="W254" s="79">
        <v>243078</v>
      </c>
      <c r="X254" s="79">
        <v>1654214350</v>
      </c>
      <c r="Y254" s="79">
        <v>6600</v>
      </c>
      <c r="Z254" s="79">
        <v>6940</v>
      </c>
      <c r="AA254" s="79">
        <v>6590</v>
      </c>
      <c r="AB254" s="79">
        <v>127989</v>
      </c>
      <c r="AC254" s="79">
        <v>18766750</v>
      </c>
    </row>
    <row r="255" spans="20:29">
      <c r="T255" s="63" t="s">
        <v>5547</v>
      </c>
      <c r="U255" s="79">
        <v>6620</v>
      </c>
      <c r="V255" s="218">
        <v>250</v>
      </c>
      <c r="W255" s="79">
        <v>151380</v>
      </c>
      <c r="X255" s="79">
        <v>987341060</v>
      </c>
      <c r="Y255" s="79">
        <v>6390</v>
      </c>
      <c r="Z255" s="79">
        <v>6680</v>
      </c>
      <c r="AA255" s="79">
        <v>6360</v>
      </c>
      <c r="AB255" s="79">
        <v>124236</v>
      </c>
      <c r="AC255" s="79">
        <v>18766750</v>
      </c>
    </row>
    <row r="256" spans="20:29">
      <c r="T256" s="63" t="s">
        <v>5551</v>
      </c>
      <c r="U256" s="79">
        <v>6370</v>
      </c>
      <c r="V256" s="218">
        <v>-80</v>
      </c>
      <c r="W256" s="79">
        <v>194862</v>
      </c>
      <c r="X256" s="79">
        <v>1252312940</v>
      </c>
      <c r="Y256" s="79">
        <v>6450</v>
      </c>
      <c r="Z256" s="79">
        <v>6620</v>
      </c>
      <c r="AA256" s="79">
        <v>6350</v>
      </c>
      <c r="AB256" s="79">
        <v>119544</v>
      </c>
      <c r="AC256" s="79">
        <v>18766750</v>
      </c>
    </row>
    <row r="257" spans="20:29">
      <c r="T257" s="63" t="s">
        <v>5555</v>
      </c>
      <c r="U257" s="79">
        <v>6450</v>
      </c>
      <c r="V257" s="218">
        <v>-120</v>
      </c>
      <c r="W257" s="79">
        <v>167132</v>
      </c>
      <c r="X257" s="79">
        <v>1082683540</v>
      </c>
      <c r="Y257" s="79">
        <v>6480</v>
      </c>
      <c r="Z257" s="79">
        <v>6640</v>
      </c>
      <c r="AA257" s="79">
        <v>6400</v>
      </c>
      <c r="AB257" s="79">
        <v>121046</v>
      </c>
      <c r="AC257" s="79">
        <v>18766750</v>
      </c>
    </row>
    <row r="258" spans="20:29">
      <c r="T258" s="63" t="s">
        <v>5561</v>
      </c>
      <c r="U258" s="79">
        <v>6570</v>
      </c>
      <c r="V258" s="218">
        <v>-350</v>
      </c>
      <c r="W258" s="79">
        <v>361700</v>
      </c>
      <c r="X258" s="79">
        <v>2414349020</v>
      </c>
      <c r="Y258" s="79">
        <v>6980</v>
      </c>
      <c r="Z258" s="79">
        <v>7000</v>
      </c>
      <c r="AA258" s="79">
        <v>6300</v>
      </c>
      <c r="AB258" s="79">
        <v>123298</v>
      </c>
      <c r="AC258" s="79">
        <v>18766750</v>
      </c>
    </row>
    <row r="259" spans="20:29">
      <c r="T259" s="63" t="s">
        <v>5567</v>
      </c>
      <c r="U259" s="79">
        <v>6920</v>
      </c>
      <c r="V259" s="218">
        <v>-200</v>
      </c>
      <c r="W259" s="79">
        <v>249524</v>
      </c>
      <c r="X259" s="79">
        <v>1734876950</v>
      </c>
      <c r="Y259" s="79">
        <v>7100</v>
      </c>
      <c r="Z259" s="79">
        <v>7100</v>
      </c>
      <c r="AA259" s="79">
        <v>6900</v>
      </c>
      <c r="AB259" s="79">
        <v>129866</v>
      </c>
      <c r="AC259" s="79">
        <v>18766750</v>
      </c>
    </row>
    <row r="260" spans="20:29">
      <c r="T260" s="63" t="s">
        <v>5572</v>
      </c>
      <c r="U260" s="79">
        <v>7120</v>
      </c>
      <c r="V260" s="218">
        <v>170</v>
      </c>
      <c r="W260" s="79">
        <v>384534</v>
      </c>
      <c r="X260" s="79">
        <v>2758451780</v>
      </c>
      <c r="Y260" s="79">
        <v>7000</v>
      </c>
      <c r="Z260" s="79">
        <v>7360</v>
      </c>
      <c r="AA260" s="79">
        <v>6970</v>
      </c>
      <c r="AB260" s="79">
        <v>133619</v>
      </c>
      <c r="AC260" s="79">
        <v>18766750</v>
      </c>
    </row>
    <row r="261" spans="20:29">
      <c r="T261" s="63" t="s">
        <v>5577</v>
      </c>
      <c r="U261" s="79">
        <v>6950</v>
      </c>
      <c r="V261" s="218">
        <v>-30</v>
      </c>
      <c r="W261" s="79">
        <v>175432</v>
      </c>
      <c r="X261" s="79">
        <v>1219791190</v>
      </c>
      <c r="Y261" s="79">
        <v>6900</v>
      </c>
      <c r="Z261" s="79">
        <v>7050</v>
      </c>
      <c r="AA261" s="79">
        <v>6870</v>
      </c>
      <c r="AB261" s="79">
        <v>130429</v>
      </c>
      <c r="AC261" s="79">
        <v>18766750</v>
      </c>
    </row>
    <row r="262" spans="20:29">
      <c r="T262" s="63" t="s">
        <v>5583</v>
      </c>
      <c r="U262" s="79">
        <v>6980</v>
      </c>
      <c r="V262" s="218">
        <v>-340</v>
      </c>
      <c r="W262" s="79">
        <v>530716</v>
      </c>
      <c r="X262" s="79">
        <v>3758344100</v>
      </c>
      <c r="Y262" s="79">
        <v>7300</v>
      </c>
      <c r="Z262" s="79">
        <v>7490</v>
      </c>
      <c r="AA262" s="79">
        <v>6880</v>
      </c>
      <c r="AB262" s="79">
        <v>130992</v>
      </c>
      <c r="AC262" s="79">
        <v>18766750</v>
      </c>
    </row>
    <row r="263" spans="20:29">
      <c r="T263" s="63" t="s">
        <v>5587</v>
      </c>
      <c r="U263" s="79">
        <v>7320</v>
      </c>
      <c r="V263" s="218">
        <v>20</v>
      </c>
      <c r="W263" s="79">
        <v>234425</v>
      </c>
      <c r="X263" s="79">
        <v>1716481150</v>
      </c>
      <c r="Y263" s="79">
        <v>7300</v>
      </c>
      <c r="Z263" s="79">
        <v>7440</v>
      </c>
      <c r="AA263" s="79">
        <v>7230</v>
      </c>
      <c r="AB263" s="79">
        <v>137373</v>
      </c>
      <c r="AC263" s="79">
        <v>18766750</v>
      </c>
    </row>
    <row r="264" spans="20:29">
      <c r="T264" s="63" t="s">
        <v>5590</v>
      </c>
      <c r="U264" s="79">
        <v>7300</v>
      </c>
      <c r="V264" s="218">
        <v>-270</v>
      </c>
      <c r="W264" s="79">
        <v>335300</v>
      </c>
      <c r="X264" s="79">
        <v>2468202420</v>
      </c>
      <c r="Y264" s="79">
        <v>7600</v>
      </c>
      <c r="Z264" s="79">
        <v>7610</v>
      </c>
      <c r="AA264" s="79">
        <v>7280</v>
      </c>
      <c r="AB264" s="79">
        <v>136997</v>
      </c>
      <c r="AC264" s="79">
        <v>18766750</v>
      </c>
    </row>
    <row r="265" spans="20:29">
      <c r="T265" s="63" t="s">
        <v>5596</v>
      </c>
      <c r="U265" s="79">
        <v>7570</v>
      </c>
      <c r="V265" s="218">
        <v>100</v>
      </c>
      <c r="W265" s="79">
        <v>423600</v>
      </c>
      <c r="X265" s="79">
        <v>3254308310</v>
      </c>
      <c r="Y265" s="79">
        <v>7400</v>
      </c>
      <c r="Z265" s="79">
        <v>7970</v>
      </c>
      <c r="AA265" s="79">
        <v>7360</v>
      </c>
      <c r="AB265" s="79">
        <v>142064</v>
      </c>
      <c r="AC265" s="79">
        <v>18766750</v>
      </c>
    </row>
    <row r="266" spans="20:29">
      <c r="T266" s="63" t="s">
        <v>5601</v>
      </c>
      <c r="U266" s="79">
        <v>7470</v>
      </c>
      <c r="V266" s="218">
        <v>-260</v>
      </c>
      <c r="W266" s="79">
        <v>374817</v>
      </c>
      <c r="X266" s="79">
        <v>2829013920</v>
      </c>
      <c r="Y266" s="79">
        <v>7730</v>
      </c>
      <c r="Z266" s="79">
        <v>7900</v>
      </c>
      <c r="AA266" s="79">
        <v>7350</v>
      </c>
      <c r="AB266" s="79">
        <v>140188</v>
      </c>
      <c r="AC266" s="79">
        <v>18766750</v>
      </c>
    </row>
    <row r="267" spans="20:29">
      <c r="T267" s="63" t="s">
        <v>5605</v>
      </c>
      <c r="U267" s="79">
        <v>7730</v>
      </c>
      <c r="V267" s="218">
        <v>-350</v>
      </c>
      <c r="W267" s="79">
        <v>489665</v>
      </c>
      <c r="X267" s="79">
        <v>3848848850</v>
      </c>
      <c r="Y267" s="79">
        <v>8080</v>
      </c>
      <c r="Z267" s="79">
        <v>8170</v>
      </c>
      <c r="AA267" s="79">
        <v>7720</v>
      </c>
      <c r="AB267" s="79">
        <v>145067</v>
      </c>
      <c r="AC267" s="79">
        <v>18766750</v>
      </c>
    </row>
    <row r="268" spans="20:29">
      <c r="T268" s="63" t="s">
        <v>5609</v>
      </c>
      <c r="U268" s="79">
        <v>8080</v>
      </c>
      <c r="V268" s="218">
        <v>80</v>
      </c>
      <c r="W268" s="79">
        <v>1952173</v>
      </c>
      <c r="X268" s="79">
        <v>16201159670</v>
      </c>
      <c r="Y268" s="79">
        <v>7780</v>
      </c>
      <c r="Z268" s="79">
        <v>8790</v>
      </c>
      <c r="AA268" s="79">
        <v>7210</v>
      </c>
      <c r="AB268" s="79">
        <v>151635</v>
      </c>
      <c r="AC268" s="79">
        <v>18766750</v>
      </c>
    </row>
    <row r="269" spans="20:29">
      <c r="T269" s="63" t="s">
        <v>5613</v>
      </c>
      <c r="U269" s="79">
        <v>8000</v>
      </c>
      <c r="V269" s="218">
        <v>-100</v>
      </c>
      <c r="W269" s="79">
        <v>224730</v>
      </c>
      <c r="X269" s="79">
        <v>1801401730</v>
      </c>
      <c r="Y269" s="79">
        <v>8170</v>
      </c>
      <c r="Z269" s="79">
        <v>8260</v>
      </c>
      <c r="AA269" s="79">
        <v>7880</v>
      </c>
      <c r="AB269" s="79">
        <v>150134</v>
      </c>
      <c r="AC269" s="79">
        <v>18766750</v>
      </c>
    </row>
    <row r="270" spans="20:29">
      <c r="T270" s="63" t="s">
        <v>5618</v>
      </c>
      <c r="U270" s="79">
        <v>8100</v>
      </c>
      <c r="V270" s="218">
        <v>250</v>
      </c>
      <c r="W270" s="79">
        <v>273614</v>
      </c>
      <c r="X270" s="79">
        <v>2193517570</v>
      </c>
      <c r="Y270" s="79">
        <v>7860</v>
      </c>
      <c r="Z270" s="79">
        <v>8190</v>
      </c>
      <c r="AA270" s="79">
        <v>7850</v>
      </c>
      <c r="AB270" s="79">
        <v>152011</v>
      </c>
      <c r="AC270" s="79">
        <v>18766750</v>
      </c>
    </row>
    <row r="271" spans="20:29">
      <c r="T271" s="63" t="s">
        <v>5622</v>
      </c>
      <c r="U271" s="79">
        <v>7850</v>
      </c>
      <c r="V271" s="218">
        <v>-260</v>
      </c>
      <c r="W271" s="79">
        <v>342963</v>
      </c>
      <c r="X271" s="79">
        <v>2701722110</v>
      </c>
      <c r="Y271" s="79">
        <v>8110</v>
      </c>
      <c r="Z271" s="79">
        <v>8110</v>
      </c>
      <c r="AA271" s="79">
        <v>7780</v>
      </c>
      <c r="AB271" s="79">
        <v>147319</v>
      </c>
      <c r="AC271" s="79">
        <v>18766750</v>
      </c>
    </row>
    <row r="272" spans="20:29">
      <c r="T272" s="63" t="s">
        <v>5627</v>
      </c>
      <c r="U272" s="79">
        <v>8110</v>
      </c>
      <c r="V272" s="218">
        <v>-50</v>
      </c>
      <c r="W272" s="79">
        <v>1076230</v>
      </c>
      <c r="X272" s="79">
        <v>9047703500</v>
      </c>
      <c r="Y272" s="79">
        <v>8350</v>
      </c>
      <c r="Z272" s="79">
        <v>8690</v>
      </c>
      <c r="AA272" s="79">
        <v>8110</v>
      </c>
      <c r="AB272" s="79">
        <v>152198</v>
      </c>
      <c r="AC272" s="79">
        <v>18766750</v>
      </c>
    </row>
    <row r="273" spans="20:29">
      <c r="T273" s="63" t="s">
        <v>5631</v>
      </c>
      <c r="U273" s="79">
        <v>8160</v>
      </c>
      <c r="V273" s="218">
        <v>-10</v>
      </c>
      <c r="W273" s="79">
        <v>198950</v>
      </c>
      <c r="X273" s="79">
        <v>1634087000</v>
      </c>
      <c r="Y273" s="79">
        <v>8240</v>
      </c>
      <c r="Z273" s="79">
        <v>8390</v>
      </c>
      <c r="AA273" s="79">
        <v>8020</v>
      </c>
      <c r="AB273" s="79">
        <v>153137</v>
      </c>
      <c r="AC273" s="79">
        <v>18766750</v>
      </c>
    </row>
    <row r="274" spans="20:29">
      <c r="T274" s="63" t="s">
        <v>5637</v>
      </c>
      <c r="U274" s="79">
        <v>8170</v>
      </c>
      <c r="V274" s="218">
        <v>70</v>
      </c>
      <c r="W274" s="79">
        <v>171476</v>
      </c>
      <c r="X274" s="79">
        <v>1371861700</v>
      </c>
      <c r="Y274" s="79">
        <v>8000</v>
      </c>
      <c r="Z274" s="79">
        <v>8180</v>
      </c>
      <c r="AA274" s="79">
        <v>7800</v>
      </c>
      <c r="AB274" s="79">
        <v>153324</v>
      </c>
      <c r="AC274" s="79">
        <v>18766750</v>
      </c>
    </row>
    <row r="275" spans="20:29">
      <c r="T275" s="63" t="s">
        <v>5641</v>
      </c>
      <c r="U275" s="79">
        <v>8100</v>
      </c>
      <c r="V275" s="218">
        <v>-340</v>
      </c>
      <c r="W275" s="79">
        <v>553714</v>
      </c>
      <c r="X275" s="79">
        <v>4435739420</v>
      </c>
      <c r="Y275" s="79">
        <v>8340</v>
      </c>
      <c r="Z275" s="79">
        <v>8340</v>
      </c>
      <c r="AA275" s="79">
        <v>7750</v>
      </c>
      <c r="AB275" s="79">
        <v>152011</v>
      </c>
      <c r="AC275" s="79">
        <v>18766750</v>
      </c>
    </row>
    <row r="276" spans="20:29">
      <c r="T276" s="63" t="s">
        <v>5647</v>
      </c>
      <c r="U276" s="79">
        <v>8440</v>
      </c>
      <c r="V276" s="218">
        <v>-310</v>
      </c>
      <c r="W276" s="79">
        <v>662868</v>
      </c>
      <c r="X276" s="79">
        <v>5617598480</v>
      </c>
      <c r="Y276" s="79">
        <v>8850</v>
      </c>
      <c r="Z276" s="79">
        <v>8890</v>
      </c>
      <c r="AA276" s="79">
        <v>8320</v>
      </c>
      <c r="AB276" s="79">
        <v>158391</v>
      </c>
      <c r="AC276" s="79">
        <v>18766750</v>
      </c>
    </row>
    <row r="277" spans="20:29">
      <c r="T277" s="63" t="s">
        <v>5650</v>
      </c>
      <c r="U277" s="79">
        <v>8750</v>
      </c>
      <c r="V277" s="79">
        <v>1170</v>
      </c>
      <c r="W277" s="79">
        <v>3342694</v>
      </c>
      <c r="X277" s="79">
        <v>29347115650</v>
      </c>
      <c r="Y277" s="79">
        <v>7910</v>
      </c>
      <c r="Z277" s="79">
        <v>9390</v>
      </c>
      <c r="AA277" s="79">
        <v>7720</v>
      </c>
      <c r="AB277" s="79">
        <v>164209</v>
      </c>
      <c r="AC277" s="79">
        <v>18766750</v>
      </c>
    </row>
    <row r="278" spans="20:29">
      <c r="T278" s="63" t="s">
        <v>5655</v>
      </c>
      <c r="U278" s="79">
        <v>7580</v>
      </c>
      <c r="V278" s="218">
        <v>190</v>
      </c>
      <c r="W278" s="79">
        <v>228988</v>
      </c>
      <c r="X278" s="79">
        <v>1745815190</v>
      </c>
      <c r="Y278" s="79">
        <v>7390</v>
      </c>
      <c r="Z278" s="79">
        <v>7850</v>
      </c>
      <c r="AA278" s="79">
        <v>7250</v>
      </c>
      <c r="AB278" s="79">
        <v>142252</v>
      </c>
      <c r="AC278" s="79">
        <v>18766750</v>
      </c>
    </row>
    <row r="279" spans="20:29">
      <c r="T279" s="63" t="s">
        <v>5659</v>
      </c>
      <c r="U279" s="79">
        <v>7390</v>
      </c>
      <c r="V279" s="218">
        <v>100</v>
      </c>
      <c r="W279" s="79">
        <v>40545</v>
      </c>
      <c r="X279" s="79">
        <v>297983590</v>
      </c>
      <c r="Y279" s="79">
        <v>7450</v>
      </c>
      <c r="Z279" s="79">
        <v>7450</v>
      </c>
      <c r="AA279" s="79">
        <v>7220</v>
      </c>
      <c r="AB279" s="79">
        <v>138686</v>
      </c>
      <c r="AC279" s="79">
        <v>18766750</v>
      </c>
    </row>
    <row r="280" spans="20:29">
      <c r="T280" s="63" t="s">
        <v>5663</v>
      </c>
      <c r="U280" s="79">
        <v>7290</v>
      </c>
      <c r="V280" s="218">
        <v>140</v>
      </c>
      <c r="W280" s="79">
        <v>120945</v>
      </c>
      <c r="X280" s="79">
        <v>886190770</v>
      </c>
      <c r="Y280" s="79">
        <v>7220</v>
      </c>
      <c r="Z280" s="79">
        <v>7490</v>
      </c>
      <c r="AA280" s="79">
        <v>7200</v>
      </c>
      <c r="AB280" s="79">
        <v>136810</v>
      </c>
      <c r="AC280" s="79">
        <v>18766750</v>
      </c>
    </row>
    <row r="281" spans="20:29">
      <c r="T281" s="63" t="s">
        <v>5668</v>
      </c>
      <c r="U281" s="79">
        <v>7150</v>
      </c>
      <c r="V281" s="218">
        <v>-80</v>
      </c>
      <c r="W281" s="79">
        <v>47529</v>
      </c>
      <c r="X281" s="79">
        <v>344214100</v>
      </c>
      <c r="Y281" s="79">
        <v>7250</v>
      </c>
      <c r="Z281" s="79">
        <v>7320</v>
      </c>
      <c r="AA281" s="79">
        <v>7150</v>
      </c>
      <c r="AB281" s="79">
        <v>134182</v>
      </c>
      <c r="AC281" s="79">
        <v>18766750</v>
      </c>
    </row>
    <row r="282" spans="20:29">
      <c r="T282" s="63" t="s">
        <v>5672</v>
      </c>
      <c r="U282" s="79">
        <v>7230</v>
      </c>
      <c r="V282" s="218">
        <v>-20</v>
      </c>
      <c r="W282" s="79">
        <v>55559</v>
      </c>
      <c r="X282" s="79">
        <v>403244580</v>
      </c>
      <c r="Y282" s="79">
        <v>7370</v>
      </c>
      <c r="Z282" s="79">
        <v>7370</v>
      </c>
      <c r="AA282" s="79">
        <v>7150</v>
      </c>
      <c r="AB282" s="79">
        <v>135684</v>
      </c>
      <c r="AC282" s="79">
        <v>18766750</v>
      </c>
    </row>
    <row r="283" spans="20:29">
      <c r="T283" s="63" t="s">
        <v>5676</v>
      </c>
      <c r="U283" s="79">
        <v>7250</v>
      </c>
      <c r="V283" s="218">
        <v>-170</v>
      </c>
      <c r="W283" s="79">
        <v>58589</v>
      </c>
      <c r="X283" s="79">
        <v>428351620</v>
      </c>
      <c r="Y283" s="79">
        <v>7370</v>
      </c>
      <c r="Z283" s="79">
        <v>7410</v>
      </c>
      <c r="AA283" s="79">
        <v>7230</v>
      </c>
      <c r="AB283" s="79">
        <v>136059</v>
      </c>
      <c r="AC283" s="79">
        <v>18766750</v>
      </c>
    </row>
    <row r="284" spans="20:29">
      <c r="T284" s="63" t="s">
        <v>5680</v>
      </c>
      <c r="U284" s="79">
        <v>7420</v>
      </c>
      <c r="V284" s="218">
        <v>-150</v>
      </c>
      <c r="W284" s="79">
        <v>75305</v>
      </c>
      <c r="X284" s="79">
        <v>560870090</v>
      </c>
      <c r="Y284" s="79">
        <v>7560</v>
      </c>
      <c r="Z284" s="79">
        <v>7580</v>
      </c>
      <c r="AA284" s="79">
        <v>7360</v>
      </c>
      <c r="AB284" s="79">
        <v>139249</v>
      </c>
      <c r="AC284" s="79">
        <v>18766750</v>
      </c>
    </row>
    <row r="285" spans="20:29">
      <c r="T285" s="63" t="s">
        <v>5683</v>
      </c>
      <c r="U285" s="79">
        <v>7570</v>
      </c>
      <c r="V285" s="218">
        <v>0</v>
      </c>
      <c r="W285" s="79">
        <v>58303</v>
      </c>
      <c r="X285" s="79">
        <v>437141040</v>
      </c>
      <c r="Y285" s="79">
        <v>7630</v>
      </c>
      <c r="Z285" s="79">
        <v>7630</v>
      </c>
      <c r="AA285" s="79">
        <v>7410</v>
      </c>
      <c r="AB285" s="79">
        <v>142064</v>
      </c>
      <c r="AC285" s="79">
        <v>18766750</v>
      </c>
    </row>
    <row r="286" spans="20:29">
      <c r="T286" s="63" t="s">
        <v>5687</v>
      </c>
      <c r="U286" s="79">
        <v>7570</v>
      </c>
      <c r="V286" s="218">
        <v>-240</v>
      </c>
      <c r="W286" s="79">
        <v>74480</v>
      </c>
      <c r="X286" s="79">
        <v>568496180</v>
      </c>
      <c r="Y286" s="79">
        <v>7850</v>
      </c>
      <c r="Z286" s="79">
        <v>7850</v>
      </c>
      <c r="AA286" s="79">
        <v>7480</v>
      </c>
      <c r="AB286" s="79">
        <v>142064</v>
      </c>
      <c r="AC286" s="79">
        <v>18766750</v>
      </c>
    </row>
    <row r="287" spans="20:29">
      <c r="T287" s="63" t="s">
        <v>5692</v>
      </c>
      <c r="U287" s="79">
        <v>7810</v>
      </c>
      <c r="V287" s="218">
        <v>90</v>
      </c>
      <c r="W287" s="79">
        <v>61510</v>
      </c>
      <c r="X287" s="79">
        <v>481300700</v>
      </c>
      <c r="Y287" s="79">
        <v>7740</v>
      </c>
      <c r="Z287" s="79">
        <v>7950</v>
      </c>
      <c r="AA287" s="79">
        <v>7700</v>
      </c>
      <c r="AB287" s="79">
        <v>146568</v>
      </c>
      <c r="AC287" s="79">
        <v>18766750</v>
      </c>
    </row>
    <row r="288" spans="20:29">
      <c r="T288" s="63" t="s">
        <v>5696</v>
      </c>
      <c r="U288" s="79">
        <v>7720</v>
      </c>
      <c r="V288" s="218">
        <v>-280</v>
      </c>
      <c r="W288" s="79">
        <v>109952</v>
      </c>
      <c r="X288" s="79">
        <v>853316180</v>
      </c>
      <c r="Y288" s="79">
        <v>7840</v>
      </c>
      <c r="Z288" s="79">
        <v>7950</v>
      </c>
      <c r="AA288" s="79">
        <v>7630</v>
      </c>
      <c r="AB288" s="79">
        <v>144879</v>
      </c>
      <c r="AC288" s="79">
        <v>18766750</v>
      </c>
    </row>
    <row r="289" spans="20:29">
      <c r="T289" s="63" t="s">
        <v>5700</v>
      </c>
      <c r="U289" s="79">
        <v>8000</v>
      </c>
      <c r="V289" s="218">
        <v>670</v>
      </c>
      <c r="W289" s="79">
        <v>293940</v>
      </c>
      <c r="X289" s="79">
        <v>2292566930</v>
      </c>
      <c r="Y289" s="79">
        <v>7330</v>
      </c>
      <c r="Z289" s="79">
        <v>8030</v>
      </c>
      <c r="AA289" s="79">
        <v>7290</v>
      </c>
      <c r="AB289" s="79">
        <v>150134</v>
      </c>
      <c r="AC289" s="79">
        <v>18766750</v>
      </c>
    </row>
    <row r="290" spans="20:29">
      <c r="T290" s="63" t="s">
        <v>5704</v>
      </c>
      <c r="U290" s="79">
        <v>7330</v>
      </c>
      <c r="V290" s="218">
        <v>-50</v>
      </c>
      <c r="W290" s="79">
        <v>54570</v>
      </c>
      <c r="X290" s="79">
        <v>399929080</v>
      </c>
      <c r="Y290" s="79">
        <v>7310</v>
      </c>
      <c r="Z290" s="79">
        <v>7420</v>
      </c>
      <c r="AA290" s="79">
        <v>7260</v>
      </c>
      <c r="AB290" s="79">
        <v>137560</v>
      </c>
      <c r="AC290" s="79">
        <v>18766750</v>
      </c>
    </row>
    <row r="291" spans="20:29">
      <c r="T291" s="63" t="s">
        <v>5708</v>
      </c>
      <c r="U291" s="79">
        <v>7380</v>
      </c>
      <c r="V291" s="218">
        <v>130</v>
      </c>
      <c r="W291" s="79">
        <v>65543</v>
      </c>
      <c r="X291" s="79">
        <v>479126020</v>
      </c>
      <c r="Y291" s="79">
        <v>7250</v>
      </c>
      <c r="Z291" s="79">
        <v>7480</v>
      </c>
      <c r="AA291" s="79">
        <v>7200</v>
      </c>
      <c r="AB291" s="79">
        <v>138499</v>
      </c>
      <c r="AC291" s="79">
        <v>18766750</v>
      </c>
    </row>
    <row r="292" spans="20:29">
      <c r="T292" s="63" t="s">
        <v>5711</v>
      </c>
      <c r="U292" s="79">
        <v>7250</v>
      </c>
      <c r="V292" s="218">
        <v>140</v>
      </c>
      <c r="W292" s="79">
        <v>54305</v>
      </c>
      <c r="X292" s="79">
        <v>387139880</v>
      </c>
      <c r="Y292" s="79">
        <v>7020</v>
      </c>
      <c r="Z292" s="79">
        <v>7350</v>
      </c>
      <c r="AA292" s="79">
        <v>7010</v>
      </c>
      <c r="AB292" s="79">
        <v>136059</v>
      </c>
      <c r="AC292" s="79">
        <v>18766750</v>
      </c>
    </row>
    <row r="293" spans="20:29">
      <c r="T293" s="63" t="s">
        <v>5715</v>
      </c>
      <c r="U293" s="79">
        <v>7110</v>
      </c>
      <c r="V293" s="218">
        <v>-30</v>
      </c>
      <c r="W293" s="79">
        <v>68025</v>
      </c>
      <c r="X293" s="79">
        <v>485926610</v>
      </c>
      <c r="Y293" s="79">
        <v>7230</v>
      </c>
      <c r="Z293" s="79">
        <v>7230</v>
      </c>
      <c r="AA293" s="79">
        <v>7090</v>
      </c>
      <c r="AB293" s="79">
        <v>133432</v>
      </c>
      <c r="AC293" s="79">
        <v>18766750</v>
      </c>
    </row>
    <row r="294" spans="20:29">
      <c r="T294" s="63" t="s">
        <v>5719</v>
      </c>
      <c r="U294" s="79">
        <v>7140</v>
      </c>
      <c r="V294" s="218">
        <v>-130</v>
      </c>
      <c r="W294" s="79">
        <v>85686</v>
      </c>
      <c r="X294" s="79">
        <v>616777860</v>
      </c>
      <c r="Y294" s="79">
        <v>7280</v>
      </c>
      <c r="Z294" s="79">
        <v>7330</v>
      </c>
      <c r="AA294" s="79">
        <v>7120</v>
      </c>
      <c r="AB294" s="79">
        <v>133995</v>
      </c>
      <c r="AC294" s="79">
        <v>18766750</v>
      </c>
    </row>
    <row r="295" spans="20:29">
      <c r="T295" s="63" t="s">
        <v>5723</v>
      </c>
      <c r="U295" s="79">
        <v>7270</v>
      </c>
      <c r="V295" s="218">
        <v>-190</v>
      </c>
      <c r="W295" s="79">
        <v>59468</v>
      </c>
      <c r="X295" s="79">
        <v>430545280</v>
      </c>
      <c r="Y295" s="79">
        <v>7160</v>
      </c>
      <c r="Z295" s="79">
        <v>7320</v>
      </c>
      <c r="AA295" s="79">
        <v>7160</v>
      </c>
      <c r="AB295" s="79">
        <v>136434</v>
      </c>
      <c r="AC295" s="79">
        <v>18766750</v>
      </c>
    </row>
    <row r="296" spans="20:29">
      <c r="T296" s="63" t="s">
        <v>5728</v>
      </c>
      <c r="U296" s="79">
        <v>7460</v>
      </c>
      <c r="V296" s="218">
        <v>170</v>
      </c>
      <c r="W296" s="79">
        <v>57753</v>
      </c>
      <c r="X296" s="79">
        <v>430051740</v>
      </c>
      <c r="Y296" s="79">
        <v>7350</v>
      </c>
      <c r="Z296" s="79">
        <v>7530</v>
      </c>
      <c r="AA296" s="79">
        <v>7290</v>
      </c>
      <c r="AB296" s="79">
        <v>140000</v>
      </c>
      <c r="AC296" s="79">
        <v>18766750</v>
      </c>
    </row>
    <row r="297" spans="20:29">
      <c r="T297" s="63" t="s">
        <v>5731</v>
      </c>
      <c r="U297" s="79">
        <v>7290</v>
      </c>
      <c r="V297" s="218">
        <v>-310</v>
      </c>
      <c r="W297" s="79">
        <v>110076</v>
      </c>
      <c r="X297" s="79">
        <v>822210390</v>
      </c>
      <c r="Y297" s="79">
        <v>7700</v>
      </c>
      <c r="Z297" s="79">
        <v>7700</v>
      </c>
      <c r="AA297" s="79">
        <v>7220</v>
      </c>
      <c r="AB297" s="79">
        <v>136810</v>
      </c>
      <c r="AC297" s="79">
        <v>18766750</v>
      </c>
    </row>
    <row r="298" spans="20:29">
      <c r="T298" s="63" t="s">
        <v>5735</v>
      </c>
      <c r="U298" s="79">
        <v>7600</v>
      </c>
      <c r="V298" s="218">
        <v>-20</v>
      </c>
      <c r="W298" s="79">
        <v>145562</v>
      </c>
      <c r="X298" s="79">
        <v>1070777500</v>
      </c>
      <c r="Y298" s="79">
        <v>7420</v>
      </c>
      <c r="Z298" s="79">
        <v>7700</v>
      </c>
      <c r="AA298" s="79">
        <v>7100</v>
      </c>
      <c r="AB298" s="79">
        <v>142627</v>
      </c>
      <c r="AC298" s="79">
        <v>18766750</v>
      </c>
    </row>
    <row r="299" spans="20:29">
      <c r="T299" s="63" t="s">
        <v>5738</v>
      </c>
      <c r="U299" s="79">
        <v>7620</v>
      </c>
      <c r="V299" s="218">
        <v>-320</v>
      </c>
      <c r="W299" s="79">
        <v>109958</v>
      </c>
      <c r="X299" s="79">
        <v>840967850</v>
      </c>
      <c r="Y299" s="79">
        <v>7800</v>
      </c>
      <c r="Z299" s="79">
        <v>7860</v>
      </c>
      <c r="AA299" s="79">
        <v>7500</v>
      </c>
      <c r="AB299" s="79">
        <v>143003</v>
      </c>
      <c r="AC299" s="79">
        <v>18766750</v>
      </c>
    </row>
    <row r="300" spans="20:29">
      <c r="T300" s="63" t="s">
        <v>5741</v>
      </c>
      <c r="U300" s="79">
        <v>7940</v>
      </c>
      <c r="V300" s="218">
        <v>-180</v>
      </c>
      <c r="W300" s="79">
        <v>134779</v>
      </c>
      <c r="X300" s="79">
        <v>1062463480</v>
      </c>
      <c r="Y300" s="79">
        <v>8110</v>
      </c>
      <c r="Z300" s="79">
        <v>8110</v>
      </c>
      <c r="AA300" s="79">
        <v>7820</v>
      </c>
      <c r="AB300" s="79">
        <v>149008</v>
      </c>
      <c r="AC300" s="79">
        <v>18766750</v>
      </c>
    </row>
    <row r="301" spans="20:29">
      <c r="T301" s="63" t="s">
        <v>5745</v>
      </c>
      <c r="U301" s="79">
        <v>8120</v>
      </c>
      <c r="V301" s="218">
        <v>230</v>
      </c>
      <c r="W301" s="79">
        <v>113223</v>
      </c>
      <c r="X301" s="79">
        <v>909744980</v>
      </c>
      <c r="Y301" s="79">
        <v>7910</v>
      </c>
      <c r="Z301" s="79">
        <v>8180</v>
      </c>
      <c r="AA301" s="79">
        <v>7810</v>
      </c>
      <c r="AB301" s="79">
        <v>152386</v>
      </c>
      <c r="AC301" s="79">
        <v>18766750</v>
      </c>
    </row>
    <row r="302" spans="20:29">
      <c r="T302" s="63" t="s">
        <v>5749</v>
      </c>
      <c r="U302" s="79">
        <v>7890</v>
      </c>
      <c r="V302" s="218">
        <v>-120</v>
      </c>
      <c r="W302" s="79">
        <v>108603</v>
      </c>
      <c r="X302" s="79">
        <v>850767700</v>
      </c>
      <c r="Y302" s="79">
        <v>8000</v>
      </c>
      <c r="Z302" s="79">
        <v>8000</v>
      </c>
      <c r="AA302" s="79">
        <v>7710</v>
      </c>
      <c r="AB302" s="79">
        <v>148070</v>
      </c>
      <c r="AC302" s="79">
        <v>18766750</v>
      </c>
    </row>
    <row r="303" spans="20:29">
      <c r="T303" s="63" t="s">
        <v>5754</v>
      </c>
      <c r="U303" s="79">
        <v>8010</v>
      </c>
      <c r="V303" s="218">
        <v>-180</v>
      </c>
      <c r="W303" s="79">
        <v>136493</v>
      </c>
      <c r="X303" s="79">
        <v>1094108170</v>
      </c>
      <c r="Y303" s="79">
        <v>8290</v>
      </c>
      <c r="Z303" s="79">
        <v>8290</v>
      </c>
      <c r="AA303" s="79">
        <v>7920</v>
      </c>
      <c r="AB303" s="79">
        <v>150322</v>
      </c>
      <c r="AC303" s="79">
        <v>18766750</v>
      </c>
    </row>
    <row r="304" spans="20:29">
      <c r="T304" s="63" t="s">
        <v>5760</v>
      </c>
      <c r="U304" s="79">
        <v>8190</v>
      </c>
      <c r="V304" s="218">
        <v>290</v>
      </c>
      <c r="W304" s="79">
        <v>161046</v>
      </c>
      <c r="X304" s="79">
        <v>1302368950</v>
      </c>
      <c r="Y304" s="79">
        <v>7910</v>
      </c>
      <c r="Z304" s="79">
        <v>8220</v>
      </c>
      <c r="AA304" s="79">
        <v>7900</v>
      </c>
      <c r="AB304" s="79">
        <v>153700</v>
      </c>
      <c r="AC304" s="79">
        <v>18766750</v>
      </c>
    </row>
    <row r="305" spans="20:29">
      <c r="T305" s="63" t="s">
        <v>5765</v>
      </c>
      <c r="U305" s="79">
        <v>7900</v>
      </c>
      <c r="V305" s="218">
        <v>70</v>
      </c>
      <c r="W305" s="79">
        <v>64390</v>
      </c>
      <c r="X305" s="79">
        <v>509697070</v>
      </c>
      <c r="Y305" s="79">
        <v>7860</v>
      </c>
      <c r="Z305" s="79">
        <v>8020</v>
      </c>
      <c r="AA305" s="79">
        <v>7830</v>
      </c>
      <c r="AB305" s="79">
        <v>148257</v>
      </c>
      <c r="AC305" s="79">
        <v>18766750</v>
      </c>
    </row>
    <row r="306" spans="20:29">
      <c r="T306" s="63" t="s">
        <v>5769</v>
      </c>
      <c r="U306" s="79">
        <v>7830</v>
      </c>
      <c r="V306" s="218">
        <v>130</v>
      </c>
      <c r="W306" s="79">
        <v>203105</v>
      </c>
      <c r="X306" s="79">
        <v>1609082640</v>
      </c>
      <c r="Y306" s="79">
        <v>7720</v>
      </c>
      <c r="Z306" s="79">
        <v>8080</v>
      </c>
      <c r="AA306" s="79">
        <v>7720</v>
      </c>
      <c r="AB306" s="79">
        <v>146944</v>
      </c>
      <c r="AC306" s="79">
        <v>18766750</v>
      </c>
    </row>
    <row r="307" spans="20:29">
      <c r="T307" s="63" t="s">
        <v>5774</v>
      </c>
      <c r="U307" s="79">
        <v>7700</v>
      </c>
      <c r="V307" s="218">
        <v>100</v>
      </c>
      <c r="W307" s="79">
        <v>237565</v>
      </c>
      <c r="X307" s="79">
        <v>1855818730</v>
      </c>
      <c r="Y307" s="79">
        <v>7580</v>
      </c>
      <c r="Z307" s="79">
        <v>8030</v>
      </c>
      <c r="AA307" s="79">
        <v>7540</v>
      </c>
      <c r="AB307" s="79">
        <v>144504</v>
      </c>
      <c r="AC307" s="79">
        <v>18766750</v>
      </c>
    </row>
    <row r="308" spans="20:29">
      <c r="T308" s="63" t="s">
        <v>5778</v>
      </c>
      <c r="U308" s="79">
        <v>7600</v>
      </c>
      <c r="V308" s="218">
        <v>40</v>
      </c>
      <c r="W308" s="79">
        <v>115608</v>
      </c>
      <c r="X308" s="79">
        <v>871766240</v>
      </c>
      <c r="Y308" s="79">
        <v>7410</v>
      </c>
      <c r="Z308" s="79">
        <v>7700</v>
      </c>
      <c r="AA308" s="79">
        <v>7410</v>
      </c>
      <c r="AB308" s="79">
        <v>142627</v>
      </c>
      <c r="AC308" s="79">
        <v>18766750</v>
      </c>
    </row>
    <row r="309" spans="20:29">
      <c r="T309" s="63" t="s">
        <v>5783</v>
      </c>
      <c r="U309" s="79">
        <v>7560</v>
      </c>
      <c r="V309" s="218">
        <v>20</v>
      </c>
      <c r="W309" s="79">
        <v>68435</v>
      </c>
      <c r="X309" s="79">
        <v>513215590</v>
      </c>
      <c r="Y309" s="79">
        <v>7560</v>
      </c>
      <c r="Z309" s="79">
        <v>7600</v>
      </c>
      <c r="AA309" s="79">
        <v>7430</v>
      </c>
      <c r="AB309" s="79">
        <v>141877</v>
      </c>
      <c r="AC309" s="79">
        <v>18766750</v>
      </c>
    </row>
    <row r="310" spans="20:29">
      <c r="T310" s="63" t="s">
        <v>5788</v>
      </c>
      <c r="U310" s="79">
        <v>7540</v>
      </c>
      <c r="V310" s="218">
        <v>-80</v>
      </c>
      <c r="W310" s="79">
        <v>79015</v>
      </c>
      <c r="X310" s="79">
        <v>599127940</v>
      </c>
      <c r="Y310" s="79">
        <v>7620</v>
      </c>
      <c r="Z310" s="79">
        <v>7690</v>
      </c>
      <c r="AA310" s="79">
        <v>7530</v>
      </c>
      <c r="AB310" s="79">
        <v>141501</v>
      </c>
      <c r="AC310" s="79">
        <v>18766750</v>
      </c>
    </row>
    <row r="311" spans="20:29">
      <c r="T311" s="63" t="s">
        <v>5794</v>
      </c>
      <c r="U311" s="79">
        <v>7620</v>
      </c>
      <c r="V311" s="218">
        <v>220</v>
      </c>
      <c r="W311" s="79">
        <v>131036</v>
      </c>
      <c r="X311" s="79">
        <v>991730700</v>
      </c>
      <c r="Y311" s="79">
        <v>7400</v>
      </c>
      <c r="Z311" s="79">
        <v>7670</v>
      </c>
      <c r="AA311" s="79">
        <v>7400</v>
      </c>
      <c r="AB311" s="79">
        <v>143003</v>
      </c>
      <c r="AC311" s="79">
        <v>18766750</v>
      </c>
    </row>
    <row r="312" spans="20:29">
      <c r="T312" s="63" t="s">
        <v>5798</v>
      </c>
      <c r="U312" s="79">
        <v>7400</v>
      </c>
      <c r="V312" s="218">
        <v>0</v>
      </c>
      <c r="W312" s="79">
        <v>94747</v>
      </c>
      <c r="X312" s="79">
        <v>696505020</v>
      </c>
      <c r="Y312" s="79">
        <v>7360</v>
      </c>
      <c r="Z312" s="79">
        <v>7440</v>
      </c>
      <c r="AA312" s="79">
        <v>7270</v>
      </c>
      <c r="AB312" s="79">
        <v>138874</v>
      </c>
      <c r="AC312" s="79">
        <v>18766750</v>
      </c>
    </row>
    <row r="313" spans="20:29">
      <c r="T313" s="63" t="s">
        <v>5803</v>
      </c>
      <c r="U313" s="79">
        <v>7400</v>
      </c>
      <c r="V313" s="218">
        <v>40</v>
      </c>
      <c r="W313" s="79">
        <v>106319</v>
      </c>
      <c r="X313" s="79">
        <v>781340330</v>
      </c>
      <c r="Y313" s="79">
        <v>7350</v>
      </c>
      <c r="Z313" s="79">
        <v>7510</v>
      </c>
      <c r="AA313" s="79">
        <v>7190</v>
      </c>
      <c r="AB313" s="79">
        <v>138874</v>
      </c>
      <c r="AC313" s="79">
        <v>18766750</v>
      </c>
    </row>
    <row r="314" spans="20:29">
      <c r="T314" s="63" t="s">
        <v>5808</v>
      </c>
      <c r="U314" s="79">
        <v>7360</v>
      </c>
      <c r="V314" s="218">
        <v>-110</v>
      </c>
      <c r="W314" s="79">
        <v>194724</v>
      </c>
      <c r="X314" s="79">
        <v>1424925680</v>
      </c>
      <c r="Y314" s="79">
        <v>7480</v>
      </c>
      <c r="Z314" s="79">
        <v>7490</v>
      </c>
      <c r="AA314" s="79">
        <v>7210</v>
      </c>
      <c r="AB314" s="79">
        <v>138123</v>
      </c>
      <c r="AC314" s="79">
        <v>18766750</v>
      </c>
    </row>
    <row r="315" spans="20:29">
      <c r="T315" s="63" t="s">
        <v>5813</v>
      </c>
      <c r="U315" s="79">
        <v>7470</v>
      </c>
      <c r="V315" s="218">
        <v>-50</v>
      </c>
      <c r="W315" s="79">
        <v>183827</v>
      </c>
      <c r="X315" s="79">
        <v>1387533210</v>
      </c>
      <c r="Y315" s="79">
        <v>7570</v>
      </c>
      <c r="Z315" s="79">
        <v>7740</v>
      </c>
      <c r="AA315" s="79">
        <v>7390</v>
      </c>
      <c r="AB315" s="79">
        <v>140188</v>
      </c>
      <c r="AC315" s="79">
        <v>18766750</v>
      </c>
    </row>
    <row r="316" spans="20:29">
      <c r="T316" s="63" t="s">
        <v>5817</v>
      </c>
      <c r="U316" s="79">
        <v>7520</v>
      </c>
      <c r="V316" s="218">
        <v>-330</v>
      </c>
      <c r="W316" s="79">
        <v>176194</v>
      </c>
      <c r="X316" s="79">
        <v>1342812650</v>
      </c>
      <c r="Y316" s="79">
        <v>7750</v>
      </c>
      <c r="Z316" s="79">
        <v>7850</v>
      </c>
      <c r="AA316" s="79">
        <v>7480</v>
      </c>
      <c r="AB316" s="79">
        <v>141126</v>
      </c>
      <c r="AC316" s="79">
        <v>18766750</v>
      </c>
    </row>
    <row r="317" spans="20:29">
      <c r="T317" s="63" t="s">
        <v>5821</v>
      </c>
      <c r="U317" s="79">
        <v>7850</v>
      </c>
      <c r="V317" s="218">
        <v>-150</v>
      </c>
      <c r="W317" s="79">
        <v>105931</v>
      </c>
      <c r="X317" s="79">
        <v>832006450</v>
      </c>
      <c r="Y317" s="79">
        <v>8080</v>
      </c>
      <c r="Z317" s="79">
        <v>8080</v>
      </c>
      <c r="AA317" s="79">
        <v>7760</v>
      </c>
      <c r="AB317" s="79">
        <v>147319</v>
      </c>
      <c r="AC317" s="79">
        <v>18766750</v>
      </c>
    </row>
    <row r="318" spans="20:29">
      <c r="T318" s="63" t="s">
        <v>5825</v>
      </c>
      <c r="U318" s="79">
        <v>8000</v>
      </c>
      <c r="V318" s="218">
        <v>-70</v>
      </c>
      <c r="W318" s="79">
        <v>155381</v>
      </c>
      <c r="X318" s="79">
        <v>1234771380</v>
      </c>
      <c r="Y318" s="79">
        <v>8100</v>
      </c>
      <c r="Z318" s="79">
        <v>8130</v>
      </c>
      <c r="AA318" s="79">
        <v>7870</v>
      </c>
      <c r="AB318" s="79">
        <v>150134</v>
      </c>
      <c r="AC318" s="79">
        <v>18766750</v>
      </c>
    </row>
    <row r="319" spans="20:29">
      <c r="T319" s="63" t="s">
        <v>5832</v>
      </c>
      <c r="U319" s="79">
        <v>8070</v>
      </c>
      <c r="V319" s="218">
        <v>160</v>
      </c>
      <c r="W319" s="79">
        <v>242482</v>
      </c>
      <c r="X319" s="79">
        <v>1953996860</v>
      </c>
      <c r="Y319" s="79">
        <v>7920</v>
      </c>
      <c r="Z319" s="79">
        <v>8270</v>
      </c>
      <c r="AA319" s="79">
        <v>7830</v>
      </c>
      <c r="AB319" s="79">
        <v>151448</v>
      </c>
      <c r="AC319" s="79">
        <v>18766750</v>
      </c>
    </row>
    <row r="320" spans="20:29">
      <c r="T320" s="63" t="s">
        <v>5836</v>
      </c>
      <c r="U320" s="79">
        <v>7910</v>
      </c>
      <c r="V320" s="218">
        <v>-170</v>
      </c>
      <c r="W320" s="79">
        <v>398915</v>
      </c>
      <c r="X320" s="79">
        <v>3226705770</v>
      </c>
      <c r="Y320" s="79">
        <v>8080</v>
      </c>
      <c r="Z320" s="79">
        <v>8350</v>
      </c>
      <c r="AA320" s="79">
        <v>7790</v>
      </c>
      <c r="AB320" s="79">
        <v>148445</v>
      </c>
      <c r="AC320" s="79">
        <v>18766750</v>
      </c>
    </row>
    <row r="321" spans="20:29">
      <c r="T321" s="63" t="s">
        <v>5840</v>
      </c>
      <c r="U321" s="79">
        <v>8080</v>
      </c>
      <c r="V321" s="79">
        <v>1110</v>
      </c>
      <c r="W321" s="79">
        <v>1197882</v>
      </c>
      <c r="X321" s="79">
        <v>9665926710</v>
      </c>
      <c r="Y321" s="79">
        <v>6980</v>
      </c>
      <c r="Z321" s="79">
        <v>8840</v>
      </c>
      <c r="AA321" s="79">
        <v>6970</v>
      </c>
      <c r="AB321" s="79">
        <v>151635</v>
      </c>
      <c r="AC321" s="79">
        <v>18766750</v>
      </c>
    </row>
    <row r="322" spans="20:29">
      <c r="T322" s="63" t="s">
        <v>5843</v>
      </c>
      <c r="U322" s="79">
        <v>6970</v>
      </c>
      <c r="V322" s="218">
        <v>-160</v>
      </c>
      <c r="W322" s="79">
        <v>178228</v>
      </c>
      <c r="X322" s="79">
        <v>1248313560</v>
      </c>
      <c r="Y322" s="79">
        <v>7130</v>
      </c>
      <c r="Z322" s="79">
        <v>7130</v>
      </c>
      <c r="AA322" s="79">
        <v>6950</v>
      </c>
      <c r="AB322" s="79">
        <v>130804</v>
      </c>
      <c r="AC322" s="79">
        <v>18766750</v>
      </c>
    </row>
    <row r="323" spans="20:29">
      <c r="T323" s="63" t="s">
        <v>5847</v>
      </c>
      <c r="U323" s="79">
        <v>7130</v>
      </c>
      <c r="V323" s="218">
        <v>170</v>
      </c>
      <c r="W323" s="79">
        <v>101526</v>
      </c>
      <c r="X323" s="79">
        <v>724673890</v>
      </c>
      <c r="Y323" s="79">
        <v>7090</v>
      </c>
      <c r="Z323" s="79">
        <v>7260</v>
      </c>
      <c r="AA323" s="79">
        <v>7010</v>
      </c>
      <c r="AB323" s="79">
        <v>133807</v>
      </c>
      <c r="AC323" s="79">
        <v>18766750</v>
      </c>
    </row>
    <row r="324" spans="20:29">
      <c r="T324" s="63" t="s">
        <v>5851</v>
      </c>
      <c r="U324" s="79">
        <v>6960</v>
      </c>
      <c r="V324" s="218">
        <v>70</v>
      </c>
      <c r="W324" s="79">
        <v>108787</v>
      </c>
      <c r="X324" s="79">
        <v>761110500</v>
      </c>
      <c r="Y324" s="79">
        <v>6880</v>
      </c>
      <c r="Z324" s="79">
        <v>7070</v>
      </c>
      <c r="AA324" s="79">
        <v>6870</v>
      </c>
      <c r="AB324" s="79">
        <v>130617</v>
      </c>
      <c r="AC324" s="79">
        <v>18766750</v>
      </c>
    </row>
    <row r="325" spans="20:29">
      <c r="T325" s="63" t="s">
        <v>5852</v>
      </c>
      <c r="U325" s="79">
        <v>6890</v>
      </c>
      <c r="V325" s="218">
        <v>-160</v>
      </c>
      <c r="W325" s="79">
        <v>115201</v>
      </c>
      <c r="X325" s="79">
        <v>799901760</v>
      </c>
      <c r="Y325" s="79">
        <v>7000</v>
      </c>
      <c r="Z325" s="79">
        <v>7050</v>
      </c>
      <c r="AA325" s="79">
        <v>6830</v>
      </c>
      <c r="AB325" s="79">
        <v>129303</v>
      </c>
      <c r="AC325" s="79">
        <v>18766750</v>
      </c>
    </row>
    <row r="326" spans="20:29">
      <c r="T326" s="63" t="s">
        <v>5853</v>
      </c>
      <c r="U326" s="79">
        <v>7050</v>
      </c>
      <c r="V326" s="218">
        <v>40</v>
      </c>
      <c r="W326" s="79">
        <v>94414</v>
      </c>
      <c r="X326" s="79">
        <v>664591560</v>
      </c>
      <c r="Y326" s="79">
        <v>7010</v>
      </c>
      <c r="Z326" s="79">
        <v>7180</v>
      </c>
      <c r="AA326" s="79">
        <v>6940</v>
      </c>
      <c r="AB326" s="79">
        <v>132306</v>
      </c>
      <c r="AC326" s="79">
        <v>18766750</v>
      </c>
    </row>
    <row r="327" spans="20:29">
      <c r="T327" s="63" t="s">
        <v>5854</v>
      </c>
      <c r="U327" s="79">
        <v>7010</v>
      </c>
      <c r="V327" s="218">
        <v>-90</v>
      </c>
      <c r="W327" s="79">
        <v>85980</v>
      </c>
      <c r="X327" s="79">
        <v>608244660</v>
      </c>
      <c r="Y327" s="79">
        <v>7100</v>
      </c>
      <c r="Z327" s="79">
        <v>7160</v>
      </c>
      <c r="AA327" s="79">
        <v>6950</v>
      </c>
      <c r="AB327" s="79">
        <v>131555</v>
      </c>
      <c r="AC327" s="79">
        <v>18766750</v>
      </c>
    </row>
    <row r="328" spans="20:29">
      <c r="T328" s="63" t="s">
        <v>5855</v>
      </c>
      <c r="U328" s="79">
        <v>7100</v>
      </c>
      <c r="V328" s="218">
        <v>-270</v>
      </c>
      <c r="W328" s="79">
        <v>193707</v>
      </c>
      <c r="X328" s="79">
        <v>1380998820</v>
      </c>
      <c r="Y328" s="79">
        <v>7410</v>
      </c>
      <c r="Z328" s="79">
        <v>7420</v>
      </c>
      <c r="AA328" s="79">
        <v>7040</v>
      </c>
      <c r="AB328" s="79">
        <v>133244</v>
      </c>
      <c r="AC328" s="79">
        <v>18766750</v>
      </c>
    </row>
    <row r="329" spans="20:29">
      <c r="T329" s="63" t="s">
        <v>5856</v>
      </c>
      <c r="U329" s="79">
        <v>7370</v>
      </c>
      <c r="V329" s="218">
        <v>-100</v>
      </c>
      <c r="W329" s="79">
        <v>98798</v>
      </c>
      <c r="X329" s="79">
        <v>734922970</v>
      </c>
      <c r="Y329" s="79">
        <v>7460</v>
      </c>
      <c r="Z329" s="79">
        <v>7670</v>
      </c>
      <c r="AA329" s="79">
        <v>7350</v>
      </c>
      <c r="AB329" s="79">
        <v>138311</v>
      </c>
      <c r="AC329" s="79">
        <v>18766750</v>
      </c>
    </row>
    <row r="330" spans="20:29">
      <c r="T330" s="63" t="s">
        <v>5857</v>
      </c>
      <c r="U330" s="79">
        <v>7470</v>
      </c>
      <c r="V330" s="218">
        <v>-380</v>
      </c>
      <c r="W330" s="79">
        <v>261418</v>
      </c>
      <c r="X330" s="79">
        <v>1959528500</v>
      </c>
      <c r="Y330" s="79">
        <v>7850</v>
      </c>
      <c r="Z330" s="79">
        <v>7850</v>
      </c>
      <c r="AA330" s="79">
        <v>7330</v>
      </c>
      <c r="AB330" s="79">
        <v>140188</v>
      </c>
      <c r="AC330" s="79">
        <v>18766750</v>
      </c>
    </row>
    <row r="331" spans="20:29">
      <c r="T331" s="63" t="s">
        <v>5858</v>
      </c>
      <c r="U331" s="79">
        <v>7850</v>
      </c>
      <c r="V331" s="218">
        <v>-240</v>
      </c>
      <c r="W331" s="79">
        <v>157611</v>
      </c>
      <c r="X331" s="79">
        <v>1255254290</v>
      </c>
      <c r="Y331" s="79">
        <v>8090</v>
      </c>
      <c r="Z331" s="79">
        <v>8180</v>
      </c>
      <c r="AA331" s="79">
        <v>7850</v>
      </c>
      <c r="AB331" s="79">
        <v>147319</v>
      </c>
      <c r="AC331" s="79">
        <v>18766750</v>
      </c>
    </row>
    <row r="332" spans="20:29">
      <c r="T332" s="63" t="s">
        <v>5859</v>
      </c>
      <c r="U332" s="79">
        <v>8090</v>
      </c>
      <c r="V332" s="218">
        <v>70</v>
      </c>
      <c r="W332" s="79">
        <v>166989</v>
      </c>
      <c r="X332" s="79">
        <v>1356075460</v>
      </c>
      <c r="Y332" s="79">
        <v>8110</v>
      </c>
      <c r="Z332" s="79">
        <v>8310</v>
      </c>
      <c r="AA332" s="79">
        <v>7960</v>
      </c>
      <c r="AB332" s="79">
        <v>151823</v>
      </c>
      <c r="AC332" s="79">
        <v>18766750</v>
      </c>
    </row>
    <row r="333" spans="20:29">
      <c r="T333" s="63" t="s">
        <v>5860</v>
      </c>
      <c r="U333" s="79">
        <v>8020</v>
      </c>
      <c r="V333" s="218">
        <v>-50</v>
      </c>
      <c r="W333" s="79">
        <v>151850</v>
      </c>
      <c r="X333" s="79">
        <v>1224989240</v>
      </c>
      <c r="Y333" s="79">
        <v>8130</v>
      </c>
      <c r="Z333" s="79">
        <v>8200</v>
      </c>
      <c r="AA333" s="79">
        <v>7980</v>
      </c>
      <c r="AB333" s="79">
        <v>150509</v>
      </c>
      <c r="AC333" s="79">
        <v>18766750</v>
      </c>
    </row>
    <row r="334" spans="20:29">
      <c r="T334" s="63" t="s">
        <v>5861</v>
      </c>
      <c r="U334" s="79">
        <v>8070</v>
      </c>
      <c r="V334" s="218">
        <v>610</v>
      </c>
      <c r="W334" s="79">
        <v>845110</v>
      </c>
      <c r="X334" s="79">
        <v>6793278470</v>
      </c>
      <c r="Y334" s="79">
        <v>7470</v>
      </c>
      <c r="Z334" s="79">
        <v>8350</v>
      </c>
      <c r="AA334" s="79">
        <v>7410</v>
      </c>
      <c r="AB334" s="79">
        <v>151448</v>
      </c>
      <c r="AC334" s="79">
        <v>18766750</v>
      </c>
    </row>
    <row r="335" spans="20:29">
      <c r="T335" s="63" t="s">
        <v>5862</v>
      </c>
      <c r="U335" s="79">
        <v>7460</v>
      </c>
      <c r="V335" s="218">
        <v>-180</v>
      </c>
      <c r="W335" s="79">
        <v>135865</v>
      </c>
      <c r="X335" s="79">
        <v>1021950840</v>
      </c>
      <c r="Y335" s="79">
        <v>7610</v>
      </c>
      <c r="Z335" s="79">
        <v>7680</v>
      </c>
      <c r="AA335" s="79">
        <v>7450</v>
      </c>
      <c r="AB335" s="79">
        <v>140000</v>
      </c>
      <c r="AC335" s="79">
        <v>18766750</v>
      </c>
    </row>
    <row r="336" spans="20:29">
      <c r="T336" s="63" t="s">
        <v>5863</v>
      </c>
      <c r="U336" s="79">
        <v>7640</v>
      </c>
      <c r="V336" s="218">
        <v>-50</v>
      </c>
      <c r="W336" s="79">
        <v>130702</v>
      </c>
      <c r="X336" s="79">
        <v>998912290</v>
      </c>
      <c r="Y336" s="79">
        <v>7670</v>
      </c>
      <c r="Z336" s="79">
        <v>7780</v>
      </c>
      <c r="AA336" s="79">
        <v>7550</v>
      </c>
      <c r="AB336" s="79">
        <v>143378</v>
      </c>
      <c r="AC336" s="79">
        <v>18766750</v>
      </c>
    </row>
    <row r="337" spans="20:29">
      <c r="T337" s="63" t="s">
        <v>5864</v>
      </c>
      <c r="U337" s="79">
        <v>7690</v>
      </c>
      <c r="V337" s="218">
        <v>-210</v>
      </c>
      <c r="W337" s="79">
        <v>181708</v>
      </c>
      <c r="X337" s="79">
        <v>1410893120</v>
      </c>
      <c r="Y337" s="79">
        <v>7970</v>
      </c>
      <c r="Z337" s="79">
        <v>7970</v>
      </c>
      <c r="AA337" s="79">
        <v>7680</v>
      </c>
      <c r="AB337" s="79">
        <v>144316</v>
      </c>
      <c r="AC337" s="79">
        <v>18766750</v>
      </c>
    </row>
    <row r="338" spans="20:29">
      <c r="T338" s="63" t="s">
        <v>5865</v>
      </c>
      <c r="U338" s="79">
        <v>7900</v>
      </c>
      <c r="V338" s="218">
        <v>-140</v>
      </c>
      <c r="W338" s="79">
        <v>153523</v>
      </c>
      <c r="X338" s="79">
        <v>1213883060</v>
      </c>
      <c r="Y338" s="79">
        <v>8050</v>
      </c>
      <c r="Z338" s="79">
        <v>8090</v>
      </c>
      <c r="AA338" s="79">
        <v>7830</v>
      </c>
      <c r="AB338" s="79">
        <v>148257</v>
      </c>
      <c r="AC338" s="79">
        <v>18766750</v>
      </c>
    </row>
    <row r="339" spans="20:29">
      <c r="T339" s="63" t="s">
        <v>5866</v>
      </c>
      <c r="U339" s="79">
        <v>8040</v>
      </c>
      <c r="V339" s="218">
        <v>-110</v>
      </c>
      <c r="W339" s="79">
        <v>152532</v>
      </c>
      <c r="X339" s="79">
        <v>1230321460</v>
      </c>
      <c r="Y339" s="79">
        <v>8250</v>
      </c>
      <c r="Z339" s="79">
        <v>8250</v>
      </c>
      <c r="AA339" s="79">
        <v>7980</v>
      </c>
      <c r="AB339" s="79">
        <v>150885</v>
      </c>
      <c r="AC339" s="79">
        <v>18766750</v>
      </c>
    </row>
    <row r="340" spans="20:29">
      <c r="T340" s="63" t="s">
        <v>5867</v>
      </c>
      <c r="U340" s="79">
        <v>8150</v>
      </c>
      <c r="V340" s="218">
        <v>260</v>
      </c>
      <c r="W340" s="79">
        <v>192933</v>
      </c>
      <c r="X340" s="79">
        <v>1550611580</v>
      </c>
      <c r="Y340" s="79">
        <v>7950</v>
      </c>
      <c r="Z340" s="79">
        <v>8180</v>
      </c>
      <c r="AA340" s="79">
        <v>7800</v>
      </c>
      <c r="AB340" s="79">
        <v>152949</v>
      </c>
      <c r="AC340" s="79">
        <v>18766750</v>
      </c>
    </row>
    <row r="341" spans="20:29">
      <c r="T341" s="63" t="s">
        <v>5868</v>
      </c>
      <c r="U341" s="79">
        <v>7890</v>
      </c>
      <c r="V341" s="218">
        <v>-10</v>
      </c>
      <c r="W341" s="79">
        <v>118572</v>
      </c>
      <c r="X341" s="79">
        <v>936259500</v>
      </c>
      <c r="Y341" s="79">
        <v>7880</v>
      </c>
      <c r="Z341" s="79">
        <v>8000</v>
      </c>
      <c r="AA341" s="79">
        <v>7850</v>
      </c>
      <c r="AB341" s="79">
        <v>148070</v>
      </c>
      <c r="AC341" s="79">
        <v>18766750</v>
      </c>
    </row>
    <row r="342" spans="20:29">
      <c r="T342" s="63" t="s">
        <v>5869</v>
      </c>
      <c r="U342" s="79">
        <v>7900</v>
      </c>
      <c r="V342" s="218">
        <v>-60</v>
      </c>
      <c r="W342" s="79">
        <v>152437</v>
      </c>
      <c r="X342" s="79">
        <v>1205503210</v>
      </c>
      <c r="Y342" s="79">
        <v>7980</v>
      </c>
      <c r="Z342" s="79">
        <v>8030</v>
      </c>
      <c r="AA342" s="79">
        <v>7860</v>
      </c>
      <c r="AB342" s="79">
        <v>148257</v>
      </c>
      <c r="AC342" s="79">
        <v>18766750</v>
      </c>
    </row>
    <row r="343" spans="20:29">
      <c r="T343" s="63" t="s">
        <v>5870</v>
      </c>
      <c r="U343" s="79">
        <v>7960</v>
      </c>
      <c r="V343" s="218">
        <v>40</v>
      </c>
      <c r="W343" s="79">
        <v>174021</v>
      </c>
      <c r="X343" s="79">
        <v>1400965370</v>
      </c>
      <c r="Y343" s="79">
        <v>7910</v>
      </c>
      <c r="Z343" s="79">
        <v>8210</v>
      </c>
      <c r="AA343" s="79">
        <v>7900</v>
      </c>
      <c r="AB343" s="79">
        <v>149383</v>
      </c>
      <c r="AC343" s="79">
        <v>18766750</v>
      </c>
    </row>
    <row r="344" spans="20:29">
      <c r="T344" s="63" t="s">
        <v>5871</v>
      </c>
      <c r="U344" s="79">
        <v>7920</v>
      </c>
      <c r="V344" s="218">
        <v>20</v>
      </c>
      <c r="W344" s="79">
        <v>148841</v>
      </c>
      <c r="X344" s="79">
        <v>1186339610</v>
      </c>
      <c r="Y344" s="79">
        <v>7910</v>
      </c>
      <c r="Z344" s="79">
        <v>8120</v>
      </c>
      <c r="AA344" s="79">
        <v>7870</v>
      </c>
      <c r="AB344" s="79">
        <v>148633</v>
      </c>
      <c r="AC344" s="79">
        <v>18766750</v>
      </c>
    </row>
    <row r="345" spans="20:29">
      <c r="T345" s="63" t="s">
        <v>5872</v>
      </c>
      <c r="U345" s="79">
        <v>7900</v>
      </c>
      <c r="V345" s="218">
        <v>-130</v>
      </c>
      <c r="W345" s="79">
        <v>97844</v>
      </c>
      <c r="X345" s="79">
        <v>781616830</v>
      </c>
      <c r="Y345" s="79">
        <v>8030</v>
      </c>
      <c r="Z345" s="79">
        <v>8150</v>
      </c>
      <c r="AA345" s="79">
        <v>7880</v>
      </c>
      <c r="AB345" s="79">
        <v>148257</v>
      </c>
      <c r="AC345" s="79">
        <v>18766750</v>
      </c>
    </row>
    <row r="346" spans="20:29">
      <c r="T346" s="63" t="s">
        <v>5873</v>
      </c>
      <c r="U346" s="79">
        <v>8030</v>
      </c>
      <c r="V346" s="218">
        <v>-50</v>
      </c>
      <c r="W346" s="79">
        <v>120364</v>
      </c>
      <c r="X346" s="79">
        <v>973039770</v>
      </c>
      <c r="Y346" s="79">
        <v>8180</v>
      </c>
      <c r="Z346" s="79">
        <v>8210</v>
      </c>
      <c r="AA346" s="79">
        <v>8020</v>
      </c>
      <c r="AB346" s="79">
        <v>150697</v>
      </c>
      <c r="AC346" s="79">
        <v>18766750</v>
      </c>
    </row>
    <row r="347" spans="20:29">
      <c r="T347" s="63" t="s">
        <v>5874</v>
      </c>
      <c r="U347" s="79">
        <v>8080</v>
      </c>
      <c r="V347" s="218">
        <v>200</v>
      </c>
      <c r="W347" s="79">
        <v>223750</v>
      </c>
      <c r="X347" s="79">
        <v>1818942810</v>
      </c>
      <c r="Y347" s="79">
        <v>7940</v>
      </c>
      <c r="Z347" s="79">
        <v>8310</v>
      </c>
      <c r="AA347" s="79">
        <v>7850</v>
      </c>
      <c r="AB347" s="79">
        <v>151635</v>
      </c>
      <c r="AC347" s="79">
        <v>18766750</v>
      </c>
    </row>
    <row r="348" spans="20:29">
      <c r="T348" s="63" t="s">
        <v>5875</v>
      </c>
      <c r="U348" s="79">
        <v>7880</v>
      </c>
      <c r="V348" s="218">
        <v>-20</v>
      </c>
      <c r="W348" s="79">
        <v>126872</v>
      </c>
      <c r="X348" s="79">
        <v>997764060</v>
      </c>
      <c r="Y348" s="79">
        <v>7830</v>
      </c>
      <c r="Z348" s="79">
        <v>7960</v>
      </c>
      <c r="AA348" s="79">
        <v>7800</v>
      </c>
      <c r="AB348" s="79">
        <v>147882</v>
      </c>
      <c r="AC348" s="79">
        <v>18766750</v>
      </c>
    </row>
    <row r="349" spans="20:29">
      <c r="T349" s="63" t="s">
        <v>5876</v>
      </c>
      <c r="U349" s="79">
        <v>7900</v>
      </c>
      <c r="V349" s="218">
        <v>-100</v>
      </c>
      <c r="W349" s="79">
        <v>262501</v>
      </c>
      <c r="X349" s="79">
        <v>2062466180</v>
      </c>
      <c r="Y349" s="79">
        <v>8000</v>
      </c>
      <c r="Z349" s="79">
        <v>8040</v>
      </c>
      <c r="AA349" s="79">
        <v>7760</v>
      </c>
      <c r="AB349" s="79">
        <v>148257</v>
      </c>
      <c r="AC349" s="79">
        <v>18766750</v>
      </c>
    </row>
    <row r="350" spans="20:29">
      <c r="T350" s="63" t="s">
        <v>5877</v>
      </c>
      <c r="U350" s="79">
        <v>8000</v>
      </c>
      <c r="V350" s="218">
        <v>-200</v>
      </c>
      <c r="W350" s="79">
        <v>350358</v>
      </c>
      <c r="X350" s="79">
        <v>2839216210</v>
      </c>
      <c r="Y350" s="79">
        <v>8250</v>
      </c>
      <c r="Z350" s="79">
        <v>8300</v>
      </c>
      <c r="AA350" s="79">
        <v>7930</v>
      </c>
      <c r="AB350" s="79">
        <v>150134</v>
      </c>
      <c r="AC350" s="79">
        <v>18766750</v>
      </c>
    </row>
    <row r="351" spans="20:29">
      <c r="T351" s="63" t="s">
        <v>5878</v>
      </c>
      <c r="U351" s="79">
        <v>8200</v>
      </c>
      <c r="V351" s="218">
        <v>-190</v>
      </c>
      <c r="W351" s="79">
        <v>177353</v>
      </c>
      <c r="X351" s="79">
        <v>1457386830</v>
      </c>
      <c r="Y351" s="79">
        <v>8350</v>
      </c>
      <c r="Z351" s="79">
        <v>8350</v>
      </c>
      <c r="AA351" s="79">
        <v>8150</v>
      </c>
      <c r="AB351" s="79">
        <v>153887</v>
      </c>
      <c r="AC351" s="79">
        <v>18766750</v>
      </c>
    </row>
    <row r="352" spans="20:29">
      <c r="T352" s="63" t="s">
        <v>5879</v>
      </c>
      <c r="U352" s="79">
        <v>8390</v>
      </c>
      <c r="V352" s="218">
        <v>90</v>
      </c>
      <c r="W352" s="79">
        <v>255399</v>
      </c>
      <c r="X352" s="79">
        <v>2114216340</v>
      </c>
      <c r="Y352" s="79">
        <v>8230</v>
      </c>
      <c r="Z352" s="79">
        <v>8530</v>
      </c>
      <c r="AA352" s="79">
        <v>8100</v>
      </c>
      <c r="AB352" s="79">
        <v>157453</v>
      </c>
      <c r="AC352" s="79">
        <v>18766750</v>
      </c>
    </row>
    <row r="353" spans="20:29">
      <c r="T353" s="63" t="s">
        <v>5880</v>
      </c>
      <c r="U353" s="79">
        <v>8300</v>
      </c>
      <c r="V353" s="218">
        <v>-350</v>
      </c>
      <c r="W353" s="79">
        <v>245128</v>
      </c>
      <c r="X353" s="79">
        <v>2052243320</v>
      </c>
      <c r="Y353" s="79">
        <v>8600</v>
      </c>
      <c r="Z353" s="79">
        <v>8610</v>
      </c>
      <c r="AA353" s="79">
        <v>8260</v>
      </c>
      <c r="AB353" s="79">
        <v>155764</v>
      </c>
      <c r="AC353" s="79">
        <v>18766750</v>
      </c>
    </row>
    <row r="354" spans="20:29">
      <c r="T354" s="63" t="s">
        <v>5881</v>
      </c>
      <c r="U354" s="79">
        <v>8650</v>
      </c>
      <c r="V354" s="218">
        <v>-230</v>
      </c>
      <c r="W354" s="79">
        <v>328700</v>
      </c>
      <c r="X354" s="79">
        <v>2838045330</v>
      </c>
      <c r="Y354" s="79">
        <v>8860</v>
      </c>
      <c r="Z354" s="79">
        <v>8880</v>
      </c>
      <c r="AA354" s="79">
        <v>8480</v>
      </c>
      <c r="AB354" s="79">
        <v>162332</v>
      </c>
      <c r="AC354" s="79">
        <v>18766750</v>
      </c>
    </row>
    <row r="355" spans="20:29">
      <c r="T355" s="63" t="s">
        <v>5882</v>
      </c>
      <c r="U355" s="79">
        <v>8880</v>
      </c>
      <c r="V355" s="218">
        <v>-10</v>
      </c>
      <c r="W355" s="79">
        <v>113035</v>
      </c>
      <c r="X355" s="79">
        <v>1000485990</v>
      </c>
      <c r="Y355" s="79">
        <v>8890</v>
      </c>
      <c r="Z355" s="79">
        <v>8920</v>
      </c>
      <c r="AA355" s="79">
        <v>8790</v>
      </c>
      <c r="AB355" s="79">
        <v>166649</v>
      </c>
      <c r="AC355" s="79">
        <v>18766750</v>
      </c>
    </row>
    <row r="356" spans="20:29">
      <c r="T356" s="63" t="s">
        <v>5883</v>
      </c>
      <c r="U356" s="79">
        <v>8890</v>
      </c>
      <c r="V356" s="218">
        <v>50</v>
      </c>
      <c r="W356" s="79">
        <v>180267</v>
      </c>
      <c r="X356" s="79">
        <v>1608756050</v>
      </c>
      <c r="Y356" s="79">
        <v>8850</v>
      </c>
      <c r="Z356" s="79">
        <v>9140</v>
      </c>
      <c r="AA356" s="79">
        <v>8800</v>
      </c>
      <c r="AB356" s="79">
        <v>166836</v>
      </c>
      <c r="AC356" s="79">
        <v>18766750</v>
      </c>
    </row>
    <row r="357" spans="20:29">
      <c r="T357" s="63" t="s">
        <v>5884</v>
      </c>
      <c r="U357" s="79">
        <v>8840</v>
      </c>
      <c r="V357" s="218">
        <v>-160</v>
      </c>
      <c r="W357" s="79">
        <v>261835</v>
      </c>
      <c r="X357" s="79">
        <v>2319913830</v>
      </c>
      <c r="Y357" s="79">
        <v>9000</v>
      </c>
      <c r="Z357" s="79">
        <v>9050</v>
      </c>
      <c r="AA357" s="79">
        <v>8750</v>
      </c>
      <c r="AB357" s="79">
        <v>165898</v>
      </c>
      <c r="AC357" s="79">
        <v>18766750</v>
      </c>
    </row>
    <row r="358" spans="20:29">
      <c r="T358" s="63" t="s">
        <v>5885</v>
      </c>
      <c r="U358" s="79">
        <v>9000</v>
      </c>
      <c r="V358" s="218">
        <v>-30</v>
      </c>
      <c r="W358" s="79">
        <v>152336</v>
      </c>
      <c r="X358" s="79">
        <v>1365710930</v>
      </c>
      <c r="Y358" s="79">
        <v>9020</v>
      </c>
      <c r="Z358" s="79">
        <v>9070</v>
      </c>
      <c r="AA358" s="79">
        <v>8850</v>
      </c>
      <c r="AB358" s="79">
        <v>165886</v>
      </c>
      <c r="AC358" s="79">
        <v>18431799</v>
      </c>
    </row>
    <row r="359" spans="20:29">
      <c r="T359" s="63" t="s">
        <v>5886</v>
      </c>
      <c r="U359" s="79">
        <v>9030</v>
      </c>
      <c r="V359" s="218">
        <v>-250</v>
      </c>
      <c r="W359" s="79">
        <v>243201</v>
      </c>
      <c r="X359" s="79">
        <v>2208715550</v>
      </c>
      <c r="Y359" s="79">
        <v>9290</v>
      </c>
      <c r="Z359" s="79">
        <v>9290</v>
      </c>
      <c r="AA359" s="79">
        <v>9010</v>
      </c>
      <c r="AB359" s="79">
        <v>166439</v>
      </c>
      <c r="AC359" s="79">
        <v>18431799</v>
      </c>
    </row>
    <row r="360" spans="20:29">
      <c r="T360" s="63" t="s">
        <v>5887</v>
      </c>
      <c r="U360" s="79">
        <v>9280</v>
      </c>
      <c r="V360" s="218">
        <v>-70</v>
      </c>
      <c r="W360" s="79">
        <v>328661</v>
      </c>
      <c r="X360" s="79">
        <v>3083456650</v>
      </c>
      <c r="Y360" s="79">
        <v>9400</v>
      </c>
      <c r="Z360" s="79">
        <v>9680</v>
      </c>
      <c r="AA360" s="79">
        <v>9150</v>
      </c>
      <c r="AB360" s="79">
        <v>171047</v>
      </c>
      <c r="AC360" s="79">
        <v>18431799</v>
      </c>
    </row>
    <row r="361" spans="20:29">
      <c r="T361" s="63" t="s">
        <v>5888</v>
      </c>
      <c r="U361" s="79">
        <v>9350</v>
      </c>
      <c r="V361" s="218">
        <v>360</v>
      </c>
      <c r="W361" s="79">
        <v>254846</v>
      </c>
      <c r="X361" s="79">
        <v>2351475420</v>
      </c>
      <c r="Y361" s="79">
        <v>9000</v>
      </c>
      <c r="Z361" s="79">
        <v>9650</v>
      </c>
      <c r="AA361" s="79">
        <v>8830</v>
      </c>
      <c r="AB361" s="79">
        <v>172337</v>
      </c>
      <c r="AC361" s="79">
        <v>18431799</v>
      </c>
    </row>
    <row r="362" spans="20:29">
      <c r="T362" s="63" t="s">
        <v>5889</v>
      </c>
      <c r="U362" s="79">
        <v>8990</v>
      </c>
      <c r="V362" s="218">
        <v>-150</v>
      </c>
      <c r="W362" s="79">
        <v>169388</v>
      </c>
      <c r="X362" s="79">
        <v>1529451400</v>
      </c>
      <c r="Y362" s="79">
        <v>9140</v>
      </c>
      <c r="Z362" s="79">
        <v>9210</v>
      </c>
      <c r="AA362" s="79">
        <v>8920</v>
      </c>
      <c r="AB362" s="79">
        <v>165702</v>
      </c>
      <c r="AC362" s="79">
        <v>18431799</v>
      </c>
    </row>
    <row r="363" spans="20:29">
      <c r="T363" s="63" t="s">
        <v>5890</v>
      </c>
      <c r="U363" s="79">
        <v>9140</v>
      </c>
      <c r="V363" s="218">
        <v>70</v>
      </c>
      <c r="W363" s="79">
        <v>158923</v>
      </c>
      <c r="X363" s="79">
        <v>1469843650</v>
      </c>
      <c r="Y363" s="79">
        <v>9150</v>
      </c>
      <c r="Z363" s="79">
        <v>9380</v>
      </c>
      <c r="AA363" s="79">
        <v>9050</v>
      </c>
      <c r="AB363" s="79">
        <v>168467</v>
      </c>
      <c r="AC363" s="79">
        <v>18431799</v>
      </c>
    </row>
    <row r="364" spans="20:29">
      <c r="T364" s="63" t="s">
        <v>5891</v>
      </c>
      <c r="U364" s="79">
        <v>9070</v>
      </c>
      <c r="V364" s="218">
        <v>-20</v>
      </c>
      <c r="W364" s="79">
        <v>91165</v>
      </c>
      <c r="X364" s="79">
        <v>829435000</v>
      </c>
      <c r="Y364" s="79">
        <v>9090</v>
      </c>
      <c r="Z364" s="79">
        <v>9200</v>
      </c>
      <c r="AA364" s="79">
        <v>9030</v>
      </c>
      <c r="AB364" s="79">
        <v>167176</v>
      </c>
      <c r="AC364" s="79">
        <v>18431799</v>
      </c>
    </row>
    <row r="365" spans="20:29">
      <c r="T365" s="63" t="s">
        <v>5892</v>
      </c>
      <c r="U365" s="79">
        <v>9090</v>
      </c>
      <c r="V365" s="218">
        <v>-240</v>
      </c>
      <c r="W365" s="79">
        <v>161808</v>
      </c>
      <c r="X365" s="79">
        <v>1490707500</v>
      </c>
      <c r="Y365" s="79">
        <v>9330</v>
      </c>
      <c r="Z365" s="79">
        <v>9420</v>
      </c>
      <c r="AA365" s="79">
        <v>9060</v>
      </c>
      <c r="AB365" s="79">
        <v>167545</v>
      </c>
      <c r="AC365" s="79">
        <v>18431799</v>
      </c>
    </row>
    <row r="366" spans="20:29">
      <c r="T366" s="63" t="s">
        <v>5893</v>
      </c>
      <c r="U366" s="79">
        <v>9330</v>
      </c>
      <c r="V366" s="218">
        <v>-120</v>
      </c>
      <c r="W366" s="79">
        <v>116800</v>
      </c>
      <c r="X366" s="79">
        <v>1100714570</v>
      </c>
      <c r="Y366" s="79">
        <v>9510</v>
      </c>
      <c r="Z366" s="79">
        <v>9570</v>
      </c>
      <c r="AA366" s="79">
        <v>9290</v>
      </c>
      <c r="AB366" s="79">
        <v>91306</v>
      </c>
      <c r="AC366" s="79">
        <v>9786266</v>
      </c>
    </row>
    <row r="367" spans="20:29">
      <c r="T367" s="63" t="s">
        <v>5894</v>
      </c>
      <c r="U367" s="79">
        <v>9450</v>
      </c>
      <c r="V367" s="218">
        <v>630</v>
      </c>
      <c r="W367" s="79">
        <v>475196</v>
      </c>
      <c r="X367" s="79">
        <v>4471151350</v>
      </c>
      <c r="Y367" s="79">
        <v>8790</v>
      </c>
      <c r="Z367" s="79">
        <v>9700</v>
      </c>
      <c r="AA367" s="79">
        <v>8790</v>
      </c>
      <c r="AB367" s="79">
        <v>92480</v>
      </c>
      <c r="AC367" s="79">
        <v>9786266</v>
      </c>
    </row>
    <row r="368" spans="20:29">
      <c r="T368" s="63" t="s">
        <v>5895</v>
      </c>
      <c r="U368" s="79">
        <v>8820</v>
      </c>
      <c r="V368" s="218">
        <v>-170</v>
      </c>
      <c r="W368" s="79">
        <v>136242</v>
      </c>
      <c r="X368" s="79">
        <v>1212556610</v>
      </c>
      <c r="Y368" s="79">
        <v>8970</v>
      </c>
      <c r="Z368" s="79">
        <v>9090</v>
      </c>
      <c r="AA368" s="79">
        <v>8810</v>
      </c>
      <c r="AB368" s="79">
        <v>86315</v>
      </c>
      <c r="AC368" s="79">
        <v>9786266</v>
      </c>
    </row>
    <row r="369" spans="20:29">
      <c r="T369" s="63" t="s">
        <v>5896</v>
      </c>
      <c r="U369" s="79">
        <v>8990</v>
      </c>
      <c r="V369" s="218">
        <v>30</v>
      </c>
      <c r="W369" s="79">
        <v>110079</v>
      </c>
      <c r="X369" s="79">
        <v>987667840</v>
      </c>
      <c r="Y369" s="79">
        <v>8940</v>
      </c>
      <c r="Z369" s="79">
        <v>9090</v>
      </c>
      <c r="AA369" s="79">
        <v>8870</v>
      </c>
      <c r="AB369" s="79">
        <v>87979</v>
      </c>
      <c r="AC369" s="79">
        <v>9786266</v>
      </c>
    </row>
    <row r="370" spans="20:29">
      <c r="T370" s="63" t="s">
        <v>5897</v>
      </c>
      <c r="U370" s="79">
        <v>8960</v>
      </c>
      <c r="V370" s="218">
        <v>-160</v>
      </c>
      <c r="W370" s="79">
        <v>157874</v>
      </c>
      <c r="X370" s="79">
        <v>1423861390</v>
      </c>
      <c r="Y370" s="79">
        <v>9020</v>
      </c>
      <c r="Z370" s="79">
        <v>9190</v>
      </c>
      <c r="AA370" s="79">
        <v>8960</v>
      </c>
      <c r="AB370" s="79">
        <v>87685</v>
      </c>
      <c r="AC370" s="79">
        <v>9786266</v>
      </c>
    </row>
    <row r="371" spans="20:29">
      <c r="T371" s="63" t="s">
        <v>5898</v>
      </c>
      <c r="U371" s="79">
        <v>9120</v>
      </c>
      <c r="V371" s="218">
        <v>-210</v>
      </c>
      <c r="W371" s="79">
        <v>130773</v>
      </c>
      <c r="X371" s="79">
        <v>1199968340</v>
      </c>
      <c r="Y371" s="79">
        <v>9330</v>
      </c>
      <c r="Z371" s="79">
        <v>9400</v>
      </c>
      <c r="AA371" s="79">
        <v>9070</v>
      </c>
      <c r="AB371" s="79">
        <v>89251</v>
      </c>
      <c r="AC371" s="79">
        <v>9786266</v>
      </c>
    </row>
    <row r="372" spans="20:29">
      <c r="T372" s="63" t="s">
        <v>5899</v>
      </c>
      <c r="U372" s="79">
        <v>9330</v>
      </c>
      <c r="V372" s="218">
        <v>90</v>
      </c>
      <c r="W372" s="79">
        <v>177484</v>
      </c>
      <c r="X372" s="79">
        <v>1631038040</v>
      </c>
      <c r="Y372" s="79">
        <v>9240</v>
      </c>
      <c r="Z372" s="79">
        <v>9410</v>
      </c>
      <c r="AA372" s="79">
        <v>9050</v>
      </c>
      <c r="AB372" s="79">
        <v>91306</v>
      </c>
      <c r="AC372" s="79">
        <v>9786266</v>
      </c>
    </row>
    <row r="373" spans="20:29">
      <c r="T373" s="63" t="s">
        <v>5900</v>
      </c>
      <c r="U373" s="79">
        <v>9240</v>
      </c>
      <c r="V373" s="218">
        <v>-160</v>
      </c>
      <c r="W373" s="79">
        <v>176531</v>
      </c>
      <c r="X373" s="79">
        <v>1659030870</v>
      </c>
      <c r="Y373" s="79">
        <v>9410</v>
      </c>
      <c r="Z373" s="79">
        <v>9650</v>
      </c>
      <c r="AA373" s="79">
        <v>9100</v>
      </c>
      <c r="AB373" s="79">
        <v>90425</v>
      </c>
      <c r="AC373" s="79">
        <v>9786266</v>
      </c>
    </row>
    <row r="374" spans="20:29">
      <c r="T374" s="63" t="s">
        <v>5901</v>
      </c>
      <c r="U374" s="79">
        <v>9400</v>
      </c>
      <c r="V374" s="218">
        <v>-530</v>
      </c>
      <c r="W374" s="79">
        <v>328447</v>
      </c>
      <c r="X374" s="79">
        <v>3122449820</v>
      </c>
      <c r="Y374" s="79">
        <v>9700</v>
      </c>
      <c r="Z374" s="79">
        <v>9890</v>
      </c>
      <c r="AA374" s="79">
        <v>9330</v>
      </c>
      <c r="AB374" s="79">
        <v>91991</v>
      </c>
      <c r="AC374" s="79">
        <v>9786266</v>
      </c>
    </row>
    <row r="375" spans="20:29">
      <c r="T375" s="63" t="s">
        <v>5902</v>
      </c>
      <c r="U375" s="79">
        <v>9930</v>
      </c>
      <c r="V375" s="218">
        <v>-370</v>
      </c>
      <c r="W375" s="79">
        <v>306536</v>
      </c>
      <c r="X375" s="79">
        <v>3142358350</v>
      </c>
      <c r="Y375" s="79">
        <v>10400</v>
      </c>
      <c r="Z375" s="79">
        <v>10600</v>
      </c>
      <c r="AA375" s="79">
        <v>9930</v>
      </c>
      <c r="AB375" s="79">
        <v>97178</v>
      </c>
      <c r="AC375" s="79">
        <v>9786266</v>
      </c>
    </row>
    <row r="376" spans="20:29">
      <c r="T376" s="63" t="s">
        <v>5903</v>
      </c>
      <c r="U376" s="79">
        <v>10300</v>
      </c>
      <c r="V376" s="218">
        <v>-100</v>
      </c>
      <c r="W376" s="79">
        <v>139800</v>
      </c>
      <c r="X376" s="79">
        <v>1442553250</v>
      </c>
      <c r="Y376" s="79">
        <v>10400</v>
      </c>
      <c r="Z376" s="79">
        <v>10650</v>
      </c>
      <c r="AA376" s="79">
        <v>10150</v>
      </c>
      <c r="AB376" s="79">
        <v>100799</v>
      </c>
      <c r="AC376" s="79">
        <v>9786266</v>
      </c>
    </row>
    <row r="377" spans="20:29">
      <c r="T377" s="63" t="s">
        <v>5904</v>
      </c>
      <c r="U377" s="79">
        <v>10400</v>
      </c>
      <c r="V377" s="218">
        <v>200</v>
      </c>
      <c r="W377" s="79">
        <v>224854</v>
      </c>
      <c r="X377" s="79">
        <v>2303734800</v>
      </c>
      <c r="Y377" s="79">
        <v>10400</v>
      </c>
      <c r="Z377" s="79">
        <v>10500</v>
      </c>
      <c r="AA377" s="79">
        <v>10000</v>
      </c>
      <c r="AB377" s="79">
        <v>101777</v>
      </c>
      <c r="AC377" s="79">
        <v>9786266</v>
      </c>
    </row>
    <row r="378" spans="20:29">
      <c r="T378" s="63" t="s">
        <v>5905</v>
      </c>
      <c r="U378" s="79">
        <v>10200</v>
      </c>
      <c r="V378" s="218">
        <v>0</v>
      </c>
      <c r="W378" s="79">
        <v>524865</v>
      </c>
      <c r="X378" s="79">
        <v>5508091030</v>
      </c>
      <c r="Y378" s="79">
        <v>10150</v>
      </c>
      <c r="Z378" s="79">
        <v>10900</v>
      </c>
      <c r="AA378" s="79">
        <v>9970</v>
      </c>
      <c r="AB378" s="79">
        <v>99820</v>
      </c>
      <c r="AC378" s="79">
        <v>9786266</v>
      </c>
    </row>
    <row r="379" spans="20:29">
      <c r="T379" s="63" t="s">
        <v>5906</v>
      </c>
      <c r="U379" s="79">
        <v>10200</v>
      </c>
      <c r="V379" s="218">
        <v>750</v>
      </c>
      <c r="W379" s="79">
        <v>954468</v>
      </c>
      <c r="X379" s="79">
        <v>9991034800</v>
      </c>
      <c r="Y379" s="79">
        <v>10300</v>
      </c>
      <c r="Z379" s="79">
        <v>11100</v>
      </c>
      <c r="AA379" s="79">
        <v>10000</v>
      </c>
      <c r="AB379" s="79">
        <v>99820</v>
      </c>
      <c r="AC379" s="79">
        <v>9786266</v>
      </c>
    </row>
    <row r="380" spans="20:29">
      <c r="T380" s="63" t="s">
        <v>5907</v>
      </c>
      <c r="U380" s="79">
        <v>9450</v>
      </c>
      <c r="V380" s="218">
        <v>-50</v>
      </c>
      <c r="W380" s="79">
        <v>92070</v>
      </c>
      <c r="X380" s="79">
        <v>876551080</v>
      </c>
      <c r="Y380" s="79">
        <v>9460</v>
      </c>
      <c r="Z380" s="79">
        <v>9630</v>
      </c>
      <c r="AA380" s="79">
        <v>9450</v>
      </c>
      <c r="AB380" s="79">
        <v>92480</v>
      </c>
      <c r="AC380" s="79">
        <v>9786266</v>
      </c>
    </row>
    <row r="381" spans="20:29">
      <c r="T381" s="63" t="s">
        <v>5908</v>
      </c>
      <c r="U381" s="79">
        <v>9500</v>
      </c>
      <c r="V381" s="218">
        <v>300</v>
      </c>
      <c r="W381" s="79">
        <v>89817</v>
      </c>
      <c r="X381" s="79">
        <v>846700900</v>
      </c>
      <c r="Y381" s="79">
        <v>9240</v>
      </c>
      <c r="Z381" s="79">
        <v>9560</v>
      </c>
      <c r="AA381" s="79">
        <v>9220</v>
      </c>
      <c r="AB381" s="79">
        <v>92970</v>
      </c>
      <c r="AC381" s="79">
        <v>9786266</v>
      </c>
    </row>
    <row r="382" spans="20:29">
      <c r="T382" s="63" t="s">
        <v>5909</v>
      </c>
      <c r="U382" s="79">
        <v>9200</v>
      </c>
      <c r="V382" s="218">
        <v>50</v>
      </c>
      <c r="W382" s="79">
        <v>147212</v>
      </c>
      <c r="X382" s="79">
        <v>1358265660</v>
      </c>
      <c r="Y382" s="79">
        <v>9070</v>
      </c>
      <c r="Z382" s="79">
        <v>9470</v>
      </c>
      <c r="AA382" s="79">
        <v>9000</v>
      </c>
      <c r="AB382" s="79">
        <v>90034</v>
      </c>
      <c r="AC382" s="79">
        <v>9786266</v>
      </c>
    </row>
    <row r="383" spans="20:29">
      <c r="T383" s="63" t="s">
        <v>5910</v>
      </c>
      <c r="U383" s="79">
        <v>9150</v>
      </c>
      <c r="V383" s="218">
        <v>-280</v>
      </c>
      <c r="W383" s="79">
        <v>154196</v>
      </c>
      <c r="X383" s="79">
        <v>1422379090</v>
      </c>
      <c r="Y383" s="79">
        <v>9430</v>
      </c>
      <c r="Z383" s="79">
        <v>9440</v>
      </c>
      <c r="AA383" s="79">
        <v>9010</v>
      </c>
      <c r="AB383" s="79">
        <v>89544</v>
      </c>
      <c r="AC383" s="79">
        <v>9786266</v>
      </c>
    </row>
    <row r="384" spans="20:29">
      <c r="T384" s="63" t="s">
        <v>5911</v>
      </c>
      <c r="U384" s="79">
        <v>9430</v>
      </c>
      <c r="V384" s="218">
        <v>280</v>
      </c>
      <c r="W384" s="79">
        <v>132466</v>
      </c>
      <c r="X384" s="79">
        <v>1236002780</v>
      </c>
      <c r="Y384" s="79">
        <v>9160</v>
      </c>
      <c r="Z384" s="79">
        <v>9590</v>
      </c>
      <c r="AA384" s="79">
        <v>9110</v>
      </c>
      <c r="AB384" s="79">
        <v>92284</v>
      </c>
      <c r="AC384" s="79">
        <v>9786266</v>
      </c>
    </row>
    <row r="385" spans="20:29">
      <c r="T385" s="63" t="s">
        <v>5912</v>
      </c>
      <c r="U385" s="79">
        <v>9150</v>
      </c>
      <c r="V385" s="218">
        <v>-330</v>
      </c>
      <c r="W385" s="79">
        <v>133560</v>
      </c>
      <c r="X385" s="79">
        <v>1241814810</v>
      </c>
      <c r="Y385" s="79">
        <v>9300</v>
      </c>
      <c r="Z385" s="79">
        <v>9600</v>
      </c>
      <c r="AA385" s="79">
        <v>9150</v>
      </c>
      <c r="AB385" s="79">
        <v>89544</v>
      </c>
      <c r="AC385" s="79">
        <v>9786266</v>
      </c>
    </row>
    <row r="386" spans="20:29">
      <c r="T386" s="63" t="s">
        <v>5913</v>
      </c>
      <c r="U386" s="79">
        <v>9480</v>
      </c>
      <c r="V386" s="218">
        <v>-370</v>
      </c>
      <c r="W386" s="79">
        <v>215216</v>
      </c>
      <c r="X386" s="79">
        <v>2046840250</v>
      </c>
      <c r="Y386" s="79">
        <v>9740</v>
      </c>
      <c r="Z386" s="79">
        <v>9770</v>
      </c>
      <c r="AA386" s="79">
        <v>9350</v>
      </c>
      <c r="AB386" s="79">
        <v>92774</v>
      </c>
      <c r="AC386" s="79">
        <v>9786266</v>
      </c>
    </row>
    <row r="387" spans="20:29">
      <c r="T387" s="63" t="s">
        <v>5914</v>
      </c>
      <c r="U387" s="79">
        <v>9850</v>
      </c>
      <c r="V387" s="218">
        <v>-110</v>
      </c>
      <c r="W387" s="79">
        <v>158856</v>
      </c>
      <c r="X387" s="79">
        <v>1568954930</v>
      </c>
      <c r="Y387" s="79">
        <v>9900</v>
      </c>
      <c r="Z387" s="79">
        <v>10100</v>
      </c>
      <c r="AA387" s="79">
        <v>9790</v>
      </c>
      <c r="AB387" s="79">
        <v>96395</v>
      </c>
      <c r="AC387" s="79">
        <v>9786266</v>
      </c>
    </row>
    <row r="388" spans="20:29">
      <c r="T388" s="63" t="s">
        <v>5915</v>
      </c>
      <c r="U388" s="79">
        <v>9960</v>
      </c>
      <c r="V388" s="218">
        <v>-190</v>
      </c>
      <c r="W388" s="79">
        <v>229243</v>
      </c>
      <c r="X388" s="79">
        <v>2285183220</v>
      </c>
      <c r="Y388" s="79">
        <v>10300</v>
      </c>
      <c r="Z388" s="79">
        <v>10300</v>
      </c>
      <c r="AA388" s="79">
        <v>9720</v>
      </c>
      <c r="AB388" s="79">
        <v>97471</v>
      </c>
      <c r="AC388" s="79">
        <v>9786266</v>
      </c>
    </row>
    <row r="389" spans="20:29">
      <c r="T389" s="63" t="s">
        <v>5916</v>
      </c>
      <c r="U389" s="79">
        <v>10150</v>
      </c>
      <c r="V389" s="218">
        <v>-650</v>
      </c>
      <c r="W389" s="79">
        <v>488710</v>
      </c>
      <c r="X389" s="79">
        <v>4928586710</v>
      </c>
      <c r="Y389" s="79">
        <v>10600</v>
      </c>
      <c r="Z389" s="79">
        <v>10600</v>
      </c>
      <c r="AA389" s="79">
        <v>9890</v>
      </c>
      <c r="AB389" s="79">
        <v>99331</v>
      </c>
      <c r="AC389" s="79">
        <v>9786266</v>
      </c>
    </row>
    <row r="390" spans="20:29">
      <c r="T390" s="63" t="s">
        <v>5917</v>
      </c>
      <c r="U390" s="79">
        <v>10800</v>
      </c>
      <c r="V390" s="218">
        <v>400</v>
      </c>
      <c r="W390" s="79">
        <v>1108324</v>
      </c>
      <c r="X390" s="79">
        <v>12391526600</v>
      </c>
      <c r="Y390" s="79">
        <v>11300</v>
      </c>
      <c r="Z390" s="79">
        <v>12050</v>
      </c>
      <c r="AA390" s="79">
        <v>10650</v>
      </c>
      <c r="AB390" s="79">
        <v>105692</v>
      </c>
      <c r="AC390" s="79">
        <v>9786266</v>
      </c>
    </row>
    <row r="391" spans="20:29">
      <c r="T391" s="63" t="s">
        <v>5918</v>
      </c>
      <c r="U391" s="79">
        <v>10400</v>
      </c>
      <c r="V391" s="218">
        <v>200</v>
      </c>
      <c r="W391" s="79">
        <v>513872</v>
      </c>
      <c r="X391" s="79">
        <v>5280111280</v>
      </c>
      <c r="Y391" s="79">
        <v>9930</v>
      </c>
      <c r="Z391" s="79">
        <v>10500</v>
      </c>
      <c r="AA391" s="79">
        <v>9660</v>
      </c>
      <c r="AB391" s="79">
        <v>101777</v>
      </c>
      <c r="AC391" s="79">
        <v>9786266</v>
      </c>
    </row>
    <row r="392" spans="20:29">
      <c r="T392" s="63" t="s">
        <v>5919</v>
      </c>
      <c r="U392" s="79">
        <v>10200</v>
      </c>
      <c r="V392" s="218">
        <v>0</v>
      </c>
      <c r="W392" s="79">
        <v>411483</v>
      </c>
      <c r="X392" s="79">
        <v>4255288970</v>
      </c>
      <c r="Y392" s="79">
        <v>10500</v>
      </c>
      <c r="Z392" s="79">
        <v>11150</v>
      </c>
      <c r="AA392" s="79">
        <v>9910</v>
      </c>
      <c r="AB392" s="79">
        <v>99820</v>
      </c>
      <c r="AC392" s="79">
        <v>9786266</v>
      </c>
    </row>
    <row r="393" spans="20:29">
      <c r="T393" s="63" t="s">
        <v>5920</v>
      </c>
      <c r="U393" s="79">
        <v>10200</v>
      </c>
      <c r="V393" s="218">
        <v>640</v>
      </c>
      <c r="W393" s="79">
        <v>1060412</v>
      </c>
      <c r="X393" s="79">
        <v>10966197730</v>
      </c>
      <c r="Y393" s="79">
        <v>9540</v>
      </c>
      <c r="Z393" s="79">
        <v>11000</v>
      </c>
      <c r="AA393" s="79">
        <v>9400</v>
      </c>
      <c r="AB393" s="79">
        <v>99820</v>
      </c>
      <c r="AC393" s="79">
        <v>9786266</v>
      </c>
    </row>
    <row r="394" spans="20:29">
      <c r="T394" s="63" t="s">
        <v>5921</v>
      </c>
      <c r="U394" s="79">
        <v>9560</v>
      </c>
      <c r="V394" s="218">
        <v>680</v>
      </c>
      <c r="W394" s="79">
        <v>429337</v>
      </c>
      <c r="X394" s="79">
        <v>3988763920</v>
      </c>
      <c r="Y394" s="79">
        <v>8940</v>
      </c>
      <c r="Z394" s="79">
        <v>9580</v>
      </c>
      <c r="AA394" s="79">
        <v>8840</v>
      </c>
      <c r="AB394" s="79">
        <v>93557</v>
      </c>
      <c r="AC394" s="79">
        <v>9786266</v>
      </c>
    </row>
    <row r="395" spans="20:29">
      <c r="T395" s="63" t="s">
        <v>5922</v>
      </c>
      <c r="U395" s="79">
        <v>8880</v>
      </c>
      <c r="V395" s="218">
        <v>260</v>
      </c>
      <c r="W395" s="79">
        <v>194222</v>
      </c>
      <c r="X395" s="79">
        <v>1702953290</v>
      </c>
      <c r="Y395" s="79">
        <v>8660</v>
      </c>
      <c r="Z395" s="79">
        <v>8930</v>
      </c>
      <c r="AA395" s="79">
        <v>8620</v>
      </c>
      <c r="AB395" s="79">
        <v>86902</v>
      </c>
      <c r="AC395" s="79">
        <v>9786266</v>
      </c>
    </row>
    <row r="396" spans="20:29">
      <c r="T396" s="63" t="s">
        <v>5923</v>
      </c>
      <c r="U396" s="79">
        <v>8620</v>
      </c>
      <c r="V396" s="218">
        <v>10</v>
      </c>
      <c r="W396" s="79">
        <v>118046</v>
      </c>
      <c r="X396" s="79">
        <v>1017402780</v>
      </c>
      <c r="Y396" s="79">
        <v>8610</v>
      </c>
      <c r="Z396" s="79">
        <v>8740</v>
      </c>
      <c r="AA396" s="79">
        <v>8530</v>
      </c>
      <c r="AB396" s="79">
        <v>84358</v>
      </c>
      <c r="AC396" s="79">
        <v>9786266</v>
      </c>
    </row>
    <row r="397" spans="20:29">
      <c r="T397" s="63" t="s">
        <v>5924</v>
      </c>
      <c r="U397" s="79">
        <v>8610</v>
      </c>
      <c r="V397" s="218">
        <v>-80</v>
      </c>
      <c r="W397" s="79">
        <v>115734</v>
      </c>
      <c r="X397" s="79">
        <v>1004728160</v>
      </c>
      <c r="Y397" s="79">
        <v>8860</v>
      </c>
      <c r="Z397" s="79">
        <v>8860</v>
      </c>
      <c r="AA397" s="79">
        <v>8520</v>
      </c>
      <c r="AB397" s="79">
        <v>84260</v>
      </c>
      <c r="AC397" s="79">
        <v>9786266</v>
      </c>
    </row>
    <row r="398" spans="20:29">
      <c r="T398" s="63" t="s">
        <v>5927</v>
      </c>
      <c r="U398" s="79">
        <v>8690</v>
      </c>
      <c r="V398" s="218">
        <v>370</v>
      </c>
      <c r="W398" s="79">
        <v>231712</v>
      </c>
      <c r="X398" s="79">
        <v>2013094970</v>
      </c>
      <c r="Y398" s="79">
        <v>8500</v>
      </c>
      <c r="Z398" s="79">
        <v>8930</v>
      </c>
      <c r="AA398" s="79">
        <v>8390</v>
      </c>
      <c r="AB398" s="79">
        <v>85043</v>
      </c>
      <c r="AC398" s="79">
        <v>9786266</v>
      </c>
    </row>
    <row r="399" spans="20:29">
      <c r="T399" s="63" t="s">
        <v>5928</v>
      </c>
      <c r="U399" s="79">
        <v>8320</v>
      </c>
      <c r="V399" s="218">
        <v>-160</v>
      </c>
      <c r="W399" s="79">
        <v>118437</v>
      </c>
      <c r="X399" s="79">
        <v>993823530</v>
      </c>
      <c r="Y399" s="79">
        <v>8480</v>
      </c>
      <c r="Z399" s="79">
        <v>8580</v>
      </c>
      <c r="AA399" s="79">
        <v>8270</v>
      </c>
      <c r="AB399" s="79">
        <v>81422</v>
      </c>
      <c r="AC399" s="79">
        <v>9786266</v>
      </c>
    </row>
    <row r="400" spans="20:29">
      <c r="T400" s="63" t="s">
        <v>5929</v>
      </c>
      <c r="U400" s="79">
        <v>8480</v>
      </c>
      <c r="V400" s="218">
        <v>-250</v>
      </c>
      <c r="W400" s="79">
        <v>132442</v>
      </c>
      <c r="X400" s="79">
        <v>1122797380</v>
      </c>
      <c r="Y400" s="79">
        <v>8230</v>
      </c>
      <c r="Z400" s="79">
        <v>8700</v>
      </c>
      <c r="AA400" s="79">
        <v>8230</v>
      </c>
      <c r="AB400" s="79">
        <v>82988</v>
      </c>
      <c r="AC400" s="79">
        <v>9786266</v>
      </c>
    </row>
    <row r="401" spans="20:29">
      <c r="T401" s="63" t="s">
        <v>5931</v>
      </c>
      <c r="U401" s="79">
        <v>8730</v>
      </c>
      <c r="V401" s="218">
        <v>-210</v>
      </c>
      <c r="W401" s="79">
        <v>207360</v>
      </c>
      <c r="X401" s="79">
        <v>1818332480</v>
      </c>
      <c r="Y401" s="79">
        <v>8830</v>
      </c>
      <c r="Z401" s="79">
        <v>8900</v>
      </c>
      <c r="AA401" s="79">
        <v>8700</v>
      </c>
      <c r="AB401" s="79">
        <v>85434</v>
      </c>
      <c r="AC401" s="79">
        <v>9786266</v>
      </c>
    </row>
    <row r="402" spans="20:29">
      <c r="T402" s="63" t="s">
        <v>5933</v>
      </c>
      <c r="U402" s="79">
        <v>8940</v>
      </c>
      <c r="V402" s="218">
        <v>-100</v>
      </c>
      <c r="W402" s="79">
        <v>106040</v>
      </c>
      <c r="X402" s="79">
        <v>953213520</v>
      </c>
      <c r="Y402" s="79">
        <v>9120</v>
      </c>
      <c r="Z402" s="79">
        <v>9130</v>
      </c>
      <c r="AA402" s="79">
        <v>8900</v>
      </c>
      <c r="AB402" s="79">
        <v>87489</v>
      </c>
      <c r="AC402" s="79">
        <v>9786266</v>
      </c>
    </row>
    <row r="403" spans="20:29">
      <c r="T403" s="63" t="s">
        <v>5934</v>
      </c>
      <c r="U403" s="79">
        <v>9040</v>
      </c>
      <c r="V403" s="218">
        <v>80</v>
      </c>
      <c r="W403" s="79">
        <v>262482</v>
      </c>
      <c r="X403" s="79">
        <v>2394076190</v>
      </c>
      <c r="Y403" s="79">
        <v>9140</v>
      </c>
      <c r="Z403" s="79">
        <v>9320</v>
      </c>
      <c r="AA403" s="79">
        <v>8950</v>
      </c>
      <c r="AB403" s="79">
        <v>88468</v>
      </c>
      <c r="AC403" s="79">
        <v>9786266</v>
      </c>
    </row>
    <row r="404" spans="20:29">
      <c r="T404" s="63" t="s">
        <v>5935</v>
      </c>
      <c r="U404" s="79">
        <v>8960</v>
      </c>
      <c r="V404" s="218">
        <v>150</v>
      </c>
      <c r="W404" s="79">
        <v>224902</v>
      </c>
      <c r="X404" s="79">
        <v>2014308630</v>
      </c>
      <c r="Y404" s="79">
        <v>8770</v>
      </c>
      <c r="Z404" s="79">
        <v>9160</v>
      </c>
      <c r="AA404" s="79">
        <v>8710</v>
      </c>
      <c r="AB404" s="79">
        <v>87685</v>
      </c>
      <c r="AC404" s="79">
        <v>9786266</v>
      </c>
    </row>
    <row r="405" spans="20:29">
      <c r="T405" s="63" t="s">
        <v>5936</v>
      </c>
      <c r="U405" s="79">
        <v>8810</v>
      </c>
      <c r="V405" s="218">
        <v>-150</v>
      </c>
      <c r="W405" s="79">
        <v>156407</v>
      </c>
      <c r="X405" s="79">
        <v>1382125170</v>
      </c>
      <c r="Y405" s="79">
        <v>8860</v>
      </c>
      <c r="Z405" s="79">
        <v>9040</v>
      </c>
      <c r="AA405" s="79">
        <v>8800</v>
      </c>
      <c r="AB405" s="79">
        <v>86217</v>
      </c>
      <c r="AC405" s="79">
        <v>9786266</v>
      </c>
    </row>
    <row r="406" spans="20:29">
      <c r="T406" s="63" t="s">
        <v>5937</v>
      </c>
      <c r="U406" s="79">
        <v>8960</v>
      </c>
      <c r="V406" s="218">
        <v>190</v>
      </c>
      <c r="W406" s="79">
        <v>265568</v>
      </c>
      <c r="X406" s="79">
        <v>2404414980</v>
      </c>
      <c r="Y406" s="79">
        <v>8790</v>
      </c>
      <c r="Z406" s="79">
        <v>9230</v>
      </c>
      <c r="AA406" s="79">
        <v>8790</v>
      </c>
      <c r="AB406" s="79">
        <v>87685</v>
      </c>
      <c r="AC406" s="79">
        <v>9786266</v>
      </c>
    </row>
    <row r="407" spans="20:29">
      <c r="T407" s="63" t="s">
        <v>5938</v>
      </c>
      <c r="U407" s="79">
        <v>8770</v>
      </c>
      <c r="V407" s="218">
        <v>-70</v>
      </c>
      <c r="W407" s="79">
        <v>172253</v>
      </c>
      <c r="X407" s="79">
        <v>1521791540</v>
      </c>
      <c r="Y407" s="79">
        <v>8880</v>
      </c>
      <c r="Z407" s="79">
        <v>8910</v>
      </c>
      <c r="AA407" s="79">
        <v>8750</v>
      </c>
      <c r="AB407" s="79">
        <v>85826</v>
      </c>
      <c r="AC407" s="79">
        <v>9786266</v>
      </c>
    </row>
    <row r="408" spans="20:29">
      <c r="T408" s="63" t="s">
        <v>5939</v>
      </c>
      <c r="U408" s="79">
        <v>8840</v>
      </c>
      <c r="V408" s="218">
        <v>-110</v>
      </c>
      <c r="W408" s="79">
        <v>174414</v>
      </c>
      <c r="X408" s="79">
        <v>1543767000</v>
      </c>
      <c r="Y408" s="79">
        <v>8990</v>
      </c>
      <c r="Z408" s="79">
        <v>9000</v>
      </c>
      <c r="AA408" s="79">
        <v>8770</v>
      </c>
      <c r="AB408" s="79">
        <v>86511</v>
      </c>
      <c r="AC408" s="79">
        <v>9786266</v>
      </c>
    </row>
    <row r="409" spans="20:29">
      <c r="T409" s="63" t="s">
        <v>5940</v>
      </c>
      <c r="U409" s="79">
        <v>8950</v>
      </c>
      <c r="V409" s="218">
        <v>-70</v>
      </c>
      <c r="W409" s="79">
        <v>164170</v>
      </c>
      <c r="X409" s="79">
        <v>1473691030</v>
      </c>
      <c r="Y409" s="79">
        <v>9050</v>
      </c>
      <c r="Z409" s="79">
        <v>9140</v>
      </c>
      <c r="AA409" s="79">
        <v>8900</v>
      </c>
      <c r="AB409" s="79">
        <v>87587</v>
      </c>
      <c r="AC409" s="79">
        <v>9786266</v>
      </c>
    </row>
    <row r="410" spans="20:29">
      <c r="T410" s="63" t="s">
        <v>5941</v>
      </c>
      <c r="U410" s="79">
        <v>9020</v>
      </c>
      <c r="V410" s="218">
        <v>-510</v>
      </c>
      <c r="W410" s="79">
        <v>467059</v>
      </c>
      <c r="X410" s="79">
        <v>4236488970</v>
      </c>
      <c r="Y410" s="79">
        <v>9350</v>
      </c>
      <c r="Z410" s="79">
        <v>9490</v>
      </c>
      <c r="AA410" s="79">
        <v>8860</v>
      </c>
      <c r="AB410" s="79">
        <v>88272</v>
      </c>
      <c r="AC410" s="79">
        <v>9786266</v>
      </c>
    </row>
    <row r="411" spans="20:29">
      <c r="T411" s="63" t="s">
        <v>5942</v>
      </c>
      <c r="U411" s="79">
        <v>9530</v>
      </c>
      <c r="V411" s="79">
        <v>-1070</v>
      </c>
      <c r="W411" s="79">
        <v>752823</v>
      </c>
      <c r="X411" s="79">
        <v>7397984930</v>
      </c>
      <c r="Y411" s="79">
        <v>9980</v>
      </c>
      <c r="Z411" s="79">
        <v>10050</v>
      </c>
      <c r="AA411" s="79">
        <v>9490</v>
      </c>
      <c r="AB411" s="79">
        <v>93263</v>
      </c>
      <c r="AC411" s="79">
        <v>9786266</v>
      </c>
    </row>
    <row r="412" spans="20:29">
      <c r="T412" s="63" t="s">
        <v>5943</v>
      </c>
      <c r="U412" s="79">
        <v>10600</v>
      </c>
      <c r="V412" s="218">
        <v>450</v>
      </c>
      <c r="W412" s="79">
        <v>490118</v>
      </c>
      <c r="X412" s="79">
        <v>5105255310</v>
      </c>
      <c r="Y412" s="79">
        <v>10100</v>
      </c>
      <c r="Z412" s="79">
        <v>10900</v>
      </c>
      <c r="AA412" s="79">
        <v>9990</v>
      </c>
      <c r="AB412" s="79">
        <v>103734</v>
      </c>
      <c r="AC412" s="79">
        <v>9786266</v>
      </c>
    </row>
    <row r="413" spans="20:29">
      <c r="T413" s="63" t="s">
        <v>5944</v>
      </c>
      <c r="U413" s="79">
        <v>10150</v>
      </c>
      <c r="V413" s="218">
        <v>280</v>
      </c>
      <c r="W413" s="79">
        <v>286305</v>
      </c>
      <c r="X413" s="79">
        <v>2911507200</v>
      </c>
      <c r="Y413" s="79">
        <v>10000</v>
      </c>
      <c r="Z413" s="79">
        <v>10350</v>
      </c>
      <c r="AA413" s="79">
        <v>9910</v>
      </c>
      <c r="AB413" s="79">
        <v>99331</v>
      </c>
      <c r="AC413" s="79">
        <v>9786266</v>
      </c>
    </row>
    <row r="414" spans="20:29">
      <c r="T414" s="63" t="s">
        <v>5945</v>
      </c>
      <c r="U414" s="79">
        <v>9870</v>
      </c>
      <c r="V414" s="218">
        <v>90</v>
      </c>
      <c r="W414" s="79">
        <v>177446</v>
      </c>
      <c r="X414" s="79">
        <v>1762475970</v>
      </c>
      <c r="Y414" s="79">
        <v>9780</v>
      </c>
      <c r="Z414" s="79">
        <v>10050</v>
      </c>
      <c r="AA414" s="79">
        <v>9780</v>
      </c>
      <c r="AB414" s="79">
        <v>96590</v>
      </c>
      <c r="AC414" s="79">
        <v>9786266</v>
      </c>
    </row>
    <row r="415" spans="20:29">
      <c r="T415" s="63" t="s">
        <v>5946</v>
      </c>
      <c r="U415" s="79">
        <v>9780</v>
      </c>
      <c r="V415" s="218">
        <v>-270</v>
      </c>
      <c r="W415" s="79">
        <v>182854</v>
      </c>
      <c r="X415" s="79">
        <v>1806143150</v>
      </c>
      <c r="Y415" s="79">
        <v>9900</v>
      </c>
      <c r="Z415" s="79">
        <v>10000</v>
      </c>
      <c r="AA415" s="79">
        <v>9780</v>
      </c>
      <c r="AB415" s="79">
        <v>95710</v>
      </c>
      <c r="AC415" s="79">
        <v>9786266</v>
      </c>
    </row>
    <row r="416" spans="20:29">
      <c r="T416" s="63" t="s">
        <v>5947</v>
      </c>
      <c r="U416" s="79">
        <v>10050</v>
      </c>
      <c r="V416" s="218">
        <v>-150</v>
      </c>
      <c r="W416" s="79">
        <v>222110</v>
      </c>
      <c r="X416" s="79">
        <v>2217521050</v>
      </c>
      <c r="Y416" s="79">
        <v>10050</v>
      </c>
      <c r="Z416" s="79">
        <v>10200</v>
      </c>
      <c r="AA416" s="79">
        <v>9800</v>
      </c>
      <c r="AB416" s="79">
        <v>98352</v>
      </c>
      <c r="AC416" s="79">
        <v>9786266</v>
      </c>
    </row>
    <row r="417" spans="20:29">
      <c r="T417" s="63" t="s">
        <v>5948</v>
      </c>
      <c r="U417" s="79">
        <v>10200</v>
      </c>
      <c r="V417" s="218">
        <v>320</v>
      </c>
      <c r="W417" s="79">
        <v>565380</v>
      </c>
      <c r="X417" s="79">
        <v>5771002120</v>
      </c>
      <c r="Y417" s="79">
        <v>10100</v>
      </c>
      <c r="Z417" s="79">
        <v>10550</v>
      </c>
      <c r="AA417" s="79">
        <v>9960</v>
      </c>
      <c r="AB417" s="79">
        <v>99820</v>
      </c>
      <c r="AC417" s="79">
        <v>9786266</v>
      </c>
    </row>
    <row r="418" spans="20:29">
      <c r="T418" s="63" t="s">
        <v>5949</v>
      </c>
      <c r="U418" s="79">
        <v>9880</v>
      </c>
      <c r="V418" s="218">
        <v>-80</v>
      </c>
      <c r="W418" s="79">
        <v>214522</v>
      </c>
      <c r="X418" s="79">
        <v>2126965960</v>
      </c>
      <c r="Y418" s="79">
        <v>9950</v>
      </c>
      <c r="Z418" s="79">
        <v>10050</v>
      </c>
      <c r="AA418" s="79">
        <v>9790</v>
      </c>
      <c r="AB418" s="79">
        <v>96688</v>
      </c>
      <c r="AC418" s="79">
        <v>9786266</v>
      </c>
    </row>
    <row r="419" spans="20:29">
      <c r="T419" s="63" t="s">
        <v>5950</v>
      </c>
      <c r="U419" s="79">
        <v>9960</v>
      </c>
      <c r="V419" s="218">
        <v>-140</v>
      </c>
      <c r="W419" s="79">
        <v>241317</v>
      </c>
      <c r="X419" s="79">
        <v>2406825380</v>
      </c>
      <c r="Y419" s="79">
        <v>10200</v>
      </c>
      <c r="Z419" s="79">
        <v>10200</v>
      </c>
      <c r="AA419" s="79">
        <v>9800</v>
      </c>
      <c r="AB419" s="79">
        <v>97471</v>
      </c>
      <c r="AC419" s="79">
        <v>9786266</v>
      </c>
    </row>
    <row r="420" spans="20:29">
      <c r="T420" s="63" t="s">
        <v>5953</v>
      </c>
      <c r="U420" s="79">
        <v>10100</v>
      </c>
      <c r="V420" s="218">
        <v>130</v>
      </c>
      <c r="W420" s="79">
        <v>308160</v>
      </c>
      <c r="X420" s="79">
        <v>3100457370</v>
      </c>
      <c r="Y420" s="79">
        <v>10150</v>
      </c>
      <c r="Z420" s="79">
        <v>10350</v>
      </c>
      <c r="AA420" s="79">
        <v>9860</v>
      </c>
      <c r="AB420" s="79">
        <v>98841</v>
      </c>
      <c r="AC420" s="79">
        <v>9786266</v>
      </c>
    </row>
    <row r="421" spans="20:29">
      <c r="T421" s="63" t="s">
        <v>5954</v>
      </c>
      <c r="U421" s="79">
        <v>9970</v>
      </c>
      <c r="V421" s="218">
        <v>-180</v>
      </c>
      <c r="W421" s="79">
        <v>503855</v>
      </c>
      <c r="X421" s="79">
        <v>4978437040</v>
      </c>
      <c r="Y421" s="79">
        <v>10000</v>
      </c>
      <c r="Z421" s="79">
        <v>10200</v>
      </c>
      <c r="AA421" s="79">
        <v>9740</v>
      </c>
      <c r="AB421" s="79">
        <v>97569</v>
      </c>
      <c r="AC421" s="79">
        <v>9786266</v>
      </c>
    </row>
    <row r="422" spans="20:29">
      <c r="T422" s="63" t="s">
        <v>5955</v>
      </c>
      <c r="U422" s="79">
        <v>10150</v>
      </c>
      <c r="V422" s="218">
        <v>650</v>
      </c>
      <c r="W422" s="79">
        <v>2308252</v>
      </c>
      <c r="X422" s="79">
        <v>23889302850</v>
      </c>
      <c r="Y422" s="79">
        <v>9850</v>
      </c>
      <c r="Z422" s="79">
        <v>11250</v>
      </c>
      <c r="AA422" s="79">
        <v>9680</v>
      </c>
      <c r="AB422" s="79">
        <v>99331</v>
      </c>
      <c r="AC422" s="79">
        <v>9786266</v>
      </c>
    </row>
    <row r="423" spans="20:29">
      <c r="T423" s="63" t="s">
        <v>5957</v>
      </c>
      <c r="U423" s="79">
        <v>9500</v>
      </c>
      <c r="V423" s="218">
        <v>0</v>
      </c>
      <c r="W423" s="79">
        <v>497772</v>
      </c>
      <c r="X423" s="79">
        <v>4789478360</v>
      </c>
      <c r="Y423" s="79">
        <v>9530</v>
      </c>
      <c r="Z423" s="79">
        <v>9740</v>
      </c>
      <c r="AA423" s="79">
        <v>9410</v>
      </c>
      <c r="AB423" s="79">
        <v>92970</v>
      </c>
      <c r="AC423" s="79">
        <v>9786266</v>
      </c>
    </row>
    <row r="424" spans="20:29">
      <c r="T424" s="63" t="s">
        <v>5959</v>
      </c>
      <c r="U424" s="79">
        <v>9500</v>
      </c>
      <c r="V424" s="218">
        <v>280</v>
      </c>
      <c r="W424" s="79">
        <v>341176</v>
      </c>
      <c r="X424" s="79">
        <v>3169272670</v>
      </c>
      <c r="Y424" s="79">
        <v>9200</v>
      </c>
      <c r="Z424" s="79">
        <v>9500</v>
      </c>
      <c r="AA424" s="79">
        <v>8970</v>
      </c>
      <c r="AB424" s="79">
        <v>92970</v>
      </c>
      <c r="AC424" s="79">
        <v>9786266</v>
      </c>
    </row>
    <row r="425" spans="20:29">
      <c r="T425" s="63" t="s">
        <v>5960</v>
      </c>
      <c r="U425" s="79">
        <v>9220</v>
      </c>
      <c r="V425" s="218">
        <v>240</v>
      </c>
      <c r="W425" s="79">
        <v>556414</v>
      </c>
      <c r="X425" s="79">
        <v>5061718500</v>
      </c>
      <c r="Y425" s="79">
        <v>9070</v>
      </c>
      <c r="Z425" s="79">
        <v>9350</v>
      </c>
      <c r="AA425" s="79">
        <v>8760</v>
      </c>
      <c r="AB425" s="79">
        <v>90229</v>
      </c>
      <c r="AC425" s="79">
        <v>9786266</v>
      </c>
    </row>
    <row r="426" spans="20:29">
      <c r="T426" s="63" t="s">
        <v>5962</v>
      </c>
      <c r="U426" s="79">
        <v>8980</v>
      </c>
      <c r="V426" s="218">
        <v>470</v>
      </c>
      <c r="W426" s="79">
        <v>630738</v>
      </c>
      <c r="X426" s="79">
        <v>5617535680</v>
      </c>
      <c r="Y426" s="79">
        <v>8450</v>
      </c>
      <c r="Z426" s="79">
        <v>9210</v>
      </c>
      <c r="AA426" s="79">
        <v>8340</v>
      </c>
      <c r="AB426" s="79">
        <v>87881</v>
      </c>
      <c r="AC426" s="79">
        <v>9786266</v>
      </c>
    </row>
    <row r="427" spans="20:29">
      <c r="T427" s="63" t="s">
        <v>5965</v>
      </c>
      <c r="U427" s="79">
        <v>8510</v>
      </c>
      <c r="V427" s="218">
        <v>-360</v>
      </c>
      <c r="W427" s="79">
        <v>214948</v>
      </c>
      <c r="X427" s="79">
        <v>1849793990</v>
      </c>
      <c r="Y427" s="79">
        <v>8800</v>
      </c>
      <c r="Z427" s="79">
        <v>8800</v>
      </c>
      <c r="AA427" s="79">
        <v>8470</v>
      </c>
      <c r="AB427" s="79">
        <v>83281</v>
      </c>
      <c r="AC427" s="79">
        <v>9786266</v>
      </c>
    </row>
    <row r="428" spans="20:29">
      <c r="T428" s="63" t="s">
        <v>5966</v>
      </c>
      <c r="U428" s="79">
        <v>8870</v>
      </c>
      <c r="V428" s="218">
        <v>-160</v>
      </c>
      <c r="W428" s="79">
        <v>267148</v>
      </c>
      <c r="X428" s="79">
        <v>2363811980</v>
      </c>
      <c r="Y428" s="79">
        <v>8980</v>
      </c>
      <c r="Z428" s="79">
        <v>9030</v>
      </c>
      <c r="AA428" s="79">
        <v>8650</v>
      </c>
      <c r="AB428" s="79">
        <v>86804</v>
      </c>
      <c r="AC428" s="79">
        <v>9786266</v>
      </c>
    </row>
    <row r="429" spans="20:29">
      <c r="T429" s="63" t="s">
        <v>5968</v>
      </c>
      <c r="U429" s="79">
        <v>9030</v>
      </c>
      <c r="V429" s="218">
        <v>-120</v>
      </c>
      <c r="W429" s="79">
        <v>292647</v>
      </c>
      <c r="X429" s="79">
        <v>2665594860</v>
      </c>
      <c r="Y429" s="79">
        <v>9150</v>
      </c>
      <c r="Z429" s="79">
        <v>9320</v>
      </c>
      <c r="AA429" s="79">
        <v>8930</v>
      </c>
      <c r="AB429" s="79">
        <v>88370</v>
      </c>
      <c r="AC429" s="79">
        <v>9786266</v>
      </c>
    </row>
    <row r="430" spans="20:29">
      <c r="T430" s="63" t="s">
        <v>5970</v>
      </c>
      <c r="U430" s="79">
        <v>9150</v>
      </c>
      <c r="V430" s="218">
        <v>220</v>
      </c>
      <c r="W430" s="79">
        <v>430074</v>
      </c>
      <c r="X430" s="79">
        <v>3868683460</v>
      </c>
      <c r="Y430" s="79">
        <v>8920</v>
      </c>
      <c r="Z430" s="79">
        <v>9230</v>
      </c>
      <c r="AA430" s="79">
        <v>8740</v>
      </c>
      <c r="AB430" s="79">
        <v>89544</v>
      </c>
      <c r="AC430" s="79">
        <v>9786266</v>
      </c>
    </row>
    <row r="431" spans="20:29">
      <c r="T431" s="63" t="s">
        <v>5971</v>
      </c>
      <c r="U431" s="79">
        <v>8930</v>
      </c>
      <c r="V431" s="218">
        <v>610</v>
      </c>
      <c r="W431" s="79">
        <v>1070029</v>
      </c>
      <c r="X431" s="79">
        <v>9478642080</v>
      </c>
      <c r="Y431" s="79">
        <v>8320</v>
      </c>
      <c r="Z431" s="79">
        <v>9360</v>
      </c>
      <c r="AA431" s="79">
        <v>8210</v>
      </c>
      <c r="AB431" s="79">
        <v>87391</v>
      </c>
      <c r="AC431" s="79">
        <v>9786266</v>
      </c>
    </row>
    <row r="432" spans="20:29">
      <c r="T432" s="63" t="s">
        <v>5972</v>
      </c>
      <c r="U432" s="79">
        <v>8320</v>
      </c>
      <c r="V432" s="218">
        <v>-10</v>
      </c>
      <c r="W432" s="79">
        <v>153968</v>
      </c>
      <c r="X432" s="79">
        <v>1287799380</v>
      </c>
      <c r="Y432" s="79">
        <v>8490</v>
      </c>
      <c r="Z432" s="79">
        <v>8540</v>
      </c>
      <c r="AA432" s="79">
        <v>8290</v>
      </c>
      <c r="AB432" s="79">
        <v>81422</v>
      </c>
      <c r="AC432" s="79">
        <v>9786266</v>
      </c>
    </row>
    <row r="433" spans="20:29">
      <c r="T433" s="63" t="s">
        <v>5973</v>
      </c>
      <c r="U433" s="79">
        <v>8330</v>
      </c>
      <c r="V433" s="218">
        <v>-190</v>
      </c>
      <c r="W433" s="79">
        <v>291618</v>
      </c>
      <c r="X433" s="79">
        <v>2469103210</v>
      </c>
      <c r="Y433" s="79">
        <v>8630</v>
      </c>
      <c r="Z433" s="79">
        <v>8680</v>
      </c>
      <c r="AA433" s="79">
        <v>8330</v>
      </c>
      <c r="AB433" s="79">
        <v>81520</v>
      </c>
      <c r="AC433" s="79">
        <v>9786266</v>
      </c>
    </row>
    <row r="434" spans="20:29">
      <c r="T434" s="63" t="s">
        <v>5974</v>
      </c>
      <c r="U434" s="79">
        <v>8520</v>
      </c>
      <c r="V434" s="218">
        <v>320</v>
      </c>
      <c r="W434" s="79">
        <v>235372</v>
      </c>
      <c r="X434" s="79">
        <v>1964043680</v>
      </c>
      <c r="Y434" s="79">
        <v>8300</v>
      </c>
      <c r="Z434" s="79">
        <v>8520</v>
      </c>
      <c r="AA434" s="79">
        <v>8180</v>
      </c>
      <c r="AB434" s="79">
        <v>83379</v>
      </c>
      <c r="AC434" s="79">
        <v>9786266</v>
      </c>
    </row>
    <row r="435" spans="20:29">
      <c r="T435" s="63" t="s">
        <v>5975</v>
      </c>
      <c r="U435" s="79">
        <v>8200</v>
      </c>
      <c r="V435" s="218">
        <v>-10</v>
      </c>
      <c r="W435" s="79">
        <v>155999</v>
      </c>
      <c r="X435" s="79">
        <v>1282701930</v>
      </c>
      <c r="Y435" s="79">
        <v>8280</v>
      </c>
      <c r="Z435" s="79">
        <v>8320</v>
      </c>
      <c r="AA435" s="79">
        <v>8150</v>
      </c>
      <c r="AB435" s="79">
        <v>80247</v>
      </c>
      <c r="AC435" s="79">
        <v>9786266</v>
      </c>
    </row>
    <row r="436" spans="20:29">
      <c r="T436" s="63" t="s">
        <v>5976</v>
      </c>
      <c r="U436" s="79">
        <v>8210</v>
      </c>
      <c r="V436" s="218">
        <v>60</v>
      </c>
      <c r="W436" s="79">
        <v>257705</v>
      </c>
      <c r="X436" s="79">
        <v>2099568570</v>
      </c>
      <c r="Y436" s="79">
        <v>8200</v>
      </c>
      <c r="Z436" s="79">
        <v>8370</v>
      </c>
      <c r="AA436" s="79">
        <v>7910</v>
      </c>
      <c r="AB436" s="79">
        <v>80345</v>
      </c>
      <c r="AC436" s="79">
        <v>9786266</v>
      </c>
    </row>
    <row r="437" spans="20:29">
      <c r="T437" s="63" t="s">
        <v>5977</v>
      </c>
      <c r="U437" s="79">
        <v>8150</v>
      </c>
      <c r="V437" s="218">
        <v>-370</v>
      </c>
      <c r="W437" s="79">
        <v>245697</v>
      </c>
      <c r="X437" s="79">
        <v>2049169610</v>
      </c>
      <c r="Y437" s="79">
        <v>8600</v>
      </c>
      <c r="Z437" s="79">
        <v>8600</v>
      </c>
      <c r="AA437" s="79">
        <v>8140</v>
      </c>
      <c r="AB437" s="79">
        <v>79758</v>
      </c>
      <c r="AC437" s="79">
        <v>9786266</v>
      </c>
    </row>
    <row r="438" spans="20:29">
      <c r="T438" s="63" t="s">
        <v>5978</v>
      </c>
      <c r="U438" s="79">
        <v>8520</v>
      </c>
      <c r="V438" s="218">
        <v>-140</v>
      </c>
      <c r="W438" s="79">
        <v>294453</v>
      </c>
      <c r="X438" s="79">
        <v>2511466660</v>
      </c>
      <c r="Y438" s="79">
        <v>8790</v>
      </c>
      <c r="Z438" s="79">
        <v>8860</v>
      </c>
      <c r="AA438" s="79">
        <v>8370</v>
      </c>
      <c r="AB438" s="79">
        <v>83379</v>
      </c>
      <c r="AC438" s="79">
        <v>9786266</v>
      </c>
    </row>
    <row r="439" spans="20:29">
      <c r="T439" s="63" t="s">
        <v>5979</v>
      </c>
      <c r="U439" s="79">
        <v>8660</v>
      </c>
      <c r="V439" s="218">
        <v>220</v>
      </c>
      <c r="W439" s="79">
        <v>709786</v>
      </c>
      <c r="X439" s="79">
        <v>6182656520</v>
      </c>
      <c r="Y439" s="79">
        <v>8460</v>
      </c>
      <c r="Z439" s="79">
        <v>8970</v>
      </c>
      <c r="AA439" s="79">
        <v>8400</v>
      </c>
      <c r="AB439" s="79">
        <v>84749</v>
      </c>
      <c r="AC439" s="79">
        <v>9786266</v>
      </c>
    </row>
    <row r="440" spans="20:29">
      <c r="T440" s="63" t="s">
        <v>5980</v>
      </c>
      <c r="U440" s="79">
        <v>8440</v>
      </c>
      <c r="V440" s="218">
        <v>-180</v>
      </c>
      <c r="W440" s="79">
        <v>371107</v>
      </c>
      <c r="X440" s="79">
        <v>3175711220</v>
      </c>
      <c r="Y440" s="79">
        <v>8550</v>
      </c>
      <c r="Z440" s="79">
        <v>8850</v>
      </c>
      <c r="AA440" s="79">
        <v>8360</v>
      </c>
      <c r="AB440" s="79">
        <v>82596</v>
      </c>
      <c r="AC440" s="79">
        <v>9786266</v>
      </c>
    </row>
    <row r="441" spans="20:29">
      <c r="T441" s="63" t="s">
        <v>5981</v>
      </c>
      <c r="U441" s="79">
        <v>8620</v>
      </c>
      <c r="V441" s="218">
        <v>620</v>
      </c>
      <c r="W441" s="79">
        <v>957558</v>
      </c>
      <c r="X441" s="79">
        <v>8061785300</v>
      </c>
      <c r="Y441" s="79">
        <v>8030</v>
      </c>
      <c r="Z441" s="79">
        <v>8660</v>
      </c>
      <c r="AA441" s="79">
        <v>8010</v>
      </c>
      <c r="AB441" s="79">
        <v>84358</v>
      </c>
      <c r="AC441" s="79">
        <v>9786266</v>
      </c>
    </row>
    <row r="442" spans="20:29">
      <c r="T442" s="63" t="s">
        <v>5982</v>
      </c>
      <c r="U442" s="79">
        <v>8000</v>
      </c>
      <c r="V442" s="218">
        <v>170</v>
      </c>
      <c r="W442" s="79">
        <v>378258</v>
      </c>
      <c r="X442" s="79">
        <v>3016586560</v>
      </c>
      <c r="Y442" s="79">
        <v>7900</v>
      </c>
      <c r="Z442" s="79">
        <v>8140</v>
      </c>
      <c r="AA442" s="79">
        <v>7780</v>
      </c>
      <c r="AB442" s="79">
        <v>78290</v>
      </c>
      <c r="AC442" s="79">
        <v>9786266</v>
      </c>
    </row>
    <row r="443" spans="20:29">
      <c r="T443" s="63" t="s">
        <v>5983</v>
      </c>
      <c r="U443" s="79">
        <v>7830</v>
      </c>
      <c r="V443" s="218">
        <v>-330</v>
      </c>
      <c r="W443" s="79">
        <v>511171</v>
      </c>
      <c r="X443" s="79">
        <v>4050741650</v>
      </c>
      <c r="Y443" s="79">
        <v>8160</v>
      </c>
      <c r="Z443" s="79">
        <v>8180</v>
      </c>
      <c r="AA443" s="79">
        <v>7740</v>
      </c>
      <c r="AB443" s="79">
        <v>76626</v>
      </c>
      <c r="AC443" s="79">
        <v>9786266</v>
      </c>
    </row>
    <row r="444" spans="20:29">
      <c r="T444" s="63" t="s">
        <v>5984</v>
      </c>
      <c r="U444" s="79">
        <v>8160</v>
      </c>
      <c r="V444" s="218">
        <v>50</v>
      </c>
      <c r="W444" s="79">
        <v>350998</v>
      </c>
      <c r="X444" s="79">
        <v>2881695770</v>
      </c>
      <c r="Y444" s="79">
        <v>8150</v>
      </c>
      <c r="Z444" s="79">
        <v>8400</v>
      </c>
      <c r="AA444" s="79">
        <v>8060</v>
      </c>
      <c r="AB444" s="79">
        <v>79856</v>
      </c>
      <c r="AC444" s="79">
        <v>9786266</v>
      </c>
    </row>
    <row r="445" spans="20:29">
      <c r="T445" s="63" t="s">
        <v>5985</v>
      </c>
      <c r="U445" s="79">
        <v>8110</v>
      </c>
      <c r="V445" s="218">
        <v>-460</v>
      </c>
      <c r="W445" s="79">
        <v>814084</v>
      </c>
      <c r="X445" s="79">
        <v>6647552070</v>
      </c>
      <c r="Y445" s="79">
        <v>8500</v>
      </c>
      <c r="Z445" s="79">
        <v>8540</v>
      </c>
      <c r="AA445" s="79">
        <v>7950</v>
      </c>
      <c r="AB445" s="79">
        <v>79367</v>
      </c>
      <c r="AC445" s="79">
        <v>9786266</v>
      </c>
    </row>
    <row r="446" spans="20:29">
      <c r="T446" s="63" t="s">
        <v>5986</v>
      </c>
      <c r="U446" s="79">
        <v>8570</v>
      </c>
      <c r="V446" s="218">
        <v>-210</v>
      </c>
      <c r="W446" s="79">
        <v>791322</v>
      </c>
      <c r="X446" s="79">
        <v>6820865460</v>
      </c>
      <c r="Y446" s="79">
        <v>8720</v>
      </c>
      <c r="Z446" s="79">
        <v>8890</v>
      </c>
      <c r="AA446" s="79">
        <v>8430</v>
      </c>
      <c r="AB446" s="79">
        <v>83868</v>
      </c>
      <c r="AC446" s="79">
        <v>9786266</v>
      </c>
    </row>
    <row r="447" spans="20:29">
      <c r="T447" s="63" t="s">
        <v>5987</v>
      </c>
      <c r="U447" s="79">
        <v>8780</v>
      </c>
      <c r="V447" s="218">
        <v>-350</v>
      </c>
      <c r="W447" s="79">
        <v>974404</v>
      </c>
      <c r="X447" s="79">
        <v>8752460990</v>
      </c>
      <c r="Y447" s="79">
        <v>9030</v>
      </c>
      <c r="Z447" s="79">
        <v>9320</v>
      </c>
      <c r="AA447" s="79">
        <v>8730</v>
      </c>
      <c r="AB447" s="79">
        <v>85923</v>
      </c>
      <c r="AC447" s="79">
        <v>9786266</v>
      </c>
    </row>
    <row r="448" spans="20:29">
      <c r="T448" s="63" t="s">
        <v>5988</v>
      </c>
      <c r="U448" s="79">
        <v>9130</v>
      </c>
      <c r="V448" s="218">
        <v>-570</v>
      </c>
      <c r="W448" s="79">
        <v>1461568</v>
      </c>
      <c r="X448" s="79">
        <v>13622840640</v>
      </c>
      <c r="Y448" s="79">
        <v>9680</v>
      </c>
      <c r="Z448" s="79">
        <v>9690</v>
      </c>
      <c r="AA448" s="79">
        <v>9050</v>
      </c>
      <c r="AB448" s="79">
        <v>89349</v>
      </c>
      <c r="AC448" s="79">
        <v>9786266</v>
      </c>
    </row>
    <row r="449" spans="20:29">
      <c r="T449" s="63" t="s">
        <v>5989</v>
      </c>
      <c r="U449" s="79">
        <v>9700</v>
      </c>
      <c r="V449" s="218">
        <v>540</v>
      </c>
      <c r="W449" s="79">
        <v>4505894</v>
      </c>
      <c r="X449" s="79">
        <v>42132106890</v>
      </c>
      <c r="Y449" s="79">
        <v>9030</v>
      </c>
      <c r="Z449" s="79">
        <v>10100</v>
      </c>
      <c r="AA449" s="79">
        <v>8430</v>
      </c>
      <c r="AB449" s="79">
        <v>94927</v>
      </c>
      <c r="AC449" s="79">
        <v>9786266</v>
      </c>
    </row>
    <row r="450" spans="20:29">
      <c r="T450" s="63" t="s">
        <v>5990</v>
      </c>
      <c r="U450" s="79">
        <v>9160</v>
      </c>
      <c r="V450" s="218">
        <v>-300</v>
      </c>
      <c r="W450" s="79">
        <v>1151063</v>
      </c>
      <c r="X450" s="79">
        <v>10801051920</v>
      </c>
      <c r="Y450" s="79">
        <v>9500</v>
      </c>
      <c r="Z450" s="79">
        <v>9940</v>
      </c>
      <c r="AA450" s="79">
        <v>9040</v>
      </c>
      <c r="AB450" s="79">
        <v>89642</v>
      </c>
      <c r="AC450" s="79">
        <v>9786266</v>
      </c>
    </row>
    <row r="451" spans="20:29">
      <c r="T451" s="63" t="s">
        <v>5991</v>
      </c>
      <c r="U451" s="79">
        <v>9460</v>
      </c>
      <c r="V451" s="218">
        <v>360</v>
      </c>
      <c r="W451" s="79">
        <v>1687659</v>
      </c>
      <c r="X451" s="79">
        <v>16274340150</v>
      </c>
      <c r="Y451" s="79">
        <v>9120</v>
      </c>
      <c r="Z451" s="79">
        <v>10000</v>
      </c>
      <c r="AA451" s="79">
        <v>9120</v>
      </c>
      <c r="AB451" s="79">
        <v>92578</v>
      </c>
      <c r="AC451" s="79">
        <v>9786266</v>
      </c>
    </row>
    <row r="452" spans="20:29">
      <c r="T452" s="63" t="s">
        <v>5992</v>
      </c>
      <c r="U452" s="79">
        <v>9100</v>
      </c>
      <c r="V452" s="218">
        <v>-520</v>
      </c>
      <c r="W452" s="79">
        <v>813672</v>
      </c>
      <c r="X452" s="79">
        <v>7469279710</v>
      </c>
      <c r="Y452" s="79">
        <v>9600</v>
      </c>
      <c r="Z452" s="79">
        <v>9650</v>
      </c>
      <c r="AA452" s="79">
        <v>9010</v>
      </c>
      <c r="AB452" s="79">
        <v>89055</v>
      </c>
      <c r="AC452" s="79">
        <v>9786266</v>
      </c>
    </row>
    <row r="453" spans="20:29">
      <c r="T453" s="63" t="s">
        <v>5993</v>
      </c>
      <c r="U453" s="79">
        <v>9620</v>
      </c>
      <c r="V453" s="218">
        <v>170</v>
      </c>
      <c r="W453" s="79">
        <v>1657692</v>
      </c>
      <c r="X453" s="79">
        <v>16329993950</v>
      </c>
      <c r="Y453" s="79">
        <v>9380</v>
      </c>
      <c r="Z453" s="79">
        <v>10300</v>
      </c>
      <c r="AA453" s="79">
        <v>9380</v>
      </c>
      <c r="AB453" s="79">
        <v>94144</v>
      </c>
      <c r="AC453" s="79">
        <v>9786266</v>
      </c>
    </row>
    <row r="454" spans="20:29">
      <c r="T454" s="63" t="s">
        <v>5994</v>
      </c>
      <c r="U454" s="79">
        <v>9450</v>
      </c>
      <c r="V454" s="218">
        <v>-800</v>
      </c>
      <c r="W454" s="79">
        <v>1568310</v>
      </c>
      <c r="X454" s="79">
        <v>15126793730</v>
      </c>
      <c r="Y454" s="79">
        <v>10250</v>
      </c>
      <c r="Z454" s="79">
        <v>10250</v>
      </c>
      <c r="AA454" s="79">
        <v>9240</v>
      </c>
      <c r="AB454" s="79">
        <v>92480</v>
      </c>
      <c r="AC454" s="79">
        <v>9786266</v>
      </c>
    </row>
    <row r="455" spans="20:29">
      <c r="T455" s="63" t="s">
        <v>5995</v>
      </c>
      <c r="U455" s="79">
        <v>10250</v>
      </c>
      <c r="V455" s="218">
        <v>-150</v>
      </c>
      <c r="W455" s="79">
        <v>1115003</v>
      </c>
      <c r="X455" s="79">
        <v>11497119400</v>
      </c>
      <c r="Y455" s="79">
        <v>10450</v>
      </c>
      <c r="Z455" s="79">
        <v>10600</v>
      </c>
      <c r="AA455" s="79">
        <v>10050</v>
      </c>
      <c r="AB455" s="79">
        <v>100309</v>
      </c>
      <c r="AC455" s="79">
        <v>9786266</v>
      </c>
    </row>
    <row r="456" spans="20:29">
      <c r="T456" s="63" t="s">
        <v>5996</v>
      </c>
      <c r="U456" s="79">
        <v>10400</v>
      </c>
      <c r="V456" s="218">
        <v>-950</v>
      </c>
      <c r="W456" s="79">
        <v>2044039</v>
      </c>
      <c r="X456" s="79">
        <v>21629984200</v>
      </c>
      <c r="Y456" s="79">
        <v>11150</v>
      </c>
      <c r="Z456" s="79">
        <v>11350</v>
      </c>
      <c r="AA456" s="79">
        <v>10100</v>
      </c>
      <c r="AB456" s="79">
        <v>101777</v>
      </c>
      <c r="AC456" s="79">
        <v>9786266</v>
      </c>
    </row>
    <row r="457" spans="20:29">
      <c r="T457" s="63" t="s">
        <v>5997</v>
      </c>
      <c r="U457" s="79">
        <v>11350</v>
      </c>
      <c r="V457" s="218">
        <v>-950</v>
      </c>
      <c r="W457" s="79">
        <v>2809712</v>
      </c>
      <c r="X457" s="79">
        <v>35901196700</v>
      </c>
      <c r="Y457" s="79">
        <v>14000</v>
      </c>
      <c r="Z457" s="79">
        <v>14200</v>
      </c>
      <c r="AA457" s="79">
        <v>11350</v>
      </c>
      <c r="AB457" s="79">
        <v>111074</v>
      </c>
      <c r="AC457" s="79">
        <v>9786266</v>
      </c>
    </row>
    <row r="458" spans="20:29">
      <c r="T458" s="63" t="s">
        <v>5998</v>
      </c>
      <c r="U458" s="79">
        <v>12300</v>
      </c>
      <c r="V458" s="218">
        <v>150</v>
      </c>
      <c r="W458" s="79">
        <v>1306325</v>
      </c>
      <c r="X458" s="79">
        <v>16294916050</v>
      </c>
      <c r="Y458" s="79">
        <v>12100</v>
      </c>
      <c r="Z458" s="79">
        <v>12900</v>
      </c>
      <c r="AA458" s="79">
        <v>12000</v>
      </c>
      <c r="AB458" s="79">
        <v>120371</v>
      </c>
      <c r="AC458" s="79">
        <v>9786266</v>
      </c>
    </row>
    <row r="459" spans="20:29">
      <c r="T459" s="63" t="s">
        <v>5999</v>
      </c>
      <c r="U459" s="79">
        <v>12150</v>
      </c>
      <c r="V459" s="218">
        <v>-350</v>
      </c>
      <c r="W459" s="79">
        <v>1045434</v>
      </c>
      <c r="X459" s="79">
        <v>12843570700</v>
      </c>
      <c r="Y459" s="79">
        <v>12250</v>
      </c>
      <c r="Z459" s="79">
        <v>12650</v>
      </c>
      <c r="AA459" s="79">
        <v>12000</v>
      </c>
      <c r="AB459" s="79">
        <v>118903</v>
      </c>
      <c r="AC459" s="79">
        <v>9786266</v>
      </c>
    </row>
    <row r="460" spans="20:29">
      <c r="T460" s="63" t="s">
        <v>6000</v>
      </c>
      <c r="U460" s="79">
        <v>12500</v>
      </c>
      <c r="V460" s="79">
        <v>-1200</v>
      </c>
      <c r="W460" s="79">
        <v>2705555</v>
      </c>
      <c r="X460" s="79">
        <v>35227162900</v>
      </c>
      <c r="Y460" s="79">
        <v>13350</v>
      </c>
      <c r="Z460" s="79">
        <v>14400</v>
      </c>
      <c r="AA460" s="79">
        <v>12400</v>
      </c>
      <c r="AB460" s="79">
        <v>122328</v>
      </c>
      <c r="AC460" s="79">
        <v>9786266</v>
      </c>
    </row>
    <row r="461" spans="20:29">
      <c r="T461" s="63" t="s">
        <v>6001</v>
      </c>
      <c r="U461" s="79">
        <v>13700</v>
      </c>
      <c r="V461" s="218">
        <v>250</v>
      </c>
      <c r="W461" s="79">
        <v>7201684</v>
      </c>
      <c r="X461" s="79">
        <v>100142507950</v>
      </c>
      <c r="Y461" s="79">
        <v>13450</v>
      </c>
      <c r="Z461" s="79">
        <v>15800</v>
      </c>
      <c r="AA461" s="79">
        <v>12100</v>
      </c>
      <c r="AB461" s="79">
        <v>134072</v>
      </c>
      <c r="AC461" s="79">
        <v>9786266</v>
      </c>
    </row>
    <row r="462" spans="20:29">
      <c r="T462" s="63" t="s">
        <v>6002</v>
      </c>
      <c r="U462" s="79">
        <v>13450</v>
      </c>
      <c r="V462" s="218">
        <v>450</v>
      </c>
      <c r="W462" s="79">
        <v>2502573</v>
      </c>
      <c r="X462" s="79">
        <v>34382632000</v>
      </c>
      <c r="Y462" s="79">
        <v>13200</v>
      </c>
      <c r="Z462" s="79">
        <v>14750</v>
      </c>
      <c r="AA462" s="79">
        <v>13000</v>
      </c>
      <c r="AB462" s="79">
        <v>131625</v>
      </c>
      <c r="AC462" s="79">
        <v>9786266</v>
      </c>
    </row>
    <row r="463" spans="20:29">
      <c r="T463" s="63" t="s">
        <v>6003</v>
      </c>
      <c r="U463" s="79">
        <v>13000</v>
      </c>
      <c r="V463" s="79">
        <v>-2900</v>
      </c>
      <c r="W463" s="79">
        <v>2872559</v>
      </c>
      <c r="X463" s="79">
        <v>39850828050</v>
      </c>
      <c r="Y463" s="79">
        <v>15900</v>
      </c>
      <c r="Z463" s="79">
        <v>16400</v>
      </c>
      <c r="AA463" s="79">
        <v>12550</v>
      </c>
      <c r="AB463" s="79">
        <v>127221</v>
      </c>
      <c r="AC463" s="79">
        <v>9786266</v>
      </c>
    </row>
    <row r="464" spans="20:29">
      <c r="T464" s="63" t="s">
        <v>6004</v>
      </c>
      <c r="U464" s="79">
        <v>15900</v>
      </c>
      <c r="V464" s="218">
        <v>150</v>
      </c>
      <c r="W464" s="79">
        <v>1190188</v>
      </c>
      <c r="X464" s="79">
        <v>19030864050</v>
      </c>
      <c r="Y464" s="79">
        <v>15400</v>
      </c>
      <c r="Z464" s="79">
        <v>16500</v>
      </c>
      <c r="AA464" s="79">
        <v>15350</v>
      </c>
      <c r="AB464" s="79">
        <v>155602</v>
      </c>
      <c r="AC464" s="79">
        <v>9786266</v>
      </c>
    </row>
    <row r="465" spans="20:29">
      <c r="T465" s="63" t="s">
        <v>6005</v>
      </c>
      <c r="U465" s="79">
        <v>15750</v>
      </c>
      <c r="V465" s="79">
        <v>-1800</v>
      </c>
      <c r="W465" s="79">
        <v>2048212</v>
      </c>
      <c r="X465" s="79">
        <v>33104168900</v>
      </c>
      <c r="Y465" s="79">
        <v>17050</v>
      </c>
      <c r="Z465" s="79">
        <v>17200</v>
      </c>
      <c r="AA465" s="79">
        <v>15500</v>
      </c>
      <c r="AB465" s="79">
        <v>154134</v>
      </c>
      <c r="AC465" s="79">
        <v>9786266</v>
      </c>
    </row>
    <row r="466" spans="20:29">
      <c r="T466" s="63" t="s">
        <v>6006</v>
      </c>
      <c r="U466" s="79">
        <v>17550</v>
      </c>
      <c r="V466" s="218">
        <v>-700</v>
      </c>
      <c r="W466" s="79">
        <v>1528963</v>
      </c>
      <c r="X466" s="79">
        <v>26772182650</v>
      </c>
      <c r="Y466" s="79">
        <v>17850</v>
      </c>
      <c r="Z466" s="79">
        <v>18050</v>
      </c>
      <c r="AA466" s="79">
        <v>16800</v>
      </c>
      <c r="AB466" s="79">
        <v>171749</v>
      </c>
      <c r="AC466" s="79">
        <v>9786266</v>
      </c>
    </row>
    <row r="467" spans="20:29">
      <c r="T467" s="63" t="s">
        <v>6007</v>
      </c>
      <c r="U467" s="79">
        <v>18250</v>
      </c>
      <c r="V467" s="79">
        <v>1250</v>
      </c>
      <c r="W467" s="79">
        <v>2788545</v>
      </c>
      <c r="X467" s="79">
        <v>50661489950</v>
      </c>
      <c r="Y467" s="79">
        <v>16900</v>
      </c>
      <c r="Z467" s="79">
        <v>19400</v>
      </c>
      <c r="AA467" s="79">
        <v>16700</v>
      </c>
      <c r="AB467" s="79">
        <v>178599</v>
      </c>
      <c r="AC467" s="79">
        <v>9786266</v>
      </c>
    </row>
    <row r="468" spans="20:29">
      <c r="T468" s="63" t="s">
        <v>6008</v>
      </c>
      <c r="U468" s="79">
        <v>17000</v>
      </c>
      <c r="V468" s="79">
        <v>1000</v>
      </c>
      <c r="W468" s="79">
        <v>879954</v>
      </c>
      <c r="X468" s="79">
        <v>14573575400</v>
      </c>
      <c r="Y468" s="79">
        <v>16050</v>
      </c>
      <c r="Z468" s="79">
        <v>17100</v>
      </c>
      <c r="AA468" s="79">
        <v>15850</v>
      </c>
      <c r="AB468" s="79">
        <v>166195</v>
      </c>
      <c r="AC468" s="79">
        <v>9776176</v>
      </c>
    </row>
    <row r="469" spans="20:29">
      <c r="T469" s="63" t="s">
        <v>6009</v>
      </c>
      <c r="U469" s="79">
        <v>16000</v>
      </c>
      <c r="V469" s="218">
        <v>-150</v>
      </c>
      <c r="W469" s="79">
        <v>514522</v>
      </c>
      <c r="X469" s="79">
        <v>8233561150</v>
      </c>
      <c r="Y469" s="79">
        <v>16200</v>
      </c>
      <c r="Z469" s="79">
        <v>16450</v>
      </c>
      <c r="AA469" s="79">
        <v>15700</v>
      </c>
      <c r="AB469" s="79">
        <v>156419</v>
      </c>
      <c r="AC469" s="79">
        <v>9776176</v>
      </c>
    </row>
    <row r="470" spans="20:29">
      <c r="T470" s="63" t="s">
        <v>6010</v>
      </c>
      <c r="U470" s="79">
        <v>16150</v>
      </c>
      <c r="V470" s="218">
        <v>-300</v>
      </c>
      <c r="W470" s="79">
        <v>1507625</v>
      </c>
      <c r="X470" s="79">
        <v>24032818500</v>
      </c>
      <c r="Y470" s="79">
        <v>16450</v>
      </c>
      <c r="Z470" s="79">
        <v>16650</v>
      </c>
      <c r="AA470" s="79">
        <v>15300</v>
      </c>
      <c r="AB470" s="79">
        <v>157885</v>
      </c>
      <c r="AC470" s="79">
        <v>9776176</v>
      </c>
    </row>
    <row r="471" spans="20:29">
      <c r="T471" s="63" t="s">
        <v>6011</v>
      </c>
      <c r="U471" s="79">
        <v>16450</v>
      </c>
      <c r="V471" s="218">
        <v>-600</v>
      </c>
      <c r="W471" s="79">
        <v>739999</v>
      </c>
      <c r="X471" s="79">
        <v>12465149150</v>
      </c>
      <c r="Y471" s="79">
        <v>17000</v>
      </c>
      <c r="Z471" s="79">
        <v>17400</v>
      </c>
      <c r="AA471" s="79">
        <v>16450</v>
      </c>
      <c r="AB471" s="79">
        <v>160818</v>
      </c>
      <c r="AC471" s="79">
        <v>9776176</v>
      </c>
    </row>
    <row r="472" spans="20:29">
      <c r="T472" s="63" t="s">
        <v>6012</v>
      </c>
      <c r="U472" s="79">
        <v>17050</v>
      </c>
      <c r="V472" s="218">
        <v>450</v>
      </c>
      <c r="W472" s="79">
        <v>1526613</v>
      </c>
      <c r="X472" s="79">
        <v>25407924450</v>
      </c>
      <c r="Y472" s="79">
        <v>16650</v>
      </c>
      <c r="Z472" s="79">
        <v>17250</v>
      </c>
      <c r="AA472" s="79">
        <v>15950</v>
      </c>
      <c r="AB472" s="79">
        <v>166684</v>
      </c>
      <c r="AC472" s="79">
        <v>9776176</v>
      </c>
    </row>
    <row r="473" spans="20:29">
      <c r="T473" s="63" t="s">
        <v>6013</v>
      </c>
      <c r="U473" s="79">
        <v>16600</v>
      </c>
      <c r="V473" s="218">
        <v>-200</v>
      </c>
      <c r="W473" s="79">
        <v>3105063</v>
      </c>
      <c r="X473" s="79">
        <v>51477497500</v>
      </c>
      <c r="Y473" s="79">
        <v>16300</v>
      </c>
      <c r="Z473" s="79">
        <v>17900</v>
      </c>
      <c r="AA473" s="79">
        <v>15100</v>
      </c>
      <c r="AB473" s="79">
        <v>162285</v>
      </c>
      <c r="AC473" s="79">
        <v>9776176</v>
      </c>
    </row>
    <row r="474" spans="20:29">
      <c r="T474" s="63" t="s">
        <v>6014</v>
      </c>
      <c r="U474" s="79">
        <v>16800</v>
      </c>
      <c r="V474" s="79">
        <v>-2850</v>
      </c>
      <c r="W474" s="79">
        <v>2909168</v>
      </c>
      <c r="X474" s="79">
        <v>51439691600</v>
      </c>
      <c r="Y474" s="79">
        <v>18900</v>
      </c>
      <c r="Z474" s="79">
        <v>18950</v>
      </c>
      <c r="AA474" s="79">
        <v>16500</v>
      </c>
      <c r="AB474" s="79">
        <v>164240</v>
      </c>
      <c r="AC474" s="79">
        <v>9776176</v>
      </c>
    </row>
    <row r="475" spans="20:29">
      <c r="T475" s="63" t="s">
        <v>6015</v>
      </c>
      <c r="U475" s="79">
        <v>19650</v>
      </c>
      <c r="V475" s="218">
        <v>100</v>
      </c>
      <c r="W475" s="79">
        <v>3774188</v>
      </c>
      <c r="X475" s="79">
        <v>75545580000</v>
      </c>
      <c r="Y475" s="79">
        <v>20900</v>
      </c>
      <c r="Z475" s="79">
        <v>21450</v>
      </c>
      <c r="AA475" s="79">
        <v>18150</v>
      </c>
      <c r="AB475" s="79">
        <v>192102</v>
      </c>
      <c r="AC475" s="79">
        <v>9776176</v>
      </c>
    </row>
    <row r="476" spans="20:29">
      <c r="T476" s="63" t="s">
        <v>6016</v>
      </c>
      <c r="U476" s="79">
        <v>19550</v>
      </c>
      <c r="V476" s="79">
        <v>-2150</v>
      </c>
      <c r="W476" s="79">
        <v>5032135</v>
      </c>
      <c r="X476" s="79">
        <v>96715504000</v>
      </c>
      <c r="Y476" s="79">
        <v>20800</v>
      </c>
      <c r="Z476" s="79">
        <v>20950</v>
      </c>
      <c r="AA476" s="79">
        <v>17200</v>
      </c>
      <c r="AB476" s="79">
        <v>191124</v>
      </c>
      <c r="AC476" s="79">
        <v>9776176</v>
      </c>
    </row>
    <row r="477" spans="20:29">
      <c r="T477" s="63" t="s">
        <v>6017</v>
      </c>
      <c r="U477" s="79">
        <v>21700</v>
      </c>
      <c r="V477" s="79">
        <v>1700</v>
      </c>
      <c r="W477" s="79">
        <v>3530798</v>
      </c>
      <c r="X477" s="79">
        <v>75047530150</v>
      </c>
      <c r="Y477" s="79">
        <v>20700</v>
      </c>
      <c r="Z477" s="79">
        <v>22150</v>
      </c>
      <c r="AA477" s="79">
        <v>20000</v>
      </c>
      <c r="AB477" s="79">
        <v>212143</v>
      </c>
      <c r="AC477" s="79">
        <v>9776176</v>
      </c>
    </row>
    <row r="478" spans="20:29">
      <c r="T478" s="63" t="s">
        <v>6018</v>
      </c>
      <c r="U478" s="79">
        <v>20000</v>
      </c>
      <c r="V478" s="79">
        <v>4600</v>
      </c>
      <c r="W478" s="79">
        <v>5198317</v>
      </c>
      <c r="X478" s="79">
        <v>94991075800</v>
      </c>
      <c r="Y478" s="79">
        <v>15600</v>
      </c>
      <c r="Z478" s="79">
        <v>20000</v>
      </c>
      <c r="AA478" s="79">
        <v>15400</v>
      </c>
      <c r="AB478" s="79">
        <v>195524</v>
      </c>
      <c r="AC478" s="79">
        <v>9776176</v>
      </c>
    </row>
    <row r="479" spans="20:29">
      <c r="T479" s="63" t="s">
        <v>6019</v>
      </c>
      <c r="U479" s="79">
        <v>15400</v>
      </c>
      <c r="V479" s="218">
        <v>-450</v>
      </c>
      <c r="W479" s="79">
        <v>730811</v>
      </c>
      <c r="X479" s="79">
        <v>11395500550</v>
      </c>
      <c r="Y479" s="79">
        <v>15650</v>
      </c>
      <c r="Z479" s="79">
        <v>16000</v>
      </c>
      <c r="AA479" s="79">
        <v>15400</v>
      </c>
      <c r="AB479" s="79">
        <v>150553</v>
      </c>
      <c r="AC479" s="79">
        <v>9776176</v>
      </c>
    </row>
    <row r="480" spans="20:29">
      <c r="T480" s="63" t="s">
        <v>6020</v>
      </c>
      <c r="U480" s="79">
        <v>15850</v>
      </c>
      <c r="V480" s="218">
        <v>50</v>
      </c>
      <c r="W480" s="79">
        <v>685153</v>
      </c>
      <c r="X480" s="79">
        <v>10747831150</v>
      </c>
      <c r="Y480" s="79">
        <v>15550</v>
      </c>
      <c r="Z480" s="79">
        <v>16000</v>
      </c>
      <c r="AA480" s="79">
        <v>15300</v>
      </c>
      <c r="AB480" s="79">
        <v>154952</v>
      </c>
      <c r="AC480" s="79">
        <v>9776176</v>
      </c>
    </row>
    <row r="481" spans="20:29">
      <c r="T481" s="63" t="s">
        <v>6021</v>
      </c>
      <c r="U481" s="79">
        <v>15800</v>
      </c>
      <c r="V481" s="218">
        <v>150</v>
      </c>
      <c r="W481" s="79">
        <v>1395831</v>
      </c>
      <c r="X481" s="79">
        <v>22071032050</v>
      </c>
      <c r="Y481" s="79">
        <v>15900</v>
      </c>
      <c r="Z481" s="79">
        <v>16500</v>
      </c>
      <c r="AA481" s="79">
        <v>15200</v>
      </c>
      <c r="AB481" s="79">
        <v>154464</v>
      </c>
      <c r="AC481" s="79">
        <v>9776176</v>
      </c>
    </row>
    <row r="482" spans="20:29">
      <c r="T482" s="63" t="s">
        <v>6022</v>
      </c>
      <c r="U482" s="79">
        <v>15650</v>
      </c>
      <c r="V482" s="218">
        <v>400</v>
      </c>
      <c r="W482" s="79">
        <v>1269828</v>
      </c>
      <c r="X482" s="79">
        <v>19704201700</v>
      </c>
      <c r="Y482" s="79">
        <v>15400</v>
      </c>
      <c r="Z482" s="79">
        <v>16050</v>
      </c>
      <c r="AA482" s="79">
        <v>14950</v>
      </c>
      <c r="AB482" s="79">
        <v>152997</v>
      </c>
      <c r="AC482" s="79">
        <v>9776176</v>
      </c>
    </row>
    <row r="483" spans="20:29">
      <c r="T483" s="63" t="s">
        <v>6023</v>
      </c>
      <c r="U483" s="79">
        <v>15250</v>
      </c>
      <c r="V483" s="79">
        <v>1400</v>
      </c>
      <c r="W483" s="79">
        <v>2963361</v>
      </c>
      <c r="X483" s="79">
        <v>43892828450</v>
      </c>
      <c r="Y483" s="79">
        <v>13900</v>
      </c>
      <c r="Z483" s="79">
        <v>15500</v>
      </c>
      <c r="AA483" s="79">
        <v>13700</v>
      </c>
      <c r="AB483" s="79">
        <v>149087</v>
      </c>
      <c r="AC483" s="79">
        <v>9776176</v>
      </c>
    </row>
    <row r="484" spans="20:29">
      <c r="T484" s="63" t="s">
        <v>6024</v>
      </c>
      <c r="U484" s="79">
        <v>13850</v>
      </c>
      <c r="V484" s="218">
        <v>0</v>
      </c>
      <c r="W484" s="79">
        <v>1292668</v>
      </c>
      <c r="X484" s="79">
        <v>17585422750</v>
      </c>
      <c r="Y484" s="79">
        <v>13850</v>
      </c>
      <c r="Z484" s="79">
        <v>14200</v>
      </c>
      <c r="AA484" s="79">
        <v>13000</v>
      </c>
      <c r="AB484" s="79">
        <v>135400</v>
      </c>
      <c r="AC484" s="79">
        <v>9776176</v>
      </c>
    </row>
    <row r="485" spans="20:29">
      <c r="T485" s="63" t="s">
        <v>6025</v>
      </c>
      <c r="U485" s="79">
        <v>13850</v>
      </c>
      <c r="V485" s="218">
        <v>200</v>
      </c>
      <c r="W485" s="79">
        <v>2302254</v>
      </c>
      <c r="X485" s="79">
        <v>31818691650</v>
      </c>
      <c r="Y485" s="79">
        <v>13100</v>
      </c>
      <c r="Z485" s="79">
        <v>14900</v>
      </c>
      <c r="AA485" s="79">
        <v>12800</v>
      </c>
      <c r="AB485" s="79">
        <v>135400</v>
      </c>
      <c r="AC485" s="79">
        <v>9776176</v>
      </c>
    </row>
    <row r="486" spans="20:29">
      <c r="T486" s="63" t="s">
        <v>6026</v>
      </c>
      <c r="U486" s="79">
        <v>13650</v>
      </c>
      <c r="V486" s="79">
        <v>-1650</v>
      </c>
      <c r="W486" s="79">
        <v>2486260</v>
      </c>
      <c r="X486" s="79">
        <v>34889119900</v>
      </c>
      <c r="Y486" s="79">
        <v>14700</v>
      </c>
      <c r="Z486" s="79">
        <v>14850</v>
      </c>
      <c r="AA486" s="79">
        <v>13250</v>
      </c>
      <c r="AB486" s="79">
        <v>133445</v>
      </c>
      <c r="AC486" s="79">
        <v>9776176</v>
      </c>
    </row>
    <row r="487" spans="20:29">
      <c r="T487" s="63" t="s">
        <v>6027</v>
      </c>
      <c r="U487" s="79">
        <v>15300</v>
      </c>
      <c r="V487" s="79">
        <v>-1100</v>
      </c>
      <c r="W487" s="79">
        <v>2445851</v>
      </c>
      <c r="X487" s="79">
        <v>39085695750</v>
      </c>
      <c r="Y487" s="79">
        <v>16100</v>
      </c>
      <c r="Z487" s="79">
        <v>16600</v>
      </c>
      <c r="AA487" s="79">
        <v>15300</v>
      </c>
      <c r="AB487" s="79">
        <v>149575</v>
      </c>
      <c r="AC487" s="79">
        <v>9776176</v>
      </c>
    </row>
    <row r="488" spans="20:29">
      <c r="T488" s="63" t="s">
        <v>6028</v>
      </c>
      <c r="U488" s="79">
        <v>16400</v>
      </c>
      <c r="V488" s="79">
        <v>1150</v>
      </c>
      <c r="W488" s="79">
        <v>3579362</v>
      </c>
      <c r="X488" s="79">
        <v>54665709500</v>
      </c>
      <c r="Y488" s="79">
        <v>14500</v>
      </c>
      <c r="Z488" s="79">
        <v>16500</v>
      </c>
      <c r="AA488" s="79">
        <v>14150</v>
      </c>
      <c r="AB488" s="79">
        <v>160329</v>
      </c>
      <c r="AC488" s="79">
        <v>9776176</v>
      </c>
    </row>
    <row r="489" spans="20:29">
      <c r="T489" s="63" t="s">
        <v>6029</v>
      </c>
      <c r="U489" s="79">
        <v>15250</v>
      </c>
      <c r="V489" s="218">
        <v>450</v>
      </c>
      <c r="W489" s="79">
        <v>4422984</v>
      </c>
      <c r="X489" s="79">
        <v>65011933150</v>
      </c>
      <c r="Y489" s="79">
        <v>14300</v>
      </c>
      <c r="Z489" s="79">
        <v>16350</v>
      </c>
      <c r="AA489" s="79">
        <v>13450</v>
      </c>
      <c r="AB489" s="79">
        <v>148816</v>
      </c>
      <c r="AC489" s="79">
        <v>9758395</v>
      </c>
    </row>
    <row r="490" spans="20:29">
      <c r="T490" s="63" t="s">
        <v>6030</v>
      </c>
      <c r="U490" s="79">
        <v>14800</v>
      </c>
      <c r="V490" s="218">
        <v>0</v>
      </c>
      <c r="W490" s="79">
        <v>5795055</v>
      </c>
      <c r="X490" s="79">
        <v>89828102950</v>
      </c>
      <c r="Y490" s="79">
        <v>16100</v>
      </c>
      <c r="Z490" s="79">
        <v>17250</v>
      </c>
      <c r="AA490" s="79">
        <v>14150</v>
      </c>
      <c r="AB490" s="79">
        <v>144424</v>
      </c>
      <c r="AC490" s="79">
        <v>9758395</v>
      </c>
    </row>
    <row r="491" spans="20:29">
      <c r="T491" s="63" t="s">
        <v>6031</v>
      </c>
      <c r="U491" s="79">
        <v>14800</v>
      </c>
      <c r="V491" s="218">
        <v>300</v>
      </c>
      <c r="W491" s="79">
        <v>6071534</v>
      </c>
      <c r="X491" s="79">
        <v>85605967250</v>
      </c>
      <c r="Y491" s="79">
        <v>13650</v>
      </c>
      <c r="Z491" s="79">
        <v>14900</v>
      </c>
      <c r="AA491" s="79">
        <v>13150</v>
      </c>
      <c r="AB491" s="79">
        <v>144424</v>
      </c>
      <c r="AC491" s="79">
        <v>9758395</v>
      </c>
    </row>
    <row r="492" spans="20:29">
      <c r="T492" s="63" t="s">
        <v>6032</v>
      </c>
      <c r="U492" s="79">
        <v>14500</v>
      </c>
      <c r="V492" s="79">
        <v>1500</v>
      </c>
      <c r="W492" s="79">
        <v>12890739</v>
      </c>
      <c r="X492" s="79">
        <v>192418216350</v>
      </c>
      <c r="Y492" s="79">
        <v>15850</v>
      </c>
      <c r="Z492" s="79">
        <v>16900</v>
      </c>
      <c r="AA492" s="79">
        <v>12850</v>
      </c>
      <c r="AB492" s="79">
        <v>141497</v>
      </c>
      <c r="AC492" s="79">
        <v>9758395</v>
      </c>
    </row>
    <row r="493" spans="20:29">
      <c r="T493" s="63" t="s">
        <v>6033</v>
      </c>
      <c r="U493" s="79">
        <v>13000</v>
      </c>
      <c r="V493" s="79">
        <v>3000</v>
      </c>
      <c r="W493" s="79">
        <v>4109528</v>
      </c>
      <c r="X493" s="79">
        <v>48970216950</v>
      </c>
      <c r="Y493" s="79">
        <v>11450</v>
      </c>
      <c r="Z493" s="79">
        <v>13000</v>
      </c>
      <c r="AA493" s="79">
        <v>10600</v>
      </c>
      <c r="AB493" s="79">
        <v>126859</v>
      </c>
      <c r="AC493" s="79">
        <v>9758395</v>
      </c>
    </row>
    <row r="494" spans="20:29">
      <c r="T494" s="63" t="s">
        <v>6034</v>
      </c>
      <c r="U494" s="79">
        <v>10000</v>
      </c>
      <c r="V494" s="79">
        <v>2300</v>
      </c>
      <c r="W494" s="79">
        <v>5192567</v>
      </c>
      <c r="X494" s="79">
        <v>48483250240</v>
      </c>
      <c r="Y494" s="79">
        <v>9040</v>
      </c>
      <c r="Z494" s="79">
        <v>10000</v>
      </c>
      <c r="AA494" s="79">
        <v>8240</v>
      </c>
      <c r="AB494" s="79">
        <v>97584</v>
      </c>
      <c r="AC494" s="79">
        <v>9758395</v>
      </c>
    </row>
    <row r="495" spans="20:29">
      <c r="T495" s="63" t="s">
        <v>6035</v>
      </c>
      <c r="U495" s="79">
        <v>7700</v>
      </c>
      <c r="V495" s="218">
        <v>340</v>
      </c>
      <c r="W495" s="79">
        <v>1943668</v>
      </c>
      <c r="X495" s="79">
        <v>15001446190</v>
      </c>
      <c r="Y495" s="79">
        <v>7160</v>
      </c>
      <c r="Z495" s="79">
        <v>8130</v>
      </c>
      <c r="AA495" s="79">
        <v>7130</v>
      </c>
      <c r="AB495" s="79">
        <v>75140</v>
      </c>
      <c r="AC495" s="79">
        <v>9758395</v>
      </c>
    </row>
    <row r="496" spans="20:29">
      <c r="T496" s="63" t="s">
        <v>6036</v>
      </c>
      <c r="U496" s="79">
        <v>7360</v>
      </c>
      <c r="V496" s="218">
        <v>-190</v>
      </c>
      <c r="W496" s="79">
        <v>970891</v>
      </c>
      <c r="X496" s="79">
        <v>7011593480</v>
      </c>
      <c r="Y496" s="79">
        <v>7500</v>
      </c>
      <c r="Z496" s="79">
        <v>7510</v>
      </c>
      <c r="AA496" s="79">
        <v>6990</v>
      </c>
      <c r="AB496" s="79">
        <v>71822</v>
      </c>
      <c r="AC496" s="79">
        <v>9758395</v>
      </c>
    </row>
    <row r="497" spans="20:29">
      <c r="T497" s="63" t="s">
        <v>6037</v>
      </c>
      <c r="U497" s="79">
        <v>7550</v>
      </c>
      <c r="V497" s="218">
        <v>-490</v>
      </c>
      <c r="W497" s="79">
        <v>1245569</v>
      </c>
      <c r="X497" s="79">
        <v>9782706430</v>
      </c>
      <c r="Y497" s="79">
        <v>8380</v>
      </c>
      <c r="Z497" s="79">
        <v>8450</v>
      </c>
      <c r="AA497" s="79">
        <v>7540</v>
      </c>
      <c r="AB497" s="79">
        <v>73676</v>
      </c>
      <c r="AC497" s="79">
        <v>9758395</v>
      </c>
    </row>
    <row r="498" spans="20:29">
      <c r="T498" s="63" t="s">
        <v>6038</v>
      </c>
      <c r="U498" s="79">
        <v>8040</v>
      </c>
      <c r="V498" s="218">
        <v>-410</v>
      </c>
      <c r="W498" s="79">
        <v>1944789</v>
      </c>
      <c r="X498" s="79">
        <v>15477541320</v>
      </c>
      <c r="Y498" s="79">
        <v>8240</v>
      </c>
      <c r="Z498" s="79">
        <v>8450</v>
      </c>
      <c r="AA498" s="79">
        <v>7520</v>
      </c>
      <c r="AB498" s="79">
        <v>78457</v>
      </c>
      <c r="AC498" s="79">
        <v>9758395</v>
      </c>
    </row>
    <row r="499" spans="20:29">
      <c r="T499" s="63" t="s">
        <v>6039</v>
      </c>
      <c r="U499" s="79">
        <v>8450</v>
      </c>
      <c r="V499" s="218">
        <v>980</v>
      </c>
      <c r="W499" s="79">
        <v>4195610</v>
      </c>
      <c r="X499" s="79">
        <v>35144712180</v>
      </c>
      <c r="Y499" s="79">
        <v>7680</v>
      </c>
      <c r="Z499" s="79">
        <v>8990</v>
      </c>
      <c r="AA499" s="79">
        <v>7650</v>
      </c>
      <c r="AB499" s="79">
        <v>82458</v>
      </c>
      <c r="AC499" s="79">
        <v>9758395</v>
      </c>
    </row>
    <row r="500" spans="20:29">
      <c r="T500" s="63" t="s">
        <v>6040</v>
      </c>
      <c r="U500" s="79">
        <v>7470</v>
      </c>
      <c r="V500" s="79">
        <v>1250</v>
      </c>
      <c r="W500" s="79">
        <v>6227469</v>
      </c>
      <c r="X500" s="79">
        <v>46824031580</v>
      </c>
      <c r="Y500" s="79">
        <v>6380</v>
      </c>
      <c r="Z500" s="79">
        <v>8080</v>
      </c>
      <c r="AA500" s="79">
        <v>6190</v>
      </c>
      <c r="AB500" s="79">
        <v>72895</v>
      </c>
      <c r="AC500" s="79">
        <v>9758395</v>
      </c>
    </row>
    <row r="501" spans="20:29">
      <c r="T501" s="63" t="s">
        <v>6041</v>
      </c>
      <c r="U501" s="79">
        <v>6220</v>
      </c>
      <c r="V501" s="218">
        <v>250</v>
      </c>
      <c r="W501" s="79">
        <v>898048</v>
      </c>
      <c r="X501" s="79">
        <v>5633646560</v>
      </c>
      <c r="Y501" s="79">
        <v>6040</v>
      </c>
      <c r="Z501" s="79">
        <v>6470</v>
      </c>
      <c r="AA501" s="79">
        <v>6030</v>
      </c>
      <c r="AB501" s="79">
        <v>60697</v>
      </c>
      <c r="AC501" s="79">
        <v>9758395</v>
      </c>
    </row>
    <row r="502" spans="20:29">
      <c r="T502" s="63" t="s">
        <v>6042</v>
      </c>
      <c r="U502" s="79">
        <v>5970</v>
      </c>
      <c r="V502" s="218">
        <v>-10</v>
      </c>
      <c r="W502" s="79">
        <v>137317</v>
      </c>
      <c r="X502" s="79">
        <v>820308880</v>
      </c>
      <c r="Y502" s="79">
        <v>5930</v>
      </c>
      <c r="Z502" s="79">
        <v>6020</v>
      </c>
      <c r="AA502" s="79">
        <v>5910</v>
      </c>
      <c r="AB502" s="79">
        <v>58258</v>
      </c>
      <c r="AC502" s="79">
        <v>9758395</v>
      </c>
    </row>
    <row r="503" spans="20:29">
      <c r="T503" s="63" t="s">
        <v>6043</v>
      </c>
      <c r="U503" s="79">
        <v>5980</v>
      </c>
      <c r="V503" s="218">
        <v>10</v>
      </c>
      <c r="W503" s="79">
        <v>210513</v>
      </c>
      <c r="X503" s="79">
        <v>1260253970</v>
      </c>
      <c r="Y503" s="79">
        <v>5970</v>
      </c>
      <c r="Z503" s="79">
        <v>6090</v>
      </c>
      <c r="AA503" s="79">
        <v>5900</v>
      </c>
      <c r="AB503" s="79">
        <v>58355</v>
      </c>
      <c r="AC503" s="79">
        <v>9758395</v>
      </c>
    </row>
    <row r="504" spans="20:29">
      <c r="T504" s="63" t="s">
        <v>6044</v>
      </c>
      <c r="U504" s="79">
        <v>5970</v>
      </c>
      <c r="V504" s="218">
        <v>90</v>
      </c>
      <c r="W504" s="79">
        <v>126596</v>
      </c>
      <c r="X504" s="79">
        <v>743807710</v>
      </c>
      <c r="Y504" s="79">
        <v>5860</v>
      </c>
      <c r="Z504" s="79">
        <v>6050</v>
      </c>
      <c r="AA504" s="79">
        <v>5770</v>
      </c>
      <c r="AB504" s="79">
        <v>58258</v>
      </c>
      <c r="AC504" s="79">
        <v>9758395</v>
      </c>
    </row>
    <row r="505" spans="20:29">
      <c r="T505" s="63" t="s">
        <v>6045</v>
      </c>
      <c r="U505" s="79">
        <v>5880</v>
      </c>
      <c r="V505" s="218">
        <v>200</v>
      </c>
      <c r="W505" s="79">
        <v>168938</v>
      </c>
      <c r="X505" s="79">
        <v>979931310</v>
      </c>
      <c r="Y505" s="79">
        <v>5700</v>
      </c>
      <c r="Z505" s="79">
        <v>5920</v>
      </c>
      <c r="AA505" s="79">
        <v>5630</v>
      </c>
      <c r="AB505" s="79">
        <v>57379</v>
      </c>
      <c r="AC505" s="79">
        <v>9758395</v>
      </c>
    </row>
    <row r="506" spans="20:29">
      <c r="T506" s="63" t="s">
        <v>6046</v>
      </c>
      <c r="U506" s="79">
        <v>5680</v>
      </c>
      <c r="V506" s="218">
        <v>-60</v>
      </c>
      <c r="W506" s="79">
        <v>153048</v>
      </c>
      <c r="X506" s="79">
        <v>869325460</v>
      </c>
      <c r="Y506" s="79">
        <v>5740</v>
      </c>
      <c r="Z506" s="79">
        <v>5800</v>
      </c>
      <c r="AA506" s="79">
        <v>5600</v>
      </c>
      <c r="AB506" s="79">
        <v>55428</v>
      </c>
      <c r="AC506" s="79">
        <v>9758395</v>
      </c>
    </row>
    <row r="507" spans="20:29">
      <c r="T507" s="63" t="s">
        <v>6047</v>
      </c>
      <c r="U507" s="79">
        <v>5740</v>
      </c>
      <c r="V507" s="218">
        <v>-80</v>
      </c>
      <c r="W507" s="79">
        <v>175972</v>
      </c>
      <c r="X507" s="79">
        <v>1019525560</v>
      </c>
      <c r="Y507" s="79">
        <v>5780</v>
      </c>
      <c r="Z507" s="79">
        <v>5940</v>
      </c>
      <c r="AA507" s="79">
        <v>5710</v>
      </c>
      <c r="AB507" s="79">
        <v>56013</v>
      </c>
      <c r="AC507" s="79">
        <v>9758395</v>
      </c>
    </row>
    <row r="508" spans="20:29">
      <c r="T508" s="63" t="s">
        <v>6048</v>
      </c>
      <c r="U508" s="79">
        <v>5820</v>
      </c>
      <c r="V508" s="218">
        <v>20</v>
      </c>
      <c r="W508" s="79">
        <v>227521</v>
      </c>
      <c r="X508" s="79">
        <v>1338840910</v>
      </c>
      <c r="Y508" s="79">
        <v>6000</v>
      </c>
      <c r="Z508" s="79">
        <v>6010</v>
      </c>
      <c r="AA508" s="79">
        <v>5790</v>
      </c>
      <c r="AB508" s="79">
        <v>56794</v>
      </c>
      <c r="AC508" s="79">
        <v>9758395</v>
      </c>
    </row>
    <row r="509" spans="20:29">
      <c r="T509" s="63" t="s">
        <v>6049</v>
      </c>
      <c r="U509" s="79">
        <v>5800</v>
      </c>
      <c r="V509" s="218">
        <v>-150</v>
      </c>
      <c r="W509" s="79">
        <v>208835</v>
      </c>
      <c r="X509" s="79">
        <v>1222314500</v>
      </c>
      <c r="Y509" s="79">
        <v>6000</v>
      </c>
      <c r="Z509" s="79">
        <v>6020</v>
      </c>
      <c r="AA509" s="79">
        <v>5720</v>
      </c>
      <c r="AB509" s="79">
        <v>56599</v>
      </c>
      <c r="AC509" s="79">
        <v>9758395</v>
      </c>
    </row>
    <row r="510" spans="20:29">
      <c r="T510" s="63" t="s">
        <v>6050</v>
      </c>
      <c r="U510" s="79">
        <v>5950</v>
      </c>
      <c r="V510" s="218">
        <v>100</v>
      </c>
      <c r="W510" s="79">
        <v>584609</v>
      </c>
      <c r="X510" s="79">
        <v>3514742710</v>
      </c>
      <c r="Y510" s="79">
        <v>6050</v>
      </c>
      <c r="Z510" s="79">
        <v>6210</v>
      </c>
      <c r="AA510" s="79">
        <v>5850</v>
      </c>
      <c r="AB510" s="79">
        <v>58062</v>
      </c>
      <c r="AC510" s="79">
        <v>9758395</v>
      </c>
    </row>
    <row r="511" spans="20:29">
      <c r="T511" s="63" t="s">
        <v>6051</v>
      </c>
      <c r="U511" s="79">
        <v>5850</v>
      </c>
      <c r="V511" s="218">
        <v>280</v>
      </c>
      <c r="W511" s="79">
        <v>461463</v>
      </c>
      <c r="X511" s="79">
        <v>2704504910</v>
      </c>
      <c r="Y511" s="79">
        <v>5800</v>
      </c>
      <c r="Z511" s="79">
        <v>6100</v>
      </c>
      <c r="AA511" s="79">
        <v>5720</v>
      </c>
      <c r="AB511" s="79">
        <v>57087</v>
      </c>
      <c r="AC511" s="79">
        <v>9758395</v>
      </c>
    </row>
    <row r="512" spans="20:29">
      <c r="T512" s="63" t="s">
        <v>6052</v>
      </c>
      <c r="U512" s="79">
        <v>5570</v>
      </c>
      <c r="V512" s="218">
        <v>-230</v>
      </c>
      <c r="W512" s="79">
        <v>190221</v>
      </c>
      <c r="X512" s="79">
        <v>1073078650</v>
      </c>
      <c r="Y512" s="79">
        <v>5790</v>
      </c>
      <c r="Z512" s="79">
        <v>5800</v>
      </c>
      <c r="AA512" s="79">
        <v>5530</v>
      </c>
      <c r="AB512" s="79">
        <v>54354</v>
      </c>
      <c r="AC512" s="79">
        <v>9758395</v>
      </c>
    </row>
    <row r="513" spans="20:29">
      <c r="T513" s="63" t="s">
        <v>6053</v>
      </c>
      <c r="U513" s="79">
        <v>5800</v>
      </c>
      <c r="V513" s="218">
        <v>-30</v>
      </c>
      <c r="W513" s="79">
        <v>107727</v>
      </c>
      <c r="X513" s="79">
        <v>623961680</v>
      </c>
      <c r="Y513" s="79">
        <v>5860</v>
      </c>
      <c r="Z513" s="79">
        <v>5860</v>
      </c>
      <c r="AA513" s="79">
        <v>5750</v>
      </c>
      <c r="AB513" s="79">
        <v>56599</v>
      </c>
      <c r="AC513" s="79">
        <v>9758395</v>
      </c>
    </row>
    <row r="514" spans="20:29">
      <c r="T514" s="63" t="s">
        <v>6054</v>
      </c>
      <c r="U514" s="79">
        <v>5830</v>
      </c>
      <c r="V514" s="218">
        <v>190</v>
      </c>
      <c r="W514" s="79">
        <v>379098</v>
      </c>
      <c r="X514" s="79">
        <v>2215188760</v>
      </c>
      <c r="Y514" s="79">
        <v>5590</v>
      </c>
      <c r="Z514" s="79">
        <v>6140</v>
      </c>
      <c r="AA514" s="79">
        <v>5590</v>
      </c>
      <c r="AB514" s="79">
        <v>56891</v>
      </c>
      <c r="AC514" s="79">
        <v>9758395</v>
      </c>
    </row>
    <row r="515" spans="20:29">
      <c r="T515" s="63" t="s">
        <v>6055</v>
      </c>
      <c r="U515" s="79">
        <v>5640</v>
      </c>
      <c r="V515" s="218">
        <v>-130</v>
      </c>
      <c r="W515" s="79">
        <v>263837</v>
      </c>
      <c r="X515" s="79">
        <v>1478057660</v>
      </c>
      <c r="Y515" s="79">
        <v>5520</v>
      </c>
      <c r="Z515" s="79">
        <v>5750</v>
      </c>
      <c r="AA515" s="79">
        <v>5500</v>
      </c>
      <c r="AB515" s="79">
        <v>55037</v>
      </c>
      <c r="AC515" s="79">
        <v>9758395</v>
      </c>
    </row>
    <row r="516" spans="20:29">
      <c r="T516" s="63" t="s">
        <v>6056</v>
      </c>
      <c r="U516" s="79">
        <v>5770</v>
      </c>
      <c r="V516" s="218">
        <v>40</v>
      </c>
      <c r="W516" s="79">
        <v>122388</v>
      </c>
      <c r="X516" s="79">
        <v>698318630</v>
      </c>
      <c r="Y516" s="79">
        <v>5750</v>
      </c>
      <c r="Z516" s="79">
        <v>5780</v>
      </c>
      <c r="AA516" s="79">
        <v>5640</v>
      </c>
      <c r="AB516" s="79">
        <v>56306</v>
      </c>
      <c r="AC516" s="79">
        <v>9758395</v>
      </c>
    </row>
    <row r="517" spans="20:29">
      <c r="T517" s="63" t="s">
        <v>6057</v>
      </c>
      <c r="U517" s="79">
        <v>5730</v>
      </c>
      <c r="V517" s="218">
        <v>-150</v>
      </c>
      <c r="W517" s="79">
        <v>196474</v>
      </c>
      <c r="X517" s="79">
        <v>1129150820</v>
      </c>
      <c r="Y517" s="79">
        <v>5830</v>
      </c>
      <c r="Z517" s="79">
        <v>5960</v>
      </c>
      <c r="AA517" s="79">
        <v>5680</v>
      </c>
      <c r="AB517" s="79">
        <v>55916</v>
      </c>
      <c r="AC517" s="79">
        <v>9758395</v>
      </c>
    </row>
    <row r="518" spans="20:29">
      <c r="T518" s="63" t="s">
        <v>6058</v>
      </c>
      <c r="U518" s="79">
        <v>5880</v>
      </c>
      <c r="V518" s="218">
        <v>0</v>
      </c>
      <c r="W518" s="79">
        <v>105659</v>
      </c>
      <c r="X518" s="79">
        <v>619666030</v>
      </c>
      <c r="Y518" s="79">
        <v>5880</v>
      </c>
      <c r="Z518" s="79">
        <v>5940</v>
      </c>
      <c r="AA518" s="79">
        <v>5830</v>
      </c>
      <c r="AB518" s="79">
        <v>57379</v>
      </c>
      <c r="AC518" s="79">
        <v>9758395</v>
      </c>
    </row>
    <row r="519" spans="20:29">
      <c r="T519" s="63" t="s">
        <v>6059</v>
      </c>
      <c r="U519" s="79">
        <v>5880</v>
      </c>
      <c r="V519" s="218">
        <v>-60</v>
      </c>
      <c r="W519" s="79">
        <v>119752</v>
      </c>
      <c r="X519" s="79">
        <v>703481940</v>
      </c>
      <c r="Y519" s="79">
        <v>5940</v>
      </c>
      <c r="Z519" s="79">
        <v>5970</v>
      </c>
      <c r="AA519" s="79">
        <v>5830</v>
      </c>
      <c r="AB519" s="79">
        <v>57379</v>
      </c>
      <c r="AC519" s="79">
        <v>9758395</v>
      </c>
    </row>
    <row r="520" spans="20:29">
      <c r="T520" s="63" t="s">
        <v>6060</v>
      </c>
      <c r="U520" s="79">
        <v>5940</v>
      </c>
      <c r="V520" s="218">
        <v>40</v>
      </c>
      <c r="W520" s="79">
        <v>303395</v>
      </c>
      <c r="X520" s="79">
        <v>1759532160</v>
      </c>
      <c r="Y520" s="79">
        <v>5820</v>
      </c>
      <c r="Z520" s="79">
        <v>5990</v>
      </c>
      <c r="AA520" s="79">
        <v>5600</v>
      </c>
      <c r="AB520" s="79">
        <v>57965</v>
      </c>
      <c r="AC520" s="79">
        <v>9758395</v>
      </c>
    </row>
    <row r="521" spans="20:29">
      <c r="T521" s="63" t="s">
        <v>6061</v>
      </c>
      <c r="U521" s="79">
        <v>5900</v>
      </c>
      <c r="V521" s="218">
        <v>-210</v>
      </c>
      <c r="W521" s="79">
        <v>360296</v>
      </c>
      <c r="X521" s="79">
        <v>2149875680</v>
      </c>
      <c r="Y521" s="79">
        <v>6080</v>
      </c>
      <c r="Z521" s="79">
        <v>6100</v>
      </c>
      <c r="AA521" s="79">
        <v>5860</v>
      </c>
      <c r="AB521" s="79">
        <v>57575</v>
      </c>
      <c r="AC521" s="79">
        <v>9758395</v>
      </c>
    </row>
    <row r="522" spans="20:29">
      <c r="T522" s="63" t="s">
        <v>6062</v>
      </c>
      <c r="U522" s="79">
        <v>6110</v>
      </c>
      <c r="V522" s="218">
        <v>-120</v>
      </c>
      <c r="W522" s="79">
        <v>206728</v>
      </c>
      <c r="X522" s="79">
        <v>1272577760</v>
      </c>
      <c r="Y522" s="79">
        <v>6240</v>
      </c>
      <c r="Z522" s="79">
        <v>6270</v>
      </c>
      <c r="AA522" s="79">
        <v>6100</v>
      </c>
      <c r="AB522" s="79">
        <v>59624</v>
      </c>
      <c r="AC522" s="79">
        <v>9758395</v>
      </c>
    </row>
    <row r="523" spans="20:29">
      <c r="T523" s="63" t="s">
        <v>6063</v>
      </c>
      <c r="U523" s="79">
        <v>6230</v>
      </c>
      <c r="V523" s="218">
        <v>50</v>
      </c>
      <c r="W523" s="79">
        <v>201917</v>
      </c>
      <c r="X523" s="79">
        <v>1247185250</v>
      </c>
      <c r="Y523" s="79">
        <v>6140</v>
      </c>
      <c r="Z523" s="79">
        <v>6260</v>
      </c>
      <c r="AA523" s="79">
        <v>6090</v>
      </c>
      <c r="AB523" s="79">
        <v>60795</v>
      </c>
      <c r="AC523" s="79">
        <v>9758395</v>
      </c>
    </row>
    <row r="524" spans="20:29">
      <c r="T524" s="63" t="s">
        <v>6064</v>
      </c>
      <c r="U524" s="79">
        <v>6180</v>
      </c>
      <c r="V524" s="218">
        <v>0</v>
      </c>
      <c r="W524" s="79">
        <v>295355</v>
      </c>
      <c r="X524" s="79">
        <v>1839269670</v>
      </c>
      <c r="Y524" s="79">
        <v>6340</v>
      </c>
      <c r="Z524" s="79">
        <v>6350</v>
      </c>
      <c r="AA524" s="79">
        <v>6160</v>
      </c>
      <c r="AB524" s="79">
        <v>60307</v>
      </c>
      <c r="AC524" s="79">
        <v>9758395</v>
      </c>
    </row>
    <row r="525" spans="20:29">
      <c r="T525" s="63" t="s">
        <v>6065</v>
      </c>
      <c r="U525" s="79">
        <v>6180</v>
      </c>
      <c r="V525" s="218">
        <v>-60</v>
      </c>
      <c r="W525" s="79">
        <v>889348</v>
      </c>
      <c r="X525" s="79">
        <v>5702312060</v>
      </c>
      <c r="Y525" s="79">
        <v>6700</v>
      </c>
      <c r="Z525" s="79">
        <v>6840</v>
      </c>
      <c r="AA525" s="79">
        <v>6180</v>
      </c>
      <c r="AB525" s="79">
        <v>60307</v>
      </c>
      <c r="AC525" s="79">
        <v>9758395</v>
      </c>
    </row>
    <row r="526" spans="20:29">
      <c r="T526" s="63" t="s">
        <v>6066</v>
      </c>
      <c r="U526" s="79">
        <v>6240</v>
      </c>
      <c r="V526" s="218">
        <v>-10</v>
      </c>
      <c r="W526" s="79">
        <v>271370</v>
      </c>
      <c r="X526" s="79">
        <v>1716369820</v>
      </c>
      <c r="Y526" s="79">
        <v>6210</v>
      </c>
      <c r="Z526" s="79">
        <v>6290</v>
      </c>
      <c r="AA526" s="79">
        <v>6180</v>
      </c>
      <c r="AB526" s="79">
        <v>60892</v>
      </c>
      <c r="AC526" s="79">
        <v>9758395</v>
      </c>
    </row>
    <row r="527" spans="20:29">
      <c r="T527" s="63" t="s">
        <v>6067</v>
      </c>
      <c r="U527" s="79">
        <v>6250</v>
      </c>
      <c r="V527" s="218">
        <v>70</v>
      </c>
      <c r="W527" s="79">
        <v>677867</v>
      </c>
      <c r="X527" s="79">
        <v>4289921830</v>
      </c>
      <c r="Y527" s="79">
        <v>6200</v>
      </c>
      <c r="Z527" s="79">
        <v>6460</v>
      </c>
      <c r="AA527" s="79">
        <v>6100</v>
      </c>
      <c r="AB527" s="79">
        <v>60990</v>
      </c>
      <c r="AC527" s="79">
        <v>9758395</v>
      </c>
    </row>
    <row r="528" spans="20:29">
      <c r="T528" s="63" t="s">
        <v>6068</v>
      </c>
      <c r="U528" s="79">
        <v>6180</v>
      </c>
      <c r="V528" s="218">
        <v>-10</v>
      </c>
      <c r="W528" s="79">
        <v>394433</v>
      </c>
      <c r="X528" s="79">
        <v>2417286590</v>
      </c>
      <c r="Y528" s="79">
        <v>6300</v>
      </c>
      <c r="Z528" s="79">
        <v>6380</v>
      </c>
      <c r="AA528" s="79">
        <v>5970</v>
      </c>
      <c r="AB528" s="79">
        <v>60307</v>
      </c>
      <c r="AC528" s="79">
        <v>9758395</v>
      </c>
    </row>
    <row r="529" spans="20:29">
      <c r="T529" s="63" t="s">
        <v>6069</v>
      </c>
      <c r="U529" s="79">
        <v>6190</v>
      </c>
      <c r="V529" s="218">
        <v>90</v>
      </c>
      <c r="W529" s="79">
        <v>2985760</v>
      </c>
      <c r="X529" s="79">
        <v>19366489010</v>
      </c>
      <c r="Y529" s="79">
        <v>6100</v>
      </c>
      <c r="Z529" s="79">
        <v>7450</v>
      </c>
      <c r="AA529" s="79">
        <v>6070</v>
      </c>
      <c r="AB529" s="79">
        <v>60404</v>
      </c>
      <c r="AC529" s="79">
        <v>9758395</v>
      </c>
    </row>
    <row r="530" spans="20:29">
      <c r="T530" s="63" t="s">
        <v>6070</v>
      </c>
      <c r="U530" s="79">
        <v>6100</v>
      </c>
      <c r="V530" s="218">
        <v>-60</v>
      </c>
      <c r="W530" s="79">
        <v>159115</v>
      </c>
      <c r="X530" s="79">
        <v>972226150</v>
      </c>
      <c r="Y530" s="79">
        <v>6180</v>
      </c>
      <c r="Z530" s="79">
        <v>6180</v>
      </c>
      <c r="AA530" s="79">
        <v>6080</v>
      </c>
      <c r="AB530" s="79">
        <v>59526</v>
      </c>
      <c r="AC530" s="79">
        <v>9758395</v>
      </c>
    </row>
    <row r="531" spans="20:29">
      <c r="T531" s="63" t="s">
        <v>6071</v>
      </c>
      <c r="U531" s="79">
        <v>6160</v>
      </c>
      <c r="V531" s="218">
        <v>-50</v>
      </c>
      <c r="W531" s="79">
        <v>116807</v>
      </c>
      <c r="X531" s="79">
        <v>722701430</v>
      </c>
      <c r="Y531" s="79">
        <v>6220</v>
      </c>
      <c r="Z531" s="79">
        <v>6240</v>
      </c>
      <c r="AA531" s="79">
        <v>6150</v>
      </c>
      <c r="AB531" s="79">
        <v>60112</v>
      </c>
      <c r="AC531" s="79">
        <v>9758395</v>
      </c>
    </row>
    <row r="532" spans="20:29">
      <c r="T532" s="63" t="s">
        <v>6072</v>
      </c>
      <c r="U532" s="79">
        <v>6210</v>
      </c>
      <c r="V532" s="218">
        <v>20</v>
      </c>
      <c r="W532" s="79">
        <v>205633</v>
      </c>
      <c r="X532" s="79">
        <v>1273292890</v>
      </c>
      <c r="Y532" s="79">
        <v>6250</v>
      </c>
      <c r="Z532" s="79">
        <v>6260</v>
      </c>
      <c r="AA532" s="79">
        <v>6140</v>
      </c>
      <c r="AB532" s="79">
        <v>60600</v>
      </c>
      <c r="AC532" s="79">
        <v>9758395</v>
      </c>
    </row>
    <row r="533" spans="20:29">
      <c r="T533" s="63" t="s">
        <v>6073</v>
      </c>
      <c r="U533" s="79">
        <v>6190</v>
      </c>
      <c r="V533" s="218">
        <v>60</v>
      </c>
      <c r="W533" s="79">
        <v>413484</v>
      </c>
      <c r="X533" s="79">
        <v>2582056420</v>
      </c>
      <c r="Y533" s="79">
        <v>6190</v>
      </c>
      <c r="Z533" s="79">
        <v>6360</v>
      </c>
      <c r="AA533" s="79">
        <v>6140</v>
      </c>
      <c r="AB533" s="79">
        <v>60404</v>
      </c>
      <c r="AC533" s="79">
        <v>9758395</v>
      </c>
    </row>
    <row r="534" spans="20:29">
      <c r="T534" s="63" t="s">
        <v>6074</v>
      </c>
      <c r="U534" s="79">
        <v>6130</v>
      </c>
      <c r="V534" s="218">
        <v>-10</v>
      </c>
      <c r="W534" s="79">
        <v>179285</v>
      </c>
      <c r="X534" s="79">
        <v>1096138090</v>
      </c>
      <c r="Y534" s="79">
        <v>6200</v>
      </c>
      <c r="Z534" s="79">
        <v>6210</v>
      </c>
      <c r="AA534" s="79">
        <v>6030</v>
      </c>
      <c r="AB534" s="79">
        <v>59819</v>
      </c>
      <c r="AC534" s="79">
        <v>9758395</v>
      </c>
    </row>
    <row r="535" spans="20:29">
      <c r="T535" s="63" t="s">
        <v>6075</v>
      </c>
      <c r="U535" s="79">
        <v>6140</v>
      </c>
      <c r="V535" s="218">
        <v>40</v>
      </c>
      <c r="W535" s="79">
        <v>377141</v>
      </c>
      <c r="X535" s="79">
        <v>2309606370</v>
      </c>
      <c r="Y535" s="79">
        <v>6100</v>
      </c>
      <c r="Z535" s="79">
        <v>6300</v>
      </c>
      <c r="AA535" s="79">
        <v>5960</v>
      </c>
      <c r="AB535" s="79">
        <v>59917</v>
      </c>
      <c r="AC535" s="79">
        <v>9758395</v>
      </c>
    </row>
    <row r="536" spans="20:29">
      <c r="T536" s="63" t="s">
        <v>6076</v>
      </c>
      <c r="U536" s="79">
        <v>6100</v>
      </c>
      <c r="V536" s="218">
        <v>-90</v>
      </c>
      <c r="W536" s="79">
        <v>182653</v>
      </c>
      <c r="X536" s="79">
        <v>1117407820</v>
      </c>
      <c r="Y536" s="79">
        <v>6110</v>
      </c>
      <c r="Z536" s="79">
        <v>6240</v>
      </c>
      <c r="AA536" s="79">
        <v>6070</v>
      </c>
      <c r="AB536" s="79">
        <v>59526</v>
      </c>
      <c r="AC536" s="79">
        <v>9758395</v>
      </c>
    </row>
    <row r="537" spans="20:29">
      <c r="T537" s="63" t="s">
        <v>6077</v>
      </c>
      <c r="U537" s="79">
        <v>6190</v>
      </c>
      <c r="V537" s="218">
        <v>60</v>
      </c>
      <c r="W537" s="79">
        <v>271620</v>
      </c>
      <c r="X537" s="79">
        <v>1686189160</v>
      </c>
      <c r="Y537" s="79">
        <v>6130</v>
      </c>
      <c r="Z537" s="79">
        <v>6310</v>
      </c>
      <c r="AA537" s="79">
        <v>6100</v>
      </c>
      <c r="AB537" s="79">
        <v>60404</v>
      </c>
      <c r="AC537" s="79">
        <v>9758395</v>
      </c>
    </row>
    <row r="538" spans="20:29">
      <c r="T538" s="63" t="s">
        <v>6078</v>
      </c>
      <c r="U538" s="79">
        <v>6130</v>
      </c>
      <c r="V538" s="218">
        <v>-60</v>
      </c>
      <c r="W538" s="79">
        <v>205928</v>
      </c>
      <c r="X538" s="79">
        <v>1265806440</v>
      </c>
      <c r="Y538" s="79">
        <v>6200</v>
      </c>
      <c r="Z538" s="79">
        <v>6220</v>
      </c>
      <c r="AA538" s="79">
        <v>6110</v>
      </c>
      <c r="AB538" s="79">
        <v>59819</v>
      </c>
      <c r="AC538" s="79">
        <v>9758395</v>
      </c>
    </row>
    <row r="539" spans="20:29">
      <c r="T539" s="63" t="s">
        <v>6079</v>
      </c>
      <c r="U539" s="79">
        <v>6190</v>
      </c>
      <c r="V539" s="218">
        <v>-150</v>
      </c>
      <c r="W539" s="79">
        <v>364035</v>
      </c>
      <c r="X539" s="79">
        <v>2262068640</v>
      </c>
      <c r="Y539" s="79">
        <v>6340</v>
      </c>
      <c r="Z539" s="79">
        <v>6440</v>
      </c>
      <c r="AA539" s="79">
        <v>6100</v>
      </c>
      <c r="AB539" s="79">
        <v>60404</v>
      </c>
      <c r="AC539" s="79">
        <v>9758395</v>
      </c>
    </row>
    <row r="540" spans="20:29">
      <c r="T540" s="63" t="s">
        <v>6080</v>
      </c>
      <c r="U540" s="79">
        <v>6340</v>
      </c>
      <c r="V540" s="218">
        <v>210</v>
      </c>
      <c r="W540" s="79">
        <v>441365</v>
      </c>
      <c r="X540" s="79">
        <v>2766674830</v>
      </c>
      <c r="Y540" s="79">
        <v>6250</v>
      </c>
      <c r="Z540" s="79">
        <v>6400</v>
      </c>
      <c r="AA540" s="79">
        <v>6040</v>
      </c>
      <c r="AB540" s="79">
        <v>61868</v>
      </c>
      <c r="AC540" s="79">
        <v>9758395</v>
      </c>
    </row>
    <row r="541" spans="20:29">
      <c r="T541" s="63" t="s">
        <v>6081</v>
      </c>
      <c r="U541" s="79">
        <v>6130</v>
      </c>
      <c r="V541" s="218">
        <v>-130</v>
      </c>
      <c r="W541" s="79">
        <v>1148531</v>
      </c>
      <c r="X541" s="79">
        <v>7165274530</v>
      </c>
      <c r="Y541" s="79">
        <v>6250</v>
      </c>
      <c r="Z541" s="79">
        <v>6720</v>
      </c>
      <c r="AA541" s="79">
        <v>5670</v>
      </c>
      <c r="AB541" s="79">
        <v>59819</v>
      </c>
      <c r="AC541" s="79">
        <v>9758395</v>
      </c>
    </row>
    <row r="542" spans="20:29">
      <c r="T542" s="63" t="s">
        <v>6082</v>
      </c>
      <c r="U542" s="79">
        <v>6260</v>
      </c>
      <c r="V542" s="218">
        <v>50</v>
      </c>
      <c r="W542" s="79">
        <v>568508</v>
      </c>
      <c r="X542" s="79">
        <v>3513439420</v>
      </c>
      <c r="Y542" s="79">
        <v>6160</v>
      </c>
      <c r="Z542" s="79">
        <v>6350</v>
      </c>
      <c r="AA542" s="79">
        <v>6030</v>
      </c>
      <c r="AB542" s="79">
        <v>61088</v>
      </c>
      <c r="AC542" s="79">
        <v>9758395</v>
      </c>
    </row>
    <row r="543" spans="20:29">
      <c r="T543" s="63" t="s">
        <v>6083</v>
      </c>
      <c r="U543" s="79">
        <v>6210</v>
      </c>
      <c r="V543" s="218">
        <v>230</v>
      </c>
      <c r="W543" s="79">
        <v>479003</v>
      </c>
      <c r="X543" s="79">
        <v>2909090130</v>
      </c>
      <c r="Y543" s="79">
        <v>5980</v>
      </c>
      <c r="Z543" s="79">
        <v>6210</v>
      </c>
      <c r="AA543" s="79">
        <v>5940</v>
      </c>
      <c r="AB543" s="79">
        <v>60600</v>
      </c>
      <c r="AC543" s="79">
        <v>9758395</v>
      </c>
    </row>
    <row r="544" spans="20:29">
      <c r="T544" s="63" t="s">
        <v>6084</v>
      </c>
      <c r="U544" s="79">
        <v>5980</v>
      </c>
      <c r="V544" s="218">
        <v>70</v>
      </c>
      <c r="W544" s="79">
        <v>1095600</v>
      </c>
      <c r="X544" s="79">
        <v>6467103520</v>
      </c>
      <c r="Y544" s="79">
        <v>5900</v>
      </c>
      <c r="Z544" s="79">
        <v>6060</v>
      </c>
      <c r="AA544" s="79">
        <v>5620</v>
      </c>
      <c r="AB544" s="79">
        <v>58355</v>
      </c>
      <c r="AC544" s="79">
        <v>9758395</v>
      </c>
    </row>
    <row r="545" spans="20:29">
      <c r="T545" s="63" t="s">
        <v>6085</v>
      </c>
      <c r="U545" s="79">
        <v>5910</v>
      </c>
      <c r="V545" s="218">
        <v>-80</v>
      </c>
      <c r="W545" s="79">
        <v>441568</v>
      </c>
      <c r="X545" s="79">
        <v>2655408230</v>
      </c>
      <c r="Y545" s="79">
        <v>5870</v>
      </c>
      <c r="Z545" s="79">
        <v>6210</v>
      </c>
      <c r="AA545" s="79">
        <v>5800</v>
      </c>
      <c r="AB545" s="79">
        <v>57672</v>
      </c>
      <c r="AC545" s="79">
        <v>9758395</v>
      </c>
    </row>
    <row r="546" spans="20:29">
      <c r="T546" s="63" t="s">
        <v>6086</v>
      </c>
      <c r="U546" s="79">
        <v>5990</v>
      </c>
      <c r="V546" s="218">
        <v>290</v>
      </c>
      <c r="W546" s="79">
        <v>391985</v>
      </c>
      <c r="X546" s="79">
        <v>2338528860</v>
      </c>
      <c r="Y546" s="79">
        <v>5710</v>
      </c>
      <c r="Z546" s="79">
        <v>6110</v>
      </c>
      <c r="AA546" s="79">
        <v>5670</v>
      </c>
      <c r="AB546" s="79">
        <v>58453</v>
      </c>
      <c r="AC546" s="79">
        <v>9758395</v>
      </c>
    </row>
    <row r="547" spans="20:29">
      <c r="T547" s="63" t="s">
        <v>6087</v>
      </c>
      <c r="U547" s="79">
        <v>5700</v>
      </c>
      <c r="V547" s="218">
        <v>160</v>
      </c>
      <c r="W547" s="79">
        <v>109530</v>
      </c>
      <c r="X547" s="79">
        <v>619907380</v>
      </c>
      <c r="Y547" s="79">
        <v>5640</v>
      </c>
      <c r="Z547" s="79">
        <v>5730</v>
      </c>
      <c r="AA547" s="79">
        <v>5530</v>
      </c>
      <c r="AB547" s="79">
        <v>55623</v>
      </c>
      <c r="AC547" s="79">
        <v>9758395</v>
      </c>
    </row>
    <row r="548" spans="20:29">
      <c r="T548" s="63" t="s">
        <v>6088</v>
      </c>
      <c r="U548" s="79">
        <v>5540</v>
      </c>
      <c r="V548" s="218">
        <v>180</v>
      </c>
      <c r="W548" s="79">
        <v>84545</v>
      </c>
      <c r="X548" s="79">
        <v>458636250</v>
      </c>
      <c r="Y548" s="79">
        <v>5310</v>
      </c>
      <c r="Z548" s="79">
        <v>5540</v>
      </c>
      <c r="AA548" s="79">
        <v>5310</v>
      </c>
      <c r="AB548" s="79">
        <v>54062</v>
      </c>
      <c r="AC548" s="79">
        <v>9758395</v>
      </c>
    </row>
    <row r="549" spans="20:29">
      <c r="T549" s="63" t="s">
        <v>6089</v>
      </c>
      <c r="U549" s="79">
        <v>5360</v>
      </c>
      <c r="V549" s="218">
        <v>80</v>
      </c>
      <c r="W549" s="79">
        <v>168738</v>
      </c>
      <c r="X549" s="79">
        <v>892806930</v>
      </c>
      <c r="Y549" s="79">
        <v>5290</v>
      </c>
      <c r="Z549" s="79">
        <v>5540</v>
      </c>
      <c r="AA549" s="79">
        <v>5110</v>
      </c>
      <c r="AB549" s="79">
        <v>52305</v>
      </c>
      <c r="AC549" s="79">
        <v>9758395</v>
      </c>
    </row>
    <row r="550" spans="20:29">
      <c r="T550" s="63" t="s">
        <v>6090</v>
      </c>
      <c r="U550" s="79">
        <v>5280</v>
      </c>
      <c r="V550" s="218">
        <v>-50</v>
      </c>
      <c r="W550" s="79">
        <v>79595</v>
      </c>
      <c r="X550" s="79">
        <v>421528500</v>
      </c>
      <c r="Y550" s="79">
        <v>5200</v>
      </c>
      <c r="Z550" s="79">
        <v>5450</v>
      </c>
      <c r="AA550" s="79">
        <v>5200</v>
      </c>
      <c r="AB550" s="79">
        <v>51524</v>
      </c>
      <c r="AC550" s="79">
        <v>9758395</v>
      </c>
    </row>
    <row r="551" spans="20:29">
      <c r="T551" s="63" t="s">
        <v>6091</v>
      </c>
      <c r="U551" s="79">
        <v>5330</v>
      </c>
      <c r="V551" s="218">
        <v>-260</v>
      </c>
      <c r="W551" s="79">
        <v>112990</v>
      </c>
      <c r="X551" s="79">
        <v>608714210</v>
      </c>
      <c r="Y551" s="79">
        <v>5510</v>
      </c>
      <c r="Z551" s="79">
        <v>5570</v>
      </c>
      <c r="AA551" s="79">
        <v>5300</v>
      </c>
      <c r="AB551" s="79">
        <v>52012</v>
      </c>
      <c r="AC551" s="79">
        <v>9758395</v>
      </c>
    </row>
    <row r="552" spans="20:29">
      <c r="T552" s="63" t="s">
        <v>6092</v>
      </c>
      <c r="U552" s="79">
        <v>5590</v>
      </c>
      <c r="V552" s="218">
        <v>0</v>
      </c>
      <c r="W552" s="79">
        <v>154805</v>
      </c>
      <c r="X552" s="79">
        <v>845942170</v>
      </c>
      <c r="Y552" s="79">
        <v>5510</v>
      </c>
      <c r="Z552" s="79">
        <v>5620</v>
      </c>
      <c r="AA552" s="79">
        <v>5340</v>
      </c>
      <c r="AB552" s="79">
        <v>54549</v>
      </c>
      <c r="AC552" s="79">
        <v>9758395</v>
      </c>
    </row>
    <row r="553" spans="20:29">
      <c r="T553" s="63" t="s">
        <v>6093</v>
      </c>
      <c r="U553" s="79">
        <v>5590</v>
      </c>
      <c r="V553" s="218">
        <v>-30</v>
      </c>
      <c r="W553" s="79">
        <v>170997</v>
      </c>
      <c r="X553" s="79">
        <v>972882470</v>
      </c>
      <c r="Y553" s="79">
        <v>5760</v>
      </c>
      <c r="Z553" s="79">
        <v>5820</v>
      </c>
      <c r="AA553" s="79">
        <v>5590</v>
      </c>
      <c r="AB553" s="79">
        <v>54549</v>
      </c>
      <c r="AC553" s="79">
        <v>9758395</v>
      </c>
    </row>
    <row r="554" spans="20:29">
      <c r="T554" s="63" t="s">
        <v>6094</v>
      </c>
      <c r="U554" s="79">
        <v>5620</v>
      </c>
      <c r="V554" s="218">
        <v>320</v>
      </c>
      <c r="W554" s="79">
        <v>725169</v>
      </c>
      <c r="X554" s="79">
        <v>4118311710</v>
      </c>
      <c r="Y554" s="79">
        <v>5400</v>
      </c>
      <c r="Z554" s="79">
        <v>5930</v>
      </c>
      <c r="AA554" s="79">
        <v>5220</v>
      </c>
      <c r="AB554" s="79">
        <v>54842</v>
      </c>
      <c r="AC554" s="79">
        <v>9758395</v>
      </c>
    </row>
    <row r="555" spans="20:29">
      <c r="T555" s="63" t="s">
        <v>6095</v>
      </c>
      <c r="U555" s="79">
        <v>5300</v>
      </c>
      <c r="V555" s="218">
        <v>-860</v>
      </c>
      <c r="W555" s="79">
        <v>699717</v>
      </c>
      <c r="X555" s="79">
        <v>3910211240</v>
      </c>
      <c r="Y555" s="79">
        <v>6180</v>
      </c>
      <c r="Z555" s="79">
        <v>6260</v>
      </c>
      <c r="AA555" s="79">
        <v>5140</v>
      </c>
      <c r="AB555" s="79">
        <v>51719</v>
      </c>
      <c r="AC555" s="79">
        <v>9758395</v>
      </c>
    </row>
    <row r="556" spans="20:29">
      <c r="T556" s="63" t="s">
        <v>6096</v>
      </c>
      <c r="U556" s="79">
        <v>6160</v>
      </c>
      <c r="V556" s="218">
        <v>-190</v>
      </c>
      <c r="W556" s="79">
        <v>237034</v>
      </c>
      <c r="X556" s="79">
        <v>1478724570</v>
      </c>
      <c r="Y556" s="79">
        <v>6350</v>
      </c>
      <c r="Z556" s="79">
        <v>6430</v>
      </c>
      <c r="AA556" s="79">
        <v>6090</v>
      </c>
      <c r="AB556" s="79">
        <v>60112</v>
      </c>
      <c r="AC556" s="79">
        <v>9758395</v>
      </c>
    </row>
    <row r="557" spans="20:29">
      <c r="T557" s="63" t="s">
        <v>6097</v>
      </c>
      <c r="U557" s="79">
        <v>6350</v>
      </c>
      <c r="V557" s="218">
        <v>-120</v>
      </c>
      <c r="W557" s="79">
        <v>804384</v>
      </c>
      <c r="X557" s="79">
        <v>5248347760</v>
      </c>
      <c r="Y557" s="79">
        <v>6280</v>
      </c>
      <c r="Z557" s="79">
        <v>6970</v>
      </c>
      <c r="AA557" s="79">
        <v>6150</v>
      </c>
      <c r="AB557" s="79">
        <v>61966</v>
      </c>
      <c r="AC557" s="79">
        <v>9758395</v>
      </c>
    </row>
    <row r="558" spans="20:29">
      <c r="T558" s="63" t="s">
        <v>6098</v>
      </c>
      <c r="U558" s="79">
        <v>6470</v>
      </c>
      <c r="V558" s="218">
        <v>670</v>
      </c>
      <c r="W558" s="79">
        <v>486709</v>
      </c>
      <c r="X558" s="79">
        <v>3011837290</v>
      </c>
      <c r="Y558" s="79">
        <v>5770</v>
      </c>
      <c r="Z558" s="79">
        <v>6780</v>
      </c>
      <c r="AA558" s="79">
        <v>5650</v>
      </c>
      <c r="AB558" s="79">
        <v>63137</v>
      </c>
      <c r="AC558" s="79">
        <v>9758395</v>
      </c>
    </row>
    <row r="559" spans="20:29">
      <c r="T559" s="63" t="s">
        <v>6099</v>
      </c>
      <c r="U559" s="79">
        <v>5800</v>
      </c>
      <c r="V559" s="218">
        <v>-300</v>
      </c>
      <c r="W559" s="79">
        <v>350493</v>
      </c>
      <c r="X559" s="79">
        <v>2045042630</v>
      </c>
      <c r="Y559" s="79">
        <v>6060</v>
      </c>
      <c r="Z559" s="79">
        <v>6120</v>
      </c>
      <c r="AA559" s="79">
        <v>5640</v>
      </c>
      <c r="AB559" s="79">
        <v>56599</v>
      </c>
      <c r="AC559" s="79">
        <v>9758395</v>
      </c>
    </row>
    <row r="560" spans="20:29">
      <c r="T560" s="63" t="s">
        <v>6100</v>
      </c>
      <c r="U560" s="79">
        <v>6100</v>
      </c>
      <c r="V560" s="218">
        <v>0</v>
      </c>
      <c r="W560" s="79">
        <v>178386</v>
      </c>
      <c r="X560" s="79">
        <v>1084633990</v>
      </c>
      <c r="Y560" s="79">
        <v>6000</v>
      </c>
      <c r="Z560" s="79">
        <v>6270</v>
      </c>
      <c r="AA560" s="79">
        <v>5960</v>
      </c>
      <c r="AB560" s="79">
        <v>59526</v>
      </c>
      <c r="AC560" s="79">
        <v>9758395</v>
      </c>
    </row>
    <row r="561" spans="20:29">
      <c r="T561" s="63" t="s">
        <v>6101</v>
      </c>
      <c r="U561" s="79">
        <v>6100</v>
      </c>
      <c r="V561" s="218">
        <v>240</v>
      </c>
      <c r="W561" s="79">
        <v>167307</v>
      </c>
      <c r="X561" s="79">
        <v>1009310410</v>
      </c>
      <c r="Y561" s="79">
        <v>5860</v>
      </c>
      <c r="Z561" s="79">
        <v>6200</v>
      </c>
      <c r="AA561" s="79">
        <v>5860</v>
      </c>
      <c r="AB561" s="79">
        <v>59526</v>
      </c>
      <c r="AC561" s="79">
        <v>9758395</v>
      </c>
    </row>
    <row r="562" spans="20:29">
      <c r="T562" s="63" t="s">
        <v>6102</v>
      </c>
      <c r="U562" s="79">
        <v>5860</v>
      </c>
      <c r="V562" s="218">
        <v>-50</v>
      </c>
      <c r="W562" s="79">
        <v>117284</v>
      </c>
      <c r="X562" s="79">
        <v>691882920</v>
      </c>
      <c r="Y562" s="79">
        <v>5900</v>
      </c>
      <c r="Z562" s="79">
        <v>6020</v>
      </c>
      <c r="AA562" s="79">
        <v>5840</v>
      </c>
      <c r="AB562" s="79">
        <v>57184</v>
      </c>
      <c r="AC562" s="79">
        <v>9758395</v>
      </c>
    </row>
    <row r="563" spans="20:29">
      <c r="T563" s="63" t="s">
        <v>6103</v>
      </c>
      <c r="U563" s="79">
        <v>5910</v>
      </c>
      <c r="V563" s="218">
        <v>320</v>
      </c>
      <c r="W563" s="79">
        <v>514995</v>
      </c>
      <c r="X563" s="79">
        <v>3060243890</v>
      </c>
      <c r="Y563" s="79">
        <v>5630</v>
      </c>
      <c r="Z563" s="79">
        <v>6300</v>
      </c>
      <c r="AA563" s="79">
        <v>5500</v>
      </c>
      <c r="AB563" s="79">
        <v>57672</v>
      </c>
      <c r="AC563" s="79">
        <v>9758395</v>
      </c>
    </row>
    <row r="564" spans="20:29">
      <c r="T564" s="63" t="s">
        <v>6104</v>
      </c>
      <c r="U564" s="79">
        <v>5590</v>
      </c>
      <c r="V564" s="218">
        <v>290</v>
      </c>
      <c r="W564" s="79">
        <v>227918</v>
      </c>
      <c r="X564" s="79">
        <v>1256669710</v>
      </c>
      <c r="Y564" s="79">
        <v>5300</v>
      </c>
      <c r="Z564" s="79">
        <v>5700</v>
      </c>
      <c r="AA564" s="79">
        <v>5300</v>
      </c>
      <c r="AB564" s="79">
        <v>54549</v>
      </c>
      <c r="AC564" s="79">
        <v>9758395</v>
      </c>
    </row>
    <row r="565" spans="20:29">
      <c r="T565" s="63" t="s">
        <v>6105</v>
      </c>
      <c r="U565" s="79">
        <v>5300</v>
      </c>
      <c r="V565" s="218">
        <v>90</v>
      </c>
      <c r="W565" s="79">
        <v>60582</v>
      </c>
      <c r="X565" s="79">
        <v>318013620</v>
      </c>
      <c r="Y565" s="79">
        <v>5210</v>
      </c>
      <c r="Z565" s="79">
        <v>5340</v>
      </c>
      <c r="AA565" s="79">
        <v>5170</v>
      </c>
      <c r="AB565" s="79">
        <v>51719</v>
      </c>
      <c r="AC565" s="79">
        <v>9758395</v>
      </c>
    </row>
    <row r="566" spans="20:29">
      <c r="T566" s="63" t="s">
        <v>6106</v>
      </c>
      <c r="U566" s="79">
        <v>5210</v>
      </c>
      <c r="V566" s="218">
        <v>-80</v>
      </c>
      <c r="W566" s="79">
        <v>167351</v>
      </c>
      <c r="X566" s="79">
        <v>875071150</v>
      </c>
      <c r="Y566" s="79">
        <v>5290</v>
      </c>
      <c r="Z566" s="79">
        <v>5390</v>
      </c>
      <c r="AA566" s="79">
        <v>5100</v>
      </c>
      <c r="AB566" s="79">
        <v>50841</v>
      </c>
      <c r="AC566" s="79">
        <v>9758395</v>
      </c>
    </row>
    <row r="567" spans="20:29">
      <c r="T567" s="63" t="s">
        <v>6107</v>
      </c>
      <c r="U567" s="79">
        <v>5290</v>
      </c>
      <c r="V567" s="218">
        <v>190</v>
      </c>
      <c r="W567" s="79">
        <v>273289</v>
      </c>
      <c r="X567" s="79">
        <v>1431945280</v>
      </c>
      <c r="Y567" s="79">
        <v>5100</v>
      </c>
      <c r="Z567" s="79">
        <v>5380</v>
      </c>
      <c r="AA567" s="79">
        <v>5100</v>
      </c>
      <c r="AB567" s="79">
        <v>51622</v>
      </c>
      <c r="AC567" s="79">
        <v>9758395</v>
      </c>
    </row>
    <row r="568" spans="20:29">
      <c r="T568" s="63" t="s">
        <v>6108</v>
      </c>
      <c r="U568" s="79">
        <v>5100</v>
      </c>
      <c r="V568" s="218">
        <v>250</v>
      </c>
      <c r="W568" s="79">
        <v>251078</v>
      </c>
      <c r="X568" s="79">
        <v>1261041575</v>
      </c>
      <c r="Y568" s="79">
        <v>4860</v>
      </c>
      <c r="Z568" s="79">
        <v>5170</v>
      </c>
      <c r="AA568" s="79">
        <v>4860</v>
      </c>
      <c r="AB568" s="79">
        <v>49768</v>
      </c>
      <c r="AC568" s="79">
        <v>9758395</v>
      </c>
    </row>
    <row r="569" spans="20:29">
      <c r="T569" s="63" t="s">
        <v>6109</v>
      </c>
      <c r="U569" s="79">
        <v>4850</v>
      </c>
      <c r="V569" s="218">
        <v>0</v>
      </c>
      <c r="W569" s="79">
        <v>117676</v>
      </c>
      <c r="X569" s="79">
        <v>568495655</v>
      </c>
      <c r="Y569" s="79">
        <v>4870</v>
      </c>
      <c r="Z569" s="79">
        <v>4895</v>
      </c>
      <c r="AA569" s="79">
        <v>4800</v>
      </c>
      <c r="AB569" s="79">
        <v>47328</v>
      </c>
      <c r="AC569" s="79">
        <v>9758395</v>
      </c>
    </row>
    <row r="570" spans="20:29">
      <c r="T570" s="63" t="s">
        <v>6110</v>
      </c>
      <c r="U570" s="79">
        <v>4850</v>
      </c>
      <c r="V570" s="218">
        <v>120</v>
      </c>
      <c r="W570" s="79">
        <v>316504</v>
      </c>
      <c r="X570" s="79">
        <v>1529824390</v>
      </c>
      <c r="Y570" s="79">
        <v>4730</v>
      </c>
      <c r="Z570" s="79">
        <v>4920</v>
      </c>
      <c r="AA570" s="79">
        <v>4600</v>
      </c>
      <c r="AB570" s="79">
        <v>47328</v>
      </c>
      <c r="AC570" s="79">
        <v>9758395</v>
      </c>
    </row>
    <row r="571" spans="20:29">
      <c r="T571" s="63" t="s">
        <v>6111</v>
      </c>
      <c r="U571" s="79">
        <v>4730</v>
      </c>
      <c r="V571" s="218">
        <v>-430</v>
      </c>
      <c r="W571" s="79">
        <v>2122145</v>
      </c>
      <c r="X571" s="79">
        <v>9647981465</v>
      </c>
      <c r="Y571" s="79">
        <v>4200</v>
      </c>
      <c r="Z571" s="79">
        <v>4940</v>
      </c>
      <c r="AA571" s="79">
        <v>4160</v>
      </c>
      <c r="AB571" s="79">
        <v>46157</v>
      </c>
      <c r="AC571" s="79">
        <v>9758395</v>
      </c>
    </row>
    <row r="572" spans="20:29">
      <c r="T572" s="63" t="s">
        <v>6112</v>
      </c>
      <c r="U572" s="79">
        <v>5160</v>
      </c>
      <c r="V572" s="218">
        <v>-100</v>
      </c>
      <c r="W572" s="79">
        <v>145106</v>
      </c>
      <c r="X572" s="79">
        <v>753393580</v>
      </c>
      <c r="Y572" s="79">
        <v>5330</v>
      </c>
      <c r="Z572" s="79">
        <v>5330</v>
      </c>
      <c r="AA572" s="79">
        <v>5160</v>
      </c>
      <c r="AB572" s="79">
        <v>32139</v>
      </c>
      <c r="AC572" s="79">
        <v>6228585</v>
      </c>
    </row>
    <row r="573" spans="20:29">
      <c r="T573" s="63" t="s">
        <v>6113</v>
      </c>
      <c r="U573" s="79">
        <v>5260</v>
      </c>
      <c r="V573" s="218">
        <v>50</v>
      </c>
      <c r="W573" s="79">
        <v>153401</v>
      </c>
      <c r="X573" s="79">
        <v>809374850</v>
      </c>
      <c r="Y573" s="79">
        <v>5220</v>
      </c>
      <c r="Z573" s="79">
        <v>5370</v>
      </c>
      <c r="AA573" s="79">
        <v>5180</v>
      </c>
      <c r="AB573" s="79">
        <v>32762</v>
      </c>
      <c r="AC573" s="79">
        <v>6228585</v>
      </c>
    </row>
    <row r="574" spans="20:29">
      <c r="T574" s="63" t="s">
        <v>6114</v>
      </c>
      <c r="U574" s="79">
        <v>5210</v>
      </c>
      <c r="V574" s="218">
        <v>-190</v>
      </c>
      <c r="W574" s="79">
        <v>160715</v>
      </c>
      <c r="X574" s="79">
        <v>852701650</v>
      </c>
      <c r="Y574" s="79">
        <v>5490</v>
      </c>
      <c r="Z574" s="79">
        <v>5490</v>
      </c>
      <c r="AA574" s="79">
        <v>5200</v>
      </c>
      <c r="AB574" s="79">
        <v>32451</v>
      </c>
      <c r="AC574" s="79">
        <v>6228585</v>
      </c>
    </row>
    <row r="575" spans="20:29">
      <c r="T575" s="63" t="s">
        <v>6115</v>
      </c>
      <c r="U575" s="79">
        <v>5400</v>
      </c>
      <c r="V575" s="218">
        <v>-250</v>
      </c>
      <c r="W575" s="79">
        <v>210963</v>
      </c>
      <c r="X575" s="79">
        <v>1120779670</v>
      </c>
      <c r="Y575" s="79">
        <v>5370</v>
      </c>
      <c r="Z575" s="79">
        <v>5450</v>
      </c>
      <c r="AA575" s="79">
        <v>5150</v>
      </c>
      <c r="AB575" s="79">
        <v>33634</v>
      </c>
      <c r="AC575" s="79">
        <v>6228585</v>
      </c>
    </row>
    <row r="576" spans="20:29">
      <c r="T576" s="63" t="s">
        <v>6116</v>
      </c>
      <c r="U576" s="79">
        <v>5650</v>
      </c>
      <c r="V576" s="218">
        <v>-90</v>
      </c>
      <c r="W576" s="79">
        <v>115964</v>
      </c>
      <c r="X576" s="79">
        <v>632905690</v>
      </c>
      <c r="Y576" s="79">
        <v>5750</v>
      </c>
      <c r="Z576" s="79">
        <v>5800</v>
      </c>
      <c r="AA576" s="79">
        <v>5620</v>
      </c>
      <c r="AB576" s="79">
        <v>35192</v>
      </c>
      <c r="AC576" s="79">
        <v>6228585</v>
      </c>
    </row>
    <row r="577" spans="20:29">
      <c r="T577" s="63" t="s">
        <v>6117</v>
      </c>
      <c r="U577" s="79">
        <v>5740</v>
      </c>
      <c r="V577" s="218">
        <v>100</v>
      </c>
      <c r="W577" s="79">
        <v>154592</v>
      </c>
      <c r="X577" s="79">
        <v>879911570</v>
      </c>
      <c r="Y577" s="79">
        <v>5600</v>
      </c>
      <c r="Z577" s="79">
        <v>5810</v>
      </c>
      <c r="AA577" s="79">
        <v>5570</v>
      </c>
      <c r="AB577" s="79">
        <v>35752</v>
      </c>
      <c r="AC577" s="79">
        <v>6228585</v>
      </c>
    </row>
    <row r="578" spans="20:29">
      <c r="T578" s="63" t="s">
        <v>6118</v>
      </c>
      <c r="U578" s="79">
        <v>5640</v>
      </c>
      <c r="V578" s="218">
        <v>190</v>
      </c>
      <c r="W578" s="79">
        <v>218054</v>
      </c>
      <c r="X578" s="79">
        <v>1222755620</v>
      </c>
      <c r="Y578" s="79">
        <v>5490</v>
      </c>
      <c r="Z578" s="79">
        <v>5720</v>
      </c>
      <c r="AA578" s="79">
        <v>5440</v>
      </c>
      <c r="AB578" s="79">
        <v>35129</v>
      </c>
      <c r="AC578" s="79">
        <v>6228585</v>
      </c>
    </row>
    <row r="579" spans="20:29">
      <c r="T579" s="63" t="s">
        <v>6119</v>
      </c>
      <c r="U579" s="79">
        <v>5450</v>
      </c>
      <c r="V579" s="218">
        <v>50</v>
      </c>
      <c r="W579" s="79">
        <v>180021</v>
      </c>
      <c r="X579" s="79">
        <v>975239210</v>
      </c>
      <c r="Y579" s="79">
        <v>5380</v>
      </c>
      <c r="Z579" s="79">
        <v>5540</v>
      </c>
      <c r="AA579" s="79">
        <v>5350</v>
      </c>
      <c r="AB579" s="79">
        <v>33946</v>
      </c>
      <c r="AC579" s="79">
        <v>6228585</v>
      </c>
    </row>
    <row r="580" spans="20:29">
      <c r="T580" s="63" t="s">
        <v>6120</v>
      </c>
      <c r="U580" s="79">
        <v>5400</v>
      </c>
      <c r="V580" s="218">
        <v>260</v>
      </c>
      <c r="W580" s="79">
        <v>468231</v>
      </c>
      <c r="X580" s="79">
        <v>2542635730</v>
      </c>
      <c r="Y580" s="79">
        <v>5190</v>
      </c>
      <c r="Z580" s="79">
        <v>5750</v>
      </c>
      <c r="AA580" s="79">
        <v>5110</v>
      </c>
      <c r="AB580" s="79">
        <v>33634</v>
      </c>
      <c r="AC580" s="79">
        <v>6228585</v>
      </c>
    </row>
    <row r="581" spans="20:29">
      <c r="T581" s="63" t="s">
        <v>6121</v>
      </c>
      <c r="U581" s="79">
        <v>5140</v>
      </c>
      <c r="V581" s="218">
        <v>-150</v>
      </c>
      <c r="W581" s="79">
        <v>225619</v>
      </c>
      <c r="X581" s="79">
        <v>1177226870</v>
      </c>
      <c r="Y581" s="79">
        <v>5380</v>
      </c>
      <c r="Z581" s="79">
        <v>5480</v>
      </c>
      <c r="AA581" s="79">
        <v>5130</v>
      </c>
      <c r="AB581" s="79">
        <v>32015</v>
      </c>
      <c r="AC581" s="79">
        <v>6228585</v>
      </c>
    </row>
    <row r="582" spans="20:29">
      <c r="T582" s="63" t="s">
        <v>6122</v>
      </c>
      <c r="U582" s="79">
        <v>5290</v>
      </c>
      <c r="V582" s="218">
        <v>100</v>
      </c>
      <c r="W582" s="79">
        <v>362670</v>
      </c>
      <c r="X582" s="79">
        <v>1940600930</v>
      </c>
      <c r="Y582" s="79">
        <v>5250</v>
      </c>
      <c r="Z582" s="79">
        <v>5480</v>
      </c>
      <c r="AA582" s="79">
        <v>5190</v>
      </c>
      <c r="AB582" s="79">
        <v>32949</v>
      </c>
      <c r="AC582" s="79">
        <v>6228585</v>
      </c>
    </row>
    <row r="583" spans="20:29">
      <c r="T583" s="63" t="s">
        <v>6123</v>
      </c>
      <c r="U583" s="79">
        <v>5190</v>
      </c>
      <c r="V583" s="218">
        <v>-870</v>
      </c>
      <c r="W583" s="79">
        <v>1233911</v>
      </c>
      <c r="X583" s="79">
        <v>7123784980</v>
      </c>
      <c r="Y583" s="79">
        <v>6600</v>
      </c>
      <c r="Z583" s="79">
        <v>6710</v>
      </c>
      <c r="AA583" s="79">
        <v>5170</v>
      </c>
      <c r="AB583" s="79">
        <v>32326</v>
      </c>
      <c r="AC583" s="79">
        <v>6228585</v>
      </c>
    </row>
    <row r="584" spans="20:29">
      <c r="T584" s="63" t="s">
        <v>6124</v>
      </c>
      <c r="U584" s="79">
        <v>6060</v>
      </c>
      <c r="V584" s="218">
        <v>60</v>
      </c>
      <c r="W584" s="79">
        <v>163872</v>
      </c>
      <c r="X584" s="79">
        <v>1000558970</v>
      </c>
      <c r="Y584" s="79">
        <v>6010</v>
      </c>
      <c r="Z584" s="79">
        <v>6210</v>
      </c>
      <c r="AA584" s="79">
        <v>5970</v>
      </c>
      <c r="AB584" s="79">
        <v>37745</v>
      </c>
      <c r="AC584" s="79">
        <v>6228585</v>
      </c>
    </row>
    <row r="585" spans="20:29">
      <c r="T585" s="63" t="s">
        <v>6125</v>
      </c>
      <c r="U585" s="79">
        <v>6000</v>
      </c>
      <c r="V585" s="218">
        <v>-580</v>
      </c>
      <c r="W585" s="79">
        <v>180359</v>
      </c>
      <c r="X585" s="79">
        <v>1125710650</v>
      </c>
      <c r="Y585" s="79">
        <v>6580</v>
      </c>
      <c r="Z585" s="79">
        <v>6620</v>
      </c>
      <c r="AA585" s="79">
        <v>5930</v>
      </c>
      <c r="AB585" s="79">
        <v>37372</v>
      </c>
      <c r="AC585" s="79">
        <v>6228585</v>
      </c>
    </row>
    <row r="586" spans="20:29">
      <c r="T586" s="63" t="s">
        <v>6126</v>
      </c>
      <c r="U586" s="79">
        <v>6580</v>
      </c>
      <c r="V586" s="218">
        <v>50</v>
      </c>
      <c r="W586" s="79">
        <v>186728</v>
      </c>
      <c r="X586" s="79">
        <v>1238256770</v>
      </c>
      <c r="Y586" s="79">
        <v>6530</v>
      </c>
      <c r="Z586" s="79">
        <v>6900</v>
      </c>
      <c r="AA586" s="79">
        <v>6490</v>
      </c>
      <c r="AB586" s="79">
        <v>40984</v>
      </c>
      <c r="AC586" s="79">
        <v>6228585</v>
      </c>
    </row>
    <row r="587" spans="20:29">
      <c r="T587" s="63" t="s">
        <v>6127</v>
      </c>
      <c r="U587" s="79">
        <v>6530</v>
      </c>
      <c r="V587" s="218">
        <v>-360</v>
      </c>
      <c r="W587" s="79">
        <v>293973</v>
      </c>
      <c r="X587" s="79">
        <v>1926820350</v>
      </c>
      <c r="Y587" s="79">
        <v>6890</v>
      </c>
      <c r="Z587" s="79">
        <v>6900</v>
      </c>
      <c r="AA587" s="79">
        <v>6400</v>
      </c>
      <c r="AB587" s="79">
        <v>40673</v>
      </c>
      <c r="AC587" s="79">
        <v>6228585</v>
      </c>
    </row>
    <row r="588" spans="20:29">
      <c r="T588" s="63" t="s">
        <v>6128</v>
      </c>
      <c r="U588" s="79">
        <v>6890</v>
      </c>
      <c r="V588" s="218">
        <v>-240</v>
      </c>
      <c r="W588" s="79">
        <v>181806</v>
      </c>
      <c r="X588" s="79">
        <v>1273595020</v>
      </c>
      <c r="Y588" s="79">
        <v>7190</v>
      </c>
      <c r="Z588" s="79">
        <v>7220</v>
      </c>
      <c r="AA588" s="79">
        <v>6880</v>
      </c>
      <c r="AB588" s="79">
        <v>42915</v>
      </c>
      <c r="AC588" s="79">
        <v>6228585</v>
      </c>
    </row>
    <row r="589" spans="20:29">
      <c r="T589" s="63" t="s">
        <v>6129</v>
      </c>
      <c r="U589" s="79">
        <v>7130</v>
      </c>
      <c r="V589" s="218">
        <v>-150</v>
      </c>
      <c r="W589" s="79">
        <v>167047</v>
      </c>
      <c r="X589" s="79">
        <v>1212244880</v>
      </c>
      <c r="Y589" s="79">
        <v>7290</v>
      </c>
      <c r="Z589" s="79">
        <v>7530</v>
      </c>
      <c r="AA589" s="79">
        <v>7070</v>
      </c>
      <c r="AB589" s="79">
        <v>44410</v>
      </c>
      <c r="AC589" s="79">
        <v>6228585</v>
      </c>
    </row>
    <row r="590" spans="20:29">
      <c r="T590" s="63" t="s">
        <v>6130</v>
      </c>
      <c r="U590" s="79">
        <v>7280</v>
      </c>
      <c r="V590" s="218">
        <v>-510</v>
      </c>
      <c r="W590" s="79">
        <v>244374</v>
      </c>
      <c r="X590" s="79">
        <v>1802754900</v>
      </c>
      <c r="Y590" s="79">
        <v>7650</v>
      </c>
      <c r="Z590" s="79">
        <v>7740</v>
      </c>
      <c r="AA590" s="79">
        <v>7280</v>
      </c>
      <c r="AB590" s="79">
        <v>45344</v>
      </c>
      <c r="AC590" s="79">
        <v>6228585</v>
      </c>
    </row>
    <row r="591" spans="20:29">
      <c r="T591" s="63" t="s">
        <v>6131</v>
      </c>
      <c r="U591" s="79">
        <v>7790</v>
      </c>
      <c r="V591" s="218">
        <v>-480</v>
      </c>
      <c r="W591" s="79">
        <v>294731</v>
      </c>
      <c r="X591" s="79">
        <v>2360435170</v>
      </c>
      <c r="Y591" s="79">
        <v>8600</v>
      </c>
      <c r="Z591" s="79">
        <v>8770</v>
      </c>
      <c r="AA591" s="79">
        <v>7780</v>
      </c>
      <c r="AB591" s="79">
        <v>48521</v>
      </c>
      <c r="AC591" s="79">
        <v>6228585</v>
      </c>
    </row>
    <row r="592" spans="20:29">
      <c r="T592" s="63" t="s">
        <v>6132</v>
      </c>
      <c r="U592" s="79">
        <v>8270</v>
      </c>
      <c r="V592" s="218">
        <v>-430</v>
      </c>
      <c r="W592" s="79">
        <v>143717</v>
      </c>
      <c r="X592" s="79">
        <v>1199682140</v>
      </c>
      <c r="Y592" s="79">
        <v>8680</v>
      </c>
      <c r="Z592" s="79">
        <v>8680</v>
      </c>
      <c r="AA592" s="79">
        <v>8250</v>
      </c>
      <c r="AB592" s="79">
        <v>51510</v>
      </c>
      <c r="AC592" s="79">
        <v>6228585</v>
      </c>
    </row>
    <row r="593" spans="20:29">
      <c r="T593" s="63" t="s">
        <v>6133</v>
      </c>
      <c r="U593" s="79">
        <v>8700</v>
      </c>
      <c r="V593" s="218">
        <v>460</v>
      </c>
      <c r="W593" s="79">
        <v>603220</v>
      </c>
      <c r="X593" s="79">
        <v>5448737350</v>
      </c>
      <c r="Y593" s="79">
        <v>8290</v>
      </c>
      <c r="Z593" s="79">
        <v>10000</v>
      </c>
      <c r="AA593" s="79">
        <v>8290</v>
      </c>
      <c r="AB593" s="79">
        <v>54189</v>
      </c>
      <c r="AC593" s="79">
        <v>6228585</v>
      </c>
    </row>
    <row r="594" spans="20:29">
      <c r="T594" s="63" t="s">
        <v>6134</v>
      </c>
      <c r="U594" s="79">
        <v>8240</v>
      </c>
      <c r="V594" s="218">
        <v>-20</v>
      </c>
      <c r="W594" s="79">
        <v>40595</v>
      </c>
      <c r="X594" s="79">
        <v>336817560</v>
      </c>
      <c r="Y594" s="79">
        <v>8220</v>
      </c>
      <c r="Z594" s="79">
        <v>8640</v>
      </c>
      <c r="AA594" s="79">
        <v>8210</v>
      </c>
      <c r="AB594" s="79">
        <v>51324</v>
      </c>
      <c r="AC594" s="79">
        <v>6228585</v>
      </c>
    </row>
    <row r="595" spans="20:29">
      <c r="T595" s="63" t="s">
        <v>6135</v>
      </c>
      <c r="U595" s="79">
        <v>8260</v>
      </c>
      <c r="V595" s="218">
        <v>-320</v>
      </c>
      <c r="W595" s="79">
        <v>72015</v>
      </c>
      <c r="X595" s="79">
        <v>597278410</v>
      </c>
      <c r="Y595" s="79">
        <v>8430</v>
      </c>
      <c r="Z595" s="79">
        <v>8500</v>
      </c>
      <c r="AA595" s="79">
        <v>8220</v>
      </c>
      <c r="AB595" s="79">
        <v>51448</v>
      </c>
      <c r="AC595" s="79">
        <v>6228585</v>
      </c>
    </row>
    <row r="596" spans="20:29">
      <c r="T596" s="63" t="s">
        <v>6136</v>
      </c>
      <c r="U596" s="79">
        <v>8580</v>
      </c>
      <c r="V596" s="218">
        <v>-320</v>
      </c>
      <c r="W596" s="79">
        <v>117955</v>
      </c>
      <c r="X596" s="79">
        <v>1016030520</v>
      </c>
      <c r="Y596" s="79">
        <v>8850</v>
      </c>
      <c r="Z596" s="79">
        <v>8850</v>
      </c>
      <c r="AA596" s="79">
        <v>8490</v>
      </c>
      <c r="AB596" s="79">
        <v>53441</v>
      </c>
      <c r="AC596" s="79">
        <v>6228585</v>
      </c>
    </row>
    <row r="597" spans="20:29">
      <c r="T597" s="63" t="s">
        <v>6137</v>
      </c>
      <c r="U597" s="79">
        <v>8900</v>
      </c>
      <c r="V597" s="218">
        <v>-500</v>
      </c>
      <c r="W597" s="79">
        <v>172543</v>
      </c>
      <c r="X597" s="79">
        <v>1555306600</v>
      </c>
      <c r="Y597" s="79">
        <v>9300</v>
      </c>
      <c r="Z597" s="79">
        <v>9300</v>
      </c>
      <c r="AA597" s="79">
        <v>8850</v>
      </c>
      <c r="AB597" s="79">
        <v>55434</v>
      </c>
      <c r="AC597" s="79">
        <v>6228585</v>
      </c>
    </row>
    <row r="598" spans="20:29">
      <c r="T598" s="63" t="s">
        <v>6138</v>
      </c>
      <c r="U598" s="79">
        <v>9400</v>
      </c>
      <c r="V598" s="218">
        <v>-340</v>
      </c>
      <c r="W598" s="79">
        <v>506423</v>
      </c>
      <c r="X598" s="79">
        <v>4935442560</v>
      </c>
      <c r="Y598" s="79">
        <v>10550</v>
      </c>
      <c r="Z598" s="79">
        <v>10650</v>
      </c>
      <c r="AA598" s="79">
        <v>9220</v>
      </c>
      <c r="AB598" s="79">
        <v>58549</v>
      </c>
      <c r="AC598" s="79">
        <v>6228585</v>
      </c>
    </row>
    <row r="599" spans="20:29">
      <c r="T599" s="63" t="s">
        <v>6139</v>
      </c>
      <c r="U599" s="79">
        <v>9740</v>
      </c>
      <c r="V599" s="218">
        <v>460</v>
      </c>
      <c r="W599" s="79">
        <v>568716</v>
      </c>
      <c r="X599" s="79">
        <v>5570425450</v>
      </c>
      <c r="Y599" s="79">
        <v>9240</v>
      </c>
      <c r="Z599" s="79">
        <v>10300</v>
      </c>
      <c r="AA599" s="79">
        <v>8650</v>
      </c>
      <c r="AB599" s="79">
        <v>60666</v>
      </c>
      <c r="AC599" s="79">
        <v>6228585</v>
      </c>
    </row>
    <row r="600" spans="20:29">
      <c r="T600" s="63" t="s">
        <v>6140</v>
      </c>
      <c r="U600" s="79">
        <v>9280</v>
      </c>
      <c r="V600" s="218">
        <v>370</v>
      </c>
      <c r="W600" s="79">
        <v>161000</v>
      </c>
      <c r="X600" s="79">
        <v>1465641530</v>
      </c>
      <c r="Y600" s="79">
        <v>8910</v>
      </c>
      <c r="Z600" s="79">
        <v>9330</v>
      </c>
      <c r="AA600" s="79">
        <v>8890</v>
      </c>
      <c r="AB600" s="79">
        <v>57801</v>
      </c>
      <c r="AC600" s="79">
        <v>6228585</v>
      </c>
    </row>
    <row r="601" spans="20:29">
      <c r="T601" s="63" t="s">
        <v>6141</v>
      </c>
      <c r="U601" s="79">
        <v>8910</v>
      </c>
      <c r="V601" s="218">
        <v>60</v>
      </c>
      <c r="W601" s="79">
        <v>617434</v>
      </c>
      <c r="X601" s="79">
        <v>5907635470</v>
      </c>
      <c r="Y601" s="79">
        <v>9720</v>
      </c>
      <c r="Z601" s="79">
        <v>10450</v>
      </c>
      <c r="AA601" s="79">
        <v>8900</v>
      </c>
      <c r="AB601" s="79">
        <v>55497</v>
      </c>
      <c r="AC601" s="79">
        <v>6228585</v>
      </c>
    </row>
    <row r="602" spans="20:29">
      <c r="T602" s="63" t="s">
        <v>6142</v>
      </c>
      <c r="U602" s="79">
        <v>8850</v>
      </c>
      <c r="V602" s="218">
        <v>610</v>
      </c>
      <c r="W602" s="79">
        <v>261890</v>
      </c>
      <c r="X602" s="79">
        <v>2321429770</v>
      </c>
      <c r="Y602" s="79">
        <v>8510</v>
      </c>
      <c r="Z602" s="79">
        <v>9360</v>
      </c>
      <c r="AA602" s="79">
        <v>8430</v>
      </c>
      <c r="AB602" s="79">
        <v>55123</v>
      </c>
      <c r="AC602" s="79">
        <v>6228585</v>
      </c>
    </row>
    <row r="603" spans="20:29">
      <c r="T603" s="63" t="s">
        <v>6143</v>
      </c>
      <c r="U603" s="79">
        <v>8240</v>
      </c>
      <c r="V603" s="218">
        <v>-410</v>
      </c>
      <c r="W603" s="79">
        <v>301302</v>
      </c>
      <c r="X603" s="79">
        <v>2588029520</v>
      </c>
      <c r="Y603" s="79">
        <v>8650</v>
      </c>
      <c r="Z603" s="79">
        <v>9140</v>
      </c>
      <c r="AA603" s="79">
        <v>7860</v>
      </c>
      <c r="AB603" s="79">
        <v>51324</v>
      </c>
      <c r="AC603" s="79">
        <v>6228585</v>
      </c>
    </row>
    <row r="604" spans="20:29">
      <c r="T604" s="63" t="s">
        <v>6144</v>
      </c>
      <c r="U604" s="79">
        <v>8650</v>
      </c>
      <c r="V604" s="218">
        <v>40</v>
      </c>
      <c r="W604" s="79">
        <v>50583</v>
      </c>
      <c r="X604" s="79">
        <v>436230040</v>
      </c>
      <c r="Y604" s="79">
        <v>8620</v>
      </c>
      <c r="Z604" s="79">
        <v>8740</v>
      </c>
      <c r="AA604" s="79">
        <v>8530</v>
      </c>
      <c r="AB604" s="79">
        <v>53877</v>
      </c>
      <c r="AC604" s="79">
        <v>6228585</v>
      </c>
    </row>
    <row r="605" spans="20:29">
      <c r="T605" s="63" t="s">
        <v>6155</v>
      </c>
      <c r="U605" s="79">
        <v>8610</v>
      </c>
      <c r="V605" s="218">
        <v>30</v>
      </c>
      <c r="W605" s="79">
        <v>93327</v>
      </c>
      <c r="X605" s="79">
        <v>805580060</v>
      </c>
      <c r="Y605" s="79">
        <v>8630</v>
      </c>
      <c r="Z605" s="79">
        <v>8880</v>
      </c>
      <c r="AA605" s="79">
        <v>8450</v>
      </c>
      <c r="AB605" s="79">
        <v>53628</v>
      </c>
      <c r="AC605" s="79">
        <v>6228585</v>
      </c>
    </row>
    <row r="606" spans="20:29">
      <c r="T606" s="63" t="s">
        <v>6156</v>
      </c>
      <c r="U606" s="79">
        <v>8580</v>
      </c>
      <c r="V606" s="218">
        <v>270</v>
      </c>
      <c r="W606" s="79">
        <v>99774</v>
      </c>
      <c r="X606" s="79">
        <v>838299930</v>
      </c>
      <c r="Y606" s="79">
        <v>8200</v>
      </c>
      <c r="Z606" s="79">
        <v>8690</v>
      </c>
      <c r="AA606" s="79">
        <v>8190</v>
      </c>
      <c r="AB606" s="79">
        <v>53441</v>
      </c>
      <c r="AC606" s="79">
        <v>6228585</v>
      </c>
    </row>
    <row r="607" spans="20:29">
      <c r="T607" s="63" t="s">
        <v>6157</v>
      </c>
      <c r="U607" s="79">
        <v>8310</v>
      </c>
      <c r="V607" s="218">
        <v>-60</v>
      </c>
      <c r="W607" s="79">
        <v>137899</v>
      </c>
      <c r="X607" s="79">
        <v>1149823000</v>
      </c>
      <c r="Y607" s="79">
        <v>8370</v>
      </c>
      <c r="Z607" s="79">
        <v>8550</v>
      </c>
      <c r="AA607" s="79">
        <v>8110</v>
      </c>
      <c r="AB607" s="79">
        <v>51760</v>
      </c>
      <c r="AC607" s="79">
        <v>6228585</v>
      </c>
    </row>
    <row r="608" spans="20:29">
      <c r="T608" s="63" t="s">
        <v>6158</v>
      </c>
      <c r="U608" s="79">
        <v>8370</v>
      </c>
      <c r="V608" s="218">
        <v>-680</v>
      </c>
      <c r="W608" s="79">
        <v>160362</v>
      </c>
      <c r="X608" s="79">
        <v>1382052570</v>
      </c>
      <c r="Y608" s="79">
        <v>9000</v>
      </c>
      <c r="Z608" s="79">
        <v>9060</v>
      </c>
      <c r="AA608" s="79">
        <v>8370</v>
      </c>
      <c r="AB608" s="79">
        <v>52133</v>
      </c>
      <c r="AC608" s="79">
        <v>6228585</v>
      </c>
    </row>
    <row r="609" spans="20:29">
      <c r="T609" s="63" t="s">
        <v>6159</v>
      </c>
      <c r="U609" s="79">
        <v>9050</v>
      </c>
      <c r="V609" s="218">
        <v>230</v>
      </c>
      <c r="W609" s="79">
        <v>102200</v>
      </c>
      <c r="X609" s="79">
        <v>919290190</v>
      </c>
      <c r="Y609" s="79">
        <v>8830</v>
      </c>
      <c r="Z609" s="79">
        <v>9180</v>
      </c>
      <c r="AA609" s="79">
        <v>8810</v>
      </c>
      <c r="AB609" s="79">
        <v>56369</v>
      </c>
      <c r="AC609" s="79">
        <v>6228585</v>
      </c>
    </row>
    <row r="610" spans="20:29">
      <c r="T610" s="63" t="s">
        <v>6160</v>
      </c>
      <c r="U610" s="79">
        <v>8820</v>
      </c>
      <c r="V610" s="218">
        <v>-800</v>
      </c>
      <c r="W610" s="79">
        <v>274407</v>
      </c>
      <c r="X610" s="79">
        <v>2496581580</v>
      </c>
      <c r="Y610" s="79">
        <v>9540</v>
      </c>
      <c r="Z610" s="79">
        <v>9620</v>
      </c>
      <c r="AA610" s="79">
        <v>8820</v>
      </c>
      <c r="AB610" s="79">
        <v>54936</v>
      </c>
      <c r="AC610" s="79">
        <v>6228585</v>
      </c>
    </row>
    <row r="611" spans="20:29">
      <c r="T611" s="63" t="s">
        <v>6161</v>
      </c>
      <c r="U611" s="79">
        <v>9620</v>
      </c>
      <c r="V611" s="218">
        <v>-730</v>
      </c>
      <c r="W611" s="79">
        <v>361847</v>
      </c>
      <c r="X611" s="79">
        <v>3564247130</v>
      </c>
      <c r="Y611" s="79">
        <v>10500</v>
      </c>
      <c r="Z611" s="79">
        <v>10500</v>
      </c>
      <c r="AA611" s="79">
        <v>9590</v>
      </c>
      <c r="AB611" s="79">
        <v>59919</v>
      </c>
      <c r="AC611" s="79">
        <v>6228585</v>
      </c>
    </row>
    <row r="612" spans="20:29">
      <c r="T612" s="63" t="s">
        <v>6162</v>
      </c>
      <c r="U612" s="79">
        <v>10350</v>
      </c>
      <c r="V612" s="218">
        <v>-250</v>
      </c>
      <c r="W612" s="79">
        <v>137560</v>
      </c>
      <c r="X612" s="79">
        <v>1451242850</v>
      </c>
      <c r="Y612" s="79">
        <v>10600</v>
      </c>
      <c r="Z612" s="79">
        <v>10900</v>
      </c>
      <c r="AA612" s="79">
        <v>10300</v>
      </c>
      <c r="AB612" s="79">
        <v>64466</v>
      </c>
      <c r="AC612" s="79">
        <v>6228585</v>
      </c>
    </row>
    <row r="613" spans="20:29">
      <c r="T613" s="63" t="s">
        <v>6163</v>
      </c>
      <c r="U613" s="79">
        <v>10600</v>
      </c>
      <c r="V613" s="218">
        <v>-150</v>
      </c>
      <c r="W613" s="79">
        <v>328868</v>
      </c>
      <c r="X613" s="79">
        <v>3541344900</v>
      </c>
      <c r="Y613" s="79">
        <v>10800</v>
      </c>
      <c r="Z613" s="79">
        <v>11250</v>
      </c>
      <c r="AA613" s="79">
        <v>10300</v>
      </c>
      <c r="AB613" s="79">
        <v>66023</v>
      </c>
      <c r="AC613" s="79">
        <v>6228585</v>
      </c>
    </row>
    <row r="614" spans="20:29">
      <c r="T614" s="63" t="s">
        <v>6164</v>
      </c>
      <c r="U614" s="79">
        <v>10750</v>
      </c>
      <c r="V614" s="218">
        <v>-350</v>
      </c>
      <c r="W614" s="79">
        <v>483276</v>
      </c>
      <c r="X614" s="79">
        <v>5181193350</v>
      </c>
      <c r="Y614" s="79">
        <v>11100</v>
      </c>
      <c r="Z614" s="79">
        <v>11100</v>
      </c>
      <c r="AA614" s="79">
        <v>10300</v>
      </c>
      <c r="AB614" s="79">
        <v>66957</v>
      </c>
      <c r="AC614" s="79">
        <v>6228585</v>
      </c>
    </row>
    <row r="615" spans="20:29">
      <c r="T615" s="63" t="s">
        <v>6165</v>
      </c>
      <c r="U615" s="79">
        <v>11100</v>
      </c>
      <c r="V615" s="79">
        <v>-2150</v>
      </c>
      <c r="W615" s="79">
        <v>744178</v>
      </c>
      <c r="X615" s="79">
        <v>8565600400</v>
      </c>
      <c r="Y615" s="79">
        <v>13250</v>
      </c>
      <c r="Z615" s="79">
        <v>13450</v>
      </c>
      <c r="AA615" s="79">
        <v>10700</v>
      </c>
      <c r="AB615" s="79">
        <v>69137</v>
      </c>
      <c r="AC615" s="79">
        <v>6228585</v>
      </c>
    </row>
    <row r="616" spans="20:29">
      <c r="T616" s="63" t="s">
        <v>6166</v>
      </c>
      <c r="U616" s="79">
        <v>13250</v>
      </c>
      <c r="V616" s="218">
        <v>-150</v>
      </c>
      <c r="W616" s="79">
        <v>75765</v>
      </c>
      <c r="X616" s="79">
        <v>1011969750</v>
      </c>
      <c r="Y616" s="79">
        <v>13500</v>
      </c>
      <c r="Z616" s="79">
        <v>13650</v>
      </c>
      <c r="AA616" s="79">
        <v>13200</v>
      </c>
      <c r="AB616" s="79">
        <v>82529</v>
      </c>
      <c r="AC616" s="79">
        <v>6228585</v>
      </c>
    </row>
    <row r="617" spans="20:29">
      <c r="T617" s="63" t="s">
        <v>6167</v>
      </c>
      <c r="U617" s="79">
        <v>13400</v>
      </c>
      <c r="V617" s="218">
        <v>-50</v>
      </c>
      <c r="W617" s="79">
        <v>105353</v>
      </c>
      <c r="X617" s="79">
        <v>1442631500</v>
      </c>
      <c r="Y617" s="79">
        <v>13700</v>
      </c>
      <c r="Z617" s="79">
        <v>14150</v>
      </c>
      <c r="AA617" s="79">
        <v>13300</v>
      </c>
      <c r="AB617" s="79">
        <v>83463</v>
      </c>
      <c r="AC617" s="79">
        <v>6228585</v>
      </c>
    </row>
    <row r="618" spans="20:29">
      <c r="T618" s="63" t="s">
        <v>6168</v>
      </c>
      <c r="U618" s="79">
        <v>13450</v>
      </c>
      <c r="V618" s="218">
        <v>-50</v>
      </c>
      <c r="W618" s="79">
        <v>62433</v>
      </c>
      <c r="X618" s="79">
        <v>842225400</v>
      </c>
      <c r="Y618" s="79">
        <v>13500</v>
      </c>
      <c r="Z618" s="79">
        <v>13700</v>
      </c>
      <c r="AA618" s="79">
        <v>13300</v>
      </c>
      <c r="AB618" s="79">
        <v>83774</v>
      </c>
      <c r="AC618" s="79">
        <v>6228585</v>
      </c>
    </row>
    <row r="619" spans="20:29">
      <c r="T619" s="63" t="s">
        <v>6169</v>
      </c>
      <c r="U619" s="79">
        <v>13500</v>
      </c>
      <c r="V619" s="218">
        <v>-350</v>
      </c>
      <c r="W619" s="79">
        <v>51662</v>
      </c>
      <c r="X619" s="79">
        <v>701926300</v>
      </c>
      <c r="Y619" s="79">
        <v>13750</v>
      </c>
      <c r="Z619" s="79">
        <v>13800</v>
      </c>
      <c r="AA619" s="79">
        <v>13450</v>
      </c>
      <c r="AB619" s="79">
        <v>84086</v>
      </c>
      <c r="AC619" s="79">
        <v>6228585</v>
      </c>
    </row>
    <row r="620" spans="20:29">
      <c r="T620" s="63" t="s">
        <v>6170</v>
      </c>
      <c r="U620" s="79">
        <v>13850</v>
      </c>
      <c r="V620" s="218">
        <v>-100</v>
      </c>
      <c r="W620" s="79">
        <v>125791</v>
      </c>
      <c r="X620" s="79">
        <v>1705538900</v>
      </c>
      <c r="Y620" s="79">
        <v>13850</v>
      </c>
      <c r="Z620" s="79">
        <v>13950</v>
      </c>
      <c r="AA620" s="79">
        <v>13300</v>
      </c>
      <c r="AB620" s="79">
        <v>86266</v>
      </c>
      <c r="AC620" s="79">
        <v>6228585</v>
      </c>
    </row>
    <row r="621" spans="20:29">
      <c r="T621" s="63" t="s">
        <v>6171</v>
      </c>
      <c r="U621" s="79">
        <v>13950</v>
      </c>
      <c r="V621" s="218">
        <v>-250</v>
      </c>
      <c r="W621" s="79">
        <v>333491</v>
      </c>
      <c r="X621" s="79">
        <v>4786665800</v>
      </c>
      <c r="Y621" s="79">
        <v>14900</v>
      </c>
      <c r="Z621" s="79">
        <v>15150</v>
      </c>
      <c r="AA621" s="79">
        <v>13600</v>
      </c>
      <c r="AB621" s="79">
        <v>86889</v>
      </c>
      <c r="AC621" s="79">
        <v>6228585</v>
      </c>
    </row>
    <row r="622" spans="20:29">
      <c r="T622" s="63" t="s">
        <v>6172</v>
      </c>
      <c r="U622" s="79">
        <v>14200</v>
      </c>
      <c r="V622" s="218">
        <v>700</v>
      </c>
      <c r="W622" s="79">
        <v>115021</v>
      </c>
      <c r="X622" s="79">
        <v>1572691750</v>
      </c>
      <c r="Y622" s="79">
        <v>13650</v>
      </c>
      <c r="Z622" s="79">
        <v>14250</v>
      </c>
      <c r="AA622" s="79">
        <v>13250</v>
      </c>
      <c r="AB622" s="79">
        <v>88446</v>
      </c>
      <c r="AC622" s="79">
        <v>6228585</v>
      </c>
    </row>
    <row r="623" spans="20:29">
      <c r="T623" s="63" t="s">
        <v>6173</v>
      </c>
      <c r="U623" s="79">
        <v>13500</v>
      </c>
      <c r="V623" s="218">
        <v>150</v>
      </c>
      <c r="W623" s="79">
        <v>73750</v>
      </c>
      <c r="X623" s="79">
        <v>984696550</v>
      </c>
      <c r="Y623" s="79">
        <v>13350</v>
      </c>
      <c r="Z623" s="79">
        <v>13650</v>
      </c>
      <c r="AA623" s="79">
        <v>12950</v>
      </c>
      <c r="AB623" s="79">
        <v>84086</v>
      </c>
      <c r="AC623" s="79">
        <v>6228585</v>
      </c>
    </row>
    <row r="624" spans="20:29">
      <c r="T624" s="63" t="s">
        <v>6174</v>
      </c>
      <c r="U624" s="79">
        <v>13350</v>
      </c>
      <c r="V624" s="218">
        <v>-200</v>
      </c>
      <c r="W624" s="79">
        <v>101085</v>
      </c>
      <c r="X624" s="79">
        <v>1352136550</v>
      </c>
      <c r="Y624" s="79">
        <v>13550</v>
      </c>
      <c r="Z624" s="79">
        <v>13650</v>
      </c>
      <c r="AA624" s="79">
        <v>13250</v>
      </c>
      <c r="AB624" s="79">
        <v>83152</v>
      </c>
      <c r="AC624" s="79">
        <v>6228585</v>
      </c>
    </row>
    <row r="625" spans="20:29">
      <c r="T625" s="63" t="s">
        <v>6175</v>
      </c>
      <c r="U625" s="79">
        <v>13550</v>
      </c>
      <c r="V625" s="218">
        <v>-500</v>
      </c>
      <c r="W625" s="79">
        <v>119703</v>
      </c>
      <c r="X625" s="79">
        <v>1635469300</v>
      </c>
      <c r="Y625" s="79">
        <v>14050</v>
      </c>
      <c r="Z625" s="79">
        <v>14150</v>
      </c>
      <c r="AA625" s="79">
        <v>13450</v>
      </c>
      <c r="AB625" s="79">
        <v>84397</v>
      </c>
      <c r="AC625" s="79">
        <v>6228585</v>
      </c>
    </row>
    <row r="626" spans="20:29">
      <c r="T626" s="63" t="s">
        <v>6176</v>
      </c>
      <c r="U626" s="79">
        <v>14050</v>
      </c>
      <c r="V626" s="218">
        <v>-900</v>
      </c>
      <c r="W626" s="79">
        <v>208595</v>
      </c>
      <c r="X626" s="79">
        <v>2982541450</v>
      </c>
      <c r="Y626" s="79">
        <v>14800</v>
      </c>
      <c r="Z626" s="79">
        <v>14800</v>
      </c>
      <c r="AA626" s="79">
        <v>13950</v>
      </c>
      <c r="AB626" s="79">
        <v>87512</v>
      </c>
      <c r="AC626" s="79">
        <v>6228585</v>
      </c>
    </row>
    <row r="627" spans="20:29">
      <c r="T627" s="63" t="s">
        <v>6178</v>
      </c>
      <c r="U627" s="79">
        <v>14950</v>
      </c>
      <c r="V627" s="218">
        <v>450</v>
      </c>
      <c r="W627" s="79">
        <v>207334</v>
      </c>
      <c r="X627" s="79">
        <v>3061845000</v>
      </c>
      <c r="Y627" s="79">
        <v>14550</v>
      </c>
      <c r="Z627" s="79">
        <v>15200</v>
      </c>
      <c r="AA627" s="79">
        <v>14200</v>
      </c>
      <c r="AB627" s="79">
        <v>93117</v>
      </c>
      <c r="AC627" s="79">
        <v>6228585</v>
      </c>
    </row>
    <row r="628" spans="20:29">
      <c r="T628" s="63" t="s">
        <v>6179</v>
      </c>
      <c r="U628" s="79">
        <v>14500</v>
      </c>
      <c r="V628" s="218">
        <v>400</v>
      </c>
      <c r="W628" s="79">
        <v>127315</v>
      </c>
      <c r="X628" s="79">
        <v>1822843700</v>
      </c>
      <c r="Y628" s="79">
        <v>13850</v>
      </c>
      <c r="Z628" s="79">
        <v>14650</v>
      </c>
      <c r="AA628" s="79">
        <v>13850</v>
      </c>
      <c r="AB628" s="79">
        <v>90314</v>
      </c>
      <c r="AC628" s="79">
        <v>6228585</v>
      </c>
    </row>
    <row r="629" spans="20:29">
      <c r="T629" s="63" t="s">
        <v>6180</v>
      </c>
      <c r="U629" s="79">
        <v>14100</v>
      </c>
      <c r="V629" s="218">
        <v>550</v>
      </c>
      <c r="W629" s="79">
        <v>133639</v>
      </c>
      <c r="X629" s="79">
        <v>1855839500</v>
      </c>
      <c r="Y629" s="79">
        <v>13750</v>
      </c>
      <c r="Z629" s="79">
        <v>14200</v>
      </c>
      <c r="AA629" s="79">
        <v>13400</v>
      </c>
      <c r="AB629" s="79">
        <v>87823</v>
      </c>
      <c r="AC629" s="79">
        <v>6228585</v>
      </c>
    </row>
    <row r="630" spans="20:29">
      <c r="T630" s="63" t="s">
        <v>5908</v>
      </c>
      <c r="U630" s="63" t="s">
        <v>301</v>
      </c>
      <c r="V630" s="63" t="s">
        <v>299</v>
      </c>
      <c r="W630" s="63" t="s">
        <v>6483</v>
      </c>
      <c r="X630" s="63" t="s">
        <v>6484</v>
      </c>
      <c r="Y630" s="63" t="s">
        <v>459</v>
      </c>
      <c r="Z630" s="63" t="s">
        <v>6391</v>
      </c>
      <c r="AA630" s="63" t="s">
        <v>152</v>
      </c>
      <c r="AB630" s="63" t="s">
        <v>6480</v>
      </c>
      <c r="AC630" s="63" t="s">
        <v>6473</v>
      </c>
    </row>
    <row r="631" spans="20:29">
      <c r="T631" s="63" t="s">
        <v>5909</v>
      </c>
      <c r="U631" s="63" t="s">
        <v>459</v>
      </c>
      <c r="V631" s="63" t="s">
        <v>143</v>
      </c>
      <c r="W631" s="63" t="s">
        <v>6485</v>
      </c>
      <c r="X631" s="63" t="s">
        <v>6486</v>
      </c>
      <c r="Y631" s="63" t="s">
        <v>170</v>
      </c>
      <c r="Z631" s="63" t="s">
        <v>165</v>
      </c>
      <c r="AA631" s="63" t="s">
        <v>154</v>
      </c>
      <c r="AB631" s="63" t="s">
        <v>6487</v>
      </c>
      <c r="AC631" s="63" t="s">
        <v>6473</v>
      </c>
    </row>
    <row r="632" spans="20:29">
      <c r="T632" s="63" t="s">
        <v>5910</v>
      </c>
      <c r="U632" s="63" t="s">
        <v>536</v>
      </c>
      <c r="V632" s="63" t="s">
        <v>307</v>
      </c>
      <c r="W632" s="63" t="s">
        <v>6488</v>
      </c>
      <c r="X632" s="63" t="s">
        <v>6489</v>
      </c>
      <c r="Y632" s="63" t="s">
        <v>279</v>
      </c>
      <c r="Z632" s="63" t="s">
        <v>167</v>
      </c>
      <c r="AA632" s="63" t="s">
        <v>279</v>
      </c>
      <c r="AB632" s="63" t="s">
        <v>6490</v>
      </c>
      <c r="AC632" s="63" t="s">
        <v>6473</v>
      </c>
    </row>
    <row r="633" spans="20:29">
      <c r="T633" s="63" t="s">
        <v>5911</v>
      </c>
      <c r="U633" s="63" t="s">
        <v>266</v>
      </c>
      <c r="V633" s="63" t="s">
        <v>181</v>
      </c>
      <c r="W633" s="63" t="s">
        <v>6491</v>
      </c>
      <c r="X633" s="63" t="s">
        <v>6492</v>
      </c>
      <c r="Y633" s="63" t="s">
        <v>471</v>
      </c>
      <c r="Z633" s="63" t="s">
        <v>6391</v>
      </c>
      <c r="AA633" s="63" t="s">
        <v>536</v>
      </c>
      <c r="AB633" s="63" t="s">
        <v>6482</v>
      </c>
      <c r="AC633" s="63" t="s">
        <v>6473</v>
      </c>
    </row>
    <row r="634" spans="20:29">
      <c r="T634" s="63" t="s">
        <v>5912</v>
      </c>
      <c r="U634" s="63" t="s">
        <v>165</v>
      </c>
      <c r="V634" s="63" t="s">
        <v>181</v>
      </c>
      <c r="W634" s="63" t="s">
        <v>6493</v>
      </c>
      <c r="X634" s="63" t="s">
        <v>6494</v>
      </c>
      <c r="Y634" s="63" t="s">
        <v>318</v>
      </c>
      <c r="Z634" s="63" t="s">
        <v>318</v>
      </c>
      <c r="AA634" s="63" t="s">
        <v>141</v>
      </c>
      <c r="AB634" s="63" t="s">
        <v>6495</v>
      </c>
      <c r="AC634" s="63" t="s">
        <v>6473</v>
      </c>
    </row>
    <row r="635" spans="20:29">
      <c r="T635" s="63" t="s">
        <v>5913</v>
      </c>
      <c r="U635" s="63" t="s">
        <v>298</v>
      </c>
      <c r="V635" s="63" t="s">
        <v>278</v>
      </c>
      <c r="W635" s="63" t="s">
        <v>6496</v>
      </c>
      <c r="X635" s="63" t="s">
        <v>6497</v>
      </c>
      <c r="Y635" s="63" t="s">
        <v>308</v>
      </c>
      <c r="Z635" s="63" t="s">
        <v>257</v>
      </c>
      <c r="AA635" s="63" t="s">
        <v>302</v>
      </c>
      <c r="AB635" s="63" t="s">
        <v>6498</v>
      </c>
      <c r="AC635" s="63" t="s">
        <v>6473</v>
      </c>
    </row>
    <row r="636" spans="20:29">
      <c r="T636" s="63" t="s">
        <v>5914</v>
      </c>
      <c r="U636" s="63" t="s">
        <v>316</v>
      </c>
      <c r="V636" s="63" t="s">
        <v>156</v>
      </c>
      <c r="W636" s="63" t="s">
        <v>6499</v>
      </c>
      <c r="X636" s="63" t="s">
        <v>6500</v>
      </c>
      <c r="Y636" s="63" t="s">
        <v>6434</v>
      </c>
      <c r="Z636" s="63" t="s">
        <v>327</v>
      </c>
      <c r="AA636" s="63" t="s">
        <v>308</v>
      </c>
      <c r="AB636" s="63" t="s">
        <v>6501</v>
      </c>
      <c r="AC636" s="63" t="s">
        <v>6473</v>
      </c>
    </row>
    <row r="637" spans="20:29">
      <c r="T637" s="63" t="s">
        <v>5915</v>
      </c>
      <c r="U637" s="63" t="s">
        <v>461</v>
      </c>
      <c r="V637" s="63" t="s">
        <v>209</v>
      </c>
      <c r="W637" s="63" t="s">
        <v>1958</v>
      </c>
      <c r="X637" s="63" t="s">
        <v>6502</v>
      </c>
      <c r="Y637" s="63" t="s">
        <v>254</v>
      </c>
      <c r="Z637" s="63" t="s">
        <v>254</v>
      </c>
      <c r="AA637" s="63" t="s">
        <v>6446</v>
      </c>
      <c r="AB637" s="63" t="s">
        <v>6503</v>
      </c>
      <c r="AC637" s="63" t="s">
        <v>6473</v>
      </c>
    </row>
    <row r="638" spans="20:29">
      <c r="T638" s="63" t="s">
        <v>5916</v>
      </c>
      <c r="U638" s="63" t="s">
        <v>6452</v>
      </c>
      <c r="V638" s="63" t="s">
        <v>256</v>
      </c>
      <c r="W638" s="63" t="s">
        <v>6504</v>
      </c>
      <c r="X638" s="63" t="s">
        <v>6505</v>
      </c>
      <c r="Y638" s="63" t="s">
        <v>6430</v>
      </c>
      <c r="Z638" s="63" t="s">
        <v>6429</v>
      </c>
      <c r="AA638" s="63" t="s">
        <v>6437</v>
      </c>
      <c r="AB638" s="63" t="s">
        <v>6506</v>
      </c>
      <c r="AC638" s="63" t="s">
        <v>6473</v>
      </c>
    </row>
    <row r="639" spans="20:29">
      <c r="T639" s="63" t="s">
        <v>5917</v>
      </c>
      <c r="U639" s="63" t="s">
        <v>371</v>
      </c>
      <c r="V639" s="63" t="s">
        <v>462</v>
      </c>
      <c r="W639" s="63" t="s">
        <v>6507</v>
      </c>
      <c r="X639" s="63" t="s">
        <v>6508</v>
      </c>
      <c r="Y639" s="63" t="s">
        <v>6446</v>
      </c>
      <c r="Z639" s="63" t="s">
        <v>6450</v>
      </c>
      <c r="AA639" s="63" t="s">
        <v>325</v>
      </c>
      <c r="AB639" s="63" t="s">
        <v>6509</v>
      </c>
      <c r="AC639" s="63" t="s">
        <v>6473</v>
      </c>
    </row>
    <row r="640" spans="20:29">
      <c r="T640" s="63" t="s">
        <v>5918</v>
      </c>
      <c r="U640" s="63" t="s">
        <v>186</v>
      </c>
      <c r="V640" s="63" t="s">
        <v>259</v>
      </c>
      <c r="W640" s="63" t="s">
        <v>6510</v>
      </c>
      <c r="X640" s="63" t="s">
        <v>6511</v>
      </c>
      <c r="Y640" s="63" t="s">
        <v>6440</v>
      </c>
      <c r="Z640" s="63" t="s">
        <v>186</v>
      </c>
      <c r="AA640" s="63" t="s">
        <v>305</v>
      </c>
      <c r="AB640" s="63" t="s">
        <v>6512</v>
      </c>
      <c r="AC640" s="63" t="s">
        <v>6473</v>
      </c>
    </row>
    <row r="641" spans="20:29">
      <c r="T641" s="63" t="s">
        <v>5919</v>
      </c>
      <c r="U641" s="63" t="s">
        <v>322</v>
      </c>
      <c r="V641" s="63" t="s">
        <v>307</v>
      </c>
      <c r="W641" s="63" t="s">
        <v>6513</v>
      </c>
      <c r="X641" s="63" t="s">
        <v>6514</v>
      </c>
      <c r="Y641" s="63" t="s">
        <v>6394</v>
      </c>
      <c r="Z641" s="63" t="s">
        <v>173</v>
      </c>
      <c r="AA641" s="63" t="s">
        <v>6392</v>
      </c>
      <c r="AB641" s="63" t="s">
        <v>6515</v>
      </c>
      <c r="AC641" s="63" t="s">
        <v>6473</v>
      </c>
    </row>
    <row r="642" spans="20:29">
      <c r="T642" s="63" t="s">
        <v>5920</v>
      </c>
      <c r="U642" s="63" t="s">
        <v>320</v>
      </c>
      <c r="V642" s="63" t="s">
        <v>295</v>
      </c>
      <c r="W642" s="63" t="s">
        <v>6516</v>
      </c>
      <c r="X642" s="63" t="s">
        <v>6517</v>
      </c>
      <c r="Y642" s="63" t="s">
        <v>179</v>
      </c>
      <c r="Z642" s="63" t="s">
        <v>179</v>
      </c>
      <c r="AA642" s="63" t="s">
        <v>183</v>
      </c>
      <c r="AB642" s="63" t="s">
        <v>6518</v>
      </c>
      <c r="AC642" s="63" t="s">
        <v>6473</v>
      </c>
    </row>
    <row r="643" spans="20:29">
      <c r="T643" s="63" t="s">
        <v>5921</v>
      </c>
      <c r="U643" s="63" t="s">
        <v>153</v>
      </c>
      <c r="V643" s="63" t="s">
        <v>230</v>
      </c>
      <c r="W643" s="63" t="s">
        <v>6519</v>
      </c>
      <c r="X643" s="63" t="s">
        <v>6520</v>
      </c>
      <c r="Y643" s="63" t="s">
        <v>188</v>
      </c>
      <c r="Z643" s="63" t="s">
        <v>188</v>
      </c>
      <c r="AA643" s="63" t="s">
        <v>151</v>
      </c>
      <c r="AB643" s="63" t="s">
        <v>6474</v>
      </c>
      <c r="AC643" s="63" t="s">
        <v>6473</v>
      </c>
    </row>
    <row r="644" spans="20:29">
      <c r="T644" s="63" t="s">
        <v>5922</v>
      </c>
      <c r="U644" s="63" t="s">
        <v>6440</v>
      </c>
      <c r="V644" s="63" t="s">
        <v>230</v>
      </c>
      <c r="W644" s="63" t="s">
        <v>6521</v>
      </c>
      <c r="X644" s="63" t="s">
        <v>6522</v>
      </c>
      <c r="Y644" s="63" t="s">
        <v>261</v>
      </c>
      <c r="Z644" s="63" t="s">
        <v>186</v>
      </c>
      <c r="AA644" s="63" t="s">
        <v>6455</v>
      </c>
      <c r="AB644" s="63" t="s">
        <v>6523</v>
      </c>
      <c r="AC644" s="63" t="s">
        <v>6473</v>
      </c>
    </row>
    <row r="645" spans="20:29">
      <c r="T645" s="63" t="s">
        <v>5923</v>
      </c>
      <c r="U645" s="63" t="s">
        <v>322</v>
      </c>
      <c r="V645" s="63" t="s">
        <v>197</v>
      </c>
      <c r="W645" s="63" t="s">
        <v>6524</v>
      </c>
      <c r="X645" s="63" t="s">
        <v>6525</v>
      </c>
      <c r="Y645" s="63" t="s">
        <v>6434</v>
      </c>
      <c r="Z645" s="63" t="s">
        <v>6434</v>
      </c>
      <c r="AA645" s="63" t="s">
        <v>318</v>
      </c>
      <c r="AB645" s="63" t="s">
        <v>6515</v>
      </c>
      <c r="AC645" s="63" t="s">
        <v>6473</v>
      </c>
    </row>
    <row r="646" spans="20:29">
      <c r="T646" s="63" t="s">
        <v>5924</v>
      </c>
      <c r="U646" s="63" t="s">
        <v>188</v>
      </c>
      <c r="V646" s="63" t="s">
        <v>256</v>
      </c>
      <c r="W646" s="63" t="s">
        <v>6425</v>
      </c>
      <c r="X646" s="63" t="s">
        <v>6526</v>
      </c>
      <c r="Y646" s="63" t="s">
        <v>320</v>
      </c>
      <c r="Z646" s="63" t="s">
        <v>188</v>
      </c>
      <c r="AA646" s="63" t="s">
        <v>6455</v>
      </c>
      <c r="AB646" s="63" t="s">
        <v>6527</v>
      </c>
      <c r="AC646" s="63" t="s">
        <v>6473</v>
      </c>
    </row>
    <row r="647" spans="20:29">
      <c r="T647" s="63" t="s">
        <v>5927</v>
      </c>
      <c r="U647" s="63" t="s">
        <v>6447</v>
      </c>
      <c r="V647" s="63" t="s">
        <v>234</v>
      </c>
      <c r="W647" s="63" t="s">
        <v>6528</v>
      </c>
      <c r="X647" s="63" t="s">
        <v>6529</v>
      </c>
      <c r="Y647" s="63" t="s">
        <v>325</v>
      </c>
      <c r="Z647" s="63" t="s">
        <v>6448</v>
      </c>
      <c r="AA647" s="63" t="s">
        <v>306</v>
      </c>
      <c r="AB647" s="63" t="s">
        <v>6530</v>
      </c>
      <c r="AC647" s="63" t="s">
        <v>6473</v>
      </c>
    </row>
    <row r="648" spans="20:29">
      <c r="T648" s="63" t="s">
        <v>5928</v>
      </c>
      <c r="U648" s="63" t="s">
        <v>325</v>
      </c>
      <c r="V648" s="63" t="s">
        <v>331</v>
      </c>
      <c r="W648" s="63" t="s">
        <v>6531</v>
      </c>
      <c r="X648" s="63" t="s">
        <v>6532</v>
      </c>
      <c r="Y648" s="63" t="s">
        <v>6441</v>
      </c>
      <c r="Z648" s="63" t="s">
        <v>179</v>
      </c>
      <c r="AA648" s="63" t="s">
        <v>6455</v>
      </c>
      <c r="AB648" s="63" t="s">
        <v>6533</v>
      </c>
      <c r="AC648" s="63" t="s">
        <v>6473</v>
      </c>
    </row>
    <row r="649" spans="20:29">
      <c r="T649" s="63" t="s">
        <v>5929</v>
      </c>
      <c r="U649" s="63" t="s">
        <v>188</v>
      </c>
      <c r="V649" s="63" t="s">
        <v>197</v>
      </c>
      <c r="W649" s="63" t="s">
        <v>6534</v>
      </c>
      <c r="X649" s="63" t="s">
        <v>6535</v>
      </c>
      <c r="Y649" s="63" t="s">
        <v>320</v>
      </c>
      <c r="Z649" s="63" t="s">
        <v>191</v>
      </c>
      <c r="AA649" s="63" t="s">
        <v>320</v>
      </c>
      <c r="AB649" s="63" t="s">
        <v>6527</v>
      </c>
      <c r="AC649" s="63" t="s">
        <v>6473</v>
      </c>
    </row>
    <row r="650" spans="20:29">
      <c r="T650" s="63" t="s">
        <v>5931</v>
      </c>
      <c r="U650" s="63" t="s">
        <v>6428</v>
      </c>
      <c r="V650" s="63" t="s">
        <v>234</v>
      </c>
      <c r="W650" s="63" t="s">
        <v>6536</v>
      </c>
      <c r="X650" s="63" t="s">
        <v>6537</v>
      </c>
      <c r="Y650" s="63" t="s">
        <v>6456</v>
      </c>
      <c r="Z650" s="63" t="s">
        <v>6433</v>
      </c>
      <c r="AA650" s="63" t="s">
        <v>367</v>
      </c>
      <c r="AB650" s="63" t="s">
        <v>6538</v>
      </c>
      <c r="AC650" s="63" t="s">
        <v>6473</v>
      </c>
    </row>
    <row r="651" spans="20:29">
      <c r="T651" s="63" t="s">
        <v>5933</v>
      </c>
      <c r="U651" s="63" t="s">
        <v>6539</v>
      </c>
      <c r="V651" s="63" t="s">
        <v>307</v>
      </c>
      <c r="W651" s="63" t="s">
        <v>6540</v>
      </c>
      <c r="X651" s="63" t="s">
        <v>6541</v>
      </c>
      <c r="Y651" s="63" t="s">
        <v>326</v>
      </c>
      <c r="Z651" s="63" t="s">
        <v>6449</v>
      </c>
      <c r="AA651" s="63" t="s">
        <v>368</v>
      </c>
      <c r="AB651" s="63" t="s">
        <v>6542</v>
      </c>
      <c r="AC651" s="63" t="s">
        <v>6473</v>
      </c>
    </row>
    <row r="652" spans="20:29">
      <c r="T652" s="63" t="s">
        <v>5934</v>
      </c>
      <c r="U652" s="63" t="s">
        <v>6431</v>
      </c>
      <c r="V652" s="63" t="s">
        <v>230</v>
      </c>
      <c r="W652" s="63" t="s">
        <v>6543</v>
      </c>
      <c r="X652" s="63" t="s">
        <v>6544</v>
      </c>
      <c r="Y652" s="63" t="s">
        <v>6449</v>
      </c>
      <c r="Z652" s="63" t="s">
        <v>6445</v>
      </c>
      <c r="AA652" s="63" t="s">
        <v>326</v>
      </c>
      <c r="AB652" s="63" t="s">
        <v>6545</v>
      </c>
      <c r="AC652" s="63" t="s">
        <v>6473</v>
      </c>
    </row>
    <row r="653" spans="20:29">
      <c r="T653" s="63" t="s">
        <v>5935</v>
      </c>
      <c r="U653" s="63" t="s">
        <v>6427</v>
      </c>
      <c r="V653" s="63" t="s">
        <v>323</v>
      </c>
      <c r="W653" s="63" t="s">
        <v>6546</v>
      </c>
      <c r="X653" s="63" t="s">
        <v>6547</v>
      </c>
      <c r="Y653" s="63" t="s">
        <v>182</v>
      </c>
      <c r="Z653" s="63" t="s">
        <v>6431</v>
      </c>
      <c r="AA653" s="63" t="s">
        <v>186</v>
      </c>
      <c r="AB653" s="63" t="s">
        <v>6548</v>
      </c>
      <c r="AC653" s="63" t="s">
        <v>6473</v>
      </c>
    </row>
    <row r="654" spans="20:29">
      <c r="T654" s="63" t="s">
        <v>5936</v>
      </c>
      <c r="U654" s="63" t="s">
        <v>182</v>
      </c>
      <c r="V654" s="63" t="s">
        <v>256</v>
      </c>
      <c r="W654" s="63" t="s">
        <v>6549</v>
      </c>
      <c r="X654" s="63" t="s">
        <v>6550</v>
      </c>
      <c r="Y654" s="63" t="s">
        <v>327</v>
      </c>
      <c r="Z654" s="63" t="s">
        <v>328</v>
      </c>
      <c r="AA654" s="63" t="s">
        <v>368</v>
      </c>
      <c r="AB654" s="63" t="s">
        <v>6551</v>
      </c>
      <c r="AC654" s="63" t="s">
        <v>6473</v>
      </c>
    </row>
    <row r="655" spans="20:29">
      <c r="T655" s="63" t="s">
        <v>5937</v>
      </c>
      <c r="U655" s="63" t="s">
        <v>6446</v>
      </c>
      <c r="V655" s="63" t="s">
        <v>269</v>
      </c>
      <c r="W655" s="63" t="s">
        <v>6552</v>
      </c>
      <c r="X655" s="63" t="s">
        <v>6553</v>
      </c>
      <c r="Y655" s="63" t="s">
        <v>368</v>
      </c>
      <c r="Z655" s="63" t="s">
        <v>6444</v>
      </c>
      <c r="AA655" s="63" t="s">
        <v>257</v>
      </c>
      <c r="AB655" s="63" t="s">
        <v>6554</v>
      </c>
      <c r="AC655" s="63" t="s">
        <v>6473</v>
      </c>
    </row>
    <row r="656" spans="20:29">
      <c r="T656" s="63" t="s">
        <v>5938</v>
      </c>
      <c r="U656" s="63" t="s">
        <v>458</v>
      </c>
      <c r="V656" s="63" t="s">
        <v>315</v>
      </c>
      <c r="W656" s="63" t="s">
        <v>6555</v>
      </c>
      <c r="X656" s="63" t="s">
        <v>6556</v>
      </c>
      <c r="Y656" s="63" t="s">
        <v>6446</v>
      </c>
      <c r="Z656" s="63" t="s">
        <v>185</v>
      </c>
      <c r="AA656" s="63" t="s">
        <v>178</v>
      </c>
      <c r="AB656" s="63" t="s">
        <v>6557</v>
      </c>
      <c r="AC656" s="63" t="s">
        <v>6473</v>
      </c>
    </row>
    <row r="657" spans="20:29">
      <c r="T657" s="63" t="s">
        <v>5939</v>
      </c>
      <c r="U657" s="63" t="s">
        <v>6446</v>
      </c>
      <c r="V657" s="63" t="s">
        <v>6558</v>
      </c>
      <c r="W657" s="63" t="s">
        <v>6559</v>
      </c>
      <c r="X657" s="63" t="s">
        <v>6560</v>
      </c>
      <c r="Y657" s="63" t="s">
        <v>163</v>
      </c>
      <c r="Z657" s="63" t="s">
        <v>6434</v>
      </c>
      <c r="AA657" s="63" t="s">
        <v>293</v>
      </c>
      <c r="AB657" s="63" t="s">
        <v>6554</v>
      </c>
      <c r="AC657" s="63" t="s">
        <v>6473</v>
      </c>
    </row>
    <row r="658" spans="20:29">
      <c r="T658" s="63" t="s">
        <v>5940</v>
      </c>
      <c r="U658" s="63" t="s">
        <v>302</v>
      </c>
      <c r="V658" s="63" t="s">
        <v>295</v>
      </c>
      <c r="W658" s="63" t="s">
        <v>6561</v>
      </c>
      <c r="X658" s="63" t="s">
        <v>6562</v>
      </c>
      <c r="Y658" s="63" t="s">
        <v>151</v>
      </c>
      <c r="Z658" s="63" t="s">
        <v>306</v>
      </c>
      <c r="AA658" s="63" t="s">
        <v>311</v>
      </c>
      <c r="AB658" s="63" t="s">
        <v>6563</v>
      </c>
      <c r="AC658" s="63" t="s">
        <v>6473</v>
      </c>
    </row>
    <row r="659" spans="20:29">
      <c r="T659" s="63" t="s">
        <v>5941</v>
      </c>
      <c r="U659" s="63" t="s">
        <v>533</v>
      </c>
      <c r="V659" s="63" t="s">
        <v>331</v>
      </c>
      <c r="W659" s="63" t="s">
        <v>6564</v>
      </c>
      <c r="X659" s="63" t="s">
        <v>6565</v>
      </c>
      <c r="Y659" s="63" t="s">
        <v>324</v>
      </c>
      <c r="Z659" s="63" t="s">
        <v>178</v>
      </c>
      <c r="AA659" s="63" t="s">
        <v>160</v>
      </c>
      <c r="AB659" s="63" t="s">
        <v>6566</v>
      </c>
      <c r="AC659" s="63" t="s">
        <v>6473</v>
      </c>
    </row>
    <row r="660" spans="20:29">
      <c r="T660" s="63" t="s">
        <v>5942</v>
      </c>
      <c r="U660" s="63" t="s">
        <v>151</v>
      </c>
      <c r="V660" s="63" t="s">
        <v>330</v>
      </c>
      <c r="W660" s="63" t="s">
        <v>6567</v>
      </c>
      <c r="X660" s="63" t="s">
        <v>6568</v>
      </c>
      <c r="Y660" s="63" t="s">
        <v>6448</v>
      </c>
      <c r="Z660" s="63" t="s">
        <v>6448</v>
      </c>
      <c r="AA660" s="63" t="s">
        <v>151</v>
      </c>
      <c r="AB660" s="63" t="s">
        <v>6569</v>
      </c>
      <c r="AC660" s="63" t="s">
        <v>6473</v>
      </c>
    </row>
    <row r="661" spans="20:29">
      <c r="T661" s="63" t="s">
        <v>5943</v>
      </c>
      <c r="U661" s="63" t="s">
        <v>458</v>
      </c>
      <c r="V661" s="63" t="s">
        <v>166</v>
      </c>
      <c r="W661" s="63" t="s">
        <v>6570</v>
      </c>
      <c r="X661" s="63" t="s">
        <v>6571</v>
      </c>
      <c r="Y661" s="63" t="s">
        <v>318</v>
      </c>
      <c r="Z661" s="63" t="s">
        <v>368</v>
      </c>
      <c r="AA661" s="63" t="s">
        <v>305</v>
      </c>
      <c r="AB661" s="63" t="s">
        <v>6557</v>
      </c>
      <c r="AC661" s="63" t="s">
        <v>6473</v>
      </c>
    </row>
    <row r="662" spans="20:29">
      <c r="T662" s="63" t="s">
        <v>5944</v>
      </c>
      <c r="U662" s="63" t="s">
        <v>178</v>
      </c>
      <c r="V662" s="63" t="s">
        <v>299</v>
      </c>
      <c r="W662" s="63" t="s">
        <v>6572</v>
      </c>
      <c r="X662" s="63" t="s">
        <v>6573</v>
      </c>
      <c r="Y662" s="63" t="s">
        <v>372</v>
      </c>
      <c r="Z662" s="63" t="s">
        <v>6444</v>
      </c>
      <c r="AA662" s="63" t="s">
        <v>151</v>
      </c>
      <c r="AB662" s="63" t="s">
        <v>6574</v>
      </c>
      <c r="AC662" s="63" t="s">
        <v>6473</v>
      </c>
    </row>
    <row r="663" spans="20:29">
      <c r="T663" s="63" t="s">
        <v>5945</v>
      </c>
      <c r="U663" s="63" t="s">
        <v>183</v>
      </c>
      <c r="V663" s="63" t="s">
        <v>267</v>
      </c>
      <c r="W663" s="63" t="s">
        <v>6575</v>
      </c>
      <c r="X663" s="63" t="s">
        <v>6576</v>
      </c>
      <c r="Y663" s="63" t="s">
        <v>157</v>
      </c>
      <c r="Z663" s="63" t="s">
        <v>309</v>
      </c>
      <c r="AA663" s="63" t="s">
        <v>302</v>
      </c>
      <c r="AB663" s="63" t="s">
        <v>6577</v>
      </c>
      <c r="AC663" s="63" t="s">
        <v>6473</v>
      </c>
    </row>
    <row r="664" spans="20:29">
      <c r="T664" s="63" t="s">
        <v>5946</v>
      </c>
      <c r="U664" s="63" t="s">
        <v>533</v>
      </c>
      <c r="V664" s="63" t="s">
        <v>329</v>
      </c>
      <c r="W664" s="63" t="s">
        <v>6578</v>
      </c>
      <c r="X664" s="63" t="s">
        <v>6579</v>
      </c>
      <c r="Y664" s="63" t="s">
        <v>293</v>
      </c>
      <c r="Z664" s="63" t="s">
        <v>308</v>
      </c>
      <c r="AA664" s="63" t="s">
        <v>177</v>
      </c>
      <c r="AB664" s="63" t="s">
        <v>6566</v>
      </c>
      <c r="AC664" s="63" t="s">
        <v>6473</v>
      </c>
    </row>
    <row r="665" spans="20:29">
      <c r="T665" s="63" t="s">
        <v>5947</v>
      </c>
      <c r="U665" s="63" t="s">
        <v>309</v>
      </c>
      <c r="V665" s="63" t="s">
        <v>330</v>
      </c>
      <c r="W665" s="63" t="s">
        <v>6580</v>
      </c>
      <c r="X665" s="63" t="s">
        <v>6581</v>
      </c>
      <c r="Y665" s="63" t="s">
        <v>189</v>
      </c>
      <c r="Z665" s="63" t="s">
        <v>463</v>
      </c>
      <c r="AA665" s="63" t="s">
        <v>6393</v>
      </c>
      <c r="AB665" s="63" t="s">
        <v>6582</v>
      </c>
      <c r="AC665" s="63" t="s">
        <v>6473</v>
      </c>
    </row>
    <row r="666" spans="20:29">
      <c r="T666" s="63" t="s">
        <v>5948</v>
      </c>
      <c r="U666" s="63" t="s">
        <v>189</v>
      </c>
      <c r="V666" s="63" t="s">
        <v>278</v>
      </c>
      <c r="W666" s="63" t="s">
        <v>6583</v>
      </c>
      <c r="X666" s="63" t="s">
        <v>6584</v>
      </c>
      <c r="Y666" s="63" t="s">
        <v>261</v>
      </c>
      <c r="Z666" s="63" t="s">
        <v>463</v>
      </c>
      <c r="AA666" s="63" t="s">
        <v>174</v>
      </c>
      <c r="AB666" s="63" t="s">
        <v>6585</v>
      </c>
      <c r="AC666" s="63" t="s">
        <v>6473</v>
      </c>
    </row>
    <row r="667" spans="20:29">
      <c r="T667" s="63" t="s">
        <v>5949</v>
      </c>
      <c r="U667" s="63" t="s">
        <v>191</v>
      </c>
      <c r="V667" s="63" t="s">
        <v>281</v>
      </c>
      <c r="W667" s="63" t="s">
        <v>6586</v>
      </c>
      <c r="X667" s="63" t="s">
        <v>6587</v>
      </c>
      <c r="Y667" s="63" t="s">
        <v>369</v>
      </c>
      <c r="Z667" s="63" t="s">
        <v>327</v>
      </c>
      <c r="AA667" s="63" t="s">
        <v>153</v>
      </c>
      <c r="AB667" s="63" t="s">
        <v>6588</v>
      </c>
      <c r="AC667" s="63" t="s">
        <v>6473</v>
      </c>
    </row>
    <row r="668" spans="20:29">
      <c r="T668" s="63" t="s">
        <v>5950</v>
      </c>
      <c r="U668" s="63" t="s">
        <v>327</v>
      </c>
      <c r="V668" s="63" t="s">
        <v>299</v>
      </c>
      <c r="W668" s="63" t="s">
        <v>6589</v>
      </c>
      <c r="X668" s="63" t="s">
        <v>6590</v>
      </c>
      <c r="Y668" s="63" t="s">
        <v>369</v>
      </c>
      <c r="Z668" s="63" t="s">
        <v>6591</v>
      </c>
      <c r="AA668" s="63" t="s">
        <v>186</v>
      </c>
      <c r="AB668" s="63" t="s">
        <v>6592</v>
      </c>
      <c r="AC668" s="63" t="s">
        <v>6473</v>
      </c>
    </row>
    <row r="669" spans="20:29">
      <c r="T669" s="63" t="s">
        <v>5953</v>
      </c>
      <c r="U669" s="63" t="s">
        <v>6434</v>
      </c>
      <c r="V669" s="63" t="s">
        <v>5770</v>
      </c>
      <c r="W669" s="63" t="s">
        <v>6593</v>
      </c>
      <c r="X669" s="63" t="s">
        <v>6594</v>
      </c>
      <c r="Y669" s="63" t="s">
        <v>306</v>
      </c>
      <c r="Z669" s="63" t="s">
        <v>6427</v>
      </c>
      <c r="AA669" s="63" t="s">
        <v>306</v>
      </c>
      <c r="AB669" s="63" t="s">
        <v>6595</v>
      </c>
      <c r="AC669" s="63" t="s">
        <v>6473</v>
      </c>
    </row>
    <row r="670" spans="20:29">
      <c r="T670" s="63" t="s">
        <v>5954</v>
      </c>
      <c r="U670" s="63" t="s">
        <v>174</v>
      </c>
      <c r="V670" s="63" t="s">
        <v>6454</v>
      </c>
      <c r="W670" s="63" t="s">
        <v>6596</v>
      </c>
      <c r="X670" s="63" t="s">
        <v>6597</v>
      </c>
      <c r="Y670" s="63" t="s">
        <v>6427</v>
      </c>
      <c r="Z670" s="63" t="s">
        <v>6433</v>
      </c>
      <c r="AA670" s="63" t="s">
        <v>308</v>
      </c>
      <c r="AB670" s="63" t="s">
        <v>6598</v>
      </c>
      <c r="AC670" s="63" t="s">
        <v>6473</v>
      </c>
    </row>
    <row r="671" spans="20:29">
      <c r="T671" s="63" t="s">
        <v>5955</v>
      </c>
      <c r="U671" s="63" t="s">
        <v>371</v>
      </c>
      <c r="V671" s="63" t="s">
        <v>278</v>
      </c>
      <c r="W671" s="63" t="s">
        <v>6599</v>
      </c>
      <c r="X671" s="63" t="s">
        <v>6600</v>
      </c>
      <c r="Y671" s="63" t="s">
        <v>6439</v>
      </c>
      <c r="Z671" s="63" t="s">
        <v>6451</v>
      </c>
      <c r="AA671" s="63" t="s">
        <v>179</v>
      </c>
      <c r="AB671" s="63" t="s">
        <v>6509</v>
      </c>
      <c r="AC671" s="63" t="s">
        <v>6473</v>
      </c>
    </row>
    <row r="672" spans="20:29">
      <c r="T672" s="63" t="s">
        <v>5957</v>
      </c>
      <c r="U672" s="63" t="s">
        <v>6438</v>
      </c>
      <c r="V672" s="63" t="s">
        <v>259</v>
      </c>
      <c r="W672" s="63" t="s">
        <v>6420</v>
      </c>
      <c r="X672" s="63" t="s">
        <v>6601</v>
      </c>
      <c r="Y672" s="63" t="s">
        <v>328</v>
      </c>
      <c r="Z672" s="63" t="s">
        <v>6438</v>
      </c>
      <c r="AA672" s="63" t="s">
        <v>182</v>
      </c>
      <c r="AB672" s="63" t="s">
        <v>6602</v>
      </c>
      <c r="AC672" s="63" t="s">
        <v>6473</v>
      </c>
    </row>
    <row r="673" spans="20:29">
      <c r="T673" s="63" t="s">
        <v>5959</v>
      </c>
      <c r="U673" s="63" t="s">
        <v>328</v>
      </c>
      <c r="V673" s="63" t="s">
        <v>364</v>
      </c>
      <c r="W673" s="63" t="s">
        <v>6603</v>
      </c>
      <c r="X673" s="63" t="s">
        <v>6604</v>
      </c>
      <c r="Y673" s="63" t="s">
        <v>370</v>
      </c>
      <c r="Z673" s="63" t="s">
        <v>371</v>
      </c>
      <c r="AA673" s="63" t="s">
        <v>368</v>
      </c>
      <c r="AB673" s="63" t="s">
        <v>6605</v>
      </c>
      <c r="AC673" s="63" t="s">
        <v>6473</v>
      </c>
    </row>
    <row r="674" spans="20:29">
      <c r="T674" s="63" t="s">
        <v>5960</v>
      </c>
      <c r="U674" s="63" t="s">
        <v>370</v>
      </c>
      <c r="V674" s="63" t="s">
        <v>6426</v>
      </c>
      <c r="W674" s="63" t="s">
        <v>6606</v>
      </c>
      <c r="X674" s="63" t="s">
        <v>6607</v>
      </c>
      <c r="Y674" s="63" t="s">
        <v>335</v>
      </c>
      <c r="Z674" s="63" t="s">
        <v>335</v>
      </c>
      <c r="AA674" s="63" t="s">
        <v>226</v>
      </c>
      <c r="AB674" s="63" t="s">
        <v>6608</v>
      </c>
      <c r="AC674" s="63" t="s">
        <v>6473</v>
      </c>
    </row>
    <row r="675" spans="20:29">
      <c r="T675" s="63" t="s">
        <v>5962</v>
      </c>
      <c r="U675" s="63" t="s">
        <v>6432</v>
      </c>
      <c r="V675" s="63" t="s">
        <v>292</v>
      </c>
      <c r="W675" s="63" t="s">
        <v>6609</v>
      </c>
      <c r="X675" s="63" t="s">
        <v>6610</v>
      </c>
      <c r="Y675" s="63" t="s">
        <v>341</v>
      </c>
      <c r="Z675" s="63" t="s">
        <v>193</v>
      </c>
      <c r="AA675" s="63" t="s">
        <v>6611</v>
      </c>
      <c r="AB675" s="63" t="s">
        <v>6612</v>
      </c>
      <c r="AC675" s="63" t="s">
        <v>6473</v>
      </c>
    </row>
    <row r="676" spans="20:29">
      <c r="T676" s="63" t="s">
        <v>5965</v>
      </c>
      <c r="U676" s="63" t="s">
        <v>199</v>
      </c>
      <c r="V676" s="63" t="s">
        <v>465</v>
      </c>
      <c r="W676" s="63" t="s">
        <v>6613</v>
      </c>
      <c r="X676" s="63" t="s">
        <v>6614</v>
      </c>
      <c r="Y676" s="63" t="s">
        <v>6435</v>
      </c>
      <c r="Z676" s="63" t="s">
        <v>199</v>
      </c>
      <c r="AA676" s="63" t="s">
        <v>6436</v>
      </c>
      <c r="AB676" s="63" t="s">
        <v>6615</v>
      </c>
      <c r="AC676" s="63" t="s">
        <v>6473</v>
      </c>
    </row>
    <row r="677" spans="20:29">
      <c r="T677" s="63" t="s">
        <v>5966</v>
      </c>
      <c r="U677" s="63" t="s">
        <v>6435</v>
      </c>
      <c r="V677" s="63" t="s">
        <v>319</v>
      </c>
      <c r="W677" s="63" t="s">
        <v>6616</v>
      </c>
      <c r="X677" s="63" t="s">
        <v>6617</v>
      </c>
      <c r="Y677" s="63" t="s">
        <v>6451</v>
      </c>
      <c r="Z677" s="63" t="s">
        <v>334</v>
      </c>
      <c r="AA677" s="63" t="s">
        <v>6450</v>
      </c>
      <c r="AB677" s="63" t="s">
        <v>6618</v>
      </c>
      <c r="AC677" s="63" t="s">
        <v>6473</v>
      </c>
    </row>
    <row r="678" spans="20:29">
      <c r="T678" s="63" t="s">
        <v>5968</v>
      </c>
      <c r="U678" s="63" t="s">
        <v>6611</v>
      </c>
      <c r="V678" s="63" t="s">
        <v>232</v>
      </c>
      <c r="W678" s="63" t="s">
        <v>6619</v>
      </c>
      <c r="X678" s="63" t="s">
        <v>6620</v>
      </c>
      <c r="Y678" s="63" t="s">
        <v>374</v>
      </c>
      <c r="Z678" s="63" t="s">
        <v>335</v>
      </c>
      <c r="AA678" s="63" t="s">
        <v>6621</v>
      </c>
      <c r="AB678" s="63" t="s">
        <v>6622</v>
      </c>
      <c r="AC678" s="63" t="s">
        <v>6473</v>
      </c>
    </row>
    <row r="679" spans="20:29">
      <c r="T679" s="63" t="s">
        <v>5970</v>
      </c>
      <c r="U679" s="63" t="s">
        <v>6611</v>
      </c>
      <c r="V679" s="63" t="s">
        <v>143</v>
      </c>
      <c r="W679" s="63" t="s">
        <v>6623</v>
      </c>
      <c r="X679" s="63" t="s">
        <v>6624</v>
      </c>
      <c r="Y679" s="63" t="s">
        <v>6435</v>
      </c>
      <c r="Z679" s="63" t="s">
        <v>374</v>
      </c>
      <c r="AA679" s="63" t="s">
        <v>6449</v>
      </c>
      <c r="AB679" s="63" t="s">
        <v>6622</v>
      </c>
      <c r="AC679" s="63" t="s">
        <v>6473</v>
      </c>
    </row>
    <row r="680" spans="20:29">
      <c r="T680" s="63" t="s">
        <v>5971</v>
      </c>
      <c r="U680" s="63" t="s">
        <v>6436</v>
      </c>
      <c r="V680" s="63" t="s">
        <v>6625</v>
      </c>
      <c r="W680" s="63" t="s">
        <v>6626</v>
      </c>
      <c r="X680" s="63" t="s">
        <v>6627</v>
      </c>
      <c r="Y680" s="63" t="s">
        <v>153</v>
      </c>
      <c r="Z680" s="63" t="s">
        <v>254</v>
      </c>
      <c r="AA680" s="63" t="s">
        <v>322</v>
      </c>
      <c r="AB680" s="63" t="s">
        <v>6628</v>
      </c>
      <c r="AC680" s="63" t="s">
        <v>6473</v>
      </c>
    </row>
    <row r="681" spans="20:29">
      <c r="T681" s="63" t="s">
        <v>5972</v>
      </c>
      <c r="U681" s="63" t="s">
        <v>6455</v>
      </c>
      <c r="V681" s="63" t="s">
        <v>323</v>
      </c>
      <c r="W681" s="63" t="s">
        <v>6629</v>
      </c>
      <c r="X681" s="63" t="s">
        <v>6630</v>
      </c>
      <c r="Y681" s="63" t="s">
        <v>178</v>
      </c>
      <c r="Z681" s="63" t="s">
        <v>320</v>
      </c>
      <c r="AA681" s="63" t="s">
        <v>260</v>
      </c>
      <c r="AB681" s="63" t="s">
        <v>6631</v>
      </c>
      <c r="AC681" s="63" t="s">
        <v>6473</v>
      </c>
    </row>
    <row r="682" spans="20:29">
      <c r="T682" s="63" t="s">
        <v>5973</v>
      </c>
      <c r="U682" s="63" t="s">
        <v>178</v>
      </c>
      <c r="V682" s="63" t="s">
        <v>462</v>
      </c>
      <c r="W682" s="63" t="s">
        <v>6632</v>
      </c>
      <c r="X682" s="63" t="s">
        <v>6633</v>
      </c>
      <c r="Y682" s="63" t="s">
        <v>314</v>
      </c>
      <c r="Z682" s="63" t="s">
        <v>318</v>
      </c>
      <c r="AA682" s="63" t="s">
        <v>314</v>
      </c>
      <c r="AB682" s="63" t="s">
        <v>6574</v>
      </c>
      <c r="AC682" s="63" t="s">
        <v>6473</v>
      </c>
    </row>
    <row r="683" spans="20:29">
      <c r="T683" s="63" t="s">
        <v>5974</v>
      </c>
      <c r="U683" s="63" t="s">
        <v>177</v>
      </c>
      <c r="V683" s="63" t="s">
        <v>375</v>
      </c>
      <c r="W683" s="63" t="s">
        <v>6634</v>
      </c>
      <c r="X683" s="63" t="s">
        <v>6635</v>
      </c>
      <c r="Y683" s="63" t="s">
        <v>537</v>
      </c>
      <c r="Z683" s="63" t="s">
        <v>138</v>
      </c>
      <c r="AA683" s="63" t="s">
        <v>536</v>
      </c>
      <c r="AB683" s="63" t="s">
        <v>6636</v>
      </c>
      <c r="AC683" s="63" t="s">
        <v>6473</v>
      </c>
    </row>
    <row r="684" spans="20:29">
      <c r="T684" s="63" t="s">
        <v>5975</v>
      </c>
      <c r="U684" s="63" t="s">
        <v>262</v>
      </c>
      <c r="V684" s="63" t="s">
        <v>299</v>
      </c>
      <c r="W684" s="63" t="s">
        <v>6637</v>
      </c>
      <c r="X684" s="63" t="s">
        <v>6638</v>
      </c>
      <c r="Y684" s="63" t="s">
        <v>154</v>
      </c>
      <c r="Z684" s="63" t="s">
        <v>144</v>
      </c>
      <c r="AA684" s="63" t="s">
        <v>268</v>
      </c>
      <c r="AB684" s="63" t="s">
        <v>6477</v>
      </c>
      <c r="AC684" s="63" t="s">
        <v>6473</v>
      </c>
    </row>
    <row r="685" spans="20:29">
      <c r="T685" s="63" t="s">
        <v>5976</v>
      </c>
      <c r="U685" s="63" t="s">
        <v>287</v>
      </c>
      <c r="V685" s="63" t="s">
        <v>263</v>
      </c>
      <c r="W685" s="63" t="s">
        <v>6639</v>
      </c>
      <c r="X685" s="63" t="s">
        <v>6640</v>
      </c>
      <c r="Y685" s="63" t="s">
        <v>148</v>
      </c>
      <c r="Z685" s="63" t="s">
        <v>148</v>
      </c>
      <c r="AA685" s="63" t="s">
        <v>140</v>
      </c>
      <c r="AB685" s="63" t="s">
        <v>6641</v>
      </c>
      <c r="AC685" s="63" t="s">
        <v>6473</v>
      </c>
    </row>
    <row r="686" spans="20:29">
      <c r="T686" s="63" t="s">
        <v>5977</v>
      </c>
      <c r="U686" s="63" t="s">
        <v>468</v>
      </c>
      <c r="V686" s="63" t="s">
        <v>258</v>
      </c>
      <c r="W686" s="63" t="s">
        <v>6642</v>
      </c>
      <c r="X686" s="63" t="s">
        <v>6643</v>
      </c>
      <c r="Y686" s="63" t="s">
        <v>287</v>
      </c>
      <c r="Z686" s="63" t="s">
        <v>177</v>
      </c>
      <c r="AA686" s="63" t="s">
        <v>285</v>
      </c>
      <c r="AB686" s="63" t="s">
        <v>6481</v>
      </c>
      <c r="AC686" s="63" t="s">
        <v>6473</v>
      </c>
    </row>
    <row r="687" spans="20:29">
      <c r="T687" s="63" t="s">
        <v>5978</v>
      </c>
      <c r="U687" s="63" t="s">
        <v>311</v>
      </c>
      <c r="V687" s="63" t="s">
        <v>263</v>
      </c>
      <c r="W687" s="63" t="s">
        <v>6644</v>
      </c>
      <c r="X687" s="63" t="s">
        <v>6645</v>
      </c>
      <c r="Y687" s="63" t="s">
        <v>537</v>
      </c>
      <c r="Z687" s="63" t="s">
        <v>6391</v>
      </c>
      <c r="AA687" s="63" t="s">
        <v>152</v>
      </c>
      <c r="AB687" s="63" t="s">
        <v>6646</v>
      </c>
      <c r="AC687" s="63" t="s">
        <v>6473</v>
      </c>
    </row>
    <row r="688" spans="20:29">
      <c r="T688" s="63" t="s">
        <v>5979</v>
      </c>
      <c r="U688" s="63" t="s">
        <v>470</v>
      </c>
      <c r="V688" s="63" t="s">
        <v>303</v>
      </c>
      <c r="W688" s="63" t="s">
        <v>6647</v>
      </c>
      <c r="X688" s="63" t="s">
        <v>6648</v>
      </c>
      <c r="Y688" s="63" t="s">
        <v>302</v>
      </c>
      <c r="Z688" s="63" t="s">
        <v>312</v>
      </c>
      <c r="AA688" s="63" t="s">
        <v>167</v>
      </c>
      <c r="AB688" s="63" t="s">
        <v>6649</v>
      </c>
      <c r="AC688" s="63" t="s">
        <v>6473</v>
      </c>
    </row>
    <row r="689" spans="20:29">
      <c r="T689" s="63" t="s">
        <v>5980</v>
      </c>
      <c r="U689" s="63" t="s">
        <v>302</v>
      </c>
      <c r="V689" s="63" t="s">
        <v>242</v>
      </c>
      <c r="W689" s="63" t="s">
        <v>6650</v>
      </c>
      <c r="X689" s="63" t="s">
        <v>6651</v>
      </c>
      <c r="Y689" s="63" t="s">
        <v>138</v>
      </c>
      <c r="Z689" s="63" t="s">
        <v>316</v>
      </c>
      <c r="AA689" s="63" t="s">
        <v>148</v>
      </c>
      <c r="AB689" s="63" t="s">
        <v>6563</v>
      </c>
      <c r="AC689" s="63" t="s">
        <v>6473</v>
      </c>
    </row>
    <row r="690" spans="20:29">
      <c r="T690" s="63" t="s">
        <v>5981</v>
      </c>
      <c r="U690" s="63" t="s">
        <v>157</v>
      </c>
      <c r="V690" s="63" t="s">
        <v>232</v>
      </c>
      <c r="W690" s="63" t="s">
        <v>6652</v>
      </c>
      <c r="X690" s="63" t="s">
        <v>6653</v>
      </c>
      <c r="Y690" s="63" t="s">
        <v>324</v>
      </c>
      <c r="Z690" s="63" t="s">
        <v>6455</v>
      </c>
      <c r="AA690" s="63" t="s">
        <v>148</v>
      </c>
      <c r="AB690" s="63" t="s">
        <v>6479</v>
      </c>
      <c r="AC690" s="63" t="s">
        <v>6473</v>
      </c>
    </row>
    <row r="691" spans="20:29">
      <c r="T691" s="63" t="s">
        <v>5982</v>
      </c>
      <c r="U691" s="63" t="s">
        <v>157</v>
      </c>
      <c r="V691" s="63" t="s">
        <v>340</v>
      </c>
      <c r="W691" s="63" t="s">
        <v>6654</v>
      </c>
      <c r="X691" s="63" t="s">
        <v>6655</v>
      </c>
      <c r="Y691" s="63" t="s">
        <v>312</v>
      </c>
      <c r="Z691" s="63" t="s">
        <v>6453</v>
      </c>
      <c r="AA691" s="63" t="s">
        <v>301</v>
      </c>
      <c r="AB691" s="63" t="s">
        <v>6479</v>
      </c>
      <c r="AC691" s="63" t="s">
        <v>6473</v>
      </c>
    </row>
    <row r="692" spans="20:29">
      <c r="T692" s="63" t="s">
        <v>5983</v>
      </c>
      <c r="U692" s="63" t="s">
        <v>6391</v>
      </c>
      <c r="V692" s="63" t="s">
        <v>258</v>
      </c>
      <c r="W692" s="63" t="s">
        <v>6656</v>
      </c>
      <c r="X692" s="63" t="s">
        <v>6657</v>
      </c>
      <c r="Y692" s="63" t="s">
        <v>532</v>
      </c>
      <c r="Z692" s="63" t="s">
        <v>157</v>
      </c>
      <c r="AA692" s="63" t="s">
        <v>175</v>
      </c>
      <c r="AB692" s="63" t="s">
        <v>6658</v>
      </c>
      <c r="AC692" s="63" t="s">
        <v>6473</v>
      </c>
    </row>
    <row r="693" spans="20:29">
      <c r="T693" s="63" t="s">
        <v>5984</v>
      </c>
      <c r="U693" s="63" t="s">
        <v>532</v>
      </c>
      <c r="V693" s="63" t="s">
        <v>345</v>
      </c>
      <c r="W693" s="63" t="s">
        <v>6177</v>
      </c>
      <c r="X693" s="63" t="s">
        <v>6659</v>
      </c>
      <c r="Y693" s="63" t="s">
        <v>157</v>
      </c>
      <c r="Z693" s="63" t="s">
        <v>309</v>
      </c>
      <c r="AA693" s="63" t="s">
        <v>163</v>
      </c>
      <c r="AB693" s="63" t="s">
        <v>6660</v>
      </c>
      <c r="AC693" s="63" t="s">
        <v>6473</v>
      </c>
    </row>
    <row r="694" spans="20:29">
      <c r="T694" s="63" t="s">
        <v>5985</v>
      </c>
      <c r="U694" s="63" t="s">
        <v>6455</v>
      </c>
      <c r="V694" s="63" t="s">
        <v>365</v>
      </c>
      <c r="W694" s="63" t="s">
        <v>6661</v>
      </c>
      <c r="X694" s="63" t="s">
        <v>6662</v>
      </c>
      <c r="Y694" s="63" t="s">
        <v>260</v>
      </c>
      <c r="Z694" s="63" t="s">
        <v>6455</v>
      </c>
      <c r="AA694" s="63" t="s">
        <v>148</v>
      </c>
      <c r="AB694" s="63" t="s">
        <v>6631</v>
      </c>
      <c r="AC694" s="63" t="s">
        <v>6473</v>
      </c>
    </row>
    <row r="695" spans="20:29">
      <c r="T695" s="63" t="s">
        <v>5986</v>
      </c>
      <c r="U695" s="63" t="s">
        <v>260</v>
      </c>
      <c r="V695" s="63" t="s">
        <v>321</v>
      </c>
      <c r="W695" s="63" t="s">
        <v>6663</v>
      </c>
      <c r="X695" s="63" t="s">
        <v>6664</v>
      </c>
      <c r="Y695" s="63" t="s">
        <v>6447</v>
      </c>
      <c r="Z695" s="63" t="s">
        <v>6441</v>
      </c>
      <c r="AA695" s="63" t="s">
        <v>293</v>
      </c>
      <c r="AB695" s="63" t="s">
        <v>6665</v>
      </c>
      <c r="AC695" s="63" t="s">
        <v>6473</v>
      </c>
    </row>
    <row r="696" spans="20:29">
      <c r="T696" s="63" t="s">
        <v>5987</v>
      </c>
      <c r="U696" s="63" t="s">
        <v>6442</v>
      </c>
      <c r="V696" s="63" t="s">
        <v>232</v>
      </c>
      <c r="W696" s="63" t="s">
        <v>6666</v>
      </c>
      <c r="X696" s="63" t="s">
        <v>6667</v>
      </c>
      <c r="Y696" s="63" t="s">
        <v>304</v>
      </c>
      <c r="Z696" s="63" t="s">
        <v>157</v>
      </c>
      <c r="AA696" s="63" t="s">
        <v>300</v>
      </c>
      <c r="AB696" s="63" t="s">
        <v>6668</v>
      </c>
      <c r="AC696" s="63" t="s">
        <v>6473</v>
      </c>
    </row>
    <row r="697" spans="20:29">
      <c r="T697" s="63" t="s">
        <v>5988</v>
      </c>
      <c r="U697" s="63" t="s">
        <v>6442</v>
      </c>
      <c r="V697" s="63" t="s">
        <v>307</v>
      </c>
      <c r="W697" s="63" t="s">
        <v>6669</v>
      </c>
      <c r="X697" s="63" t="s">
        <v>6670</v>
      </c>
      <c r="Y697" s="63" t="s">
        <v>532</v>
      </c>
      <c r="Z697" s="63" t="s">
        <v>174</v>
      </c>
      <c r="AA697" s="63" t="s">
        <v>297</v>
      </c>
      <c r="AB697" s="63" t="s">
        <v>6668</v>
      </c>
      <c r="AC697" s="63" t="s">
        <v>6473</v>
      </c>
    </row>
    <row r="698" spans="20:29">
      <c r="T698" s="63" t="s">
        <v>5989</v>
      </c>
      <c r="U698" s="63" t="s">
        <v>260</v>
      </c>
      <c r="V698" s="63" t="s">
        <v>166</v>
      </c>
      <c r="W698" s="63" t="s">
        <v>6671</v>
      </c>
      <c r="X698" s="63" t="s">
        <v>6672</v>
      </c>
      <c r="Y698" s="63" t="s">
        <v>302</v>
      </c>
      <c r="Z698" s="63" t="s">
        <v>308</v>
      </c>
      <c r="AA698" s="63" t="s">
        <v>469</v>
      </c>
      <c r="AB698" s="63" t="s">
        <v>6665</v>
      </c>
      <c r="AC698" s="63" t="s">
        <v>6473</v>
      </c>
    </row>
    <row r="699" spans="20:29">
      <c r="T699" s="63" t="s">
        <v>5990</v>
      </c>
      <c r="U699" s="63" t="s">
        <v>312</v>
      </c>
      <c r="V699" s="63" t="s">
        <v>209</v>
      </c>
      <c r="W699" s="63" t="s">
        <v>6673</v>
      </c>
      <c r="X699" s="63" t="s">
        <v>6674</v>
      </c>
      <c r="Y699" s="63" t="s">
        <v>367</v>
      </c>
      <c r="Z699" s="63" t="s">
        <v>367</v>
      </c>
      <c r="AA699" s="63" t="s">
        <v>300</v>
      </c>
      <c r="AB699" s="63" t="s">
        <v>6476</v>
      </c>
      <c r="AC699" s="63" t="s">
        <v>6473</v>
      </c>
    </row>
    <row r="700" spans="20:29">
      <c r="T700" s="63" t="s">
        <v>5991</v>
      </c>
      <c r="U700" s="63" t="s">
        <v>261</v>
      </c>
      <c r="V700" s="63" t="s">
        <v>256</v>
      </c>
      <c r="W700" s="63" t="s">
        <v>6675</v>
      </c>
      <c r="X700" s="63" t="s">
        <v>6676</v>
      </c>
      <c r="Y700" s="63" t="s">
        <v>6455</v>
      </c>
      <c r="Z700" s="63" t="s">
        <v>367</v>
      </c>
      <c r="AA700" s="63" t="s">
        <v>532</v>
      </c>
      <c r="AB700" s="63" t="s">
        <v>6677</v>
      </c>
      <c r="AC700" s="63" t="s">
        <v>6473</v>
      </c>
    </row>
    <row r="701" spans="20:29">
      <c r="T701" s="63" t="s">
        <v>5992</v>
      </c>
      <c r="U701" s="63" t="s">
        <v>6455</v>
      </c>
      <c r="V701" s="63" t="s">
        <v>281</v>
      </c>
      <c r="W701" s="63" t="s">
        <v>6678</v>
      </c>
      <c r="X701" s="63" t="s">
        <v>6679</v>
      </c>
      <c r="Y701" s="63" t="s">
        <v>261</v>
      </c>
      <c r="Z701" s="63" t="s">
        <v>6443</v>
      </c>
      <c r="AA701" s="63" t="s">
        <v>297</v>
      </c>
      <c r="AB701" s="63" t="s">
        <v>6631</v>
      </c>
      <c r="AC701" s="63" t="s">
        <v>6473</v>
      </c>
    </row>
    <row r="702" spans="20:29">
      <c r="T702" s="63" t="s">
        <v>5993</v>
      </c>
      <c r="U702" s="63" t="s">
        <v>257</v>
      </c>
      <c r="V702" s="63" t="s">
        <v>307</v>
      </c>
      <c r="W702" s="63" t="s">
        <v>6680</v>
      </c>
      <c r="X702" s="63" t="s">
        <v>6681</v>
      </c>
      <c r="Y702" s="63" t="s">
        <v>178</v>
      </c>
      <c r="Z702" s="63" t="s">
        <v>6441</v>
      </c>
      <c r="AA702" s="63" t="s">
        <v>300</v>
      </c>
      <c r="AB702" s="63" t="s">
        <v>6682</v>
      </c>
      <c r="AC702" s="63" t="s">
        <v>6473</v>
      </c>
    </row>
    <row r="703" spans="20:29">
      <c r="T703" s="63" t="s">
        <v>5994</v>
      </c>
      <c r="U703" s="63" t="s">
        <v>322</v>
      </c>
      <c r="V703" s="63" t="s">
        <v>6386</v>
      </c>
      <c r="W703" s="63" t="s">
        <v>6683</v>
      </c>
      <c r="X703" s="63" t="s">
        <v>6684</v>
      </c>
      <c r="Y703" s="63" t="s">
        <v>302</v>
      </c>
      <c r="Z703" s="63" t="s">
        <v>6440</v>
      </c>
      <c r="AA703" s="63" t="s">
        <v>311</v>
      </c>
      <c r="AB703" s="63" t="s">
        <v>6515</v>
      </c>
      <c r="AC703" s="63" t="s">
        <v>6473</v>
      </c>
    </row>
    <row r="704" spans="20:29">
      <c r="T704" s="63" t="s">
        <v>5995</v>
      </c>
      <c r="U704" s="63" t="s">
        <v>297</v>
      </c>
      <c r="V704" s="63" t="s">
        <v>195</v>
      </c>
      <c r="W704" s="63" t="s">
        <v>6685</v>
      </c>
      <c r="X704" s="63" t="s">
        <v>6686</v>
      </c>
      <c r="Y704" s="63" t="s">
        <v>536</v>
      </c>
      <c r="Z704" s="63" t="s">
        <v>6391</v>
      </c>
      <c r="AA704" s="63" t="s">
        <v>154</v>
      </c>
      <c r="AB704" s="63" t="s">
        <v>6478</v>
      </c>
      <c r="AC704" s="63" t="s">
        <v>6473</v>
      </c>
    </row>
    <row r="705" spans="20:29">
      <c r="T705" s="63" t="s">
        <v>5996</v>
      </c>
      <c r="U705" s="63" t="s">
        <v>468</v>
      </c>
      <c r="V705" s="63" t="s">
        <v>323</v>
      </c>
      <c r="W705" s="63" t="s">
        <v>6687</v>
      </c>
      <c r="X705" s="63" t="s">
        <v>6688</v>
      </c>
      <c r="Y705" s="63" t="s">
        <v>535</v>
      </c>
      <c r="Z705" s="63" t="s">
        <v>300</v>
      </c>
      <c r="AA705" s="63" t="s">
        <v>149</v>
      </c>
      <c r="AB705" s="63" t="s">
        <v>6481</v>
      </c>
      <c r="AC705" s="63" t="s">
        <v>6473</v>
      </c>
    </row>
    <row r="706" spans="20:29">
      <c r="T706" s="63" t="s">
        <v>5997</v>
      </c>
      <c r="U706" s="63" t="s">
        <v>535</v>
      </c>
      <c r="V706" s="63" t="s">
        <v>340</v>
      </c>
      <c r="W706" s="63" t="s">
        <v>6689</v>
      </c>
      <c r="X706" s="63" t="s">
        <v>6690</v>
      </c>
      <c r="Y706" s="63" t="s">
        <v>288</v>
      </c>
      <c r="Z706" s="63" t="s">
        <v>314</v>
      </c>
      <c r="AA706" s="63" t="s">
        <v>571</v>
      </c>
      <c r="AB706" s="63" t="s">
        <v>6691</v>
      </c>
      <c r="AC706" s="63" t="s">
        <v>6473</v>
      </c>
    </row>
    <row r="707" spans="20:29">
      <c r="T707" s="63" t="s">
        <v>5998</v>
      </c>
      <c r="U707" s="63" t="s">
        <v>268</v>
      </c>
      <c r="V707" s="63" t="s">
        <v>6558</v>
      </c>
      <c r="W707" s="63" t="s">
        <v>6692</v>
      </c>
      <c r="X707" s="63" t="s">
        <v>6693</v>
      </c>
      <c r="Y707" s="63" t="s">
        <v>657</v>
      </c>
      <c r="Z707" s="63" t="s">
        <v>314</v>
      </c>
      <c r="AA707" s="63" t="s">
        <v>657</v>
      </c>
      <c r="AB707" s="63" t="s">
        <v>6694</v>
      </c>
      <c r="AC707" s="63" t="s">
        <v>6473</v>
      </c>
    </row>
    <row r="708" spans="20:29">
      <c r="T708" s="63" t="s">
        <v>5999</v>
      </c>
      <c r="U708" s="63" t="s">
        <v>646</v>
      </c>
      <c r="V708" s="63" t="s">
        <v>331</v>
      </c>
      <c r="W708" s="63" t="s">
        <v>6695</v>
      </c>
      <c r="X708" s="63" t="s">
        <v>6696</v>
      </c>
      <c r="Y708" s="63" t="s">
        <v>655</v>
      </c>
      <c r="Z708" s="63" t="s">
        <v>274</v>
      </c>
      <c r="AA708" s="63" t="s">
        <v>646</v>
      </c>
      <c r="AB708" s="63" t="s">
        <v>6697</v>
      </c>
      <c r="AC708" s="63" t="s">
        <v>6473</v>
      </c>
    </row>
    <row r="709" spans="20:29">
      <c r="T709" s="63" t="s">
        <v>6000</v>
      </c>
      <c r="U709" s="63" t="s">
        <v>544</v>
      </c>
      <c r="V709" s="63" t="s">
        <v>323</v>
      </c>
      <c r="W709" s="63" t="s">
        <v>6698</v>
      </c>
      <c r="X709" s="63" t="s">
        <v>6699</v>
      </c>
      <c r="Y709" s="63" t="s">
        <v>489</v>
      </c>
      <c r="Z709" s="63" t="s">
        <v>274</v>
      </c>
      <c r="AA709" s="63" t="s">
        <v>651</v>
      </c>
      <c r="AB709" s="63" t="s">
        <v>6700</v>
      </c>
      <c r="AC709" s="63" t="s">
        <v>6473</v>
      </c>
    </row>
    <row r="710" spans="20:29">
      <c r="T710" s="63" t="s">
        <v>6001</v>
      </c>
      <c r="U710" s="63" t="s">
        <v>474</v>
      </c>
      <c r="V710" s="63" t="s">
        <v>218</v>
      </c>
      <c r="W710" s="63" t="s">
        <v>6701</v>
      </c>
      <c r="X710" s="63" t="s">
        <v>6702</v>
      </c>
      <c r="Y710" s="63" t="s">
        <v>655</v>
      </c>
      <c r="Z710" s="63" t="s">
        <v>544</v>
      </c>
      <c r="AA710" s="63" t="s">
        <v>475</v>
      </c>
      <c r="AB710" s="63" t="s">
        <v>6475</v>
      </c>
      <c r="AC710" s="63" t="s">
        <v>6473</v>
      </c>
    </row>
    <row r="711" spans="20:29">
      <c r="T711" s="63" t="s">
        <v>6002</v>
      </c>
      <c r="U711" s="63" t="s">
        <v>477</v>
      </c>
      <c r="V711" s="63" t="s">
        <v>218</v>
      </c>
      <c r="W711" s="63" t="s">
        <v>6703</v>
      </c>
      <c r="X711" s="63" t="s">
        <v>6704</v>
      </c>
      <c r="Y711" s="63" t="s">
        <v>477</v>
      </c>
      <c r="Z711" s="63" t="s">
        <v>486</v>
      </c>
      <c r="AA711" s="63" t="s">
        <v>637</v>
      </c>
      <c r="AB711" s="63" t="s">
        <v>6705</v>
      </c>
      <c r="AC711" s="63" t="s">
        <v>6473</v>
      </c>
    </row>
    <row r="712" spans="20:29">
      <c r="T712" s="63" t="s">
        <v>6003</v>
      </c>
      <c r="U712" s="63" t="s">
        <v>476</v>
      </c>
      <c r="V712" s="63" t="s">
        <v>258</v>
      </c>
      <c r="W712" s="63" t="s">
        <v>6706</v>
      </c>
      <c r="X712" s="63" t="s">
        <v>6707</v>
      </c>
      <c r="Y712" s="63" t="s">
        <v>6385</v>
      </c>
      <c r="Z712" s="63" t="s">
        <v>487</v>
      </c>
      <c r="AA712" s="63" t="s">
        <v>648</v>
      </c>
      <c r="AB712" s="63" t="s">
        <v>6708</v>
      </c>
      <c r="AC712" s="63" t="s">
        <v>6473</v>
      </c>
    </row>
    <row r="713" spans="20:29">
      <c r="T713" s="63" t="s">
        <v>6004</v>
      </c>
      <c r="U713" s="63" t="s">
        <v>473</v>
      </c>
      <c r="V713" s="63" t="s">
        <v>361</v>
      </c>
      <c r="W713" s="63" t="s">
        <v>6709</v>
      </c>
      <c r="X713" s="63" t="s">
        <v>6710</v>
      </c>
      <c r="Y713" s="63" t="s">
        <v>566</v>
      </c>
      <c r="Z713" s="63" t="s">
        <v>545</v>
      </c>
      <c r="AA713" s="63" t="s">
        <v>569</v>
      </c>
      <c r="AB713" s="63" t="s">
        <v>6711</v>
      </c>
      <c r="AC713" s="63" t="s">
        <v>6473</v>
      </c>
    </row>
    <row r="714" spans="20:29">
      <c r="T714" s="63" t="s">
        <v>6005</v>
      </c>
      <c r="U714" s="63" t="s">
        <v>566</v>
      </c>
      <c r="V714" s="63" t="s">
        <v>466</v>
      </c>
      <c r="W714" s="63" t="s">
        <v>6712</v>
      </c>
      <c r="X714" s="63" t="s">
        <v>6713</v>
      </c>
      <c r="Y714" s="63" t="s">
        <v>493</v>
      </c>
      <c r="Z714" s="63" t="s">
        <v>552</v>
      </c>
      <c r="AA714" s="63" t="s">
        <v>493</v>
      </c>
      <c r="AB714" s="63" t="s">
        <v>6714</v>
      </c>
      <c r="AC714" s="63" t="s">
        <v>6473</v>
      </c>
    </row>
    <row r="715" spans="20:29">
      <c r="T715" s="63" t="s">
        <v>6006</v>
      </c>
      <c r="U715" s="63" t="s">
        <v>555</v>
      </c>
      <c r="V715" s="63" t="s">
        <v>267</v>
      </c>
      <c r="W715" s="63" t="s">
        <v>6715</v>
      </c>
      <c r="X715" s="63" t="s">
        <v>6716</v>
      </c>
      <c r="Y715" s="63" t="s">
        <v>6388</v>
      </c>
      <c r="Z715" s="63" t="s">
        <v>550</v>
      </c>
      <c r="AA715" s="63" t="s">
        <v>6388</v>
      </c>
      <c r="AB715" s="63" t="s">
        <v>6717</v>
      </c>
      <c r="AC715" s="63" t="s">
        <v>6473</v>
      </c>
    </row>
    <row r="716" spans="20:29">
      <c r="T716" s="63" t="s">
        <v>6007</v>
      </c>
      <c r="U716" s="63" t="s">
        <v>6388</v>
      </c>
      <c r="V716" s="63" t="s">
        <v>281</v>
      </c>
      <c r="W716" s="63" t="s">
        <v>6718</v>
      </c>
      <c r="X716" s="63" t="s">
        <v>6719</v>
      </c>
      <c r="Y716" s="63" t="s">
        <v>633</v>
      </c>
      <c r="Z716" s="63" t="s">
        <v>563</v>
      </c>
      <c r="AA716" s="63" t="s">
        <v>6404</v>
      </c>
      <c r="AB716" s="63" t="s">
        <v>6720</v>
      </c>
      <c r="AC716" s="63" t="s">
        <v>6473</v>
      </c>
    </row>
    <row r="717" spans="20:29">
      <c r="T717" s="63" t="s">
        <v>6008</v>
      </c>
      <c r="U717" s="63" t="s">
        <v>563</v>
      </c>
      <c r="V717" s="63" t="s">
        <v>364</v>
      </c>
      <c r="W717" s="63" t="s">
        <v>6721</v>
      </c>
      <c r="X717" s="63" t="s">
        <v>6722</v>
      </c>
      <c r="Y717" s="63" t="s">
        <v>499</v>
      </c>
      <c r="Z717" s="63" t="s">
        <v>6387</v>
      </c>
      <c r="AA717" s="63" t="s">
        <v>6404</v>
      </c>
      <c r="AB717" s="63" t="s">
        <v>6723</v>
      </c>
      <c r="AC717" s="63" t="s">
        <v>6473</v>
      </c>
    </row>
    <row r="718" spans="20:29">
      <c r="T718" s="63" t="s">
        <v>6009</v>
      </c>
      <c r="U718" s="63" t="s">
        <v>499</v>
      </c>
      <c r="V718" s="63" t="s">
        <v>321</v>
      </c>
      <c r="W718" s="63" t="s">
        <v>6724</v>
      </c>
      <c r="X718" s="63" t="s">
        <v>6725</v>
      </c>
      <c r="Y718" s="63" t="s">
        <v>6404</v>
      </c>
      <c r="Z718" s="63" t="s">
        <v>6390</v>
      </c>
      <c r="AA718" s="63" t="s">
        <v>6395</v>
      </c>
      <c r="AB718" s="63" t="s">
        <v>6726</v>
      </c>
      <c r="AC718" s="63" t="s">
        <v>6473</v>
      </c>
    </row>
    <row r="719" spans="20:29">
      <c r="T719" s="63" t="s">
        <v>6010</v>
      </c>
      <c r="U719" s="63" t="s">
        <v>565</v>
      </c>
      <c r="V719" s="63" t="s">
        <v>310</v>
      </c>
      <c r="W719" s="63" t="s">
        <v>6727</v>
      </c>
      <c r="X719" s="63" t="s">
        <v>6728</v>
      </c>
      <c r="Y719" s="63" t="s">
        <v>6395</v>
      </c>
      <c r="Z719" s="63" t="s">
        <v>565</v>
      </c>
      <c r="AA719" s="63" t="s">
        <v>6400</v>
      </c>
      <c r="AB719" s="63" t="s">
        <v>6729</v>
      </c>
      <c r="AC719" s="63" t="s">
        <v>6473</v>
      </c>
    </row>
    <row r="720" spans="20:29">
      <c r="T720" s="63" t="s">
        <v>6011</v>
      </c>
      <c r="U720" s="63" t="s">
        <v>682</v>
      </c>
      <c r="V720" s="63" t="s">
        <v>218</v>
      </c>
      <c r="W720" s="63" t="s">
        <v>6730</v>
      </c>
      <c r="X720" s="63" t="s">
        <v>6731</v>
      </c>
      <c r="Y720" s="63" t="s">
        <v>6402</v>
      </c>
      <c r="Z720" s="63" t="s">
        <v>6389</v>
      </c>
      <c r="AA720" s="63" t="s">
        <v>518</v>
      </c>
      <c r="AB720" s="63" t="s">
        <v>6732</v>
      </c>
      <c r="AC720" s="63" t="s">
        <v>6473</v>
      </c>
    </row>
    <row r="721" spans="20:29">
      <c r="T721" s="63" t="s">
        <v>6012</v>
      </c>
      <c r="U721" s="63" t="s">
        <v>506</v>
      </c>
      <c r="V721" s="63" t="s">
        <v>263</v>
      </c>
      <c r="W721" s="63" t="s">
        <v>6733</v>
      </c>
      <c r="X721" s="63" t="s">
        <v>6734</v>
      </c>
      <c r="Y721" s="63" t="s">
        <v>6401</v>
      </c>
      <c r="Z721" s="63" t="s">
        <v>634</v>
      </c>
      <c r="AA721" s="63" t="s">
        <v>510</v>
      </c>
      <c r="AB721" s="63" t="s">
        <v>6735</v>
      </c>
      <c r="AC721" s="63" t="s">
        <v>6473</v>
      </c>
    </row>
    <row r="722" spans="20:29">
      <c r="T722" s="63" t="s">
        <v>6013</v>
      </c>
      <c r="U722" s="63" t="s">
        <v>6401</v>
      </c>
      <c r="V722" s="63" t="s">
        <v>364</v>
      </c>
      <c r="W722" s="63" t="s">
        <v>6736</v>
      </c>
      <c r="X722" s="63" t="s">
        <v>6737</v>
      </c>
      <c r="Y722" s="63" t="s">
        <v>6396</v>
      </c>
      <c r="Z722" s="63" t="s">
        <v>6395</v>
      </c>
      <c r="AA722" s="63" t="s">
        <v>6398</v>
      </c>
      <c r="AB722" s="63" t="s">
        <v>6738</v>
      </c>
      <c r="AC722" s="63" t="s">
        <v>6473</v>
      </c>
    </row>
    <row r="723" spans="20:29">
      <c r="T723" s="63" t="s">
        <v>6014</v>
      </c>
      <c r="U723" s="63" t="s">
        <v>6396</v>
      </c>
      <c r="V723" s="63" t="s">
        <v>317</v>
      </c>
      <c r="W723" s="63" t="s">
        <v>6739</v>
      </c>
      <c r="X723" s="63" t="s">
        <v>6740</v>
      </c>
      <c r="Y723" s="63" t="s">
        <v>635</v>
      </c>
      <c r="Z723" s="63" t="s">
        <v>681</v>
      </c>
      <c r="AA723" s="63" t="s">
        <v>508</v>
      </c>
      <c r="AB723" s="63" t="s">
        <v>6741</v>
      </c>
      <c r="AC723" s="63" t="s">
        <v>6473</v>
      </c>
    </row>
    <row r="724" spans="20:29">
      <c r="T724" s="63" t="s">
        <v>6015</v>
      </c>
      <c r="U724" s="63" t="s">
        <v>506</v>
      </c>
      <c r="V724" s="63" t="s">
        <v>313</v>
      </c>
      <c r="W724" s="63" t="s">
        <v>6742</v>
      </c>
      <c r="X724" s="63" t="s">
        <v>6743</v>
      </c>
      <c r="Y724" s="63" t="s">
        <v>502</v>
      </c>
      <c r="Z724" s="63" t="s">
        <v>506</v>
      </c>
      <c r="AA724" s="63" t="s">
        <v>6399</v>
      </c>
      <c r="AB724" s="63" t="s">
        <v>6735</v>
      </c>
      <c r="AC724" s="63" t="s">
        <v>6473</v>
      </c>
    </row>
    <row r="725" spans="20:29">
      <c r="T725" s="63" t="s">
        <v>6016</v>
      </c>
      <c r="U725" s="63" t="s">
        <v>502</v>
      </c>
      <c r="V725" s="63" t="s">
        <v>161</v>
      </c>
      <c r="W725" s="63" t="s">
        <v>6744</v>
      </c>
      <c r="X725" s="63" t="s">
        <v>6745</v>
      </c>
      <c r="Y725" s="63" t="s">
        <v>6406</v>
      </c>
      <c r="Z725" s="63" t="s">
        <v>502</v>
      </c>
      <c r="AA725" s="63" t="s">
        <v>6405</v>
      </c>
      <c r="AB725" s="63" t="s">
        <v>6746</v>
      </c>
      <c r="AC725" s="63" t="s">
        <v>6473</v>
      </c>
    </row>
    <row r="726" spans="20:29">
      <c r="T726" s="63" t="s">
        <v>6017</v>
      </c>
      <c r="U726" s="63" t="s">
        <v>510</v>
      </c>
      <c r="V726" s="63" t="s">
        <v>364</v>
      </c>
      <c r="W726" s="63" t="s">
        <v>6747</v>
      </c>
      <c r="X726" s="63" t="s">
        <v>6748</v>
      </c>
      <c r="Y726" s="63" t="s">
        <v>6399</v>
      </c>
      <c r="Z726" s="63" t="s">
        <v>6412</v>
      </c>
      <c r="AA726" s="63" t="s">
        <v>6405</v>
      </c>
      <c r="AB726" s="63" t="s">
        <v>6749</v>
      </c>
      <c r="AC726" s="63" t="s">
        <v>6473</v>
      </c>
    </row>
    <row r="727" spans="20:29">
      <c r="T727" s="63" t="s">
        <v>6018</v>
      </c>
      <c r="U727" s="63" t="s">
        <v>6413</v>
      </c>
      <c r="V727" s="63" t="s">
        <v>323</v>
      </c>
      <c r="W727" s="63" t="s">
        <v>6750</v>
      </c>
      <c r="X727" s="63" t="s">
        <v>6751</v>
      </c>
      <c r="Y727" s="63" t="s">
        <v>6405</v>
      </c>
      <c r="Z727" s="63" t="s">
        <v>507</v>
      </c>
      <c r="AA727" s="63" t="s">
        <v>6408</v>
      </c>
      <c r="AB727" s="63" t="s">
        <v>6752</v>
      </c>
      <c r="AC727" s="63" t="s">
        <v>6473</v>
      </c>
    </row>
    <row r="728" spans="20:29">
      <c r="T728" s="63" t="s">
        <v>6019</v>
      </c>
      <c r="U728" s="63" t="s">
        <v>6405</v>
      </c>
      <c r="V728" s="63" t="s">
        <v>317</v>
      </c>
      <c r="W728" s="63" t="s">
        <v>6458</v>
      </c>
      <c r="X728" s="63" t="s">
        <v>6753</v>
      </c>
      <c r="Y728" s="63" t="s">
        <v>6406</v>
      </c>
      <c r="Z728" s="63" t="s">
        <v>510</v>
      </c>
      <c r="AA728" s="63" t="s">
        <v>683</v>
      </c>
      <c r="AB728" s="63" t="s">
        <v>6754</v>
      </c>
      <c r="AC728" s="63" t="s">
        <v>6473</v>
      </c>
    </row>
    <row r="729" spans="20:29">
      <c r="T729" s="63" t="s">
        <v>6020</v>
      </c>
      <c r="U729" s="63" t="s">
        <v>6406</v>
      </c>
      <c r="V729" s="63" t="s">
        <v>313</v>
      </c>
      <c r="W729" s="63" t="s">
        <v>6755</v>
      </c>
      <c r="X729" s="63" t="s">
        <v>6756</v>
      </c>
      <c r="Y729" s="63" t="s">
        <v>6412</v>
      </c>
      <c r="Z729" s="63" t="s">
        <v>6412</v>
      </c>
      <c r="AA729" s="63" t="s">
        <v>519</v>
      </c>
      <c r="AB729" s="63" t="s">
        <v>6757</v>
      </c>
      <c r="AC729" s="63" t="s">
        <v>6473</v>
      </c>
    </row>
    <row r="730" spans="20:29">
      <c r="T730" s="63" t="s">
        <v>6021</v>
      </c>
      <c r="U730" s="63" t="s">
        <v>6397</v>
      </c>
      <c r="V730" s="63" t="s">
        <v>307</v>
      </c>
      <c r="W730" s="63" t="s">
        <v>6417</v>
      </c>
      <c r="X730" s="63" t="s">
        <v>6758</v>
      </c>
      <c r="Y730" s="63" t="s">
        <v>507</v>
      </c>
      <c r="Z730" s="63" t="s">
        <v>508</v>
      </c>
      <c r="AA730" s="63" t="s">
        <v>505</v>
      </c>
      <c r="AB730" s="63" t="s">
        <v>6759</v>
      </c>
      <c r="AC730" s="63" t="s">
        <v>6473</v>
      </c>
    </row>
    <row r="731" spans="20:29">
      <c r="T731" s="63" t="s">
        <v>6022</v>
      </c>
      <c r="U731" s="63" t="s">
        <v>507</v>
      </c>
      <c r="V731" s="63" t="s">
        <v>307</v>
      </c>
      <c r="W731" s="63" t="s">
        <v>6760</v>
      </c>
      <c r="X731" s="63" t="s">
        <v>6761</v>
      </c>
      <c r="Y731" s="63" t="s">
        <v>508</v>
      </c>
      <c r="Z731" s="63" t="s">
        <v>508</v>
      </c>
      <c r="AA731" s="63" t="s">
        <v>519</v>
      </c>
      <c r="AB731" s="63" t="s">
        <v>6762</v>
      </c>
      <c r="AC731" s="63" t="s">
        <v>6473</v>
      </c>
    </row>
    <row r="732" spans="20:29">
      <c r="T732" s="63" t="s">
        <v>6023</v>
      </c>
      <c r="U732" s="63" t="s">
        <v>508</v>
      </c>
      <c r="V732" s="63" t="s">
        <v>218</v>
      </c>
      <c r="W732" s="63" t="s">
        <v>6763</v>
      </c>
      <c r="X732" s="63" t="s">
        <v>6764</v>
      </c>
      <c r="Y732" s="63" t="s">
        <v>6414</v>
      </c>
      <c r="Z732" s="63" t="s">
        <v>518</v>
      </c>
      <c r="AA732" s="63" t="s">
        <v>6410</v>
      </c>
      <c r="AB732" s="63" t="s">
        <v>6765</v>
      </c>
      <c r="AC732" s="63" t="s">
        <v>6473</v>
      </c>
    </row>
    <row r="733" spans="20:29">
      <c r="T733" s="63" t="s">
        <v>6024</v>
      </c>
      <c r="U733" s="63" t="s">
        <v>683</v>
      </c>
      <c r="V733" s="63" t="s">
        <v>258</v>
      </c>
      <c r="W733" s="63" t="s">
        <v>6766</v>
      </c>
      <c r="X733" s="63" t="s">
        <v>6767</v>
      </c>
      <c r="Y733" s="63" t="s">
        <v>6399</v>
      </c>
      <c r="Z733" s="63" t="s">
        <v>510</v>
      </c>
      <c r="AA733" s="63" t="s">
        <v>6409</v>
      </c>
      <c r="AB733" s="63" t="s">
        <v>6768</v>
      </c>
      <c r="AC733" s="63" t="s">
        <v>6473</v>
      </c>
    </row>
    <row r="734" spans="20:29">
      <c r="T734" s="63" t="s">
        <v>6025</v>
      </c>
      <c r="U734" s="63" t="s">
        <v>6399</v>
      </c>
      <c r="V734" s="63" t="s">
        <v>299</v>
      </c>
      <c r="W734" s="63" t="s">
        <v>6769</v>
      </c>
      <c r="X734" s="63" t="s">
        <v>6770</v>
      </c>
      <c r="Y734" s="63" t="s">
        <v>504</v>
      </c>
      <c r="Z734" s="63" t="s">
        <v>518</v>
      </c>
      <c r="AA734" s="63" t="s">
        <v>519</v>
      </c>
      <c r="AB734" s="63" t="s">
        <v>6771</v>
      </c>
      <c r="AC734" s="63" t="s">
        <v>6473</v>
      </c>
    </row>
    <row r="735" spans="20:29">
      <c r="T735" s="63" t="s">
        <v>6026</v>
      </c>
      <c r="U735" s="63" t="s">
        <v>6397</v>
      </c>
      <c r="V735" s="63" t="s">
        <v>365</v>
      </c>
      <c r="W735" s="63" t="s">
        <v>6772</v>
      </c>
      <c r="X735" s="63" t="s">
        <v>6773</v>
      </c>
      <c r="Y735" s="63" t="s">
        <v>6408</v>
      </c>
      <c r="Z735" s="63" t="s">
        <v>635</v>
      </c>
      <c r="AA735" s="63" t="s">
        <v>6407</v>
      </c>
      <c r="AB735" s="63" t="s">
        <v>6759</v>
      </c>
      <c r="AC735" s="63" t="s">
        <v>6473</v>
      </c>
    </row>
    <row r="736" spans="20:29">
      <c r="T736" s="63" t="s">
        <v>6027</v>
      </c>
      <c r="U736" s="63" t="s">
        <v>516</v>
      </c>
      <c r="V736" s="63" t="s">
        <v>364</v>
      </c>
      <c r="W736" s="63" t="s">
        <v>6774</v>
      </c>
      <c r="X736" s="63" t="s">
        <v>6775</v>
      </c>
      <c r="Y736" s="63" t="s">
        <v>520</v>
      </c>
      <c r="Z736" s="63" t="s">
        <v>6407</v>
      </c>
      <c r="AA736" s="63" t="s">
        <v>5967</v>
      </c>
      <c r="AB736" s="63" t="s">
        <v>6776</v>
      </c>
      <c r="AC736" s="63" t="s">
        <v>6473</v>
      </c>
    </row>
    <row r="737" spans="20:29">
      <c r="T737" s="63" t="s">
        <v>6028</v>
      </c>
      <c r="U737" s="63" t="s">
        <v>5967</v>
      </c>
      <c r="V737" s="63" t="s">
        <v>281</v>
      </c>
      <c r="W737" s="63" t="s">
        <v>6777</v>
      </c>
      <c r="X737" s="63" t="s">
        <v>6778</v>
      </c>
      <c r="Y737" s="63" t="s">
        <v>5958</v>
      </c>
      <c r="Z737" s="63" t="s">
        <v>5956</v>
      </c>
      <c r="AA737" s="63" t="s">
        <v>6411</v>
      </c>
      <c r="AB737" s="63" t="s">
        <v>6779</v>
      </c>
      <c r="AC737" s="63" t="s">
        <v>6473</v>
      </c>
    </row>
    <row r="738" spans="20:29">
      <c r="T738" s="63" t="s">
        <v>6029</v>
      </c>
      <c r="U738" s="63" t="s">
        <v>520</v>
      </c>
      <c r="V738" s="63" t="s">
        <v>263</v>
      </c>
      <c r="W738" s="63" t="s">
        <v>6780</v>
      </c>
      <c r="X738" s="63" t="s">
        <v>6781</v>
      </c>
      <c r="Y738" s="63" t="s">
        <v>6410</v>
      </c>
      <c r="Z738" s="63" t="s">
        <v>6410</v>
      </c>
      <c r="AA738" s="63" t="s">
        <v>521</v>
      </c>
      <c r="AB738" s="63" t="s">
        <v>6782</v>
      </c>
      <c r="AC738" s="63" t="s">
        <v>6473</v>
      </c>
    </row>
    <row r="739" spans="20:29">
      <c r="T739" s="63" t="s">
        <v>6030</v>
      </c>
      <c r="U739" s="63" t="s">
        <v>6410</v>
      </c>
      <c r="V739" s="63" t="s">
        <v>323</v>
      </c>
      <c r="W739" s="63" t="s">
        <v>6783</v>
      </c>
      <c r="X739" s="63" t="s">
        <v>6784</v>
      </c>
      <c r="Y739" s="63" t="s">
        <v>5967</v>
      </c>
      <c r="Z739" s="63" t="s">
        <v>6415</v>
      </c>
      <c r="AA739" s="63" t="s">
        <v>6378</v>
      </c>
      <c r="AB739" s="63" t="s">
        <v>6785</v>
      </c>
      <c r="AC739" s="63" t="s">
        <v>6473</v>
      </c>
    </row>
    <row r="740" spans="20:29">
      <c r="T740" s="63" t="s">
        <v>6031</v>
      </c>
      <c r="U740" s="63" t="s">
        <v>5956</v>
      </c>
      <c r="V740" s="63" t="s">
        <v>281</v>
      </c>
      <c r="W740" s="63" t="s">
        <v>6786</v>
      </c>
      <c r="X740" s="63" t="s">
        <v>6787</v>
      </c>
      <c r="Y740" s="63" t="s">
        <v>6410</v>
      </c>
      <c r="Z740" s="63" t="s">
        <v>6415</v>
      </c>
      <c r="AA740" s="63" t="s">
        <v>5958</v>
      </c>
      <c r="AB740" s="63" t="s">
        <v>6788</v>
      </c>
      <c r="AC740" s="63" t="s">
        <v>6473</v>
      </c>
    </row>
    <row r="741" spans="20:29">
      <c r="T741" s="63" t="s">
        <v>6032</v>
      </c>
      <c r="U741" s="63" t="s">
        <v>6410</v>
      </c>
      <c r="V741" s="63" t="s">
        <v>281</v>
      </c>
      <c r="W741" s="63" t="s">
        <v>6789</v>
      </c>
      <c r="X741" s="63" t="s">
        <v>6790</v>
      </c>
      <c r="Y741" s="63" t="s">
        <v>516</v>
      </c>
      <c r="Z741" s="63" t="s">
        <v>516</v>
      </c>
      <c r="AA741" s="63" t="s">
        <v>5967</v>
      </c>
      <c r="AB741" s="63" t="s">
        <v>6785</v>
      </c>
      <c r="AC741" s="63" t="s">
        <v>6473</v>
      </c>
    </row>
    <row r="742" spans="20:29">
      <c r="T742" s="63" t="s">
        <v>6033</v>
      </c>
      <c r="U742" s="63" t="s">
        <v>6415</v>
      </c>
      <c r="V742" s="63" t="s">
        <v>263</v>
      </c>
      <c r="W742" s="63" t="s">
        <v>6791</v>
      </c>
      <c r="X742" s="63" t="s">
        <v>6792</v>
      </c>
      <c r="Y742" s="63" t="s">
        <v>6403</v>
      </c>
      <c r="Z742" s="63" t="s">
        <v>6408</v>
      </c>
      <c r="AA742" s="63" t="s">
        <v>5958</v>
      </c>
      <c r="AB742" s="63" t="s">
        <v>6793</v>
      </c>
      <c r="AC742" s="63" t="s">
        <v>6473</v>
      </c>
    </row>
    <row r="743" spans="20:29">
      <c r="T743" s="63" t="s">
        <v>6034</v>
      </c>
      <c r="U743" s="63" t="s">
        <v>516</v>
      </c>
      <c r="V743" s="63" t="s">
        <v>269</v>
      </c>
      <c r="W743" s="63" t="s">
        <v>6794</v>
      </c>
      <c r="X743" s="63" t="s">
        <v>6795</v>
      </c>
      <c r="Y743" s="63" t="s">
        <v>5956</v>
      </c>
      <c r="Z743" s="63" t="s">
        <v>6407</v>
      </c>
      <c r="AA743" s="63" t="s">
        <v>6372</v>
      </c>
      <c r="AB743" s="63" t="s">
        <v>6776</v>
      </c>
      <c r="AC743" s="63" t="s">
        <v>6473</v>
      </c>
    </row>
    <row r="744" spans="20:29">
      <c r="T744" s="63" t="s">
        <v>6035</v>
      </c>
      <c r="U744" s="63" t="s">
        <v>511</v>
      </c>
      <c r="V744" s="63" t="s">
        <v>232</v>
      </c>
      <c r="W744" s="63" t="s">
        <v>6796</v>
      </c>
      <c r="X744" s="63" t="s">
        <v>6797</v>
      </c>
      <c r="Y744" s="63" t="s">
        <v>520</v>
      </c>
      <c r="Z744" s="63" t="s">
        <v>503</v>
      </c>
      <c r="AA744" s="63" t="s">
        <v>511</v>
      </c>
      <c r="AB744" s="63" t="s">
        <v>6798</v>
      </c>
      <c r="AC744" s="63" t="s">
        <v>6473</v>
      </c>
    </row>
    <row r="745" spans="20:29">
      <c r="T745" s="63" t="s">
        <v>6036</v>
      </c>
      <c r="U745" s="63" t="s">
        <v>511</v>
      </c>
      <c r="V745" s="63" t="s">
        <v>265</v>
      </c>
      <c r="W745" s="63" t="s">
        <v>6799</v>
      </c>
      <c r="X745" s="63" t="s">
        <v>6800</v>
      </c>
      <c r="Y745" s="63" t="s">
        <v>5964</v>
      </c>
      <c r="Z745" s="63" t="s">
        <v>511</v>
      </c>
      <c r="AA745" s="63" t="s">
        <v>6375</v>
      </c>
      <c r="AB745" s="63" t="s">
        <v>6798</v>
      </c>
      <c r="AC745" s="63" t="s">
        <v>6473</v>
      </c>
    </row>
    <row r="746" spans="20:29">
      <c r="T746" s="63" t="s">
        <v>6037</v>
      </c>
      <c r="U746" s="63" t="s">
        <v>515</v>
      </c>
      <c r="V746" s="63" t="s">
        <v>161</v>
      </c>
      <c r="W746" s="63" t="s">
        <v>6801</v>
      </c>
      <c r="X746" s="63" t="s">
        <v>6802</v>
      </c>
      <c r="Y746" s="63" t="s">
        <v>515</v>
      </c>
      <c r="Z746" s="63" t="s">
        <v>515</v>
      </c>
      <c r="AA746" s="63" t="s">
        <v>5963</v>
      </c>
      <c r="AB746" s="63" t="s">
        <v>6803</v>
      </c>
      <c r="AC746" s="63" t="s">
        <v>6473</v>
      </c>
    </row>
    <row r="747" spans="20:29">
      <c r="T747" s="63" t="s">
        <v>6038</v>
      </c>
      <c r="U747" s="63" t="s">
        <v>6375</v>
      </c>
      <c r="V747" s="63" t="s">
        <v>232</v>
      </c>
      <c r="W747" s="63" t="s">
        <v>6804</v>
      </c>
      <c r="X747" s="63" t="s">
        <v>6805</v>
      </c>
      <c r="Y747" s="63" t="s">
        <v>5559</v>
      </c>
      <c r="Z747" s="63" t="s">
        <v>6375</v>
      </c>
      <c r="AA747" s="63" t="s">
        <v>6370</v>
      </c>
      <c r="AB747" s="63" t="s">
        <v>6806</v>
      </c>
      <c r="AC747" s="63" t="s">
        <v>6473</v>
      </c>
    </row>
    <row r="748" spans="20:29">
      <c r="T748" s="63" t="s">
        <v>6039</v>
      </c>
      <c r="U748" s="63" t="s">
        <v>6375</v>
      </c>
      <c r="V748" s="63" t="s">
        <v>323</v>
      </c>
      <c r="W748" s="63" t="s">
        <v>6807</v>
      </c>
      <c r="X748" s="63" t="s">
        <v>6808</v>
      </c>
      <c r="Y748" s="63" t="s">
        <v>6377</v>
      </c>
      <c r="Z748" s="63" t="s">
        <v>6377</v>
      </c>
      <c r="AA748" s="63" t="s">
        <v>5963</v>
      </c>
      <c r="AB748" s="63" t="s">
        <v>6806</v>
      </c>
      <c r="AC748" s="63" t="s">
        <v>6473</v>
      </c>
    </row>
    <row r="749" spans="20:29">
      <c r="T749" s="63" t="s">
        <v>6040</v>
      </c>
      <c r="U749" s="63" t="s">
        <v>6373</v>
      </c>
      <c r="V749" s="63" t="s">
        <v>299</v>
      </c>
      <c r="W749" s="63" t="s">
        <v>6809</v>
      </c>
      <c r="X749" s="63" t="s">
        <v>6810</v>
      </c>
      <c r="Y749" s="63" t="s">
        <v>6373</v>
      </c>
      <c r="Z749" s="63" t="s">
        <v>6375</v>
      </c>
      <c r="AA749" s="63" t="s">
        <v>680</v>
      </c>
      <c r="AB749" s="63" t="s">
        <v>6811</v>
      </c>
      <c r="AC749" s="63" t="s">
        <v>6473</v>
      </c>
    </row>
    <row r="750" spans="20:29">
      <c r="T750" s="63" t="s">
        <v>6041</v>
      </c>
      <c r="U750" s="63" t="s">
        <v>6369</v>
      </c>
      <c r="V750" s="63" t="s">
        <v>232</v>
      </c>
      <c r="W750" s="63" t="s">
        <v>6812</v>
      </c>
      <c r="X750" s="63" t="s">
        <v>6813</v>
      </c>
      <c r="Y750" s="63" t="s">
        <v>6369</v>
      </c>
      <c r="Z750" s="63" t="s">
        <v>6373</v>
      </c>
      <c r="AA750" s="63" t="s">
        <v>5417</v>
      </c>
      <c r="AB750" s="63" t="s">
        <v>6814</v>
      </c>
      <c r="AC750" s="63" t="s">
        <v>6473</v>
      </c>
    </row>
    <row r="751" spans="20:29">
      <c r="T751" s="63" t="s">
        <v>6042</v>
      </c>
      <c r="U751" s="63" t="s">
        <v>6369</v>
      </c>
      <c r="V751" s="63" t="s">
        <v>323</v>
      </c>
      <c r="W751" s="63" t="s">
        <v>6815</v>
      </c>
      <c r="X751" s="63" t="s">
        <v>6816</v>
      </c>
      <c r="Y751" s="63" t="s">
        <v>6369</v>
      </c>
      <c r="Z751" s="63" t="s">
        <v>5559</v>
      </c>
      <c r="AA751" s="63" t="s">
        <v>514</v>
      </c>
      <c r="AB751" s="63" t="s">
        <v>6814</v>
      </c>
      <c r="AC751" s="63" t="s">
        <v>6473</v>
      </c>
    </row>
    <row r="752" spans="20:29">
      <c r="T752" s="63" t="s">
        <v>6043</v>
      </c>
      <c r="U752" s="63" t="s">
        <v>680</v>
      </c>
      <c r="V752" s="63" t="s">
        <v>281</v>
      </c>
      <c r="W752" s="63" t="s">
        <v>6817</v>
      </c>
      <c r="X752" s="63" t="s">
        <v>6818</v>
      </c>
      <c r="Y752" s="63" t="s">
        <v>680</v>
      </c>
      <c r="Z752" s="63" t="s">
        <v>5559</v>
      </c>
      <c r="AA752" s="63" t="s">
        <v>6371</v>
      </c>
      <c r="AB752" s="63" t="s">
        <v>6819</v>
      </c>
      <c r="AC752" s="63" t="s">
        <v>6473</v>
      </c>
    </row>
    <row r="753" spans="20:29">
      <c r="T753" s="63" t="s">
        <v>6044</v>
      </c>
      <c r="U753" s="63" t="s">
        <v>6369</v>
      </c>
      <c r="V753" s="63" t="s">
        <v>263</v>
      </c>
      <c r="W753" s="63" t="s">
        <v>6820</v>
      </c>
      <c r="X753" s="63" t="s">
        <v>6821</v>
      </c>
      <c r="Y753" s="63" t="s">
        <v>5964</v>
      </c>
      <c r="Z753" s="63" t="s">
        <v>5964</v>
      </c>
      <c r="AA753" s="63" t="s">
        <v>514</v>
      </c>
      <c r="AB753" s="63" t="s">
        <v>6814</v>
      </c>
      <c r="AC753" s="63" t="s">
        <v>6473</v>
      </c>
    </row>
    <row r="754" spans="20:29">
      <c r="T754" s="63" t="s">
        <v>6045</v>
      </c>
      <c r="U754" s="63" t="s">
        <v>5559</v>
      </c>
      <c r="V754" s="63" t="s">
        <v>265</v>
      </c>
      <c r="W754" s="63" t="s">
        <v>6822</v>
      </c>
      <c r="X754" s="63" t="s">
        <v>6823</v>
      </c>
      <c r="Y754" s="63" t="s">
        <v>680</v>
      </c>
      <c r="Z754" s="63" t="s">
        <v>5559</v>
      </c>
      <c r="AA754" s="63" t="s">
        <v>6376</v>
      </c>
      <c r="AB754" s="63" t="s">
        <v>6824</v>
      </c>
      <c r="AC754" s="63" t="s">
        <v>6473</v>
      </c>
    </row>
    <row r="755" spans="20:29">
      <c r="T755" s="63" t="s">
        <v>6046</v>
      </c>
      <c r="U755" s="63" t="s">
        <v>5417</v>
      </c>
      <c r="V755" s="63" t="s">
        <v>323</v>
      </c>
      <c r="W755" s="63" t="s">
        <v>6825</v>
      </c>
      <c r="X755" s="63" t="s">
        <v>6826</v>
      </c>
      <c r="Y755" s="63" t="s">
        <v>5417</v>
      </c>
      <c r="Z755" s="63" t="s">
        <v>6369</v>
      </c>
      <c r="AA755" s="63" t="s">
        <v>5524</v>
      </c>
      <c r="AB755" s="63" t="s">
        <v>6827</v>
      </c>
      <c r="AC755" s="63" t="s">
        <v>6473</v>
      </c>
    </row>
    <row r="756" spans="20:29">
      <c r="T756" s="63" t="s">
        <v>6047</v>
      </c>
      <c r="U756" s="63" t="s">
        <v>5562</v>
      </c>
      <c r="V756" s="63" t="s">
        <v>230</v>
      </c>
      <c r="W756" s="63" t="s">
        <v>6828</v>
      </c>
      <c r="X756" s="63" t="s">
        <v>6829</v>
      </c>
      <c r="Y756" s="63" t="s">
        <v>5558</v>
      </c>
      <c r="Z756" s="63" t="s">
        <v>514</v>
      </c>
      <c r="AA756" s="63" t="s">
        <v>5524</v>
      </c>
      <c r="AB756" s="63" t="s">
        <v>6830</v>
      </c>
      <c r="AC756" s="63" t="s">
        <v>6473</v>
      </c>
    </row>
    <row r="757" spans="20:29">
      <c r="T757" s="63" t="s">
        <v>6048</v>
      </c>
      <c r="U757" s="63" t="s">
        <v>5558</v>
      </c>
      <c r="V757" s="63" t="s">
        <v>232</v>
      </c>
      <c r="W757" s="63" t="s">
        <v>6831</v>
      </c>
      <c r="X757" s="63" t="s">
        <v>6832</v>
      </c>
      <c r="Y757" s="63" t="s">
        <v>514</v>
      </c>
      <c r="Z757" s="63" t="s">
        <v>514</v>
      </c>
      <c r="AA757" s="63" t="s">
        <v>6379</v>
      </c>
      <c r="AB757" s="63" t="s">
        <v>6833</v>
      </c>
      <c r="AC757" s="63" t="s">
        <v>6473</v>
      </c>
    </row>
    <row r="758" spans="20:29">
      <c r="T758" s="63" t="s">
        <v>6049</v>
      </c>
      <c r="U758" s="63" t="s">
        <v>5558</v>
      </c>
      <c r="V758" s="63" t="s">
        <v>315</v>
      </c>
      <c r="W758" s="63" t="s">
        <v>6834</v>
      </c>
      <c r="X758" s="63" t="s">
        <v>6835</v>
      </c>
      <c r="Y758" s="63" t="s">
        <v>6371</v>
      </c>
      <c r="Z758" s="63" t="s">
        <v>5562</v>
      </c>
      <c r="AA758" s="63" t="s">
        <v>5961</v>
      </c>
      <c r="AB758" s="63" t="s">
        <v>6833</v>
      </c>
      <c r="AC758" s="63" t="s">
        <v>6473</v>
      </c>
    </row>
    <row r="759" spans="20:29">
      <c r="T759" s="63" t="s">
        <v>6050</v>
      </c>
      <c r="U759" s="63" t="s">
        <v>680</v>
      </c>
      <c r="V759" s="63" t="s">
        <v>232</v>
      </c>
      <c r="W759" s="63" t="s">
        <v>6836</v>
      </c>
      <c r="X759" s="63" t="s">
        <v>6837</v>
      </c>
      <c r="Y759" s="63" t="s">
        <v>5952</v>
      </c>
      <c r="Z759" s="63" t="s">
        <v>5952</v>
      </c>
      <c r="AA759" s="63" t="s">
        <v>5534</v>
      </c>
      <c r="AB759" s="63" t="s">
        <v>6819</v>
      </c>
      <c r="AC759" s="63" t="s">
        <v>6473</v>
      </c>
    </row>
    <row r="760" spans="20:29">
      <c r="T760" s="63" t="s">
        <v>6051</v>
      </c>
      <c r="U760" s="63" t="s">
        <v>680</v>
      </c>
      <c r="V760" s="63" t="s">
        <v>321</v>
      </c>
      <c r="W760" s="63" t="s">
        <v>6838</v>
      </c>
      <c r="X760" s="63" t="s">
        <v>6839</v>
      </c>
      <c r="Y760" s="63" t="s">
        <v>6371</v>
      </c>
      <c r="Z760" s="63" t="s">
        <v>5963</v>
      </c>
      <c r="AA760" s="63" t="s">
        <v>5558</v>
      </c>
      <c r="AB760" s="63" t="s">
        <v>6819</v>
      </c>
      <c r="AC760" s="63" t="s">
        <v>6473</v>
      </c>
    </row>
    <row r="761" spans="20:29">
      <c r="T761" s="63" t="s">
        <v>6052</v>
      </c>
      <c r="U761" s="63" t="s">
        <v>6374</v>
      </c>
      <c r="V761" s="63" t="s">
        <v>265</v>
      </c>
      <c r="W761" s="63" t="s">
        <v>6840</v>
      </c>
      <c r="X761" s="63" t="s">
        <v>6841</v>
      </c>
      <c r="Y761" s="63" t="s">
        <v>5422</v>
      </c>
      <c r="Z761" s="63" t="s">
        <v>5952</v>
      </c>
      <c r="AA761" s="63" t="s">
        <v>5395</v>
      </c>
      <c r="AB761" s="63" t="s">
        <v>6842</v>
      </c>
      <c r="AC761" s="63" t="s">
        <v>6473</v>
      </c>
    </row>
    <row r="762" spans="20:29">
      <c r="T762" s="63" t="s">
        <v>6053</v>
      </c>
      <c r="U762" s="63" t="s">
        <v>5558</v>
      </c>
      <c r="V762" s="63" t="s">
        <v>291</v>
      </c>
      <c r="W762" s="63" t="s">
        <v>6843</v>
      </c>
      <c r="X762" s="63" t="s">
        <v>6844</v>
      </c>
      <c r="Y762" s="63" t="s">
        <v>5559</v>
      </c>
      <c r="Z762" s="63" t="s">
        <v>6373</v>
      </c>
      <c r="AA762" s="63" t="s">
        <v>5544</v>
      </c>
      <c r="AB762" s="63" t="s">
        <v>6833</v>
      </c>
      <c r="AC762" s="63" t="s">
        <v>6473</v>
      </c>
    </row>
    <row r="763" spans="20:29">
      <c r="T763" s="63" t="s">
        <v>6054</v>
      </c>
      <c r="U763" s="63" t="s">
        <v>5559</v>
      </c>
      <c r="V763" s="63" t="s">
        <v>303</v>
      </c>
      <c r="W763" s="63" t="s">
        <v>6845</v>
      </c>
      <c r="X763" s="63" t="s">
        <v>6846</v>
      </c>
      <c r="Y763" s="63" t="s">
        <v>6368</v>
      </c>
      <c r="Z763" s="63" t="s">
        <v>6368</v>
      </c>
      <c r="AA763" s="63" t="s">
        <v>6382</v>
      </c>
      <c r="AB763" s="63" t="s">
        <v>6824</v>
      </c>
      <c r="AC763" s="63" t="s">
        <v>6473</v>
      </c>
    </row>
    <row r="764" spans="20:29">
      <c r="T764" s="63" t="s">
        <v>6055</v>
      </c>
      <c r="U764" s="63" t="s">
        <v>6372</v>
      </c>
      <c r="V764" s="63" t="s">
        <v>259</v>
      </c>
      <c r="W764" s="63" t="s">
        <v>6847</v>
      </c>
      <c r="X764" s="63" t="s">
        <v>6848</v>
      </c>
      <c r="Y764" s="63" t="s">
        <v>6371</v>
      </c>
      <c r="Z764" s="63" t="s">
        <v>6372</v>
      </c>
      <c r="AA764" s="63" t="s">
        <v>5422</v>
      </c>
      <c r="AB764" s="63" t="s">
        <v>6849</v>
      </c>
      <c r="AC764" s="63" t="s">
        <v>6473</v>
      </c>
    </row>
    <row r="765" spans="20:29">
      <c r="T765" s="63" t="s">
        <v>6056</v>
      </c>
      <c r="U765" s="63" t="s">
        <v>5417</v>
      </c>
      <c r="V765" s="63" t="s">
        <v>337</v>
      </c>
      <c r="W765" s="63" t="s">
        <v>6850</v>
      </c>
      <c r="X765" s="63" t="s">
        <v>6851</v>
      </c>
      <c r="Y765" s="63" t="s">
        <v>6371</v>
      </c>
      <c r="Z765" s="63" t="s">
        <v>514</v>
      </c>
      <c r="AA765" s="63" t="s">
        <v>5425</v>
      </c>
      <c r="AB765" s="63" t="s">
        <v>6827</v>
      </c>
      <c r="AC765" s="63" t="s">
        <v>6473</v>
      </c>
    </row>
    <row r="766" spans="20:29">
      <c r="T766" s="63" t="s">
        <v>6057</v>
      </c>
      <c r="U766" s="63" t="s">
        <v>5422</v>
      </c>
      <c r="V766" s="63" t="s">
        <v>234</v>
      </c>
      <c r="W766" s="63" t="s">
        <v>6852</v>
      </c>
      <c r="X766" s="63" t="s">
        <v>6853</v>
      </c>
      <c r="Y766" s="63" t="s">
        <v>6371</v>
      </c>
      <c r="Z766" s="63" t="s">
        <v>680</v>
      </c>
      <c r="AA766" s="63" t="s">
        <v>5391</v>
      </c>
      <c r="AB766" s="63" t="s">
        <v>6854</v>
      </c>
      <c r="AC766" s="63" t="s">
        <v>6473</v>
      </c>
    </row>
    <row r="767" spans="20:29">
      <c r="T767" s="63" t="s">
        <v>6058</v>
      </c>
      <c r="U767" s="63" t="s">
        <v>5534</v>
      </c>
      <c r="V767" s="63" t="s">
        <v>256</v>
      </c>
      <c r="W767" s="63" t="s">
        <v>6855</v>
      </c>
      <c r="X767" s="63" t="s">
        <v>6856</v>
      </c>
      <c r="Y767" s="63" t="s">
        <v>5969</v>
      </c>
      <c r="Z767" s="63" t="s">
        <v>5956</v>
      </c>
      <c r="AA767" s="63" t="s">
        <v>5451</v>
      </c>
      <c r="AB767" s="63" t="s">
        <v>6857</v>
      </c>
      <c r="AC767" s="63" t="s">
        <v>6473</v>
      </c>
    </row>
    <row r="768" spans="20:29">
      <c r="T768" s="63" t="s">
        <v>6059</v>
      </c>
      <c r="U768" s="63" t="s">
        <v>5391</v>
      </c>
      <c r="V768" s="63" t="s">
        <v>232</v>
      </c>
      <c r="W768" s="63" t="s">
        <v>6858</v>
      </c>
      <c r="X768" s="63" t="s">
        <v>6859</v>
      </c>
      <c r="Y768" s="63" t="s">
        <v>5533</v>
      </c>
      <c r="Z768" s="63" t="s">
        <v>5395</v>
      </c>
      <c r="AA768" s="63" t="s">
        <v>5409</v>
      </c>
      <c r="AB768" s="63" t="s">
        <v>6860</v>
      </c>
      <c r="AC768" s="63" t="s">
        <v>6473</v>
      </c>
    </row>
    <row r="769" spans="20:29">
      <c r="T769" s="63" t="s">
        <v>6060</v>
      </c>
      <c r="U769" s="63" t="s">
        <v>5391</v>
      </c>
      <c r="V769" s="63" t="s">
        <v>232</v>
      </c>
      <c r="W769" s="63" t="s">
        <v>6861</v>
      </c>
      <c r="X769" s="63" t="s">
        <v>6862</v>
      </c>
      <c r="Y769" s="63" t="s">
        <v>5391</v>
      </c>
      <c r="Z769" s="63" t="s">
        <v>5395</v>
      </c>
      <c r="AA769" s="63" t="s">
        <v>5951</v>
      </c>
      <c r="AB769" s="63" t="s">
        <v>6860</v>
      </c>
      <c r="AC769" s="63" t="s">
        <v>6473</v>
      </c>
    </row>
    <row r="770" spans="20:29">
      <c r="T770" s="63" t="s">
        <v>6061</v>
      </c>
      <c r="U770" s="63" t="s">
        <v>5391</v>
      </c>
      <c r="V770" s="63" t="s">
        <v>232</v>
      </c>
      <c r="W770" s="63" t="s">
        <v>6863</v>
      </c>
      <c r="X770" s="63" t="s">
        <v>6864</v>
      </c>
      <c r="Y770" s="63" t="s">
        <v>5969</v>
      </c>
      <c r="Z770" s="63" t="s">
        <v>5416</v>
      </c>
      <c r="AA770" s="63" t="s">
        <v>5451</v>
      </c>
      <c r="AB770" s="63" t="s">
        <v>6860</v>
      </c>
      <c r="AC770" s="63" t="s">
        <v>6473</v>
      </c>
    </row>
    <row r="771" spans="20:29">
      <c r="T771" s="63" t="s">
        <v>6062</v>
      </c>
      <c r="U771" s="63" t="s">
        <v>5391</v>
      </c>
      <c r="V771" s="63" t="s">
        <v>263</v>
      </c>
      <c r="W771" s="63" t="s">
        <v>5219</v>
      </c>
      <c r="X771" s="63" t="s">
        <v>6865</v>
      </c>
      <c r="Y771" s="63" t="s">
        <v>5419</v>
      </c>
      <c r="Z771" s="63" t="s">
        <v>5391</v>
      </c>
      <c r="AA771" s="63" t="s">
        <v>5412</v>
      </c>
      <c r="AB771" s="63" t="s">
        <v>6860</v>
      </c>
      <c r="AC771" s="63" t="s">
        <v>6473</v>
      </c>
    </row>
    <row r="772" spans="20:29">
      <c r="T772" s="63" t="s">
        <v>6063</v>
      </c>
      <c r="U772" s="63" t="s">
        <v>5389</v>
      </c>
      <c r="V772" s="63" t="s">
        <v>323</v>
      </c>
      <c r="W772" s="63" t="s">
        <v>6866</v>
      </c>
      <c r="X772" s="63" t="s">
        <v>6867</v>
      </c>
      <c r="Y772" s="63" t="s">
        <v>5533</v>
      </c>
      <c r="Z772" s="63" t="s">
        <v>6379</v>
      </c>
      <c r="AA772" s="63" t="s">
        <v>5451</v>
      </c>
      <c r="AB772" s="63" t="s">
        <v>6868</v>
      </c>
      <c r="AC772" s="63" t="s">
        <v>6473</v>
      </c>
    </row>
    <row r="773" spans="20:29">
      <c r="T773" s="63" t="s">
        <v>6064</v>
      </c>
      <c r="U773" s="63" t="s">
        <v>5395</v>
      </c>
      <c r="V773" s="63" t="s">
        <v>232</v>
      </c>
      <c r="W773" s="63" t="s">
        <v>6869</v>
      </c>
      <c r="X773" s="63" t="s">
        <v>6870</v>
      </c>
      <c r="Y773" s="63" t="s">
        <v>5389</v>
      </c>
      <c r="Z773" s="63" t="s">
        <v>5416</v>
      </c>
      <c r="AA773" s="63" t="s">
        <v>6381</v>
      </c>
      <c r="AB773" s="63" t="s">
        <v>6871</v>
      </c>
      <c r="AC773" s="63" t="s">
        <v>6473</v>
      </c>
    </row>
    <row r="774" spans="20:29">
      <c r="T774" s="63" t="s">
        <v>6065</v>
      </c>
      <c r="U774" s="63" t="s">
        <v>5395</v>
      </c>
      <c r="V774" s="63" t="s">
        <v>232</v>
      </c>
      <c r="W774" s="63" t="s">
        <v>6872</v>
      </c>
      <c r="X774" s="63" t="s">
        <v>6873</v>
      </c>
      <c r="Y774" s="63" t="s">
        <v>5395</v>
      </c>
      <c r="Z774" s="63" t="s">
        <v>5395</v>
      </c>
      <c r="AA774" s="63" t="s">
        <v>5412</v>
      </c>
      <c r="AB774" s="63" t="s">
        <v>6871</v>
      </c>
      <c r="AC774" s="63" t="s">
        <v>6473</v>
      </c>
    </row>
    <row r="775" spans="20:29">
      <c r="T775" s="63" t="s">
        <v>6066</v>
      </c>
      <c r="U775" s="63" t="s">
        <v>5395</v>
      </c>
      <c r="V775" s="63" t="s">
        <v>299</v>
      </c>
      <c r="W775" s="63" t="s">
        <v>6874</v>
      </c>
      <c r="X775" s="63" t="s">
        <v>6875</v>
      </c>
      <c r="Y775" s="63" t="s">
        <v>5395</v>
      </c>
      <c r="Z775" s="63" t="s">
        <v>5395</v>
      </c>
      <c r="AA775" s="63" t="s">
        <v>5194</v>
      </c>
      <c r="AB775" s="63" t="s">
        <v>6871</v>
      </c>
      <c r="AC775" s="63" t="s">
        <v>6473</v>
      </c>
    </row>
    <row r="776" spans="20:29">
      <c r="T776" s="63" t="s">
        <v>6067</v>
      </c>
      <c r="U776" s="63" t="s">
        <v>5969</v>
      </c>
      <c r="V776" s="63" t="s">
        <v>313</v>
      </c>
      <c r="W776" s="63" t="s">
        <v>6876</v>
      </c>
      <c r="X776" s="63" t="s">
        <v>6877</v>
      </c>
      <c r="Y776" s="63" t="s">
        <v>5451</v>
      </c>
      <c r="Z776" s="63" t="s">
        <v>5391</v>
      </c>
      <c r="AA776" s="63" t="s">
        <v>5398</v>
      </c>
      <c r="AB776" s="63" t="s">
        <v>6878</v>
      </c>
      <c r="AC776" s="63" t="s">
        <v>6473</v>
      </c>
    </row>
    <row r="777" spans="20:29">
      <c r="T777" s="63" t="s">
        <v>6068</v>
      </c>
      <c r="U777" s="63" t="s">
        <v>5451</v>
      </c>
      <c r="V777" s="63" t="s">
        <v>323</v>
      </c>
      <c r="W777" s="63" t="s">
        <v>6879</v>
      </c>
      <c r="X777" s="63" t="s">
        <v>6880</v>
      </c>
      <c r="Y777" s="63" t="s">
        <v>5194</v>
      </c>
      <c r="Z777" s="63" t="s">
        <v>5533</v>
      </c>
      <c r="AA777" s="63" t="s">
        <v>5449</v>
      </c>
      <c r="AB777" s="63" t="s">
        <v>6881</v>
      </c>
      <c r="AC777" s="63" t="s">
        <v>6473</v>
      </c>
    </row>
    <row r="778" spans="20:29">
      <c r="T778" s="63" t="s">
        <v>6069</v>
      </c>
      <c r="U778" s="63" t="s">
        <v>5412</v>
      </c>
      <c r="V778" s="63" t="s">
        <v>218</v>
      </c>
      <c r="W778" s="63" t="s">
        <v>6882</v>
      </c>
      <c r="X778" s="63" t="s">
        <v>6883</v>
      </c>
      <c r="Y778" s="63" t="s">
        <v>5454</v>
      </c>
      <c r="Z778" s="63" t="s">
        <v>5451</v>
      </c>
      <c r="AA778" s="63" t="s">
        <v>5197</v>
      </c>
      <c r="AB778" s="63" t="s">
        <v>6884</v>
      </c>
      <c r="AC778" s="63" t="s">
        <v>6473</v>
      </c>
    </row>
    <row r="779" spans="20:29">
      <c r="T779" s="63" t="s">
        <v>6070</v>
      </c>
      <c r="U779" s="63" t="s">
        <v>5454</v>
      </c>
      <c r="V779" s="63" t="s">
        <v>313</v>
      </c>
      <c r="W779" s="63" t="s">
        <v>1537</v>
      </c>
      <c r="X779" s="63" t="s">
        <v>6885</v>
      </c>
      <c r="Y779" s="63" t="s">
        <v>5472</v>
      </c>
      <c r="Z779" s="63" t="s">
        <v>5423</v>
      </c>
      <c r="AA779" s="63" t="s">
        <v>5472</v>
      </c>
      <c r="AB779" s="63" t="s">
        <v>6886</v>
      </c>
      <c r="AC779" s="63" t="s">
        <v>6473</v>
      </c>
    </row>
    <row r="780" spans="20:29">
      <c r="T780" s="63" t="s">
        <v>6071</v>
      </c>
      <c r="U780" s="63" t="s">
        <v>5192</v>
      </c>
      <c r="V780" s="63" t="s">
        <v>232</v>
      </c>
      <c r="W780" s="63" t="s">
        <v>6887</v>
      </c>
      <c r="X780" s="63" t="s">
        <v>6888</v>
      </c>
      <c r="Y780" s="63" t="s">
        <v>5197</v>
      </c>
      <c r="Z780" s="63" t="s">
        <v>5403</v>
      </c>
      <c r="AA780" s="63" t="s">
        <v>5396</v>
      </c>
      <c r="AB780" s="63" t="s">
        <v>6889</v>
      </c>
      <c r="AC780" s="63" t="s">
        <v>6473</v>
      </c>
    </row>
    <row r="781" spans="20:29">
      <c r="T781" s="63" t="s">
        <v>6072</v>
      </c>
      <c r="U781" s="63" t="s">
        <v>5192</v>
      </c>
      <c r="V781" s="63" t="s">
        <v>323</v>
      </c>
      <c r="W781" s="63" t="s">
        <v>6890</v>
      </c>
      <c r="X781" s="63" t="s">
        <v>6891</v>
      </c>
      <c r="Y781" s="63" t="s">
        <v>5445</v>
      </c>
      <c r="Z781" s="63" t="s">
        <v>5403</v>
      </c>
      <c r="AA781" s="63" t="s">
        <v>5445</v>
      </c>
      <c r="AB781" s="63" t="s">
        <v>6889</v>
      </c>
      <c r="AC781" s="63" t="s">
        <v>6473</v>
      </c>
    </row>
    <row r="782" spans="20:29">
      <c r="T782" s="63" t="s">
        <v>6073</v>
      </c>
      <c r="U782" s="63" t="s">
        <v>5458</v>
      </c>
      <c r="V782" s="63" t="s">
        <v>323</v>
      </c>
      <c r="W782" s="63" t="s">
        <v>6892</v>
      </c>
      <c r="X782" s="63" t="s">
        <v>6893</v>
      </c>
      <c r="Y782" s="63" t="s">
        <v>5192</v>
      </c>
      <c r="Z782" s="63" t="s">
        <v>5192</v>
      </c>
      <c r="AA782" s="63" t="s">
        <v>5385</v>
      </c>
      <c r="AB782" s="63" t="s">
        <v>6894</v>
      </c>
      <c r="AC782" s="63" t="s">
        <v>6473</v>
      </c>
    </row>
    <row r="783" spans="20:29">
      <c r="T783" s="63" t="s">
        <v>6074</v>
      </c>
      <c r="U783" s="63" t="s">
        <v>5197</v>
      </c>
      <c r="V783" s="63" t="s">
        <v>313</v>
      </c>
      <c r="W783" s="63" t="s">
        <v>6895</v>
      </c>
      <c r="X783" s="63" t="s">
        <v>6896</v>
      </c>
      <c r="Y783" s="63" t="s">
        <v>5191</v>
      </c>
      <c r="Z783" s="63" t="s">
        <v>5403</v>
      </c>
      <c r="AA783" s="63" t="s">
        <v>5445</v>
      </c>
      <c r="AB783" s="63" t="s">
        <v>6897</v>
      </c>
      <c r="AC783" s="63" t="s">
        <v>6473</v>
      </c>
    </row>
    <row r="784" spans="20:29">
      <c r="T784" s="63" t="s">
        <v>6075</v>
      </c>
      <c r="U784" s="63" t="s">
        <v>5191</v>
      </c>
      <c r="V784" s="63" t="s">
        <v>315</v>
      </c>
      <c r="W784" s="63" t="s">
        <v>6898</v>
      </c>
      <c r="X784" s="63" t="s">
        <v>6899</v>
      </c>
      <c r="Y784" s="63" t="s">
        <v>5451</v>
      </c>
      <c r="Z784" s="63" t="s">
        <v>5451</v>
      </c>
      <c r="AA784" s="63" t="s">
        <v>5396</v>
      </c>
      <c r="AB784" s="63" t="s">
        <v>6900</v>
      </c>
      <c r="AC784" s="63" t="s">
        <v>6473</v>
      </c>
    </row>
    <row r="785" spans="20:29">
      <c r="T785" s="63" t="s">
        <v>6076</v>
      </c>
      <c r="U785" s="63" t="s">
        <v>5398</v>
      </c>
      <c r="V785" s="63" t="s">
        <v>286</v>
      </c>
      <c r="W785" s="63" t="s">
        <v>6901</v>
      </c>
      <c r="X785" s="63" t="s">
        <v>6902</v>
      </c>
      <c r="Y785" s="63" t="s">
        <v>5533</v>
      </c>
      <c r="Z785" s="63" t="s">
        <v>5533</v>
      </c>
      <c r="AA785" s="63" t="s">
        <v>5192</v>
      </c>
      <c r="AB785" s="63" t="s">
        <v>6903</v>
      </c>
      <c r="AC785" s="63" t="s">
        <v>6473</v>
      </c>
    </row>
    <row r="786" spans="20:29">
      <c r="T786" s="63" t="s">
        <v>6077</v>
      </c>
      <c r="U786" s="63" t="s">
        <v>5469</v>
      </c>
      <c r="V786" s="63" t="s">
        <v>321</v>
      </c>
      <c r="W786" s="63" t="s">
        <v>5926</v>
      </c>
      <c r="X786" s="63" t="s">
        <v>6904</v>
      </c>
      <c r="Y786" s="63" t="s">
        <v>5451</v>
      </c>
      <c r="Z786" s="63" t="s">
        <v>5391</v>
      </c>
      <c r="AA786" s="63" t="s">
        <v>5192</v>
      </c>
      <c r="AB786" s="63" t="s">
        <v>6905</v>
      </c>
      <c r="AC786" s="63" t="s">
        <v>6473</v>
      </c>
    </row>
    <row r="787" spans="20:29">
      <c r="T787" s="63" t="s">
        <v>6078</v>
      </c>
      <c r="U787" s="63" t="s">
        <v>5451</v>
      </c>
      <c r="V787" s="63" t="s">
        <v>375</v>
      </c>
      <c r="W787" s="63" t="s">
        <v>6906</v>
      </c>
      <c r="X787" s="63" t="s">
        <v>6907</v>
      </c>
      <c r="Y787" s="63" t="s">
        <v>5472</v>
      </c>
      <c r="Z787" s="63" t="s">
        <v>5419</v>
      </c>
      <c r="AA787" s="63" t="s">
        <v>5396</v>
      </c>
      <c r="AB787" s="63" t="s">
        <v>6881</v>
      </c>
      <c r="AC787" s="63" t="s">
        <v>6473</v>
      </c>
    </row>
    <row r="788" spans="20:29">
      <c r="T788" s="63" t="s">
        <v>6079</v>
      </c>
      <c r="U788" s="63" t="s">
        <v>5472</v>
      </c>
      <c r="V788" s="63" t="s">
        <v>259</v>
      </c>
      <c r="W788" s="63" t="s">
        <v>6908</v>
      </c>
      <c r="X788" s="63" t="s">
        <v>6909</v>
      </c>
      <c r="Y788" s="63" t="s">
        <v>5461</v>
      </c>
      <c r="Z788" s="63" t="s">
        <v>5458</v>
      </c>
      <c r="AA788" s="63" t="s">
        <v>5072</v>
      </c>
      <c r="AB788" s="63" t="s">
        <v>6910</v>
      </c>
      <c r="AC788" s="63" t="s">
        <v>6473</v>
      </c>
    </row>
    <row r="789" spans="20:29">
      <c r="T789" s="63" t="s">
        <v>6080</v>
      </c>
      <c r="U789" s="63" t="s">
        <v>5087</v>
      </c>
      <c r="V789" s="63" t="s">
        <v>337</v>
      </c>
      <c r="W789" s="63" t="s">
        <v>6911</v>
      </c>
      <c r="X789" s="63" t="s">
        <v>6912</v>
      </c>
      <c r="Y789" s="63" t="s">
        <v>5077</v>
      </c>
      <c r="Z789" s="63" t="s">
        <v>5088</v>
      </c>
      <c r="AA789" s="63" t="s">
        <v>5429</v>
      </c>
      <c r="AB789" s="63" t="s">
        <v>6913</v>
      </c>
      <c r="AC789" s="63" t="s">
        <v>6473</v>
      </c>
    </row>
    <row r="790" spans="20:29">
      <c r="T790" s="63" t="s">
        <v>6081</v>
      </c>
      <c r="U790" s="63" t="s">
        <v>5117</v>
      </c>
      <c r="V790" s="63" t="s">
        <v>232</v>
      </c>
      <c r="W790" s="63" t="s">
        <v>6914</v>
      </c>
      <c r="X790" s="63" t="s">
        <v>6915</v>
      </c>
      <c r="Y790" s="63" t="s">
        <v>5077</v>
      </c>
      <c r="Z790" s="63" t="s">
        <v>5103</v>
      </c>
      <c r="AA790" s="63" t="s">
        <v>5002</v>
      </c>
      <c r="AB790" s="63" t="s">
        <v>6916</v>
      </c>
      <c r="AC790" s="63" t="s">
        <v>6473</v>
      </c>
    </row>
    <row r="791" spans="20:29">
      <c r="T791" s="63" t="s">
        <v>6082</v>
      </c>
      <c r="U791" s="63" t="s">
        <v>5117</v>
      </c>
      <c r="V791" s="63" t="s">
        <v>307</v>
      </c>
      <c r="W791" s="63" t="s">
        <v>6917</v>
      </c>
      <c r="X791" s="63" t="s">
        <v>6918</v>
      </c>
      <c r="Y791" s="63" t="s">
        <v>5165</v>
      </c>
      <c r="Z791" s="63" t="s">
        <v>5925</v>
      </c>
      <c r="AA791" s="63" t="s">
        <v>5077</v>
      </c>
      <c r="AB791" s="63" t="s">
        <v>6916</v>
      </c>
      <c r="AC791" s="63" t="s">
        <v>6473</v>
      </c>
    </row>
    <row r="792" spans="20:29">
      <c r="T792" s="63" t="s">
        <v>6083</v>
      </c>
      <c r="U792" s="63" t="s">
        <v>5925</v>
      </c>
      <c r="V792" s="63" t="s">
        <v>321</v>
      </c>
      <c r="W792" s="63" t="s">
        <v>6919</v>
      </c>
      <c r="X792" s="63" t="s">
        <v>6920</v>
      </c>
      <c r="Y792" s="63" t="s">
        <v>5173</v>
      </c>
      <c r="Z792" s="63" t="s">
        <v>5094</v>
      </c>
      <c r="AA792" s="63" t="s">
        <v>5082</v>
      </c>
      <c r="AB792" s="63" t="s">
        <v>6921</v>
      </c>
      <c r="AC792" s="63" t="s">
        <v>6473</v>
      </c>
    </row>
    <row r="793" spans="20:29">
      <c r="T793" s="63" t="s">
        <v>6084</v>
      </c>
      <c r="U793" s="63" t="s">
        <v>5117</v>
      </c>
      <c r="V793" s="63" t="s">
        <v>258</v>
      </c>
      <c r="W793" s="63" t="s">
        <v>6922</v>
      </c>
      <c r="X793" s="63" t="s">
        <v>6923</v>
      </c>
      <c r="Y793" s="63" t="s">
        <v>5545</v>
      </c>
      <c r="Z793" s="63" t="s">
        <v>5069</v>
      </c>
      <c r="AA793" s="63" t="s">
        <v>5079</v>
      </c>
      <c r="AB793" s="63" t="s">
        <v>6916</v>
      </c>
      <c r="AC793" s="63" t="s">
        <v>6473</v>
      </c>
    </row>
    <row r="794" spans="20:29">
      <c r="T794" s="63" t="s">
        <v>6085</v>
      </c>
      <c r="U794" s="63" t="s">
        <v>5545</v>
      </c>
      <c r="V794" s="63" t="s">
        <v>258</v>
      </c>
      <c r="W794" s="63" t="s">
        <v>6924</v>
      </c>
      <c r="X794" s="63" t="s">
        <v>6925</v>
      </c>
      <c r="Y794" s="63" t="s">
        <v>5436</v>
      </c>
      <c r="Z794" s="63" t="s">
        <v>5188</v>
      </c>
      <c r="AA794" s="63" t="s">
        <v>5925</v>
      </c>
      <c r="AB794" s="63" t="s">
        <v>6926</v>
      </c>
      <c r="AC794" s="63" t="s">
        <v>6473</v>
      </c>
    </row>
    <row r="795" spans="20:29">
      <c r="T795" s="63" t="s">
        <v>6086</v>
      </c>
      <c r="U795" s="63" t="s">
        <v>5506</v>
      </c>
      <c r="V795" s="63" t="s">
        <v>323</v>
      </c>
      <c r="W795" s="63" t="s">
        <v>6927</v>
      </c>
      <c r="X795" s="63" t="s">
        <v>6928</v>
      </c>
      <c r="Y795" s="63" t="s">
        <v>5168</v>
      </c>
      <c r="Z795" s="63" t="s">
        <v>5382</v>
      </c>
      <c r="AA795" s="63" t="s">
        <v>5168</v>
      </c>
      <c r="AB795" s="63" t="s">
        <v>6929</v>
      </c>
      <c r="AC795" s="63" t="s">
        <v>6473</v>
      </c>
    </row>
    <row r="796" spans="20:29">
      <c r="T796" s="63" t="s">
        <v>6087</v>
      </c>
      <c r="U796" s="63" t="s">
        <v>5461</v>
      </c>
      <c r="V796" s="63" t="s">
        <v>230</v>
      </c>
      <c r="W796" s="63" t="s">
        <v>6930</v>
      </c>
      <c r="X796" s="63" t="s">
        <v>6931</v>
      </c>
      <c r="Y796" s="63" t="s">
        <v>5545</v>
      </c>
      <c r="Z796" s="63" t="s">
        <v>5506</v>
      </c>
      <c r="AA796" s="63" t="s">
        <v>5075</v>
      </c>
      <c r="AB796" s="63" t="s">
        <v>6932</v>
      </c>
      <c r="AC796" s="63" t="s">
        <v>6473</v>
      </c>
    </row>
    <row r="797" spans="20:29">
      <c r="T797" s="63" t="s">
        <v>6088</v>
      </c>
      <c r="U797" s="63" t="s">
        <v>5088</v>
      </c>
      <c r="V797" s="63" t="s">
        <v>265</v>
      </c>
      <c r="W797" s="63" t="s">
        <v>6933</v>
      </c>
      <c r="X797" s="63" t="s">
        <v>6934</v>
      </c>
      <c r="Y797" s="63" t="s">
        <v>5077</v>
      </c>
      <c r="Z797" s="63" t="s">
        <v>5088</v>
      </c>
      <c r="AA797" s="63" t="s">
        <v>5002</v>
      </c>
      <c r="AB797" s="63" t="s">
        <v>6935</v>
      </c>
      <c r="AC797" s="63" t="s">
        <v>6473</v>
      </c>
    </row>
    <row r="798" spans="20:29">
      <c r="T798" s="63" t="s">
        <v>6089</v>
      </c>
      <c r="U798" s="63" t="s">
        <v>5103</v>
      </c>
      <c r="V798" s="63" t="s">
        <v>317</v>
      </c>
      <c r="W798" s="63" t="s">
        <v>6936</v>
      </c>
      <c r="X798" s="63" t="s">
        <v>6937</v>
      </c>
      <c r="Y798" s="63" t="s">
        <v>5083</v>
      </c>
      <c r="Z798" s="63" t="s">
        <v>5092</v>
      </c>
      <c r="AA798" s="63" t="s">
        <v>5079</v>
      </c>
      <c r="AB798" s="63" t="s">
        <v>6938</v>
      </c>
      <c r="AC798" s="63" t="s">
        <v>6473</v>
      </c>
    </row>
    <row r="799" spans="20:29">
      <c r="T799" s="63" t="s">
        <v>6090</v>
      </c>
      <c r="U799" s="63" t="s">
        <v>5168</v>
      </c>
      <c r="V799" s="63" t="s">
        <v>317</v>
      </c>
      <c r="W799" s="63" t="s">
        <v>6939</v>
      </c>
      <c r="X799" s="63" t="s">
        <v>6940</v>
      </c>
      <c r="Y799" s="63" t="s">
        <v>5088</v>
      </c>
      <c r="Z799" s="63" t="s">
        <v>5461</v>
      </c>
      <c r="AA799" s="63" t="s">
        <v>5173</v>
      </c>
      <c r="AB799" s="63" t="s">
        <v>6941</v>
      </c>
      <c r="AC799" s="63" t="s">
        <v>6473</v>
      </c>
    </row>
    <row r="800" spans="20:29">
      <c r="T800" s="63" t="s">
        <v>6091</v>
      </c>
      <c r="U800" s="63" t="s">
        <v>5088</v>
      </c>
      <c r="V800" s="63" t="s">
        <v>232</v>
      </c>
      <c r="W800" s="63" t="s">
        <v>6942</v>
      </c>
      <c r="X800" s="63" t="s">
        <v>6943</v>
      </c>
      <c r="Y800" s="63" t="s">
        <v>5461</v>
      </c>
      <c r="Z800" s="63" t="s">
        <v>5479</v>
      </c>
      <c r="AA800" s="63" t="s">
        <v>5092</v>
      </c>
      <c r="AB800" s="63" t="s">
        <v>6935</v>
      </c>
      <c r="AC800" s="63" t="s">
        <v>6473</v>
      </c>
    </row>
    <row r="801" spans="20:29">
      <c r="T801" s="63" t="s">
        <v>6092</v>
      </c>
      <c r="U801" s="63" t="s">
        <v>5088</v>
      </c>
      <c r="V801" s="63" t="s">
        <v>234</v>
      </c>
      <c r="W801" s="63" t="s">
        <v>6944</v>
      </c>
      <c r="X801" s="63" t="s">
        <v>6945</v>
      </c>
      <c r="Y801" s="63" t="s">
        <v>5069</v>
      </c>
      <c r="Z801" s="63" t="s">
        <v>5401</v>
      </c>
      <c r="AA801" s="63" t="s">
        <v>5094</v>
      </c>
      <c r="AB801" s="63" t="s">
        <v>6935</v>
      </c>
      <c r="AC801" s="63" t="s">
        <v>6473</v>
      </c>
    </row>
    <row r="802" spans="20:29">
      <c r="T802" s="63" t="s">
        <v>6093</v>
      </c>
      <c r="U802" s="63" t="s">
        <v>5461</v>
      </c>
      <c r="V802" s="63" t="s">
        <v>234</v>
      </c>
      <c r="W802" s="63" t="s">
        <v>6946</v>
      </c>
      <c r="X802" s="63" t="s">
        <v>6947</v>
      </c>
      <c r="Y802" s="63" t="s">
        <v>5076</v>
      </c>
      <c r="Z802" s="63" t="s">
        <v>5479</v>
      </c>
      <c r="AA802" s="63" t="s">
        <v>5436</v>
      </c>
      <c r="AB802" s="63" t="s">
        <v>6932</v>
      </c>
      <c r="AC802" s="63" t="s">
        <v>6473</v>
      </c>
    </row>
    <row r="803" spans="20:29">
      <c r="T803" s="63" t="s">
        <v>6094</v>
      </c>
      <c r="U803" s="63" t="s">
        <v>5401</v>
      </c>
      <c r="V803" s="63" t="s">
        <v>258</v>
      </c>
      <c r="W803" s="63" t="s">
        <v>6948</v>
      </c>
      <c r="X803" s="63" t="s">
        <v>6949</v>
      </c>
      <c r="Y803" s="63" t="s">
        <v>5472</v>
      </c>
      <c r="Z803" s="63" t="s">
        <v>5472</v>
      </c>
      <c r="AA803" s="63" t="s">
        <v>5188</v>
      </c>
      <c r="AB803" s="63" t="s">
        <v>6950</v>
      </c>
      <c r="AC803" s="63" t="s">
        <v>6473</v>
      </c>
    </row>
    <row r="804" spans="20:29">
      <c r="T804" s="63" t="s">
        <v>6095</v>
      </c>
      <c r="U804" s="63" t="s">
        <v>5191</v>
      </c>
      <c r="V804" s="63" t="s">
        <v>263</v>
      </c>
      <c r="W804" s="63" t="s">
        <v>4046</v>
      </c>
      <c r="X804" s="63" t="s">
        <v>6951</v>
      </c>
      <c r="Y804" s="63" t="s">
        <v>5445</v>
      </c>
      <c r="Z804" s="63" t="s">
        <v>5191</v>
      </c>
      <c r="AA804" s="63" t="s">
        <v>5444</v>
      </c>
      <c r="AB804" s="63" t="s">
        <v>6900</v>
      </c>
      <c r="AC804" s="63" t="s">
        <v>6473</v>
      </c>
    </row>
    <row r="805" spans="20:29">
      <c r="T805" s="63" t="s">
        <v>6096</v>
      </c>
      <c r="U805" s="63" t="s">
        <v>5197</v>
      </c>
      <c r="V805" s="63" t="s">
        <v>281</v>
      </c>
      <c r="W805" s="63" t="s">
        <v>6952</v>
      </c>
      <c r="X805" s="63" t="s">
        <v>6953</v>
      </c>
      <c r="Y805" s="63" t="s">
        <v>5458</v>
      </c>
      <c r="Z805" s="63" t="s">
        <v>5454</v>
      </c>
      <c r="AA805" s="63" t="s">
        <v>5396</v>
      </c>
      <c r="AB805" s="63" t="s">
        <v>6897</v>
      </c>
      <c r="AC805" s="63" t="s">
        <v>6473</v>
      </c>
    </row>
    <row r="806" spans="20:29">
      <c r="T806" s="63" t="s">
        <v>6097</v>
      </c>
      <c r="U806" s="63" t="s">
        <v>5458</v>
      </c>
      <c r="V806" s="63" t="s">
        <v>232</v>
      </c>
      <c r="W806" s="63" t="s">
        <v>6954</v>
      </c>
      <c r="X806" s="63" t="s">
        <v>6955</v>
      </c>
      <c r="Y806" s="63" t="s">
        <v>5197</v>
      </c>
      <c r="Z806" s="63" t="s">
        <v>5192</v>
      </c>
      <c r="AA806" s="63" t="s">
        <v>5445</v>
      </c>
      <c r="AB806" s="63" t="s">
        <v>6894</v>
      </c>
      <c r="AC806" s="63" t="s">
        <v>6473</v>
      </c>
    </row>
    <row r="807" spans="20:29">
      <c r="T807" s="63" t="s">
        <v>6098</v>
      </c>
      <c r="U807" s="63" t="s">
        <v>5458</v>
      </c>
      <c r="V807" s="63" t="s">
        <v>232</v>
      </c>
      <c r="W807" s="63" t="s">
        <v>6956</v>
      </c>
      <c r="X807" s="63" t="s">
        <v>6957</v>
      </c>
      <c r="Y807" s="63" t="s">
        <v>5396</v>
      </c>
      <c r="Z807" s="63" t="s">
        <v>5458</v>
      </c>
      <c r="AA807" s="63" t="s">
        <v>5385</v>
      </c>
      <c r="AB807" s="63" t="s">
        <v>6894</v>
      </c>
      <c r="AC807" s="63" t="s">
        <v>6473</v>
      </c>
    </row>
    <row r="808" spans="20:29">
      <c r="T808" s="63" t="s">
        <v>6099</v>
      </c>
      <c r="U808" s="63" t="s">
        <v>5458</v>
      </c>
      <c r="V808" s="63" t="s">
        <v>323</v>
      </c>
      <c r="W808" s="63" t="s">
        <v>6958</v>
      </c>
      <c r="X808" s="63" t="s">
        <v>6959</v>
      </c>
      <c r="Y808" s="63" t="s">
        <v>513</v>
      </c>
      <c r="Z808" s="63" t="s">
        <v>513</v>
      </c>
      <c r="AA808" s="63" t="s">
        <v>5076</v>
      </c>
      <c r="AB808" s="63" t="s">
        <v>6894</v>
      </c>
      <c r="AC808" s="63" t="s">
        <v>6473</v>
      </c>
    </row>
    <row r="809" spans="20:29">
      <c r="T809" s="63" t="s">
        <v>6100</v>
      </c>
      <c r="U809" s="63" t="s">
        <v>5197</v>
      </c>
      <c r="V809" s="63" t="s">
        <v>218</v>
      </c>
      <c r="W809" s="63" t="s">
        <v>6960</v>
      </c>
      <c r="X809" s="63" t="s">
        <v>6961</v>
      </c>
      <c r="Y809" s="63" t="s">
        <v>5461</v>
      </c>
      <c r="Z809" s="63" t="s">
        <v>513</v>
      </c>
      <c r="AA809" s="63" t="s">
        <v>5069</v>
      </c>
      <c r="AB809" s="63" t="s">
        <v>6897</v>
      </c>
      <c r="AC809" s="63" t="s">
        <v>6473</v>
      </c>
    </row>
    <row r="810" spans="20:29">
      <c r="T810" s="63" t="s">
        <v>6101</v>
      </c>
      <c r="U810" s="63" t="s">
        <v>5401</v>
      </c>
      <c r="V810" s="63" t="s">
        <v>319</v>
      </c>
      <c r="W810" s="63" t="s">
        <v>6962</v>
      </c>
      <c r="X810" s="63" t="s">
        <v>6963</v>
      </c>
      <c r="Y810" s="63" t="s">
        <v>5445</v>
      </c>
      <c r="Z810" s="63" t="s">
        <v>5472</v>
      </c>
      <c r="AA810" s="63" t="s">
        <v>5072</v>
      </c>
      <c r="AB810" s="63" t="s">
        <v>6950</v>
      </c>
      <c r="AC810" s="63" t="s">
        <v>6473</v>
      </c>
    </row>
    <row r="811" spans="20:29">
      <c r="T811" s="63" t="s">
        <v>6102</v>
      </c>
      <c r="U811" s="63" t="s">
        <v>5445</v>
      </c>
      <c r="V811" s="63" t="s">
        <v>232</v>
      </c>
      <c r="W811" s="63" t="s">
        <v>6964</v>
      </c>
      <c r="X811" s="63" t="s">
        <v>6965</v>
      </c>
      <c r="Y811" s="63" t="s">
        <v>5445</v>
      </c>
      <c r="Z811" s="63" t="s">
        <v>5413</v>
      </c>
      <c r="AA811" s="63" t="s">
        <v>5076</v>
      </c>
      <c r="AB811" s="63" t="s">
        <v>6966</v>
      </c>
      <c r="AC811" s="63" t="s">
        <v>6473</v>
      </c>
    </row>
    <row r="812" spans="20:29">
      <c r="T812" s="63" t="s">
        <v>6103</v>
      </c>
      <c r="U812" s="63" t="s">
        <v>5445</v>
      </c>
      <c r="V812" s="63" t="s">
        <v>263</v>
      </c>
      <c r="W812" s="63" t="s">
        <v>6967</v>
      </c>
      <c r="X812" s="63" t="s">
        <v>6968</v>
      </c>
      <c r="Y812" s="63" t="s">
        <v>5385</v>
      </c>
      <c r="Z812" s="63" t="s">
        <v>5445</v>
      </c>
      <c r="AA812" s="63" t="s">
        <v>5382</v>
      </c>
      <c r="AB812" s="63" t="s">
        <v>6966</v>
      </c>
      <c r="AC812" s="63" t="s">
        <v>6473</v>
      </c>
    </row>
    <row r="813" spans="20:29">
      <c r="T813" s="63" t="s">
        <v>6104</v>
      </c>
      <c r="U813" s="63" t="s">
        <v>5191</v>
      </c>
      <c r="V813" s="63" t="s">
        <v>317</v>
      </c>
      <c r="W813" s="63" t="s">
        <v>6969</v>
      </c>
      <c r="X813" s="63" t="s">
        <v>6970</v>
      </c>
      <c r="Y813" s="63" t="s">
        <v>5413</v>
      </c>
      <c r="Z813" s="63" t="s">
        <v>5403</v>
      </c>
      <c r="AA813" s="63" t="s">
        <v>5076</v>
      </c>
      <c r="AB813" s="63" t="s">
        <v>6900</v>
      </c>
      <c r="AC813" s="63" t="s">
        <v>6473</v>
      </c>
    </row>
    <row r="814" spans="20:29">
      <c r="T814" s="63" t="s">
        <v>6105</v>
      </c>
      <c r="U814" s="63" t="s">
        <v>5192</v>
      </c>
      <c r="V814" s="63" t="s">
        <v>232</v>
      </c>
      <c r="W814" s="63" t="s">
        <v>6971</v>
      </c>
      <c r="X814" s="63" t="s">
        <v>6972</v>
      </c>
      <c r="Y814" s="63" t="s">
        <v>513</v>
      </c>
      <c r="Z814" s="63" t="s">
        <v>513</v>
      </c>
      <c r="AA814" s="63" t="s">
        <v>5396</v>
      </c>
      <c r="AB814" s="63" t="s">
        <v>6889</v>
      </c>
      <c r="AC814" s="63" t="s">
        <v>6473</v>
      </c>
    </row>
    <row r="815" spans="20:29">
      <c r="T815" s="63" t="s">
        <v>6106</v>
      </c>
      <c r="U815" s="63" t="s">
        <v>5192</v>
      </c>
      <c r="V815" s="63" t="s">
        <v>232</v>
      </c>
      <c r="W815" s="63" t="s">
        <v>6973</v>
      </c>
      <c r="X815" s="63" t="s">
        <v>6974</v>
      </c>
      <c r="Y815" s="63" t="s">
        <v>5192</v>
      </c>
      <c r="Z815" s="63" t="s">
        <v>5454</v>
      </c>
      <c r="AA815" s="63" t="s">
        <v>5385</v>
      </c>
      <c r="AB815" s="63" t="s">
        <v>6889</v>
      </c>
      <c r="AC815" s="63" t="s">
        <v>6473</v>
      </c>
    </row>
    <row r="816" spans="20:29">
      <c r="T816" s="63" t="s">
        <v>6107</v>
      </c>
      <c r="U816" s="63" t="s">
        <v>5192</v>
      </c>
      <c r="V816" s="63" t="s">
        <v>230</v>
      </c>
      <c r="W816" s="63" t="s">
        <v>6975</v>
      </c>
      <c r="X816" s="63" t="s">
        <v>6976</v>
      </c>
      <c r="Y816" s="63" t="s">
        <v>5413</v>
      </c>
      <c r="Z816" s="63" t="s">
        <v>5403</v>
      </c>
      <c r="AA816" s="63" t="s">
        <v>5401</v>
      </c>
      <c r="AB816" s="63" t="s">
        <v>6889</v>
      </c>
      <c r="AC816" s="63" t="s">
        <v>6473</v>
      </c>
    </row>
    <row r="817" spans="20:29">
      <c r="T817" s="63" t="s">
        <v>6108</v>
      </c>
      <c r="U817" s="63" t="s">
        <v>5413</v>
      </c>
      <c r="V817" s="63" t="s">
        <v>321</v>
      </c>
      <c r="W817" s="63" t="s">
        <v>6977</v>
      </c>
      <c r="X817" s="63" t="s">
        <v>6978</v>
      </c>
      <c r="Y817" s="63" t="s">
        <v>5445</v>
      </c>
      <c r="Z817" s="63" t="s">
        <v>5191</v>
      </c>
      <c r="AA817" s="63" t="s">
        <v>5506</v>
      </c>
      <c r="AB817" s="63" t="s">
        <v>6979</v>
      </c>
      <c r="AC817" s="63" t="s">
        <v>6473</v>
      </c>
    </row>
    <row r="818" spans="20:29">
      <c r="T818" s="63" t="s">
        <v>6109</v>
      </c>
      <c r="U818" s="63" t="s">
        <v>5385</v>
      </c>
      <c r="V818" s="63" t="s">
        <v>313</v>
      </c>
      <c r="W818" s="63" t="s">
        <v>6980</v>
      </c>
      <c r="X818" s="63" t="s">
        <v>6981</v>
      </c>
      <c r="Y818" s="63" t="s">
        <v>5479</v>
      </c>
      <c r="Z818" s="63" t="s">
        <v>5413</v>
      </c>
      <c r="AA818" s="63" t="s">
        <v>5401</v>
      </c>
      <c r="AB818" s="63" t="s">
        <v>6982</v>
      </c>
      <c r="AC818" s="63" t="s">
        <v>6473</v>
      </c>
    </row>
    <row r="819" spans="20:29">
      <c r="T819" s="63" t="s">
        <v>6110</v>
      </c>
      <c r="U819" s="63" t="s">
        <v>5479</v>
      </c>
      <c r="V819" s="63" t="s">
        <v>161</v>
      </c>
      <c r="W819" s="63" t="s">
        <v>6983</v>
      </c>
      <c r="X819" s="63" t="s">
        <v>6984</v>
      </c>
      <c r="Y819" s="63" t="s">
        <v>5506</v>
      </c>
      <c r="Z819" s="63" t="s">
        <v>5444</v>
      </c>
      <c r="AA819" s="63" t="s">
        <v>5461</v>
      </c>
      <c r="AB819" s="63" t="s">
        <v>6985</v>
      </c>
      <c r="AC819" s="63" t="s">
        <v>6473</v>
      </c>
    </row>
    <row r="820" spans="20:29">
      <c r="T820" s="63" t="s">
        <v>6111</v>
      </c>
      <c r="U820" s="63" t="s">
        <v>5461</v>
      </c>
      <c r="V820" s="63" t="s">
        <v>234</v>
      </c>
      <c r="W820" s="63" t="s">
        <v>6986</v>
      </c>
      <c r="X820" s="63" t="s">
        <v>6987</v>
      </c>
      <c r="Y820" s="63" t="s">
        <v>5506</v>
      </c>
      <c r="Z820" s="63" t="s">
        <v>5479</v>
      </c>
      <c r="AA820" s="63" t="s">
        <v>5070</v>
      </c>
      <c r="AB820" s="63" t="s">
        <v>6932</v>
      </c>
      <c r="AC820" s="63" t="s">
        <v>6473</v>
      </c>
    </row>
    <row r="821" spans="20:29">
      <c r="T821" s="63" t="s">
        <v>6112</v>
      </c>
      <c r="U821" s="63" t="s">
        <v>5401</v>
      </c>
      <c r="V821" s="63" t="s">
        <v>299</v>
      </c>
      <c r="W821" s="63" t="s">
        <v>6988</v>
      </c>
      <c r="X821" s="63" t="s">
        <v>6989</v>
      </c>
      <c r="Y821" s="63" t="s">
        <v>5382</v>
      </c>
      <c r="Z821" s="63" t="s">
        <v>5479</v>
      </c>
      <c r="AA821" s="63" t="s">
        <v>5461</v>
      </c>
      <c r="AB821" s="63" t="s">
        <v>6950</v>
      </c>
      <c r="AC821" s="63" t="s">
        <v>6473</v>
      </c>
    </row>
    <row r="822" spans="20:29">
      <c r="T822" s="63" t="s">
        <v>6113</v>
      </c>
      <c r="U822" s="63" t="s">
        <v>5506</v>
      </c>
      <c r="V822" s="63" t="s">
        <v>232</v>
      </c>
      <c r="W822" s="63" t="s">
        <v>6990</v>
      </c>
      <c r="X822" s="63" t="s">
        <v>6991</v>
      </c>
      <c r="Y822" s="63" t="s">
        <v>5506</v>
      </c>
      <c r="Z822" s="63" t="s">
        <v>5401</v>
      </c>
      <c r="AA822" s="63" t="s">
        <v>5070</v>
      </c>
      <c r="AB822" s="63" t="s">
        <v>6929</v>
      </c>
      <c r="AC822" s="63" t="s">
        <v>6473</v>
      </c>
    </row>
    <row r="823" spans="20:29">
      <c r="T823" s="63" t="s">
        <v>6114</v>
      </c>
      <c r="U823" s="63" t="s">
        <v>5506</v>
      </c>
      <c r="V823" s="63" t="s">
        <v>295</v>
      </c>
      <c r="W823" s="63" t="s">
        <v>6992</v>
      </c>
      <c r="X823" s="63" t="s">
        <v>6993</v>
      </c>
      <c r="Y823" s="63" t="s">
        <v>5385</v>
      </c>
      <c r="Z823" s="63" t="s">
        <v>5385</v>
      </c>
      <c r="AA823" s="63" t="s">
        <v>5070</v>
      </c>
      <c r="AB823" s="63" t="s">
        <v>6929</v>
      </c>
      <c r="AC823" s="63" t="s">
        <v>6473</v>
      </c>
    </row>
    <row r="824" spans="20:29">
      <c r="T824" s="63" t="s">
        <v>6115</v>
      </c>
      <c r="U824" s="63" t="s">
        <v>5444</v>
      </c>
      <c r="V824" s="63" t="s">
        <v>323</v>
      </c>
      <c r="W824" s="63" t="s">
        <v>6994</v>
      </c>
      <c r="X824" s="63" t="s">
        <v>6995</v>
      </c>
      <c r="Y824" s="63" t="s">
        <v>5385</v>
      </c>
      <c r="Z824" s="63" t="s">
        <v>5396</v>
      </c>
      <c r="AA824" s="63" t="s">
        <v>5461</v>
      </c>
      <c r="AB824" s="63" t="s">
        <v>6996</v>
      </c>
      <c r="AC824" s="63" t="s">
        <v>6473</v>
      </c>
    </row>
    <row r="825" spans="20:29">
      <c r="T825" s="63" t="s">
        <v>6116</v>
      </c>
      <c r="U825" s="63" t="s">
        <v>5479</v>
      </c>
      <c r="V825" s="63" t="s">
        <v>323</v>
      </c>
      <c r="W825" s="63" t="s">
        <v>6419</v>
      </c>
      <c r="X825" s="63" t="s">
        <v>6997</v>
      </c>
      <c r="Y825" s="63" t="s">
        <v>5396</v>
      </c>
      <c r="Z825" s="63" t="s">
        <v>5396</v>
      </c>
      <c r="AA825" s="63" t="s">
        <v>5461</v>
      </c>
      <c r="AB825" s="63" t="s">
        <v>6985</v>
      </c>
      <c r="AC825" s="63" t="s">
        <v>6473</v>
      </c>
    </row>
    <row r="826" spans="20:29">
      <c r="T826" s="63" t="s">
        <v>6117</v>
      </c>
      <c r="U826" s="63" t="s">
        <v>5076</v>
      </c>
      <c r="V826" s="63" t="s">
        <v>364</v>
      </c>
      <c r="W826" s="63" t="s">
        <v>6998</v>
      </c>
      <c r="X826" s="63" t="s">
        <v>6999</v>
      </c>
      <c r="Y826" s="63" t="s">
        <v>5461</v>
      </c>
      <c r="Z826" s="63" t="s">
        <v>5444</v>
      </c>
      <c r="AA826" s="63" t="s">
        <v>5461</v>
      </c>
      <c r="AB826" s="63" t="s">
        <v>7000</v>
      </c>
      <c r="AC826" s="63" t="s">
        <v>6473</v>
      </c>
    </row>
    <row r="827" spans="20:29">
      <c r="T827" s="63" t="s">
        <v>6118</v>
      </c>
      <c r="U827" s="63" t="s">
        <v>5461</v>
      </c>
      <c r="V827" s="63" t="s">
        <v>323</v>
      </c>
      <c r="W827" s="63" t="s">
        <v>7001</v>
      </c>
      <c r="X827" s="63" t="s">
        <v>7002</v>
      </c>
      <c r="Y827" s="63" t="s">
        <v>5461</v>
      </c>
      <c r="Z827" s="63" t="s">
        <v>5188</v>
      </c>
      <c r="AA827" s="63" t="s">
        <v>5088</v>
      </c>
      <c r="AB827" s="63" t="s">
        <v>6932</v>
      </c>
      <c r="AC827" s="63" t="s">
        <v>6473</v>
      </c>
    </row>
    <row r="828" spans="20:29">
      <c r="T828" s="63" t="s">
        <v>6119</v>
      </c>
      <c r="U828" s="63" t="s">
        <v>5072</v>
      </c>
      <c r="V828" s="63" t="s">
        <v>281</v>
      </c>
      <c r="W828" s="63" t="s">
        <v>7003</v>
      </c>
      <c r="X828" s="63" t="s">
        <v>7004</v>
      </c>
      <c r="Y828" s="63" t="s">
        <v>5461</v>
      </c>
      <c r="Z828" s="63" t="s">
        <v>5188</v>
      </c>
      <c r="AA828" s="63" t="s">
        <v>5092</v>
      </c>
      <c r="AB828" s="63" t="s">
        <v>7005</v>
      </c>
      <c r="AC828" s="63" t="s">
        <v>6473</v>
      </c>
    </row>
    <row r="829" spans="20:29">
      <c r="T829" s="63" t="s">
        <v>6120</v>
      </c>
      <c r="U829" s="63" t="s">
        <v>5461</v>
      </c>
      <c r="V829" s="63" t="s">
        <v>364</v>
      </c>
      <c r="W829" s="63" t="s">
        <v>7006</v>
      </c>
      <c r="X829" s="63" t="s">
        <v>7007</v>
      </c>
      <c r="Y829" s="63" t="s">
        <v>5087</v>
      </c>
      <c r="Z829" s="63" t="s">
        <v>5382</v>
      </c>
      <c r="AA829" s="63" t="s">
        <v>5087</v>
      </c>
      <c r="AB829" s="63" t="s">
        <v>6932</v>
      </c>
      <c r="AC829" s="63" t="s">
        <v>6473</v>
      </c>
    </row>
    <row r="830" spans="20:29">
      <c r="T830" s="63" t="s">
        <v>6121</v>
      </c>
      <c r="U830" s="63" t="s">
        <v>5087</v>
      </c>
      <c r="V830" s="63" t="s">
        <v>319</v>
      </c>
      <c r="W830" s="63" t="s">
        <v>7008</v>
      </c>
      <c r="X830" s="63" t="s">
        <v>7009</v>
      </c>
      <c r="Y830" s="63" t="s">
        <v>5461</v>
      </c>
      <c r="Z830" s="63" t="s">
        <v>5461</v>
      </c>
      <c r="AA830" s="63" t="s">
        <v>5168</v>
      </c>
      <c r="AB830" s="63" t="s">
        <v>6913</v>
      </c>
      <c r="AC830" s="63" t="s">
        <v>6473</v>
      </c>
    </row>
    <row r="831" spans="20:29">
      <c r="T831" s="63" t="s">
        <v>6122</v>
      </c>
      <c r="U831" s="63" t="s">
        <v>5461</v>
      </c>
      <c r="V831" s="63" t="s">
        <v>232</v>
      </c>
      <c r="W831" s="63" t="s">
        <v>7010</v>
      </c>
      <c r="X831" s="63" t="s">
        <v>7011</v>
      </c>
      <c r="Y831" s="63" t="s">
        <v>5506</v>
      </c>
      <c r="Z831" s="63" t="s">
        <v>5444</v>
      </c>
      <c r="AA831" s="63" t="s">
        <v>5069</v>
      </c>
      <c r="AB831" s="63" t="s">
        <v>6932</v>
      </c>
      <c r="AC831" s="63" t="s">
        <v>6473</v>
      </c>
    </row>
    <row r="832" spans="20:29">
      <c r="T832" s="63" t="s">
        <v>6123</v>
      </c>
      <c r="U832" s="63" t="s">
        <v>5461</v>
      </c>
      <c r="V832" s="63" t="s">
        <v>161</v>
      </c>
      <c r="W832" s="63" t="s">
        <v>7012</v>
      </c>
      <c r="X832" s="63" t="s">
        <v>7013</v>
      </c>
      <c r="Y832" s="63" t="s">
        <v>5069</v>
      </c>
      <c r="Z832" s="63" t="s">
        <v>5379</v>
      </c>
      <c r="AA832" s="63" t="s">
        <v>5083</v>
      </c>
      <c r="AB832" s="63" t="s">
        <v>6932</v>
      </c>
      <c r="AC832" s="63" t="s">
        <v>6473</v>
      </c>
    </row>
    <row r="833" spans="20:29">
      <c r="T833" s="63" t="s">
        <v>6124</v>
      </c>
      <c r="U833" s="63" t="s">
        <v>5545</v>
      </c>
      <c r="V833" s="63" t="s">
        <v>364</v>
      </c>
      <c r="W833" s="63" t="s">
        <v>6418</v>
      </c>
      <c r="X833" s="63" t="s">
        <v>7014</v>
      </c>
      <c r="Y833" s="63" t="s">
        <v>5173</v>
      </c>
      <c r="Z833" s="63" t="s">
        <v>5069</v>
      </c>
      <c r="AA833" s="63" t="s">
        <v>5173</v>
      </c>
      <c r="AB833" s="63" t="s">
        <v>6926</v>
      </c>
      <c r="AC833" s="63" t="s">
        <v>6473</v>
      </c>
    </row>
    <row r="834" spans="20:29">
      <c r="T834" s="63" t="s">
        <v>6125</v>
      </c>
      <c r="U834" s="63" t="s">
        <v>5103</v>
      </c>
      <c r="V834" s="63" t="s">
        <v>234</v>
      </c>
      <c r="W834" s="63" t="s">
        <v>7015</v>
      </c>
      <c r="X834" s="63" t="s">
        <v>7016</v>
      </c>
      <c r="Y834" s="63" t="s">
        <v>5088</v>
      </c>
      <c r="Z834" s="63" t="s">
        <v>5088</v>
      </c>
      <c r="AA834" s="63" t="s">
        <v>5165</v>
      </c>
      <c r="AB834" s="63" t="s">
        <v>6938</v>
      </c>
      <c r="AC834" s="63" t="s">
        <v>6473</v>
      </c>
    </row>
    <row r="835" spans="20:29">
      <c r="T835" s="63" t="s">
        <v>6126</v>
      </c>
      <c r="U835" s="63" t="s">
        <v>5092</v>
      </c>
      <c r="V835" s="63" t="s">
        <v>317</v>
      </c>
      <c r="W835" s="63" t="s">
        <v>7017</v>
      </c>
      <c r="X835" s="63" t="s">
        <v>7018</v>
      </c>
      <c r="Y835" s="63" t="s">
        <v>5436</v>
      </c>
      <c r="Z835" s="63" t="s">
        <v>5379</v>
      </c>
      <c r="AA835" s="63" t="s">
        <v>5173</v>
      </c>
      <c r="AB835" s="63" t="s">
        <v>7019</v>
      </c>
      <c r="AC835" s="63" t="s">
        <v>6473</v>
      </c>
    </row>
    <row r="836" spans="20:29">
      <c r="T836" s="63" t="s">
        <v>6127</v>
      </c>
      <c r="U836" s="63" t="s">
        <v>5436</v>
      </c>
      <c r="V836" s="63" t="s">
        <v>256</v>
      </c>
      <c r="W836" s="63" t="s">
        <v>7020</v>
      </c>
      <c r="X836" s="63" t="s">
        <v>7021</v>
      </c>
      <c r="Y836" s="63" t="s">
        <v>5925</v>
      </c>
      <c r="Z836" s="63" t="s">
        <v>5461</v>
      </c>
      <c r="AA836" s="63" t="s">
        <v>5077</v>
      </c>
      <c r="AB836" s="63" t="s">
        <v>7022</v>
      </c>
      <c r="AC836" s="63" t="s">
        <v>6473</v>
      </c>
    </row>
    <row r="837" spans="20:29">
      <c r="T837" s="63" t="s">
        <v>6128</v>
      </c>
      <c r="U837" s="63" t="s">
        <v>5082</v>
      </c>
      <c r="V837" s="63" t="s">
        <v>315</v>
      </c>
      <c r="W837" s="63" t="s">
        <v>7023</v>
      </c>
      <c r="X837" s="63" t="s">
        <v>7024</v>
      </c>
      <c r="Y837" s="63" t="s">
        <v>5545</v>
      </c>
      <c r="Z837" s="63" t="s">
        <v>5088</v>
      </c>
      <c r="AA837" s="63" t="s">
        <v>5082</v>
      </c>
      <c r="AB837" s="63" t="s">
        <v>7025</v>
      </c>
      <c r="AC837" s="63" t="s">
        <v>6473</v>
      </c>
    </row>
    <row r="838" spans="20:29">
      <c r="T838" s="63" t="s">
        <v>6129</v>
      </c>
      <c r="U838" s="63" t="s">
        <v>5092</v>
      </c>
      <c r="V838" s="63" t="s">
        <v>281</v>
      </c>
      <c r="W838" s="63" t="s">
        <v>7026</v>
      </c>
      <c r="X838" s="63" t="s">
        <v>7027</v>
      </c>
      <c r="Y838" s="63" t="s">
        <v>5088</v>
      </c>
      <c r="Z838" s="63" t="s">
        <v>5088</v>
      </c>
      <c r="AA838" s="63" t="s">
        <v>5077</v>
      </c>
      <c r="AB838" s="63" t="s">
        <v>7019</v>
      </c>
      <c r="AC838" s="63" t="s">
        <v>6473</v>
      </c>
    </row>
    <row r="839" spans="20:29">
      <c r="T839" s="63" t="s">
        <v>6130</v>
      </c>
      <c r="U839" s="63" t="s">
        <v>5545</v>
      </c>
      <c r="V839" s="63" t="s">
        <v>337</v>
      </c>
      <c r="W839" s="63" t="s">
        <v>7028</v>
      </c>
      <c r="X839" s="63" t="s">
        <v>7029</v>
      </c>
      <c r="Y839" s="63" t="s">
        <v>5075</v>
      </c>
      <c r="Z839" s="63" t="s">
        <v>5088</v>
      </c>
      <c r="AA839" s="63" t="s">
        <v>5429</v>
      </c>
      <c r="AB839" s="63" t="s">
        <v>6926</v>
      </c>
      <c r="AC839" s="63" t="s">
        <v>6473</v>
      </c>
    </row>
    <row r="840" spans="20:29">
      <c r="T840" s="63" t="s">
        <v>6131</v>
      </c>
      <c r="U840" s="63" t="s">
        <v>5165</v>
      </c>
      <c r="V840" s="63" t="s">
        <v>313</v>
      </c>
      <c r="W840" s="63" t="s">
        <v>7030</v>
      </c>
      <c r="X840" s="63" t="s">
        <v>7031</v>
      </c>
      <c r="Y840" s="63" t="s">
        <v>5082</v>
      </c>
      <c r="Z840" s="63" t="s">
        <v>5925</v>
      </c>
      <c r="AA840" s="63" t="s">
        <v>5429</v>
      </c>
      <c r="AB840" s="63" t="s">
        <v>7032</v>
      </c>
      <c r="AC840" s="63" t="s">
        <v>6473</v>
      </c>
    </row>
    <row r="841" spans="20:29">
      <c r="T841" s="63" t="s">
        <v>6132</v>
      </c>
      <c r="U841" s="63" t="s">
        <v>5077</v>
      </c>
      <c r="V841" s="63" t="s">
        <v>317</v>
      </c>
      <c r="W841" s="63" t="s">
        <v>7033</v>
      </c>
      <c r="X841" s="63" t="s">
        <v>7034</v>
      </c>
      <c r="Y841" s="63" t="s">
        <v>5083</v>
      </c>
      <c r="Z841" s="63" t="s">
        <v>5083</v>
      </c>
      <c r="AA841" s="63" t="s">
        <v>5077</v>
      </c>
      <c r="AB841" s="63" t="s">
        <v>7035</v>
      </c>
      <c r="AC841" s="63" t="s">
        <v>6473</v>
      </c>
    </row>
    <row r="842" spans="20:29">
      <c r="T842" s="63" t="s">
        <v>6133</v>
      </c>
      <c r="U842" s="63" t="s">
        <v>5173</v>
      </c>
      <c r="V842" s="63" t="s">
        <v>319</v>
      </c>
      <c r="W842" s="63" t="s">
        <v>7036</v>
      </c>
      <c r="X842" s="63" t="s">
        <v>7037</v>
      </c>
      <c r="Y842" s="63" t="s">
        <v>5092</v>
      </c>
      <c r="Z842" s="63" t="s">
        <v>5382</v>
      </c>
      <c r="AA842" s="63" t="s">
        <v>5173</v>
      </c>
      <c r="AB842" s="63" t="s">
        <v>7038</v>
      </c>
      <c r="AC842" s="63" t="s">
        <v>6473</v>
      </c>
    </row>
    <row r="843" spans="20:29">
      <c r="T843" s="63" t="s">
        <v>6134</v>
      </c>
      <c r="U843" s="63" t="s">
        <v>5092</v>
      </c>
      <c r="V843" s="63" t="s">
        <v>317</v>
      </c>
      <c r="W843" s="63" t="s">
        <v>7039</v>
      </c>
      <c r="X843" s="63" t="s">
        <v>7040</v>
      </c>
      <c r="Y843" s="63" t="s">
        <v>5088</v>
      </c>
      <c r="Z843" s="63" t="s">
        <v>5382</v>
      </c>
      <c r="AA843" s="63" t="s">
        <v>5103</v>
      </c>
      <c r="AB843" s="63" t="s">
        <v>7019</v>
      </c>
      <c r="AC843" s="63" t="s">
        <v>6473</v>
      </c>
    </row>
    <row r="844" spans="20:29">
      <c r="T844" s="63" t="s">
        <v>6135</v>
      </c>
      <c r="U844" s="63" t="s">
        <v>5436</v>
      </c>
      <c r="V844" s="63" t="s">
        <v>295</v>
      </c>
      <c r="W844" s="63" t="s">
        <v>7041</v>
      </c>
      <c r="X844" s="63" t="s">
        <v>7042</v>
      </c>
      <c r="Y844" s="63" t="s">
        <v>5461</v>
      </c>
      <c r="Z844" s="63" t="s">
        <v>5479</v>
      </c>
      <c r="AA844" s="63" t="s">
        <v>5088</v>
      </c>
      <c r="AB844" s="63" t="s">
        <v>7022</v>
      </c>
      <c r="AC844" s="63" t="s">
        <v>6473</v>
      </c>
    </row>
    <row r="845" spans="20:29">
      <c r="T845" s="63" t="s">
        <v>6136</v>
      </c>
      <c r="U845" s="63" t="s">
        <v>5382</v>
      </c>
      <c r="V845" s="63" t="s">
        <v>337</v>
      </c>
      <c r="W845" s="63" t="s">
        <v>7043</v>
      </c>
      <c r="X845" s="63" t="s">
        <v>7044</v>
      </c>
      <c r="Y845" s="63" t="s">
        <v>5087</v>
      </c>
      <c r="Z845" s="63" t="s">
        <v>5379</v>
      </c>
      <c r="AA845" s="63" t="s">
        <v>5925</v>
      </c>
      <c r="AB845" s="63" t="s">
        <v>7045</v>
      </c>
      <c r="AC845" s="63" t="s">
        <v>6473</v>
      </c>
    </row>
    <row r="846" spans="20:29">
      <c r="T846" s="63" t="s">
        <v>6137</v>
      </c>
      <c r="U846" s="63" t="s">
        <v>5087</v>
      </c>
      <c r="V846" s="63" t="s">
        <v>313</v>
      </c>
      <c r="W846" s="63" t="s">
        <v>7046</v>
      </c>
      <c r="X846" s="63" t="s">
        <v>7047</v>
      </c>
      <c r="Y846" s="63" t="s">
        <v>5925</v>
      </c>
      <c r="Z846" s="63" t="s">
        <v>5436</v>
      </c>
      <c r="AA846" s="63" t="s">
        <v>5925</v>
      </c>
      <c r="AB846" s="63" t="s">
        <v>6913</v>
      </c>
      <c r="AC846" s="63" t="s">
        <v>6473</v>
      </c>
    </row>
    <row r="847" spans="20:29">
      <c r="T847" s="63" t="s">
        <v>6138</v>
      </c>
      <c r="U847" s="63" t="s">
        <v>5092</v>
      </c>
      <c r="V847" s="63" t="s">
        <v>364</v>
      </c>
      <c r="W847" s="63" t="s">
        <v>7048</v>
      </c>
      <c r="X847" s="63" t="s">
        <v>7049</v>
      </c>
      <c r="Y847" s="63" t="s">
        <v>5173</v>
      </c>
      <c r="Z847" s="63" t="s">
        <v>5545</v>
      </c>
      <c r="AA847" s="63" t="s">
        <v>5077</v>
      </c>
      <c r="AB847" s="63" t="s">
        <v>7019</v>
      </c>
      <c r="AC847" s="63" t="s">
        <v>6473</v>
      </c>
    </row>
    <row r="848" spans="20:29">
      <c r="T848" s="63" t="s">
        <v>6139</v>
      </c>
      <c r="U848" s="63" t="s">
        <v>5173</v>
      </c>
      <c r="V848" s="63" t="s">
        <v>265</v>
      </c>
      <c r="W848" s="63" t="s">
        <v>7050</v>
      </c>
      <c r="X848" s="63" t="s">
        <v>7051</v>
      </c>
      <c r="Y848" s="63" t="s">
        <v>5079</v>
      </c>
      <c r="Z848" s="63" t="s">
        <v>5168</v>
      </c>
      <c r="AA848" s="63" t="s">
        <v>5002</v>
      </c>
      <c r="AB848" s="63" t="s">
        <v>7038</v>
      </c>
      <c r="AC848" s="63" t="s">
        <v>6473</v>
      </c>
    </row>
    <row r="849" spans="20:29">
      <c r="T849" s="63" t="s">
        <v>6140</v>
      </c>
      <c r="U849" s="63" t="s">
        <v>5002</v>
      </c>
      <c r="V849" s="63" t="s">
        <v>258</v>
      </c>
      <c r="W849" s="63" t="s">
        <v>7052</v>
      </c>
      <c r="X849" s="63" t="s">
        <v>7053</v>
      </c>
      <c r="Y849" s="63" t="s">
        <v>5094</v>
      </c>
      <c r="Z849" s="63" t="s">
        <v>5094</v>
      </c>
      <c r="AA849" s="63" t="s">
        <v>5932</v>
      </c>
      <c r="AB849" s="63" t="s">
        <v>7054</v>
      </c>
      <c r="AC849" s="63" t="s">
        <v>6473</v>
      </c>
    </row>
    <row r="850" spans="20:29">
      <c r="T850" s="63" t="s">
        <v>6141</v>
      </c>
      <c r="U850" s="63" t="s">
        <v>5173</v>
      </c>
      <c r="V850" s="63" t="s">
        <v>161</v>
      </c>
      <c r="W850" s="63" t="s">
        <v>7055</v>
      </c>
      <c r="X850" s="63" t="s">
        <v>7056</v>
      </c>
      <c r="Y850" s="63" t="s">
        <v>5077</v>
      </c>
      <c r="Z850" s="63" t="s">
        <v>5092</v>
      </c>
      <c r="AA850" s="63" t="s">
        <v>5435</v>
      </c>
      <c r="AB850" s="63" t="s">
        <v>7038</v>
      </c>
      <c r="AC850" s="63" t="s">
        <v>6473</v>
      </c>
    </row>
    <row r="851" spans="20:29">
      <c r="T851" s="63" t="s">
        <v>6142</v>
      </c>
      <c r="U851" s="63" t="s">
        <v>5429</v>
      </c>
      <c r="V851" s="63" t="s">
        <v>323</v>
      </c>
      <c r="W851" s="63" t="s">
        <v>7057</v>
      </c>
      <c r="X851" s="63" t="s">
        <v>7058</v>
      </c>
      <c r="Y851" s="63" t="s">
        <v>5002</v>
      </c>
      <c r="Z851" s="63" t="s">
        <v>5117</v>
      </c>
      <c r="AA851" s="63" t="s">
        <v>5002</v>
      </c>
      <c r="AB851" s="63" t="s">
        <v>7059</v>
      </c>
      <c r="AC851" s="63" t="s">
        <v>6473</v>
      </c>
    </row>
    <row r="852" spans="20:29">
      <c r="T852" s="63" t="s">
        <v>6143</v>
      </c>
      <c r="U852" s="63" t="s">
        <v>5002</v>
      </c>
      <c r="V852" s="63" t="s">
        <v>307</v>
      </c>
      <c r="W852" s="63" t="s">
        <v>7060</v>
      </c>
      <c r="X852" s="63" t="s">
        <v>7061</v>
      </c>
      <c r="Y852" s="63" t="s">
        <v>5082</v>
      </c>
      <c r="Z852" s="63" t="s">
        <v>5117</v>
      </c>
      <c r="AA852" s="63" t="s">
        <v>5104</v>
      </c>
      <c r="AB852" s="63" t="s">
        <v>7054</v>
      </c>
      <c r="AC852" s="63" t="s">
        <v>6473</v>
      </c>
    </row>
    <row r="853" spans="20:29">
      <c r="T853" s="63" t="s">
        <v>6144</v>
      </c>
      <c r="U853" s="63" t="s">
        <v>5082</v>
      </c>
      <c r="V853" s="63" t="s">
        <v>307</v>
      </c>
      <c r="W853" s="63" t="s">
        <v>7062</v>
      </c>
      <c r="X853" s="63" t="s">
        <v>7063</v>
      </c>
      <c r="Y853" s="63" t="s">
        <v>5925</v>
      </c>
      <c r="Z853" s="63" t="s">
        <v>5925</v>
      </c>
      <c r="AA853" s="63" t="s">
        <v>5079</v>
      </c>
      <c r="AB853" s="63" t="s">
        <v>7025</v>
      </c>
      <c r="AC853" s="63" t="s">
        <v>6473</v>
      </c>
    </row>
    <row r="854" spans="20:29">
      <c r="T854" s="63" t="s">
        <v>6155</v>
      </c>
      <c r="U854" s="63" t="s">
        <v>5165</v>
      </c>
      <c r="V854" s="63" t="s">
        <v>313</v>
      </c>
      <c r="W854" s="63" t="s">
        <v>7064</v>
      </c>
      <c r="X854" s="63" t="s">
        <v>7065</v>
      </c>
      <c r="Y854" s="63" t="s">
        <v>5048</v>
      </c>
      <c r="Z854" s="63" t="s">
        <v>5165</v>
      </c>
      <c r="AA854" s="63" t="s">
        <v>5109</v>
      </c>
      <c r="AB854" s="63" t="s">
        <v>7032</v>
      </c>
      <c r="AC854" s="63" t="s">
        <v>6473</v>
      </c>
    </row>
    <row r="855" spans="20:29">
      <c r="T855" s="63" t="s">
        <v>6156</v>
      </c>
      <c r="U855" s="63" t="s">
        <v>5077</v>
      </c>
      <c r="V855" s="63" t="s">
        <v>307</v>
      </c>
      <c r="W855" s="63" t="s">
        <v>6380</v>
      </c>
      <c r="X855" s="63" t="s">
        <v>7066</v>
      </c>
      <c r="Y855" s="63" t="s">
        <v>5079</v>
      </c>
      <c r="Z855" s="63" t="s">
        <v>5117</v>
      </c>
      <c r="AA855" s="63" t="s">
        <v>5169</v>
      </c>
      <c r="AB855" s="63" t="s">
        <v>7035</v>
      </c>
      <c r="AC855" s="63" t="s">
        <v>6473</v>
      </c>
    </row>
    <row r="856" spans="20:29">
      <c r="T856" s="63" t="s">
        <v>6157</v>
      </c>
      <c r="U856" s="63" t="s">
        <v>5117</v>
      </c>
      <c r="V856" s="63" t="s">
        <v>256</v>
      </c>
      <c r="W856" s="63" t="s">
        <v>7067</v>
      </c>
      <c r="X856" s="63" t="s">
        <v>7068</v>
      </c>
      <c r="Y856" s="63" t="s">
        <v>5013</v>
      </c>
      <c r="Z856" s="63" t="s">
        <v>5925</v>
      </c>
      <c r="AA856" s="63" t="s">
        <v>5013</v>
      </c>
      <c r="AB856" s="63" t="s">
        <v>6916</v>
      </c>
      <c r="AC856" s="63" t="s">
        <v>6473</v>
      </c>
    </row>
    <row r="857" spans="20:29">
      <c r="T857" s="63" t="s">
        <v>6158</v>
      </c>
      <c r="U857" s="63" t="s">
        <v>5021</v>
      </c>
      <c r="V857" s="63" t="s">
        <v>234</v>
      </c>
      <c r="W857" s="63" t="s">
        <v>7069</v>
      </c>
      <c r="X857" s="63" t="s">
        <v>7070</v>
      </c>
      <c r="Y857" s="63" t="s">
        <v>5048</v>
      </c>
      <c r="Z857" s="63" t="s">
        <v>5079</v>
      </c>
      <c r="AA857" s="63" t="s">
        <v>5001</v>
      </c>
      <c r="AB857" s="63" t="s">
        <v>7071</v>
      </c>
      <c r="AC857" s="63" t="s">
        <v>6473</v>
      </c>
    </row>
    <row r="858" spans="20:29">
      <c r="T858" s="63" t="s">
        <v>6159</v>
      </c>
      <c r="U858" s="63" t="s">
        <v>5048</v>
      </c>
      <c r="V858" s="63" t="s">
        <v>5761</v>
      </c>
      <c r="W858" s="63" t="s">
        <v>7072</v>
      </c>
      <c r="X858" s="63" t="s">
        <v>7073</v>
      </c>
      <c r="Y858" s="63" t="s">
        <v>5013</v>
      </c>
      <c r="Z858" s="63" t="s">
        <v>5117</v>
      </c>
      <c r="AA858" s="63" t="s">
        <v>5013</v>
      </c>
      <c r="AB858" s="63" t="s">
        <v>7074</v>
      </c>
      <c r="AC858" s="63" t="s">
        <v>6473</v>
      </c>
    </row>
    <row r="859" spans="20:29">
      <c r="T859" s="63" t="s">
        <v>6160</v>
      </c>
      <c r="U859" s="63" t="s">
        <v>5930</v>
      </c>
      <c r="V859" s="63" t="s">
        <v>397</v>
      </c>
      <c r="W859" s="63" t="s">
        <v>7075</v>
      </c>
      <c r="X859" s="63" t="s">
        <v>7076</v>
      </c>
      <c r="Y859" s="63" t="s">
        <v>5109</v>
      </c>
      <c r="Z859" s="63" t="s">
        <v>5109</v>
      </c>
      <c r="AA859" s="63" t="s">
        <v>5625</v>
      </c>
      <c r="AB859" s="63" t="s">
        <v>7077</v>
      </c>
      <c r="AC859" s="63" t="s">
        <v>6473</v>
      </c>
    </row>
    <row r="860" spans="20:29">
      <c r="T860" s="63" t="s">
        <v>6161</v>
      </c>
      <c r="U860" s="63" t="s">
        <v>5109</v>
      </c>
      <c r="V860" s="63" t="s">
        <v>319</v>
      </c>
      <c r="W860" s="63" t="s">
        <v>7078</v>
      </c>
      <c r="X860" s="63" t="s">
        <v>7079</v>
      </c>
      <c r="Y860" s="63" t="s">
        <v>5435</v>
      </c>
      <c r="Z860" s="63" t="s">
        <v>5435</v>
      </c>
      <c r="AA860" s="63" t="s">
        <v>5110</v>
      </c>
      <c r="AB860" s="63" t="s">
        <v>7080</v>
      </c>
      <c r="AC860" s="63" t="s">
        <v>6473</v>
      </c>
    </row>
    <row r="861" spans="20:29">
      <c r="T861" s="63" t="s">
        <v>6162</v>
      </c>
      <c r="U861" s="63" t="s">
        <v>5429</v>
      </c>
      <c r="V861" s="63" t="s">
        <v>363</v>
      </c>
      <c r="W861" s="63" t="s">
        <v>7081</v>
      </c>
      <c r="X861" s="63" t="s">
        <v>7082</v>
      </c>
      <c r="Y861" s="63" t="s">
        <v>5370</v>
      </c>
      <c r="Z861" s="63" t="s">
        <v>5082</v>
      </c>
      <c r="AA861" s="63" t="s">
        <v>5370</v>
      </c>
      <c r="AB861" s="63" t="s">
        <v>7059</v>
      </c>
      <c r="AC861" s="63" t="s">
        <v>6473</v>
      </c>
    </row>
    <row r="862" spans="20:29">
      <c r="T862" s="63" t="s">
        <v>6163</v>
      </c>
      <c r="U862" s="63" t="s">
        <v>5370</v>
      </c>
      <c r="V862" s="63" t="s">
        <v>393</v>
      </c>
      <c r="W862" s="63" t="s">
        <v>7083</v>
      </c>
      <c r="X862" s="63" t="s">
        <v>7084</v>
      </c>
      <c r="Y862" s="63" t="s">
        <v>5178</v>
      </c>
      <c r="Z862" s="63" t="s">
        <v>5625</v>
      </c>
      <c r="AA862" s="63" t="s">
        <v>4990</v>
      </c>
      <c r="AB862" s="63" t="s">
        <v>7085</v>
      </c>
      <c r="AC862" s="63" t="s">
        <v>6473</v>
      </c>
    </row>
    <row r="863" spans="20:29">
      <c r="T863" s="63" t="s">
        <v>6164</v>
      </c>
      <c r="U863" s="63" t="s">
        <v>5930</v>
      </c>
      <c r="V863" s="63" t="s">
        <v>394</v>
      </c>
      <c r="W863" s="63" t="s">
        <v>7086</v>
      </c>
      <c r="X863" s="63" t="s">
        <v>7087</v>
      </c>
      <c r="Y863" s="63" t="s">
        <v>5183</v>
      </c>
      <c r="Z863" s="63" t="s">
        <v>5001</v>
      </c>
      <c r="AA863" s="63" t="s">
        <v>5017</v>
      </c>
      <c r="AB863" s="63" t="s">
        <v>7077</v>
      </c>
      <c r="AC863" s="63" t="s">
        <v>6473</v>
      </c>
    </row>
    <row r="864" spans="20:29">
      <c r="T864" s="63" t="s">
        <v>6165</v>
      </c>
      <c r="U864" s="63" t="s">
        <v>5001</v>
      </c>
      <c r="V864" s="63" t="s">
        <v>393</v>
      </c>
      <c r="W864" s="63" t="s">
        <v>7088</v>
      </c>
      <c r="X864" s="63" t="s">
        <v>7089</v>
      </c>
      <c r="Y864" s="63" t="s">
        <v>5169</v>
      </c>
      <c r="Z864" s="63" t="s">
        <v>5048</v>
      </c>
      <c r="AA864" s="63" t="s">
        <v>5051</v>
      </c>
      <c r="AB864" s="63" t="s">
        <v>7090</v>
      </c>
      <c r="AC864" s="63" t="s">
        <v>6473</v>
      </c>
    </row>
    <row r="865" spans="20:29">
      <c r="T865" s="63" t="s">
        <v>6166</v>
      </c>
      <c r="U865" s="63" t="s">
        <v>5169</v>
      </c>
      <c r="V865" s="63" t="s">
        <v>406</v>
      </c>
      <c r="W865" s="63" t="s">
        <v>7091</v>
      </c>
      <c r="X865" s="63" t="s">
        <v>7092</v>
      </c>
      <c r="Y865" s="63" t="s">
        <v>5002</v>
      </c>
      <c r="Z865" s="63" t="s">
        <v>5002</v>
      </c>
      <c r="AA865" s="63" t="s">
        <v>5109</v>
      </c>
      <c r="AB865" s="63" t="s">
        <v>7093</v>
      </c>
      <c r="AC865" s="63" t="s">
        <v>6473</v>
      </c>
    </row>
    <row r="866" spans="20:29">
      <c r="T866" s="63" t="s">
        <v>6167</v>
      </c>
      <c r="U866" s="63" t="s">
        <v>5079</v>
      </c>
      <c r="V866" s="63" t="s">
        <v>321</v>
      </c>
      <c r="W866" s="63" t="s">
        <v>7094</v>
      </c>
      <c r="X866" s="63" t="s">
        <v>7095</v>
      </c>
      <c r="Y866" s="63" t="s">
        <v>5435</v>
      </c>
      <c r="Z866" s="63" t="s">
        <v>5082</v>
      </c>
      <c r="AA866" s="63" t="s">
        <v>5048</v>
      </c>
      <c r="AB866" s="63" t="s">
        <v>7096</v>
      </c>
      <c r="AC866" s="63" t="s">
        <v>6473</v>
      </c>
    </row>
    <row r="867" spans="20:29">
      <c r="T867" s="63" t="s">
        <v>6168</v>
      </c>
      <c r="U867" s="63" t="s">
        <v>5435</v>
      </c>
      <c r="V867" s="63" t="s">
        <v>263</v>
      </c>
      <c r="W867" s="63" t="s">
        <v>7097</v>
      </c>
      <c r="X867" s="63" t="s">
        <v>7098</v>
      </c>
      <c r="Y867" s="63" t="s">
        <v>5077</v>
      </c>
      <c r="Z867" s="63" t="s">
        <v>5077</v>
      </c>
      <c r="AA867" s="63" t="s">
        <v>5435</v>
      </c>
      <c r="AB867" s="63" t="s">
        <v>7099</v>
      </c>
      <c r="AC867" s="63" t="s">
        <v>6473</v>
      </c>
    </row>
    <row r="868" spans="20:29">
      <c r="T868" s="63" t="s">
        <v>6169</v>
      </c>
      <c r="U868" s="63" t="s">
        <v>5429</v>
      </c>
      <c r="V868" s="63" t="s">
        <v>317</v>
      </c>
      <c r="W868" s="63" t="s">
        <v>7100</v>
      </c>
      <c r="X868" s="63" t="s">
        <v>7101</v>
      </c>
      <c r="Y868" s="63" t="s">
        <v>5002</v>
      </c>
      <c r="Z868" s="63" t="s">
        <v>5117</v>
      </c>
      <c r="AA868" s="63" t="s">
        <v>5435</v>
      </c>
      <c r="AB868" s="63" t="s">
        <v>7059</v>
      </c>
      <c r="AC868" s="63" t="s">
        <v>6473</v>
      </c>
    </row>
    <row r="869" spans="20:29">
      <c r="T869" s="63" t="s">
        <v>6170</v>
      </c>
      <c r="U869" s="63" t="s">
        <v>5075</v>
      </c>
      <c r="V869" s="63" t="s">
        <v>263</v>
      </c>
      <c r="W869" s="63" t="s">
        <v>7102</v>
      </c>
      <c r="X869" s="63" t="s">
        <v>7103</v>
      </c>
      <c r="Y869" s="63" t="s">
        <v>5082</v>
      </c>
      <c r="Z869" s="63" t="s">
        <v>5165</v>
      </c>
      <c r="AA869" s="63" t="s">
        <v>5048</v>
      </c>
      <c r="AB869" s="63" t="s">
        <v>7104</v>
      </c>
      <c r="AC869" s="63" t="s">
        <v>6473</v>
      </c>
    </row>
    <row r="870" spans="20:29">
      <c r="T870" s="63" t="s">
        <v>6171</v>
      </c>
      <c r="U870" s="63" t="s">
        <v>5117</v>
      </c>
      <c r="V870" s="63" t="s">
        <v>323</v>
      </c>
      <c r="W870" s="63" t="s">
        <v>7105</v>
      </c>
      <c r="X870" s="63" t="s">
        <v>7106</v>
      </c>
      <c r="Y870" s="63" t="s">
        <v>5173</v>
      </c>
      <c r="Z870" s="63" t="s">
        <v>5173</v>
      </c>
      <c r="AA870" s="63" t="s">
        <v>5435</v>
      </c>
      <c r="AB870" s="63" t="s">
        <v>6916</v>
      </c>
      <c r="AC870" s="63" t="s">
        <v>6473</v>
      </c>
    </row>
    <row r="871" spans="20:29">
      <c r="T871" s="63" t="s">
        <v>6172</v>
      </c>
      <c r="U871" s="63" t="s">
        <v>5165</v>
      </c>
      <c r="V871" s="63" t="s">
        <v>319</v>
      </c>
      <c r="W871" s="63" t="s">
        <v>7107</v>
      </c>
      <c r="X871" s="63" t="s">
        <v>7108</v>
      </c>
      <c r="Y871" s="63" t="s">
        <v>5083</v>
      </c>
      <c r="Z871" s="63" t="s">
        <v>5094</v>
      </c>
      <c r="AA871" s="63" t="s">
        <v>5079</v>
      </c>
      <c r="AB871" s="63" t="s">
        <v>7032</v>
      </c>
      <c r="AC871" s="63" t="s">
        <v>6473</v>
      </c>
    </row>
    <row r="872" spans="20:29">
      <c r="T872" s="63" t="s">
        <v>6173</v>
      </c>
      <c r="U872" s="63" t="s">
        <v>5094</v>
      </c>
      <c r="V872" s="63" t="s">
        <v>323</v>
      </c>
      <c r="W872" s="63" t="s">
        <v>7109</v>
      </c>
      <c r="X872" s="63" t="s">
        <v>7110</v>
      </c>
      <c r="Y872" s="63" t="s">
        <v>5117</v>
      </c>
      <c r="Z872" s="63" t="s">
        <v>5094</v>
      </c>
      <c r="AA872" s="63" t="s">
        <v>5165</v>
      </c>
      <c r="AB872" s="63" t="s">
        <v>7111</v>
      </c>
      <c r="AC872" s="63" t="s">
        <v>6473</v>
      </c>
    </row>
    <row r="873" spans="20:29">
      <c r="T873" s="63" t="s">
        <v>6174</v>
      </c>
      <c r="U873" s="63" t="s">
        <v>5083</v>
      </c>
      <c r="V873" s="63" t="s">
        <v>364</v>
      </c>
      <c r="W873" s="63" t="s">
        <v>7112</v>
      </c>
      <c r="X873" s="63" t="s">
        <v>7113</v>
      </c>
      <c r="Y873" s="63" t="s">
        <v>5077</v>
      </c>
      <c r="Z873" s="63" t="s">
        <v>5092</v>
      </c>
      <c r="AA873" s="63" t="s">
        <v>5077</v>
      </c>
      <c r="AB873" s="63" t="s">
        <v>7114</v>
      </c>
      <c r="AC873" s="63" t="s">
        <v>6473</v>
      </c>
    </row>
    <row r="874" spans="20:29">
      <c r="T874" s="63" t="s">
        <v>6175</v>
      </c>
      <c r="U874" s="63" t="s">
        <v>5075</v>
      </c>
      <c r="V874" s="63" t="s">
        <v>323</v>
      </c>
      <c r="W874" s="63" t="s">
        <v>7115</v>
      </c>
      <c r="X874" s="63" t="s">
        <v>7116</v>
      </c>
      <c r="Y874" s="63" t="s">
        <v>5082</v>
      </c>
      <c r="Z874" s="63" t="s">
        <v>5173</v>
      </c>
      <c r="AA874" s="63" t="s">
        <v>5079</v>
      </c>
      <c r="AB874" s="63" t="s">
        <v>7104</v>
      </c>
      <c r="AC874" s="63" t="s">
        <v>6473</v>
      </c>
    </row>
    <row r="875" spans="20:29">
      <c r="T875" s="63" t="s">
        <v>6176</v>
      </c>
      <c r="U875" s="63" t="s">
        <v>5077</v>
      </c>
      <c r="V875" s="63" t="s">
        <v>286</v>
      </c>
      <c r="W875" s="63" t="s">
        <v>7117</v>
      </c>
      <c r="X875" s="63" t="s">
        <v>7118</v>
      </c>
      <c r="Y875" s="63" t="s">
        <v>5545</v>
      </c>
      <c r="Z875" s="63" t="s">
        <v>5545</v>
      </c>
      <c r="AA875" s="63" t="s">
        <v>5429</v>
      </c>
      <c r="AB875" s="63" t="s">
        <v>7035</v>
      </c>
      <c r="AC875" s="63" t="s">
        <v>6473</v>
      </c>
    </row>
    <row r="876" spans="20:29">
      <c r="T876" s="63" t="s">
        <v>6178</v>
      </c>
      <c r="U876" s="63" t="s">
        <v>5168</v>
      </c>
      <c r="V876" s="63" t="s">
        <v>286</v>
      </c>
      <c r="W876" s="63" t="s">
        <v>7119</v>
      </c>
      <c r="X876" s="63" t="s">
        <v>7120</v>
      </c>
      <c r="Y876" s="63" t="s">
        <v>5506</v>
      </c>
      <c r="Z876" s="63" t="s">
        <v>5401</v>
      </c>
      <c r="AA876" s="63" t="s">
        <v>5173</v>
      </c>
      <c r="AB876" s="63" t="s">
        <v>6941</v>
      </c>
      <c r="AC876" s="63" t="s">
        <v>6473</v>
      </c>
    </row>
    <row r="877" spans="20:29">
      <c r="T877" s="63" t="s">
        <v>6179</v>
      </c>
      <c r="U877" s="63" t="s">
        <v>5461</v>
      </c>
      <c r="V877" s="63" t="s">
        <v>376</v>
      </c>
      <c r="W877" s="63" t="s">
        <v>7121</v>
      </c>
      <c r="X877" s="63" t="s">
        <v>7122</v>
      </c>
      <c r="Y877" s="63" t="s">
        <v>5454</v>
      </c>
      <c r="Z877" s="63" t="s">
        <v>5454</v>
      </c>
      <c r="AA877" s="63" t="s">
        <v>5461</v>
      </c>
      <c r="AB877" s="63" t="s">
        <v>6932</v>
      </c>
      <c r="AC877" s="63" t="s">
        <v>6473</v>
      </c>
    </row>
    <row r="878" spans="20:29">
      <c r="T878" s="63" t="s">
        <v>6180</v>
      </c>
      <c r="U878" s="63" t="s">
        <v>5454</v>
      </c>
      <c r="V878" s="63" t="s">
        <v>278</v>
      </c>
      <c r="W878" s="63" t="s">
        <v>7123</v>
      </c>
      <c r="X878" s="63" t="s">
        <v>7124</v>
      </c>
      <c r="Y878" s="63" t="s">
        <v>5412</v>
      </c>
      <c r="Z878" s="63" t="s">
        <v>5469</v>
      </c>
      <c r="AA878" s="63" t="s">
        <v>513</v>
      </c>
      <c r="AB878" s="63" t="s">
        <v>6886</v>
      </c>
      <c r="AC878" s="63" t="s">
        <v>6473</v>
      </c>
    </row>
  </sheetData>
  <mergeCells count="1">
    <mergeCell ref="N24:P24"/>
  </mergeCells>
  <phoneticPr fontId="2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1"/>
  </sheetPr>
  <dimension ref="A2:AE634"/>
  <sheetViews>
    <sheetView topLeftCell="A2" workbookViewId="0">
      <selection activeCell="D8" sqref="D8"/>
    </sheetView>
  </sheetViews>
  <sheetFormatPr defaultRowHeight="12"/>
  <cols>
    <col min="1" max="1" width="9" style="63"/>
    <col min="2" max="2" width="22.75" style="63" customWidth="1"/>
    <col min="3" max="4" width="17.5" style="63" bestFit="1" customWidth="1"/>
    <col min="5" max="5" width="20.25" style="63" bestFit="1" customWidth="1"/>
    <col min="6" max="6" width="18.875" style="63" customWidth="1"/>
    <col min="7" max="7" width="19.375" style="63" customWidth="1"/>
    <col min="8" max="8" width="23.25" style="63" customWidth="1"/>
    <col min="9" max="11" width="17.5" style="63" bestFit="1" customWidth="1"/>
    <col min="12" max="13" width="9" style="63"/>
    <col min="14" max="14" width="15" style="63" customWidth="1"/>
    <col min="15" max="15" width="17.125" style="63" bestFit="1" customWidth="1"/>
    <col min="16" max="16" width="16.25" style="63" bestFit="1" customWidth="1"/>
    <col min="17" max="17" width="17.125" style="63" bestFit="1" customWidth="1"/>
    <col min="18" max="18" width="9" style="63"/>
    <col min="19" max="19" width="21" style="63" customWidth="1"/>
    <col min="20" max="16384" width="9" style="63"/>
  </cols>
  <sheetData>
    <row r="2" spans="2:23">
      <c r="B2" s="176" t="s">
        <v>699</v>
      </c>
      <c r="C2" s="177">
        <v>2018</v>
      </c>
      <c r="D2" s="177">
        <v>2017</v>
      </c>
      <c r="E2" s="177">
        <v>2016</v>
      </c>
      <c r="F2" s="178" t="s">
        <v>693</v>
      </c>
      <c r="G2" s="179" t="s">
        <v>710</v>
      </c>
      <c r="H2" s="179" t="s">
        <v>6416</v>
      </c>
      <c r="I2" s="179" t="s">
        <v>6364</v>
      </c>
      <c r="T2" s="79"/>
      <c r="U2" s="79"/>
      <c r="V2" s="79"/>
    </row>
    <row r="3" spans="2:23">
      <c r="B3" s="180"/>
      <c r="C3" s="181" t="s">
        <v>700</v>
      </c>
      <c r="D3" s="181" t="s">
        <v>700</v>
      </c>
      <c r="E3" s="181" t="s">
        <v>700</v>
      </c>
      <c r="F3" s="69" t="s">
        <v>703</v>
      </c>
      <c r="G3" s="182">
        <f>G4+G5</f>
        <v>37121010472</v>
      </c>
      <c r="H3" s="182">
        <f t="shared" ref="H3:I3" si="0">H4+H5</f>
        <v>44899685482</v>
      </c>
      <c r="I3" s="182">
        <f t="shared" si="0"/>
        <v>42605556057</v>
      </c>
      <c r="T3" s="79"/>
      <c r="U3" s="79"/>
      <c r="V3" s="79"/>
    </row>
    <row r="4" spans="2:23">
      <c r="B4" s="68" t="s">
        <v>701</v>
      </c>
      <c r="C4" s="183">
        <f>I31</f>
        <v>264346513096</v>
      </c>
      <c r="D4" s="183">
        <f t="shared" ref="D4:E4" si="1">J31</f>
        <v>251911709297</v>
      </c>
      <c r="E4" s="183">
        <f t="shared" si="1"/>
        <v>132335964800</v>
      </c>
      <c r="F4" s="184" t="s">
        <v>704</v>
      </c>
      <c r="G4" s="183">
        <f>SUMIF($A:$A,$F4,C:C)</f>
        <v>27503347360</v>
      </c>
      <c r="H4" s="183">
        <f t="shared" ref="H4:I5" si="2">SUMIF($A:$A,$F4,D:D)</f>
        <v>33577080759</v>
      </c>
      <c r="I4" s="183">
        <f t="shared" si="2"/>
        <v>32242107240</v>
      </c>
      <c r="T4" s="79"/>
      <c r="U4" s="79"/>
      <c r="V4" s="79"/>
    </row>
    <row r="5" spans="2:23">
      <c r="B5" s="68" t="s">
        <v>702</v>
      </c>
      <c r="C5" s="183">
        <f>I35</f>
        <v>3443400578</v>
      </c>
      <c r="D5" s="183">
        <f t="shared" ref="D5:E5" si="3">J35</f>
        <v>2371389735</v>
      </c>
      <c r="E5" s="183">
        <f t="shared" si="3"/>
        <v>-1292245188</v>
      </c>
      <c r="F5" s="184" t="s">
        <v>694</v>
      </c>
      <c r="G5" s="183">
        <f>SUMIF($A:$A,$F5,C:C)</f>
        <v>9617663112</v>
      </c>
      <c r="H5" s="183">
        <f t="shared" si="2"/>
        <v>11322604723</v>
      </c>
      <c r="I5" s="183">
        <f t="shared" si="2"/>
        <v>10363448817</v>
      </c>
      <c r="S5" s="63" t="s">
        <v>4743</v>
      </c>
      <c r="T5" s="79">
        <f>AVERAGE(T85:T146)</f>
        <v>2151.6129032258063</v>
      </c>
      <c r="U5" s="79">
        <f>AVERAGE(T329:T385)</f>
        <v>3420.8771929824561</v>
      </c>
      <c r="V5" s="79">
        <f>AVERAGE(T572:T634)</f>
        <v>2620.0793650793653</v>
      </c>
      <c r="W5" s="63" t="s">
        <v>2002</v>
      </c>
    </row>
    <row r="6" spans="2:23">
      <c r="B6" s="68" t="s">
        <v>691</v>
      </c>
      <c r="C6" s="183">
        <f>O48+O51</f>
        <v>967241154</v>
      </c>
      <c r="D6" s="183">
        <f t="shared" ref="D6:E6" si="4">P48+P51</f>
        <v>948674304</v>
      </c>
      <c r="E6" s="183">
        <f t="shared" si="4"/>
        <v>1113549088</v>
      </c>
      <c r="F6" s="185" t="s">
        <v>695</v>
      </c>
      <c r="G6" s="186">
        <f>SUM(G7:G9)</f>
        <v>37145170534</v>
      </c>
      <c r="H6" s="186">
        <f t="shared" ref="H6:I6" si="5">SUM(H7:H9)</f>
        <v>20349700378</v>
      </c>
      <c r="I6" s="186">
        <f t="shared" si="5"/>
        <v>19529136422</v>
      </c>
      <c r="S6" s="63" t="s">
        <v>4661</v>
      </c>
      <c r="T6" s="79">
        <f>AVERAGE(T26:T84)</f>
        <v>2243.2203389830506</v>
      </c>
      <c r="U6" s="79">
        <f>AVERAGE(T268:T328)</f>
        <v>3213.1147540983607</v>
      </c>
      <c r="V6" s="79">
        <f>AVERAGE(T510:T571)</f>
        <v>2798.6290322580644</v>
      </c>
      <c r="W6" s="63" t="s">
        <v>2002</v>
      </c>
    </row>
    <row r="7" spans="2:23">
      <c r="B7" s="68" t="s">
        <v>670</v>
      </c>
      <c r="C7" s="183">
        <f>C5+C6</f>
        <v>4410641732</v>
      </c>
      <c r="D7" s="183">
        <f t="shared" ref="D7:E7" si="6">D5+D6</f>
        <v>3320064039</v>
      </c>
      <c r="E7" s="183">
        <f t="shared" si="6"/>
        <v>-178696100</v>
      </c>
      <c r="F7" s="187" t="s">
        <v>696</v>
      </c>
      <c r="G7" s="183">
        <f>SUMIF($A:$A,$F7,C:C)</f>
        <v>17200000000</v>
      </c>
      <c r="H7" s="183">
        <f t="shared" ref="H7:I9" si="7">SUMIF($A:$A,$F7,D:D)</f>
        <v>4961000000</v>
      </c>
      <c r="I7" s="183">
        <f t="shared" si="7"/>
        <v>6525136422</v>
      </c>
      <c r="S7" s="63" t="s">
        <v>2001</v>
      </c>
      <c r="T7" s="79">
        <f>AVERAGE(T26:T146)</f>
        <v>2196.2809917355371</v>
      </c>
      <c r="U7" s="79">
        <f>AVERAGE(T268:T388)</f>
        <v>3318.2644628099174</v>
      </c>
      <c r="V7" s="79">
        <f>AVERAGE(T510:T634)</f>
        <v>2708.64</v>
      </c>
      <c r="W7" s="63" t="s">
        <v>2002</v>
      </c>
    </row>
    <row r="8" spans="2:23" ht="12.75" thickBot="1">
      <c r="B8" s="188" t="s">
        <v>692</v>
      </c>
      <c r="C8" s="189">
        <f>I44</f>
        <v>242836758</v>
      </c>
      <c r="D8" s="189">
        <f t="shared" ref="D8:E8" si="8">J44</f>
        <v>-4990157422</v>
      </c>
      <c r="E8" s="189">
        <f t="shared" si="8"/>
        <v>-700560412</v>
      </c>
      <c r="F8" s="187" t="s">
        <v>697</v>
      </c>
      <c r="G8" s="183">
        <f>SUMIF($A:$A,$F8,C:C)</f>
        <v>0</v>
      </c>
      <c r="H8" s="183">
        <f t="shared" si="7"/>
        <v>10200000000</v>
      </c>
      <c r="I8" s="183">
        <f t="shared" si="7"/>
        <v>13004000000</v>
      </c>
      <c r="S8" s="63" t="s">
        <v>4741</v>
      </c>
      <c r="T8" s="219">
        <f>AA85</f>
        <v>35627</v>
      </c>
      <c r="U8" s="219">
        <f>AA329</f>
        <v>61283</v>
      </c>
      <c r="V8" s="219">
        <f>AA572</f>
        <v>46495</v>
      </c>
      <c r="W8" s="63" t="s">
        <v>2003</v>
      </c>
    </row>
    <row r="9" spans="2:23" ht="12.75" thickTop="1">
      <c r="F9" s="187" t="s">
        <v>698</v>
      </c>
      <c r="G9" s="183">
        <f>SUMIF($A:$A,$F9,C:C)</f>
        <v>19945170534</v>
      </c>
      <c r="H9" s="183">
        <f t="shared" si="7"/>
        <v>5188700378</v>
      </c>
      <c r="I9" s="183">
        <f>SUMIF($A:$A,$F9,E:E)</f>
        <v>0</v>
      </c>
      <c r="S9" s="63" t="s">
        <v>2004</v>
      </c>
      <c r="T9" s="219">
        <f>AA26</f>
        <v>48116</v>
      </c>
      <c r="U9" s="219">
        <f>AA268</f>
        <v>61476</v>
      </c>
      <c r="V9" s="219">
        <f>AA510</f>
        <v>58659</v>
      </c>
      <c r="W9" s="63" t="s">
        <v>2003</v>
      </c>
    </row>
    <row r="10" spans="2:23" ht="16.5">
      <c r="F10" s="185" t="s">
        <v>705</v>
      </c>
      <c r="G10" s="186">
        <f>SUM(G11:G15)</f>
        <v>54434514152</v>
      </c>
      <c r="H10" s="186">
        <f t="shared" ref="H10:I10" si="9">SUM(H11:H15)</f>
        <v>19689192413</v>
      </c>
      <c r="I10" s="186">
        <f t="shared" si="9"/>
        <v>21999670428</v>
      </c>
      <c r="S10"/>
      <c r="T10" s="219">
        <f>AB26</f>
        <v>19362573</v>
      </c>
      <c r="U10" s="219">
        <f>AB268</f>
        <v>19362573</v>
      </c>
      <c r="V10" s="219">
        <f>AB510</f>
        <v>18021293</v>
      </c>
      <c r="W10" s="505" t="s">
        <v>6383</v>
      </c>
    </row>
    <row r="11" spans="2:23">
      <c r="F11" s="184" t="s">
        <v>706</v>
      </c>
      <c r="G11" s="183">
        <f t="shared" ref="G11:G15" si="10">SUMIF($A:$A,$F11,C:C)</f>
        <v>6956845078</v>
      </c>
      <c r="H11" s="183">
        <f t="shared" ref="H11:H15" si="11">SUMIF($A:$A,$F11,D:D)</f>
        <v>6752044844</v>
      </c>
      <c r="I11" s="183">
        <f t="shared" ref="I11:I15" si="12">SUMIF($A:$A,$F11,E:E)</f>
        <v>7961497503</v>
      </c>
    </row>
    <row r="12" spans="2:23">
      <c r="F12" s="184" t="s">
        <v>1291</v>
      </c>
      <c r="G12" s="183">
        <f t="shared" si="10"/>
        <v>9617663112</v>
      </c>
      <c r="H12" s="183">
        <f t="shared" si="11"/>
        <v>11322604723</v>
      </c>
      <c r="I12" s="183">
        <f t="shared" si="12"/>
        <v>10363448817</v>
      </c>
    </row>
    <row r="13" spans="2:23">
      <c r="F13" s="184" t="s">
        <v>708</v>
      </c>
      <c r="G13" s="183">
        <f t="shared" si="10"/>
        <v>643300720</v>
      </c>
      <c r="H13" s="183">
        <f t="shared" si="11"/>
        <v>304402708</v>
      </c>
      <c r="I13" s="183">
        <f t="shared" si="12"/>
        <v>274676718</v>
      </c>
    </row>
    <row r="14" spans="2:23">
      <c r="F14" s="184" t="s">
        <v>2016</v>
      </c>
      <c r="G14" s="183">
        <f>C88</f>
        <v>13558304390</v>
      </c>
      <c r="H14" s="183">
        <f>C91</f>
        <v>1310140138</v>
      </c>
      <c r="I14" s="183">
        <f>C92</f>
        <v>3400047390</v>
      </c>
    </row>
    <row r="15" spans="2:23">
      <c r="F15" s="184" t="s">
        <v>1339</v>
      </c>
      <c r="G15" s="183">
        <f t="shared" si="10"/>
        <v>23658400852</v>
      </c>
      <c r="H15" s="183">
        <f t="shared" si="11"/>
        <v>0</v>
      </c>
      <c r="I15" s="183">
        <f t="shared" si="12"/>
        <v>0</v>
      </c>
    </row>
    <row r="16" spans="2:23" ht="12.75" thickBot="1">
      <c r="F16" s="190" t="s">
        <v>671</v>
      </c>
      <c r="G16" s="191">
        <f>C74</f>
        <v>100151621805</v>
      </c>
      <c r="H16" s="191">
        <f t="shared" ref="H16:I16" si="13">D74</f>
        <v>95033711010</v>
      </c>
      <c r="I16" s="191">
        <f t="shared" si="13"/>
        <v>93800114343</v>
      </c>
    </row>
    <row r="17" spans="2:31" ht="12.75" thickTop="1"/>
    <row r="21" spans="2:31">
      <c r="B21" s="52" t="s">
        <v>523</v>
      </c>
      <c r="C21" s="49"/>
      <c r="D21" s="49"/>
      <c r="E21" s="49"/>
      <c r="G21" s="52"/>
      <c r="H21" s="52" t="s">
        <v>412</v>
      </c>
      <c r="S21" s="58" t="s">
        <v>126</v>
      </c>
      <c r="AE21" s="58"/>
    </row>
    <row r="25" spans="2:31">
      <c r="B25" s="166" t="s">
        <v>120</v>
      </c>
      <c r="H25" s="166" t="s">
        <v>125</v>
      </c>
      <c r="N25" s="166" t="s">
        <v>1271</v>
      </c>
      <c r="S25" s="63" t="s">
        <v>127</v>
      </c>
      <c r="T25" s="63" t="s">
        <v>128</v>
      </c>
      <c r="U25" s="63" t="s">
        <v>129</v>
      </c>
      <c r="V25" s="63" t="s">
        <v>130</v>
      </c>
      <c r="W25" s="63" t="s">
        <v>131</v>
      </c>
      <c r="X25" s="63" t="s">
        <v>132</v>
      </c>
      <c r="Y25" s="63" t="s">
        <v>133</v>
      </c>
      <c r="Z25" s="63" t="s">
        <v>134</v>
      </c>
      <c r="AA25" s="63" t="s">
        <v>135</v>
      </c>
      <c r="AB25" s="63" t="s">
        <v>136</v>
      </c>
    </row>
    <row r="26" spans="2:31">
      <c r="B26" s="167" t="s">
        <v>1340</v>
      </c>
      <c r="H26" s="167" t="s">
        <v>1354</v>
      </c>
      <c r="N26" s="167" t="s">
        <v>1354</v>
      </c>
      <c r="S26" s="217" t="s">
        <v>2082</v>
      </c>
      <c r="T26" s="79">
        <v>2485</v>
      </c>
      <c r="U26" s="218">
        <v>-55</v>
      </c>
      <c r="V26" s="79">
        <v>39755</v>
      </c>
      <c r="W26" s="79">
        <v>98975605</v>
      </c>
      <c r="X26" s="79">
        <v>2540</v>
      </c>
      <c r="Y26" s="79">
        <v>2540</v>
      </c>
      <c r="Z26" s="79">
        <v>2470</v>
      </c>
      <c r="AA26" s="79">
        <v>48116</v>
      </c>
      <c r="AB26" s="79">
        <v>19362573</v>
      </c>
    </row>
    <row r="27" spans="2:31">
      <c r="B27" s="167" t="s">
        <v>1341</v>
      </c>
      <c r="H27" s="167" t="s">
        <v>1355</v>
      </c>
      <c r="N27" s="167" t="s">
        <v>1355</v>
      </c>
      <c r="S27" s="217" t="s">
        <v>2083</v>
      </c>
      <c r="T27" s="79">
        <v>2540</v>
      </c>
      <c r="U27" s="218">
        <v>-25</v>
      </c>
      <c r="V27" s="79">
        <v>50970</v>
      </c>
      <c r="W27" s="79">
        <v>128196355</v>
      </c>
      <c r="X27" s="79">
        <v>2560</v>
      </c>
      <c r="Y27" s="79">
        <v>2560</v>
      </c>
      <c r="Z27" s="79">
        <v>2480</v>
      </c>
      <c r="AA27" s="79">
        <v>49181</v>
      </c>
      <c r="AB27" s="79">
        <v>19362573</v>
      </c>
    </row>
    <row r="28" spans="2:31">
      <c r="B28" s="167" t="s">
        <v>1342</v>
      </c>
      <c r="H28" s="167" t="s">
        <v>1356</v>
      </c>
      <c r="N28" s="167" t="s">
        <v>1356</v>
      </c>
      <c r="S28" s="217" t="s">
        <v>2087</v>
      </c>
      <c r="T28" s="79">
        <v>2565</v>
      </c>
      <c r="U28" s="218">
        <v>35</v>
      </c>
      <c r="V28" s="79">
        <v>277071</v>
      </c>
      <c r="W28" s="79">
        <v>709883145</v>
      </c>
      <c r="X28" s="79">
        <v>2530</v>
      </c>
      <c r="Y28" s="79">
        <v>2630</v>
      </c>
      <c r="Z28" s="79">
        <v>2525</v>
      </c>
      <c r="AA28" s="79">
        <v>49665</v>
      </c>
      <c r="AB28" s="79">
        <v>19362573</v>
      </c>
    </row>
    <row r="29" spans="2:31">
      <c r="B29" s="168" t="s">
        <v>121</v>
      </c>
      <c r="H29" s="168" t="s">
        <v>121</v>
      </c>
      <c r="N29" s="168" t="s">
        <v>121</v>
      </c>
      <c r="S29" s="217" t="s">
        <v>2088</v>
      </c>
      <c r="T29" s="79">
        <v>2530</v>
      </c>
      <c r="U29" s="218">
        <v>85</v>
      </c>
      <c r="V29" s="79">
        <v>100747</v>
      </c>
      <c r="W29" s="79">
        <v>251524305</v>
      </c>
      <c r="X29" s="79">
        <v>2445</v>
      </c>
      <c r="Y29" s="79">
        <v>2540</v>
      </c>
      <c r="Z29" s="79">
        <v>2445</v>
      </c>
      <c r="AA29" s="79">
        <v>48987</v>
      </c>
      <c r="AB29" s="79">
        <v>19362573</v>
      </c>
    </row>
    <row r="30" spans="2:31">
      <c r="B30" s="70"/>
      <c r="C30" s="71" t="s">
        <v>624</v>
      </c>
      <c r="D30" s="71" t="s">
        <v>1343</v>
      </c>
      <c r="E30" s="72" t="s">
        <v>1344</v>
      </c>
      <c r="H30" s="70"/>
      <c r="I30" s="71" t="s">
        <v>624</v>
      </c>
      <c r="J30" s="71" t="s">
        <v>1343</v>
      </c>
      <c r="K30" s="72" t="s">
        <v>1344</v>
      </c>
      <c r="N30" s="70"/>
      <c r="O30" s="71" t="s">
        <v>624</v>
      </c>
      <c r="P30" s="71" t="s">
        <v>1343</v>
      </c>
      <c r="Q30" s="72" t="s">
        <v>1344</v>
      </c>
      <c r="S30" s="217" t="s">
        <v>2089</v>
      </c>
      <c r="T30" s="79">
        <v>2445</v>
      </c>
      <c r="U30" s="218">
        <v>-75</v>
      </c>
      <c r="V30" s="79">
        <v>114661</v>
      </c>
      <c r="W30" s="79">
        <v>281332920</v>
      </c>
      <c r="X30" s="79">
        <v>2455</v>
      </c>
      <c r="Y30" s="79">
        <v>2490</v>
      </c>
      <c r="Z30" s="79">
        <v>2435</v>
      </c>
      <c r="AA30" s="79">
        <v>47341</v>
      </c>
      <c r="AB30" s="79">
        <v>19362573</v>
      </c>
    </row>
    <row r="31" spans="2:31">
      <c r="B31" s="65" t="s">
        <v>14</v>
      </c>
      <c r="C31" s="73"/>
      <c r="D31" s="73"/>
      <c r="E31" s="74"/>
      <c r="H31" s="65" t="s">
        <v>52</v>
      </c>
      <c r="I31" s="75">
        <v>264346513096</v>
      </c>
      <c r="J31" s="75">
        <v>251911709297</v>
      </c>
      <c r="K31" s="76">
        <v>132335964800</v>
      </c>
      <c r="N31" s="65" t="s">
        <v>1272</v>
      </c>
      <c r="O31" s="75">
        <v>-19236062865</v>
      </c>
      <c r="P31" s="75">
        <v>3974225284</v>
      </c>
      <c r="Q31" s="76">
        <v>-14914319953</v>
      </c>
      <c r="S31" s="217" t="s">
        <v>2090</v>
      </c>
      <c r="T31" s="79">
        <v>2520</v>
      </c>
      <c r="U31" s="218">
        <v>50</v>
      </c>
      <c r="V31" s="79">
        <v>74153</v>
      </c>
      <c r="W31" s="79">
        <v>185919215</v>
      </c>
      <c r="X31" s="79">
        <v>2470</v>
      </c>
      <c r="Y31" s="79">
        <v>2535</v>
      </c>
      <c r="Z31" s="79">
        <v>2460</v>
      </c>
      <c r="AA31" s="79">
        <v>48794</v>
      </c>
      <c r="AB31" s="79">
        <v>19362573</v>
      </c>
    </row>
    <row r="32" spans="2:31">
      <c r="B32" s="65" t="s">
        <v>15</v>
      </c>
      <c r="C32" s="75">
        <v>163004305801</v>
      </c>
      <c r="D32" s="75">
        <v>124103658812</v>
      </c>
      <c r="E32" s="76">
        <v>106371692009</v>
      </c>
      <c r="H32" s="65" t="s">
        <v>53</v>
      </c>
      <c r="I32" s="75">
        <v>249795632549</v>
      </c>
      <c r="J32" s="75">
        <v>238103910703</v>
      </c>
      <c r="K32" s="76">
        <v>121298359042</v>
      </c>
      <c r="N32" s="65" t="s">
        <v>1374</v>
      </c>
      <c r="O32" s="75">
        <v>-16859167403</v>
      </c>
      <c r="P32" s="75">
        <v>4879612016</v>
      </c>
      <c r="Q32" s="76">
        <v>-14914319953</v>
      </c>
      <c r="S32" s="217" t="s">
        <v>2091</v>
      </c>
      <c r="T32" s="79">
        <v>2470</v>
      </c>
      <c r="U32" s="218">
        <v>-50</v>
      </c>
      <c r="V32" s="79">
        <v>54307</v>
      </c>
      <c r="W32" s="79">
        <v>135701030</v>
      </c>
      <c r="X32" s="79">
        <v>2500</v>
      </c>
      <c r="Y32" s="79">
        <v>2525</v>
      </c>
      <c r="Z32" s="79">
        <v>2465</v>
      </c>
      <c r="AA32" s="79">
        <v>47826</v>
      </c>
      <c r="AB32" s="79">
        <v>19362573</v>
      </c>
    </row>
    <row r="33" spans="1:28">
      <c r="A33" s="63" t="s">
        <v>1278</v>
      </c>
      <c r="B33" s="65" t="s">
        <v>16</v>
      </c>
      <c r="C33" s="75">
        <v>27503347360</v>
      </c>
      <c r="D33" s="75">
        <v>33577080759</v>
      </c>
      <c r="E33" s="76">
        <v>32242107240</v>
      </c>
      <c r="H33" s="65" t="s">
        <v>54</v>
      </c>
      <c r="I33" s="75">
        <v>14550880547</v>
      </c>
      <c r="J33" s="75">
        <v>13807798594</v>
      </c>
      <c r="K33" s="76">
        <v>11037605758</v>
      </c>
      <c r="N33" s="65" t="s">
        <v>1375</v>
      </c>
      <c r="O33" s="75">
        <v>-14441081996</v>
      </c>
      <c r="P33" s="75">
        <v>5182082831</v>
      </c>
      <c r="Q33" s="76">
        <v>-12189538582</v>
      </c>
      <c r="S33" s="217" t="s">
        <v>2093</v>
      </c>
      <c r="T33" s="79">
        <v>2520</v>
      </c>
      <c r="U33" s="218">
        <v>70</v>
      </c>
      <c r="V33" s="79">
        <v>91148</v>
      </c>
      <c r="W33" s="79">
        <v>225692420</v>
      </c>
      <c r="X33" s="79">
        <v>2470</v>
      </c>
      <c r="Y33" s="79">
        <v>2520</v>
      </c>
      <c r="Z33" s="79">
        <v>2435</v>
      </c>
      <c r="AA33" s="79">
        <v>48794</v>
      </c>
      <c r="AB33" s="79">
        <v>19362573</v>
      </c>
    </row>
    <row r="34" spans="1:28">
      <c r="A34" s="63" t="s">
        <v>1290</v>
      </c>
      <c r="B34" s="65" t="s">
        <v>21</v>
      </c>
      <c r="C34" s="75">
        <v>9617663112</v>
      </c>
      <c r="D34" s="75">
        <v>11322604723</v>
      </c>
      <c r="E34" s="76">
        <v>10363448817</v>
      </c>
      <c r="H34" s="65" t="s">
        <v>55</v>
      </c>
      <c r="I34" s="75">
        <v>11107479969</v>
      </c>
      <c r="J34" s="75">
        <v>11436408859</v>
      </c>
      <c r="K34" s="76">
        <v>12329850946</v>
      </c>
      <c r="N34" s="65" t="s">
        <v>1376</v>
      </c>
      <c r="O34" s="75">
        <v>2399074843</v>
      </c>
      <c r="P34" s="75">
        <v>-3012903749</v>
      </c>
      <c r="Q34" s="76">
        <v>-700560412</v>
      </c>
      <c r="S34" s="217" t="s">
        <v>2096</v>
      </c>
      <c r="T34" s="79">
        <v>2450</v>
      </c>
      <c r="U34" s="218">
        <v>-30</v>
      </c>
      <c r="V34" s="79">
        <v>27998</v>
      </c>
      <c r="W34" s="79">
        <v>68726775</v>
      </c>
      <c r="X34" s="79">
        <v>2465</v>
      </c>
      <c r="Y34" s="79">
        <v>2465</v>
      </c>
      <c r="Z34" s="79">
        <v>2420</v>
      </c>
      <c r="AA34" s="79">
        <v>47438</v>
      </c>
      <c r="AB34" s="79">
        <v>19362573</v>
      </c>
    </row>
    <row r="35" spans="1:28">
      <c r="B35" s="65" t="s">
        <v>1345</v>
      </c>
      <c r="C35" s="75">
        <v>81921963423</v>
      </c>
      <c r="D35" s="75">
        <v>73160141841</v>
      </c>
      <c r="E35" s="76">
        <v>54907130647</v>
      </c>
      <c r="H35" s="65" t="s">
        <v>56</v>
      </c>
      <c r="I35" s="75">
        <v>3443400578</v>
      </c>
      <c r="J35" s="75">
        <v>2371389735</v>
      </c>
      <c r="K35" s="76">
        <v>-1292245188</v>
      </c>
      <c r="N35" s="65" t="s">
        <v>1274</v>
      </c>
      <c r="O35" s="75">
        <v>2853203135</v>
      </c>
      <c r="P35" s="75">
        <v>10069724981</v>
      </c>
      <c r="Q35" s="76">
        <v>1893822953</v>
      </c>
      <c r="S35" s="217" t="s">
        <v>2098</v>
      </c>
      <c r="T35" s="79">
        <v>2480</v>
      </c>
      <c r="U35" s="218">
        <v>60</v>
      </c>
      <c r="V35" s="79">
        <v>46882</v>
      </c>
      <c r="W35" s="79">
        <v>114619695</v>
      </c>
      <c r="X35" s="79">
        <v>2390</v>
      </c>
      <c r="Y35" s="79">
        <v>2480</v>
      </c>
      <c r="Z35" s="79">
        <v>2390</v>
      </c>
      <c r="AA35" s="79">
        <v>48019</v>
      </c>
      <c r="AB35" s="79">
        <v>19362573</v>
      </c>
    </row>
    <row r="36" spans="1:28">
      <c r="B36" s="65" t="s">
        <v>1346</v>
      </c>
      <c r="C36" s="75">
        <v>14535067834</v>
      </c>
      <c r="D36" s="75">
        <v>2312978895</v>
      </c>
      <c r="E36" s="76">
        <v>4667564805</v>
      </c>
      <c r="H36" s="65" t="s">
        <v>59</v>
      </c>
      <c r="I36" s="75">
        <v>6464488539</v>
      </c>
      <c r="J36" s="75">
        <v>3531776052</v>
      </c>
      <c r="K36" s="76">
        <v>2748326745</v>
      </c>
      <c r="N36" s="65" t="s">
        <v>1275</v>
      </c>
      <c r="O36" s="75">
        <v>2494831896</v>
      </c>
      <c r="P36" s="75">
        <v>283260610</v>
      </c>
      <c r="Q36" s="76">
        <v>1396448414</v>
      </c>
      <c r="S36" s="217" t="s">
        <v>2100</v>
      </c>
      <c r="T36" s="79">
        <v>2420</v>
      </c>
      <c r="U36" s="218">
        <v>-40</v>
      </c>
      <c r="V36" s="79">
        <v>72426</v>
      </c>
      <c r="W36" s="79">
        <v>175869590</v>
      </c>
      <c r="X36" s="79">
        <v>2420</v>
      </c>
      <c r="Y36" s="79">
        <v>2495</v>
      </c>
      <c r="Z36" s="79">
        <v>2395</v>
      </c>
      <c r="AA36" s="79">
        <v>46857</v>
      </c>
      <c r="AB36" s="79">
        <v>19362573</v>
      </c>
    </row>
    <row r="37" spans="1:28">
      <c r="B37" s="65" t="s">
        <v>19</v>
      </c>
      <c r="C37" s="75">
        <v>543736665</v>
      </c>
      <c r="D37" s="75">
        <v>361381713</v>
      </c>
      <c r="E37" s="76">
        <v>550464644</v>
      </c>
      <c r="H37" s="65" t="s">
        <v>60</v>
      </c>
      <c r="I37" s="75">
        <v>3484237026</v>
      </c>
      <c r="J37" s="75">
        <v>2553877219</v>
      </c>
      <c r="K37" s="76">
        <v>1651369935</v>
      </c>
      <c r="N37" s="65" t="s">
        <v>1277</v>
      </c>
      <c r="O37" s="75">
        <v>1271078151</v>
      </c>
      <c r="P37" s="75">
        <v>950653070</v>
      </c>
      <c r="Q37" s="76">
        <v>1407292883</v>
      </c>
      <c r="S37" s="217" t="s">
        <v>2102</v>
      </c>
      <c r="T37" s="79">
        <v>2460</v>
      </c>
      <c r="U37" s="218">
        <v>15</v>
      </c>
      <c r="V37" s="79">
        <v>54598</v>
      </c>
      <c r="W37" s="79">
        <v>134559140</v>
      </c>
      <c r="X37" s="79">
        <v>2465</v>
      </c>
      <c r="Y37" s="79">
        <v>2480</v>
      </c>
      <c r="Z37" s="79">
        <v>2445</v>
      </c>
      <c r="AA37" s="79">
        <v>47632</v>
      </c>
      <c r="AB37" s="79">
        <v>19362573</v>
      </c>
    </row>
    <row r="38" spans="1:28">
      <c r="B38" s="65" t="s">
        <v>22</v>
      </c>
      <c r="C38" s="75">
        <v>5224126555</v>
      </c>
      <c r="D38" s="75">
        <v>3369470881</v>
      </c>
      <c r="E38" s="76">
        <v>3640975856</v>
      </c>
      <c r="H38" s="65" t="s">
        <v>57</v>
      </c>
      <c r="I38" s="75">
        <v>3084879476</v>
      </c>
      <c r="J38" s="75">
        <v>2405369946</v>
      </c>
      <c r="K38" s="76">
        <v>2514323412</v>
      </c>
      <c r="N38" s="65" t="s">
        <v>1377</v>
      </c>
      <c r="O38" s="75">
        <v>3484237026</v>
      </c>
      <c r="P38" s="75">
        <v>2553877219</v>
      </c>
      <c r="Q38" s="76">
        <v>1651369935</v>
      </c>
      <c r="S38" s="217" t="s">
        <v>2105</v>
      </c>
      <c r="T38" s="79">
        <v>2445</v>
      </c>
      <c r="U38" s="218">
        <v>-30</v>
      </c>
      <c r="V38" s="79">
        <v>49023</v>
      </c>
      <c r="W38" s="79">
        <v>119853705</v>
      </c>
      <c r="X38" s="79">
        <v>2500</v>
      </c>
      <c r="Y38" s="79">
        <v>2500</v>
      </c>
      <c r="Z38" s="79">
        <v>2420</v>
      </c>
      <c r="AA38" s="79">
        <v>47341</v>
      </c>
      <c r="AB38" s="79">
        <v>19362573</v>
      </c>
    </row>
    <row r="39" spans="1:28">
      <c r="A39" s="184" t="s">
        <v>1339</v>
      </c>
      <c r="B39" s="65" t="s">
        <v>1347</v>
      </c>
      <c r="C39" s="75">
        <v>23658400852</v>
      </c>
      <c r="D39" s="73"/>
      <c r="E39" s="74"/>
      <c r="H39" s="65" t="s">
        <v>58</v>
      </c>
      <c r="I39" s="75">
        <v>4614624828</v>
      </c>
      <c r="J39" s="75">
        <v>8484301653</v>
      </c>
      <c r="K39" s="76">
        <v>1623147032</v>
      </c>
      <c r="N39" s="65" t="s">
        <v>1378</v>
      </c>
      <c r="O39" s="75">
        <v>-6464488539</v>
      </c>
      <c r="P39" s="75">
        <v>-3531776052</v>
      </c>
      <c r="Q39" s="76">
        <v>-2748326745</v>
      </c>
      <c r="S39" s="217" t="s">
        <v>2108</v>
      </c>
      <c r="T39" s="79">
        <v>2475</v>
      </c>
      <c r="U39" s="218">
        <v>45</v>
      </c>
      <c r="V39" s="79">
        <v>113975</v>
      </c>
      <c r="W39" s="79">
        <v>282744660</v>
      </c>
      <c r="X39" s="79">
        <v>2435</v>
      </c>
      <c r="Y39" s="79">
        <v>2495</v>
      </c>
      <c r="Z39" s="79">
        <v>2435</v>
      </c>
      <c r="AA39" s="79">
        <v>47922</v>
      </c>
      <c r="AB39" s="79">
        <v>19362573</v>
      </c>
    </row>
    <row r="40" spans="1:28">
      <c r="B40" s="65" t="s">
        <v>23</v>
      </c>
      <c r="C40" s="75">
        <v>62398891434</v>
      </c>
      <c r="D40" s="75">
        <v>87635181384</v>
      </c>
      <c r="E40" s="76">
        <v>81435981495</v>
      </c>
      <c r="H40" s="65" t="s">
        <v>1357</v>
      </c>
      <c r="I40" s="75">
        <v>4893906739</v>
      </c>
      <c r="J40" s="75">
        <v>-2729643139</v>
      </c>
      <c r="K40" s="76">
        <v>695888002</v>
      </c>
      <c r="N40" s="65" t="s">
        <v>1379</v>
      </c>
      <c r="O40" s="73"/>
      <c r="P40" s="75">
        <v>1184000000</v>
      </c>
      <c r="Q40" s="76">
        <v>146520000</v>
      </c>
      <c r="S40" s="217" t="s">
        <v>2109</v>
      </c>
      <c r="T40" s="79">
        <v>2430</v>
      </c>
      <c r="U40" s="218">
        <v>10</v>
      </c>
      <c r="V40" s="79">
        <v>22885</v>
      </c>
      <c r="W40" s="79">
        <v>55428525</v>
      </c>
      <c r="X40" s="79">
        <v>2495</v>
      </c>
      <c r="Y40" s="79">
        <v>2520</v>
      </c>
      <c r="Z40" s="79">
        <v>2395</v>
      </c>
      <c r="AA40" s="79">
        <v>47051</v>
      </c>
      <c r="AB40" s="79">
        <v>19362573</v>
      </c>
    </row>
    <row r="41" spans="1:28">
      <c r="A41" s="63" t="s">
        <v>1407</v>
      </c>
      <c r="B41" s="65" t="s">
        <v>30</v>
      </c>
      <c r="C41" s="75">
        <v>6956845078</v>
      </c>
      <c r="D41" s="75">
        <v>6752044844</v>
      </c>
      <c r="E41" s="76">
        <v>7961497503</v>
      </c>
      <c r="H41" s="65" t="s">
        <v>1358</v>
      </c>
      <c r="I41" s="75">
        <v>2494831896</v>
      </c>
      <c r="J41" s="75">
        <v>283260610</v>
      </c>
      <c r="K41" s="76">
        <v>1396448414</v>
      </c>
      <c r="N41" s="65" t="s">
        <v>1380</v>
      </c>
      <c r="O41" s="73"/>
      <c r="P41" s="75">
        <v>6337877</v>
      </c>
      <c r="Q41" s="76">
        <v>56313127</v>
      </c>
      <c r="S41" s="217" t="s">
        <v>2112</v>
      </c>
      <c r="T41" s="79">
        <v>2420</v>
      </c>
      <c r="U41" s="218">
        <v>-40</v>
      </c>
      <c r="V41" s="79">
        <v>39955</v>
      </c>
      <c r="W41" s="79">
        <v>98336325</v>
      </c>
      <c r="X41" s="79">
        <v>2395</v>
      </c>
      <c r="Y41" s="79">
        <v>2560</v>
      </c>
      <c r="Z41" s="79">
        <v>2395</v>
      </c>
      <c r="AA41" s="79">
        <v>46857</v>
      </c>
      <c r="AB41" s="79">
        <v>19362573</v>
      </c>
    </row>
    <row r="42" spans="1:28">
      <c r="A42" s="63" t="s">
        <v>708</v>
      </c>
      <c r="B42" s="65" t="s">
        <v>1348</v>
      </c>
      <c r="C42" s="75">
        <v>643300720</v>
      </c>
      <c r="D42" s="75">
        <v>304402708</v>
      </c>
      <c r="E42" s="76">
        <v>274676718</v>
      </c>
      <c r="H42" s="65" t="s">
        <v>1359</v>
      </c>
      <c r="I42" s="75">
        <v>2399074843</v>
      </c>
      <c r="J42" s="75">
        <v>-3012903749</v>
      </c>
      <c r="K42" s="76">
        <v>-700560412</v>
      </c>
      <c r="N42" s="65" t="s">
        <v>1381</v>
      </c>
      <c r="O42" s="73"/>
      <c r="P42" s="75">
        <v>-34831655</v>
      </c>
      <c r="Q42" s="76">
        <v>-2518684</v>
      </c>
      <c r="S42" s="217" t="s">
        <v>2113</v>
      </c>
      <c r="T42" s="79">
        <v>2460</v>
      </c>
      <c r="U42" s="218">
        <v>-10</v>
      </c>
      <c r="V42" s="79">
        <v>86796</v>
      </c>
      <c r="W42" s="79">
        <v>212223920</v>
      </c>
      <c r="X42" s="79">
        <v>2480</v>
      </c>
      <c r="Y42" s="79">
        <v>2520</v>
      </c>
      <c r="Z42" s="79">
        <v>2340</v>
      </c>
      <c r="AA42" s="79">
        <v>47632</v>
      </c>
      <c r="AB42" s="79">
        <v>19362573</v>
      </c>
    </row>
    <row r="43" spans="1:28">
      <c r="B43" s="65" t="s">
        <v>28</v>
      </c>
      <c r="C43" s="75">
        <v>30687210765</v>
      </c>
      <c r="D43" s="75">
        <v>50457974114</v>
      </c>
      <c r="E43" s="76">
        <v>49983163939</v>
      </c>
      <c r="H43" s="65" t="s">
        <v>1360</v>
      </c>
      <c r="I43" s="75">
        <v>-2156238085</v>
      </c>
      <c r="J43" s="75">
        <v>-1977253673</v>
      </c>
      <c r="K43" s="74"/>
      <c r="N43" s="65" t="s">
        <v>1382</v>
      </c>
      <c r="O43" s="75">
        <v>275685162</v>
      </c>
      <c r="P43" s="75">
        <v>227985163</v>
      </c>
      <c r="Q43" s="74"/>
      <c r="S43" s="217" t="s">
        <v>2114</v>
      </c>
      <c r="T43" s="79">
        <v>2470</v>
      </c>
      <c r="U43" s="218">
        <v>0</v>
      </c>
      <c r="V43" s="79">
        <v>244302</v>
      </c>
      <c r="W43" s="79">
        <v>610119145</v>
      </c>
      <c r="X43" s="79">
        <v>2525</v>
      </c>
      <c r="Y43" s="79">
        <v>2570</v>
      </c>
      <c r="Z43" s="79">
        <v>2455</v>
      </c>
      <c r="AA43" s="79">
        <v>47826</v>
      </c>
      <c r="AB43" s="79">
        <v>19362573</v>
      </c>
    </row>
    <row r="44" spans="1:28">
      <c r="B44" s="65" t="s">
        <v>1244</v>
      </c>
      <c r="C44" s="75">
        <v>4954411786</v>
      </c>
      <c r="D44" s="75">
        <v>7056099578</v>
      </c>
      <c r="E44" s="76">
        <v>9056099578</v>
      </c>
      <c r="H44" s="65" t="s">
        <v>63</v>
      </c>
      <c r="I44" s="75">
        <v>242836758</v>
      </c>
      <c r="J44" s="75">
        <v>-4990157422</v>
      </c>
      <c r="K44" s="76">
        <v>-700560412</v>
      </c>
      <c r="N44" s="65" t="s">
        <v>1383</v>
      </c>
      <c r="O44" s="75">
        <v>8584452</v>
      </c>
      <c r="P44" s="73"/>
      <c r="Q44" s="76">
        <v>6116809</v>
      </c>
      <c r="S44" s="217" t="s">
        <v>2115</v>
      </c>
      <c r="T44" s="79">
        <v>2470</v>
      </c>
      <c r="U44" s="218">
        <v>-20</v>
      </c>
      <c r="V44" s="79">
        <v>153855</v>
      </c>
      <c r="W44" s="79">
        <v>382487835</v>
      </c>
      <c r="X44" s="79">
        <v>2490</v>
      </c>
      <c r="Y44" s="79">
        <v>2550</v>
      </c>
      <c r="Z44" s="79">
        <v>2460</v>
      </c>
      <c r="AA44" s="79">
        <v>47826</v>
      </c>
      <c r="AB44" s="79">
        <v>19362573</v>
      </c>
    </row>
    <row r="45" spans="1:28">
      <c r="B45" s="65" t="s">
        <v>1245</v>
      </c>
      <c r="C45" s="75">
        <v>2651058719</v>
      </c>
      <c r="D45" s="75">
        <v>2859756054</v>
      </c>
      <c r="E45" s="76">
        <v>3257614139</v>
      </c>
      <c r="H45" s="65" t="s">
        <v>68</v>
      </c>
      <c r="I45" s="73"/>
      <c r="J45" s="73"/>
      <c r="K45" s="74"/>
      <c r="N45" s="65" t="s">
        <v>1384</v>
      </c>
      <c r="O45" s="75">
        <v>-239032977</v>
      </c>
      <c r="P45" s="75">
        <v>-63564240</v>
      </c>
      <c r="Q45" s="76">
        <v>-1941345</v>
      </c>
      <c r="S45" s="217" t="s">
        <v>2117</v>
      </c>
      <c r="T45" s="79">
        <v>2490</v>
      </c>
      <c r="U45" s="218">
        <v>90</v>
      </c>
      <c r="V45" s="79">
        <v>142074</v>
      </c>
      <c r="W45" s="79">
        <v>352456775</v>
      </c>
      <c r="X45" s="79">
        <v>2440</v>
      </c>
      <c r="Y45" s="79">
        <v>2510</v>
      </c>
      <c r="Z45" s="79">
        <v>2420</v>
      </c>
      <c r="AA45" s="79">
        <v>48213</v>
      </c>
      <c r="AB45" s="79">
        <v>19362573</v>
      </c>
    </row>
    <row r="46" spans="1:28">
      <c r="B46" s="65" t="s">
        <v>25</v>
      </c>
      <c r="C46" s="75">
        <v>8430253925</v>
      </c>
      <c r="D46" s="75">
        <v>11491555049</v>
      </c>
      <c r="E46" s="76">
        <v>4232852540</v>
      </c>
      <c r="H46" s="65" t="s">
        <v>1361</v>
      </c>
      <c r="I46" s="75">
        <v>-1057815875</v>
      </c>
      <c r="J46" s="75">
        <v>-979676195</v>
      </c>
      <c r="K46" s="76">
        <v>-37728120</v>
      </c>
      <c r="N46" s="65" t="s">
        <v>1385</v>
      </c>
      <c r="O46" s="75">
        <v>431169708</v>
      </c>
      <c r="P46" s="75">
        <v>1365975467</v>
      </c>
      <c r="Q46" s="76">
        <v>202246382</v>
      </c>
      <c r="S46" s="217" t="s">
        <v>2119</v>
      </c>
      <c r="T46" s="79">
        <v>2400</v>
      </c>
      <c r="U46" s="218">
        <v>-85</v>
      </c>
      <c r="V46" s="79">
        <v>137572</v>
      </c>
      <c r="W46" s="79">
        <v>336998575</v>
      </c>
      <c r="X46" s="79">
        <v>2480</v>
      </c>
      <c r="Y46" s="79">
        <v>2490</v>
      </c>
      <c r="Z46" s="79">
        <v>2400</v>
      </c>
      <c r="AA46" s="79">
        <v>46470</v>
      </c>
      <c r="AB46" s="79">
        <v>19362573</v>
      </c>
    </row>
    <row r="47" spans="1:28">
      <c r="B47" s="65" t="s">
        <v>31</v>
      </c>
      <c r="C47" s="75">
        <v>4943349849</v>
      </c>
      <c r="D47" s="75">
        <v>4815579376</v>
      </c>
      <c r="E47" s="76">
        <v>4557586947</v>
      </c>
      <c r="H47" s="65" t="s">
        <v>1362</v>
      </c>
      <c r="I47" s="75">
        <v>1300652633</v>
      </c>
      <c r="J47" s="75">
        <v>-4010481227</v>
      </c>
      <c r="K47" s="76">
        <v>-662832292</v>
      </c>
      <c r="N47" s="65" t="s">
        <v>1386</v>
      </c>
      <c r="O47" s="75">
        <v>-803109881</v>
      </c>
      <c r="P47" s="75">
        <v>-171336422</v>
      </c>
      <c r="Q47" s="76">
        <v>-1269522703</v>
      </c>
      <c r="S47" s="217" t="s">
        <v>2121</v>
      </c>
      <c r="T47" s="79">
        <v>2485</v>
      </c>
      <c r="U47" s="218">
        <v>-20</v>
      </c>
      <c r="V47" s="79">
        <v>162046</v>
      </c>
      <c r="W47" s="79">
        <v>400637515</v>
      </c>
      <c r="X47" s="79">
        <v>2495</v>
      </c>
      <c r="Y47" s="79">
        <v>2505</v>
      </c>
      <c r="Z47" s="79">
        <v>2420</v>
      </c>
      <c r="AA47" s="79">
        <v>48116</v>
      </c>
      <c r="AB47" s="79">
        <v>19362573</v>
      </c>
    </row>
    <row r="48" spans="1:28">
      <c r="B48" s="65" t="s">
        <v>26</v>
      </c>
      <c r="C48" s="75">
        <v>3132460592</v>
      </c>
      <c r="D48" s="75">
        <v>3897769661</v>
      </c>
      <c r="E48" s="76">
        <v>2112490131</v>
      </c>
      <c r="H48" s="65" t="s">
        <v>64</v>
      </c>
      <c r="I48" s="75">
        <v>-1542217089</v>
      </c>
      <c r="J48" s="75">
        <v>1379976492</v>
      </c>
      <c r="K48" s="76">
        <v>-221166829</v>
      </c>
      <c r="N48" s="65" t="s">
        <v>377</v>
      </c>
      <c r="O48" s="75">
        <v>677383879</v>
      </c>
      <c r="P48" s="75">
        <v>654532762</v>
      </c>
      <c r="Q48" s="76">
        <v>749375336</v>
      </c>
      <c r="S48" s="217" t="s">
        <v>2122</v>
      </c>
      <c r="T48" s="79">
        <v>2505</v>
      </c>
      <c r="U48" s="218">
        <v>45</v>
      </c>
      <c r="V48" s="79">
        <v>200910</v>
      </c>
      <c r="W48" s="79">
        <v>493850885</v>
      </c>
      <c r="X48" s="79">
        <v>2410</v>
      </c>
      <c r="Y48" s="79">
        <v>2510</v>
      </c>
      <c r="Z48" s="79">
        <v>2410</v>
      </c>
      <c r="AA48" s="79">
        <v>48503</v>
      </c>
      <c r="AB48" s="79">
        <v>19362573</v>
      </c>
    </row>
    <row r="49" spans="1:28">
      <c r="B49" s="65" t="s">
        <v>32</v>
      </c>
      <c r="C49" s="75">
        <v>225403197235</v>
      </c>
      <c r="D49" s="75">
        <v>211738840196</v>
      </c>
      <c r="E49" s="76">
        <v>187807673504</v>
      </c>
      <c r="H49" s="65" t="s">
        <v>1363</v>
      </c>
      <c r="I49" s="75">
        <v>-1288679814</v>
      </c>
      <c r="J49" s="75">
        <v>1464149906</v>
      </c>
      <c r="K49" s="76">
        <v>-346123919</v>
      </c>
      <c r="N49" s="65" t="s">
        <v>1387</v>
      </c>
      <c r="O49" s="73"/>
      <c r="P49" s="75">
        <v>-15500818</v>
      </c>
      <c r="Q49" s="76">
        <v>-99225924</v>
      </c>
      <c r="S49" s="217" t="s">
        <v>2124</v>
      </c>
      <c r="T49" s="79">
        <v>2460</v>
      </c>
      <c r="U49" s="218">
        <v>85</v>
      </c>
      <c r="V49" s="79">
        <v>1225164</v>
      </c>
      <c r="W49" s="79">
        <v>3118190940</v>
      </c>
      <c r="X49" s="79">
        <v>2380</v>
      </c>
      <c r="Y49" s="79">
        <v>2650</v>
      </c>
      <c r="Z49" s="79">
        <v>2380</v>
      </c>
      <c r="AA49" s="79">
        <v>47632</v>
      </c>
      <c r="AB49" s="79">
        <v>19362573</v>
      </c>
    </row>
    <row r="50" spans="1:28">
      <c r="B50" s="65" t="s">
        <v>33</v>
      </c>
      <c r="C50" s="73"/>
      <c r="D50" s="73"/>
      <c r="E50" s="74"/>
      <c r="H50" s="65" t="s">
        <v>1364</v>
      </c>
      <c r="I50" s="75">
        <v>-1297129301</v>
      </c>
      <c r="J50" s="75">
        <v>1884190239</v>
      </c>
      <c r="K50" s="76">
        <v>-81048383</v>
      </c>
      <c r="N50" s="65" t="s">
        <v>1388</v>
      </c>
      <c r="O50" s="75">
        <v>21783832</v>
      </c>
      <c r="P50" s="75">
        <v>27000</v>
      </c>
      <c r="Q50" s="76">
        <v>49544834</v>
      </c>
      <c r="S50" s="217" t="s">
        <v>2126</v>
      </c>
      <c r="T50" s="79">
        <v>2375</v>
      </c>
      <c r="U50" s="218">
        <v>-45</v>
      </c>
      <c r="V50" s="79">
        <v>214950</v>
      </c>
      <c r="W50" s="79">
        <v>511488050</v>
      </c>
      <c r="X50" s="79">
        <v>2415</v>
      </c>
      <c r="Y50" s="79">
        <v>2425</v>
      </c>
      <c r="Z50" s="79">
        <v>2355</v>
      </c>
      <c r="AA50" s="79">
        <v>45986</v>
      </c>
      <c r="AB50" s="79">
        <v>19362573</v>
      </c>
    </row>
    <row r="51" spans="1:28">
      <c r="B51" s="65" t="s">
        <v>34</v>
      </c>
      <c r="C51" s="75">
        <v>123230412416</v>
      </c>
      <c r="D51" s="75">
        <v>76941455382</v>
      </c>
      <c r="E51" s="76">
        <v>60171276557</v>
      </c>
      <c r="H51" s="65" t="s">
        <v>1365</v>
      </c>
      <c r="I51" s="73"/>
      <c r="J51" s="75">
        <v>-386202083</v>
      </c>
      <c r="K51" s="76">
        <v>-349422488</v>
      </c>
      <c r="N51" s="66" t="s">
        <v>378</v>
      </c>
      <c r="O51" s="169">
        <v>289857275</v>
      </c>
      <c r="P51" s="169">
        <v>294141542</v>
      </c>
      <c r="Q51" s="78">
        <v>364173752</v>
      </c>
      <c r="S51" s="217" t="s">
        <v>2128</v>
      </c>
      <c r="T51" s="79">
        <v>2420</v>
      </c>
      <c r="U51" s="218">
        <v>65</v>
      </c>
      <c r="V51" s="79">
        <v>2746667</v>
      </c>
      <c r="W51" s="79">
        <v>7137650910</v>
      </c>
      <c r="X51" s="79">
        <v>2435</v>
      </c>
      <c r="Y51" s="79">
        <v>2770</v>
      </c>
      <c r="Z51" s="79">
        <v>2420</v>
      </c>
      <c r="AA51" s="79">
        <v>46857</v>
      </c>
      <c r="AB51" s="79">
        <v>19362573</v>
      </c>
    </row>
    <row r="52" spans="1:28">
      <c r="B52" s="65" t="s">
        <v>1349</v>
      </c>
      <c r="C52" s="75">
        <v>34549704798</v>
      </c>
      <c r="D52" s="75">
        <v>34506771494</v>
      </c>
      <c r="E52" s="76">
        <v>30479540165</v>
      </c>
      <c r="H52" s="65" t="s">
        <v>1366</v>
      </c>
      <c r="I52" s="75">
        <v>8449487</v>
      </c>
      <c r="J52" s="75">
        <v>-33838250</v>
      </c>
      <c r="K52" s="76">
        <v>84346952</v>
      </c>
      <c r="S52" s="217" t="s">
        <v>2130</v>
      </c>
      <c r="T52" s="79">
        <v>2355</v>
      </c>
      <c r="U52" s="218">
        <v>45</v>
      </c>
      <c r="V52" s="79">
        <v>264337</v>
      </c>
      <c r="W52" s="79">
        <v>628169115</v>
      </c>
      <c r="X52" s="79">
        <v>2300</v>
      </c>
      <c r="Y52" s="79">
        <v>2370</v>
      </c>
      <c r="Z52" s="79">
        <v>2280</v>
      </c>
      <c r="AA52" s="79">
        <v>45599</v>
      </c>
      <c r="AB52" s="79">
        <v>19362573</v>
      </c>
    </row>
    <row r="53" spans="1:28">
      <c r="A53" s="187" t="s">
        <v>696</v>
      </c>
      <c r="B53" s="65" t="s">
        <v>36</v>
      </c>
      <c r="C53" s="75">
        <v>14200000000</v>
      </c>
      <c r="D53" s="75">
        <v>4000000000</v>
      </c>
      <c r="E53" s="76">
        <v>6525136422</v>
      </c>
      <c r="H53" s="65" t="s">
        <v>1367</v>
      </c>
      <c r="I53" s="75">
        <v>-253537275</v>
      </c>
      <c r="J53" s="75">
        <v>-84173414</v>
      </c>
      <c r="K53" s="76">
        <v>124957090</v>
      </c>
      <c r="S53" s="217" t="s">
        <v>2131</v>
      </c>
      <c r="T53" s="79">
        <v>2310</v>
      </c>
      <c r="U53" s="218">
        <v>80</v>
      </c>
      <c r="V53" s="79">
        <v>216748</v>
      </c>
      <c r="W53" s="79">
        <v>496858285</v>
      </c>
      <c r="X53" s="79">
        <v>2260</v>
      </c>
      <c r="Y53" s="79">
        <v>2350</v>
      </c>
      <c r="Z53" s="79">
        <v>2225</v>
      </c>
      <c r="AA53" s="79">
        <v>44728</v>
      </c>
      <c r="AB53" s="79">
        <v>19362573</v>
      </c>
    </row>
    <row r="54" spans="1:28">
      <c r="A54" s="187" t="s">
        <v>696</v>
      </c>
      <c r="B54" s="65" t="s">
        <v>122</v>
      </c>
      <c r="C54" s="75">
        <v>3000000000</v>
      </c>
      <c r="D54" s="75">
        <v>961000000</v>
      </c>
      <c r="E54" s="74"/>
      <c r="H54" s="65" t="s">
        <v>1368</v>
      </c>
      <c r="I54" s="75">
        <v>-87677763</v>
      </c>
      <c r="J54" s="75">
        <v>-84173414</v>
      </c>
      <c r="K54" s="76">
        <v>124957090</v>
      </c>
      <c r="S54" s="217" t="s">
        <v>2132</v>
      </c>
      <c r="T54" s="79">
        <v>2230</v>
      </c>
      <c r="U54" s="218">
        <v>10</v>
      </c>
      <c r="V54" s="79">
        <v>87813</v>
      </c>
      <c r="W54" s="79">
        <v>196849615</v>
      </c>
      <c r="X54" s="79">
        <v>2240</v>
      </c>
      <c r="Y54" s="79">
        <v>2275</v>
      </c>
      <c r="Z54" s="79">
        <v>2215</v>
      </c>
      <c r="AA54" s="79">
        <v>43179</v>
      </c>
      <c r="AB54" s="79">
        <v>19362573</v>
      </c>
    </row>
    <row r="55" spans="1:28">
      <c r="A55" s="187" t="s">
        <v>698</v>
      </c>
      <c r="B55" s="65" t="s">
        <v>1350</v>
      </c>
      <c r="C55" s="75">
        <v>19945170534</v>
      </c>
      <c r="D55" s="73"/>
      <c r="E55" s="74"/>
      <c r="H55" s="65" t="s">
        <v>1369</v>
      </c>
      <c r="I55" s="75">
        <v>-165859512</v>
      </c>
      <c r="J55" s="73"/>
      <c r="K55" s="74"/>
      <c r="S55" s="217" t="s">
        <v>2133</v>
      </c>
      <c r="T55" s="79">
        <v>2220</v>
      </c>
      <c r="U55" s="218">
        <v>-35</v>
      </c>
      <c r="V55" s="79">
        <v>80246</v>
      </c>
      <c r="W55" s="79">
        <v>178200790</v>
      </c>
      <c r="X55" s="79">
        <v>2270</v>
      </c>
      <c r="Y55" s="79">
        <v>2270</v>
      </c>
      <c r="Z55" s="79">
        <v>2205</v>
      </c>
      <c r="AA55" s="79">
        <v>42985</v>
      </c>
      <c r="AB55" s="79">
        <v>19362573</v>
      </c>
    </row>
    <row r="56" spans="1:28">
      <c r="B56" s="65" t="s">
        <v>38</v>
      </c>
      <c r="C56" s="75">
        <v>24685488901</v>
      </c>
      <c r="D56" s="75">
        <v>34618192264</v>
      </c>
      <c r="E56" s="76">
        <v>22416891907</v>
      </c>
      <c r="H56" s="65" t="s">
        <v>67</v>
      </c>
      <c r="I56" s="75">
        <v>-1299380331</v>
      </c>
      <c r="J56" s="75">
        <v>-3610180930</v>
      </c>
      <c r="K56" s="76">
        <v>-921727241</v>
      </c>
      <c r="S56" s="217" t="s">
        <v>2134</v>
      </c>
      <c r="T56" s="79">
        <v>2255</v>
      </c>
      <c r="U56" s="218">
        <v>40</v>
      </c>
      <c r="V56" s="79">
        <v>89583</v>
      </c>
      <c r="W56" s="79">
        <v>198942910</v>
      </c>
      <c r="X56" s="79">
        <v>2205</v>
      </c>
      <c r="Y56" s="79">
        <v>2255</v>
      </c>
      <c r="Z56" s="79">
        <v>2190</v>
      </c>
      <c r="AA56" s="79">
        <v>43663</v>
      </c>
      <c r="AB56" s="79">
        <v>19362573</v>
      </c>
    </row>
    <row r="57" spans="1:28">
      <c r="B57" s="65" t="s">
        <v>1351</v>
      </c>
      <c r="C57" s="75">
        <v>6800555657</v>
      </c>
      <c r="D57" s="75">
        <v>2855491624</v>
      </c>
      <c r="E57" s="76">
        <v>749708063</v>
      </c>
      <c r="F57" s="63" t="s">
        <v>1408</v>
      </c>
      <c r="H57" s="65" t="s">
        <v>69</v>
      </c>
      <c r="I57" s="73"/>
      <c r="J57" s="73"/>
      <c r="K57" s="74"/>
      <c r="S57" s="217" t="s">
        <v>2135</v>
      </c>
      <c r="T57" s="79">
        <v>2215</v>
      </c>
      <c r="U57" s="218">
        <v>35</v>
      </c>
      <c r="V57" s="79">
        <v>51077</v>
      </c>
      <c r="W57" s="79">
        <v>112365295</v>
      </c>
      <c r="X57" s="79">
        <v>2180</v>
      </c>
      <c r="Y57" s="79">
        <v>2235</v>
      </c>
      <c r="Z57" s="79">
        <v>2180</v>
      </c>
      <c r="AA57" s="79">
        <v>42888</v>
      </c>
      <c r="AB57" s="79">
        <v>19362573</v>
      </c>
    </row>
    <row r="58" spans="1:28">
      <c r="B58" s="65" t="s">
        <v>1352</v>
      </c>
      <c r="C58" s="75">
        <v>20049492526</v>
      </c>
      <c r="D58" s="73"/>
      <c r="E58" s="74"/>
      <c r="H58" s="65" t="s">
        <v>70</v>
      </c>
      <c r="I58" s="75">
        <v>-2292863925</v>
      </c>
      <c r="J58" s="75">
        <v>410349833</v>
      </c>
      <c r="K58" s="76">
        <v>-30810087</v>
      </c>
      <c r="S58" s="217" t="s">
        <v>2136</v>
      </c>
      <c r="T58" s="79">
        <v>2180</v>
      </c>
      <c r="U58" s="218">
        <v>-35</v>
      </c>
      <c r="V58" s="79">
        <v>99296</v>
      </c>
      <c r="W58" s="79">
        <v>217848980</v>
      </c>
      <c r="X58" s="79">
        <v>2210</v>
      </c>
      <c r="Y58" s="79">
        <v>2265</v>
      </c>
      <c r="Z58" s="79">
        <v>2165</v>
      </c>
      <c r="AA58" s="79">
        <v>42210</v>
      </c>
      <c r="AB58" s="79">
        <v>19362573</v>
      </c>
    </row>
    <row r="59" spans="1:28">
      <c r="B59" s="65" t="s">
        <v>39</v>
      </c>
      <c r="C59" s="75">
        <v>2021163014</v>
      </c>
      <c r="D59" s="75">
        <v>39763673804</v>
      </c>
      <c r="E59" s="76">
        <v>33836282604</v>
      </c>
      <c r="H59" s="65" t="s">
        <v>71</v>
      </c>
      <c r="I59" s="75">
        <v>993483594</v>
      </c>
      <c r="J59" s="75">
        <v>-4020530763</v>
      </c>
      <c r="K59" s="76">
        <v>-890917154</v>
      </c>
      <c r="S59" s="217" t="s">
        <v>2137</v>
      </c>
      <c r="T59" s="79">
        <v>2215</v>
      </c>
      <c r="U59" s="218">
        <v>-10</v>
      </c>
      <c r="V59" s="79">
        <v>117632</v>
      </c>
      <c r="W59" s="79">
        <v>261687605</v>
      </c>
      <c r="X59" s="79">
        <v>2285</v>
      </c>
      <c r="Y59" s="79">
        <v>2285</v>
      </c>
      <c r="Z59" s="79">
        <v>2205</v>
      </c>
      <c r="AA59" s="79">
        <v>42888</v>
      </c>
      <c r="AB59" s="79">
        <v>19362573</v>
      </c>
    </row>
    <row r="60" spans="1:28">
      <c r="A60" s="187" t="s">
        <v>697</v>
      </c>
      <c r="B60" s="65" t="s">
        <v>40</v>
      </c>
      <c r="C60" s="73"/>
      <c r="D60" s="75">
        <v>10200000000</v>
      </c>
      <c r="E60" s="76">
        <v>13004000000</v>
      </c>
      <c r="H60" s="65" t="s">
        <v>72</v>
      </c>
      <c r="I60" s="73"/>
      <c r="J60" s="73"/>
      <c r="K60" s="74"/>
      <c r="S60" s="217" t="s">
        <v>2138</v>
      </c>
      <c r="T60" s="79">
        <v>2225</v>
      </c>
      <c r="U60" s="218">
        <v>25</v>
      </c>
      <c r="V60" s="79">
        <v>285533</v>
      </c>
      <c r="W60" s="79">
        <v>641031440</v>
      </c>
      <c r="X60" s="79">
        <v>2245</v>
      </c>
      <c r="Y60" s="79">
        <v>2300</v>
      </c>
      <c r="Z60" s="79">
        <v>2210</v>
      </c>
      <c r="AA60" s="79">
        <v>43082</v>
      </c>
      <c r="AB60" s="79">
        <v>19362573</v>
      </c>
    </row>
    <row r="61" spans="1:28">
      <c r="B61" s="65" t="s">
        <v>1353</v>
      </c>
      <c r="C61" s="75">
        <v>1869075277</v>
      </c>
      <c r="D61" s="75">
        <v>906412404</v>
      </c>
      <c r="E61" s="76">
        <v>512260159</v>
      </c>
      <c r="H61" s="65" t="s">
        <v>383</v>
      </c>
      <c r="I61" s="73">
        <v>-55</v>
      </c>
      <c r="J61" s="73">
        <v>-54</v>
      </c>
      <c r="K61" s="74">
        <v>-2</v>
      </c>
      <c r="S61" s="217" t="s">
        <v>2139</v>
      </c>
      <c r="T61" s="79">
        <v>2200</v>
      </c>
      <c r="U61" s="218">
        <v>10</v>
      </c>
      <c r="V61" s="79">
        <v>143236</v>
      </c>
      <c r="W61" s="79">
        <v>314189330</v>
      </c>
      <c r="X61" s="79">
        <v>2190</v>
      </c>
      <c r="Y61" s="79">
        <v>2250</v>
      </c>
      <c r="Z61" s="79">
        <v>2150</v>
      </c>
      <c r="AA61" s="79">
        <v>42598</v>
      </c>
      <c r="AB61" s="79">
        <v>19362573</v>
      </c>
    </row>
    <row r="62" spans="1:28">
      <c r="B62" s="65" t="s">
        <v>107</v>
      </c>
      <c r="C62" s="75">
        <v>152087737</v>
      </c>
      <c r="D62" s="75">
        <v>21479516022</v>
      </c>
      <c r="E62" s="76">
        <v>20320022445</v>
      </c>
      <c r="H62" s="65" t="s">
        <v>1370</v>
      </c>
      <c r="I62" s="73">
        <v>45</v>
      </c>
      <c r="J62" s="73">
        <v>44</v>
      </c>
      <c r="K62" s="74">
        <v>-2</v>
      </c>
      <c r="S62" s="217" t="s">
        <v>2140</v>
      </c>
      <c r="T62" s="79">
        <v>2190</v>
      </c>
      <c r="U62" s="218">
        <v>45</v>
      </c>
      <c r="V62" s="79">
        <v>183728</v>
      </c>
      <c r="W62" s="79">
        <v>399488835</v>
      </c>
      <c r="X62" s="79">
        <v>2105</v>
      </c>
      <c r="Y62" s="79">
        <v>2215</v>
      </c>
      <c r="Z62" s="79">
        <v>2105</v>
      </c>
      <c r="AA62" s="79">
        <v>42404</v>
      </c>
      <c r="AB62" s="79">
        <v>19362573</v>
      </c>
    </row>
    <row r="63" spans="1:28">
      <c r="B63" s="65" t="s">
        <v>41</v>
      </c>
      <c r="C63" s="73"/>
      <c r="D63" s="75">
        <v>1989045000</v>
      </c>
      <c r="E63" s="74"/>
      <c r="F63" s="63" t="s">
        <v>1408</v>
      </c>
      <c r="H63" s="65" t="s">
        <v>1371</v>
      </c>
      <c r="I63" s="73">
        <v>-100</v>
      </c>
      <c r="J63" s="73">
        <v>-98</v>
      </c>
      <c r="K63" s="74"/>
      <c r="S63" s="217" t="s">
        <v>2144</v>
      </c>
      <c r="T63" s="79">
        <v>2145</v>
      </c>
      <c r="U63" s="218">
        <v>45</v>
      </c>
      <c r="V63" s="79">
        <v>192446</v>
      </c>
      <c r="W63" s="79">
        <v>412548725</v>
      </c>
      <c r="X63" s="79">
        <v>2110</v>
      </c>
      <c r="Y63" s="79">
        <v>2200</v>
      </c>
      <c r="Z63" s="79">
        <v>2085</v>
      </c>
      <c r="AA63" s="79">
        <v>41533</v>
      </c>
      <c r="AB63" s="79">
        <v>19362573</v>
      </c>
    </row>
    <row r="64" spans="1:28">
      <c r="A64" s="187" t="s">
        <v>698</v>
      </c>
      <c r="B64" s="65" t="s">
        <v>1249</v>
      </c>
      <c r="C64" s="73"/>
      <c r="D64" s="75">
        <v>5188700378</v>
      </c>
      <c r="E64" s="74"/>
      <c r="H64" s="65" t="s">
        <v>524</v>
      </c>
      <c r="I64" s="73">
        <v>-55</v>
      </c>
      <c r="J64" s="73">
        <v>-54</v>
      </c>
      <c r="K64" s="74">
        <v>-2</v>
      </c>
      <c r="S64" s="217" t="s">
        <v>2146</v>
      </c>
      <c r="T64" s="79">
        <v>2100</v>
      </c>
      <c r="U64" s="218">
        <v>5</v>
      </c>
      <c r="V64" s="79">
        <v>76823</v>
      </c>
      <c r="W64" s="79">
        <v>161957950</v>
      </c>
      <c r="X64" s="79">
        <v>2095</v>
      </c>
      <c r="Y64" s="79">
        <v>2145</v>
      </c>
      <c r="Z64" s="79">
        <v>2090</v>
      </c>
      <c r="AA64" s="79">
        <v>40661</v>
      </c>
      <c r="AB64" s="79">
        <v>19362573</v>
      </c>
    </row>
    <row r="65" spans="2:28">
      <c r="B65" s="65" t="s">
        <v>42</v>
      </c>
      <c r="C65" s="75">
        <v>125251575430</v>
      </c>
      <c r="D65" s="75">
        <v>116705129186</v>
      </c>
      <c r="E65" s="76">
        <v>94007559161</v>
      </c>
      <c r="H65" s="65" t="s">
        <v>1372</v>
      </c>
      <c r="I65" s="73">
        <v>45</v>
      </c>
      <c r="J65" s="73">
        <v>44</v>
      </c>
      <c r="K65" s="74">
        <v>-2</v>
      </c>
      <c r="S65" s="217" t="s">
        <v>2148</v>
      </c>
      <c r="T65" s="79">
        <v>2095</v>
      </c>
      <c r="U65" s="218">
        <v>-90</v>
      </c>
      <c r="V65" s="79">
        <v>188998</v>
      </c>
      <c r="W65" s="79">
        <v>399836815</v>
      </c>
      <c r="X65" s="79">
        <v>2185</v>
      </c>
      <c r="Y65" s="79">
        <v>2195</v>
      </c>
      <c r="Z65" s="79">
        <v>2070</v>
      </c>
      <c r="AA65" s="79">
        <v>40565</v>
      </c>
      <c r="AB65" s="79">
        <v>19362573</v>
      </c>
    </row>
    <row r="66" spans="2:28">
      <c r="B66" s="65" t="s">
        <v>43</v>
      </c>
      <c r="C66" s="73"/>
      <c r="D66" s="73"/>
      <c r="E66" s="74"/>
      <c r="H66" s="66" t="s">
        <v>1373</v>
      </c>
      <c r="I66" s="77">
        <v>-100</v>
      </c>
      <c r="J66" s="77">
        <v>-98</v>
      </c>
      <c r="K66" s="170"/>
      <c r="S66" s="217" t="s">
        <v>2150</v>
      </c>
      <c r="T66" s="79">
        <v>2185</v>
      </c>
      <c r="U66" s="218">
        <v>30</v>
      </c>
      <c r="V66" s="79">
        <v>318244</v>
      </c>
      <c r="W66" s="79">
        <v>698619910</v>
      </c>
      <c r="X66" s="79">
        <v>2160</v>
      </c>
      <c r="Y66" s="79">
        <v>2240</v>
      </c>
      <c r="Z66" s="79">
        <v>2125</v>
      </c>
      <c r="AA66" s="79">
        <v>42307</v>
      </c>
      <c r="AB66" s="79">
        <v>19362573</v>
      </c>
    </row>
    <row r="67" spans="2:28">
      <c r="B67" s="65" t="s">
        <v>44</v>
      </c>
      <c r="C67" s="75">
        <v>66067572745</v>
      </c>
      <c r="D67" s="75">
        <v>66736792239</v>
      </c>
      <c r="E67" s="76">
        <v>61482664809</v>
      </c>
      <c r="S67" s="217" t="s">
        <v>2152</v>
      </c>
      <c r="T67" s="79">
        <v>2155</v>
      </c>
      <c r="U67" s="218">
        <v>-5</v>
      </c>
      <c r="V67" s="79">
        <v>231574</v>
      </c>
      <c r="W67" s="79">
        <v>502111815</v>
      </c>
      <c r="X67" s="79">
        <v>2205</v>
      </c>
      <c r="Y67" s="79">
        <v>2215</v>
      </c>
      <c r="Z67" s="79">
        <v>2130</v>
      </c>
      <c r="AA67" s="79">
        <v>41726</v>
      </c>
      <c r="AB67" s="79">
        <v>19362573</v>
      </c>
    </row>
    <row r="68" spans="2:28">
      <c r="B68" s="65" t="s">
        <v>45</v>
      </c>
      <c r="C68" s="75">
        <v>9681286500</v>
      </c>
      <c r="D68" s="75">
        <v>9681286500</v>
      </c>
      <c r="E68" s="76">
        <v>9010646500</v>
      </c>
      <c r="S68" s="217" t="s">
        <v>2153</v>
      </c>
      <c r="T68" s="79">
        <v>2160</v>
      </c>
      <c r="U68" s="218">
        <v>-10</v>
      </c>
      <c r="V68" s="79">
        <v>471021</v>
      </c>
      <c r="W68" s="79">
        <v>1021215285</v>
      </c>
      <c r="X68" s="79">
        <v>2150</v>
      </c>
      <c r="Y68" s="79">
        <v>2215</v>
      </c>
      <c r="Z68" s="79">
        <v>2130</v>
      </c>
      <c r="AA68" s="79">
        <v>41823</v>
      </c>
      <c r="AB68" s="79">
        <v>19362573</v>
      </c>
    </row>
    <row r="69" spans="2:28">
      <c r="B69" s="65" t="s">
        <v>46</v>
      </c>
      <c r="C69" s="75">
        <v>30327550967</v>
      </c>
      <c r="D69" s="75">
        <v>28703906536</v>
      </c>
      <c r="E69" s="76">
        <v>24795758844</v>
      </c>
      <c r="S69" s="217" t="s">
        <v>2156</v>
      </c>
      <c r="T69" s="79">
        <v>2170</v>
      </c>
      <c r="U69" s="218">
        <v>225</v>
      </c>
      <c r="V69" s="79">
        <v>4384418</v>
      </c>
      <c r="W69" s="79">
        <v>9885978800</v>
      </c>
      <c r="X69" s="79">
        <v>1960</v>
      </c>
      <c r="Y69" s="79">
        <v>2450</v>
      </c>
      <c r="Z69" s="79">
        <v>1945</v>
      </c>
      <c r="AA69" s="79">
        <v>42017</v>
      </c>
      <c r="AB69" s="79">
        <v>19362573</v>
      </c>
    </row>
    <row r="70" spans="2:28">
      <c r="B70" s="65" t="s">
        <v>47</v>
      </c>
      <c r="C70" s="75">
        <v>-113170457</v>
      </c>
      <c r="D70" s="75">
        <v>-113170457</v>
      </c>
      <c r="E70" s="76">
        <v>-26504965</v>
      </c>
      <c r="S70" s="217" t="s">
        <v>2158</v>
      </c>
      <c r="T70" s="79">
        <v>1945</v>
      </c>
      <c r="U70" s="218">
        <v>-30</v>
      </c>
      <c r="V70" s="79">
        <v>78839</v>
      </c>
      <c r="W70" s="79">
        <v>153704795</v>
      </c>
      <c r="X70" s="79">
        <v>1985</v>
      </c>
      <c r="Y70" s="79">
        <v>2000</v>
      </c>
      <c r="Z70" s="79">
        <v>1925</v>
      </c>
      <c r="AA70" s="79">
        <v>37660</v>
      </c>
      <c r="AB70" s="79">
        <v>19362573</v>
      </c>
    </row>
    <row r="71" spans="2:28">
      <c r="B71" s="65" t="s">
        <v>78</v>
      </c>
      <c r="C71" s="75">
        <v>-1998786797</v>
      </c>
      <c r="D71" s="75">
        <v>1793344778</v>
      </c>
      <c r="E71" s="76">
        <v>391813786</v>
      </c>
      <c r="S71" s="217" t="s">
        <v>2160</v>
      </c>
      <c r="T71" s="79">
        <v>1975</v>
      </c>
      <c r="U71" s="218">
        <v>-5</v>
      </c>
      <c r="V71" s="79">
        <v>62282</v>
      </c>
      <c r="W71" s="79">
        <v>123543805</v>
      </c>
      <c r="X71" s="79">
        <v>2005</v>
      </c>
      <c r="Y71" s="79">
        <v>2030</v>
      </c>
      <c r="Z71" s="79">
        <v>1965</v>
      </c>
      <c r="AA71" s="79">
        <v>38241</v>
      </c>
      <c r="AB71" s="79">
        <v>19362573</v>
      </c>
    </row>
    <row r="72" spans="2:28">
      <c r="B72" s="65" t="s">
        <v>48</v>
      </c>
      <c r="C72" s="75">
        <v>28170692532</v>
      </c>
      <c r="D72" s="75">
        <v>26671424882</v>
      </c>
      <c r="E72" s="76">
        <v>27310950644</v>
      </c>
      <c r="S72" s="217" t="s">
        <v>2161</v>
      </c>
      <c r="T72" s="79">
        <v>1980</v>
      </c>
      <c r="U72" s="218">
        <v>-10</v>
      </c>
      <c r="V72" s="79">
        <v>76795</v>
      </c>
      <c r="W72" s="79">
        <v>151919895</v>
      </c>
      <c r="X72" s="79">
        <v>1990</v>
      </c>
      <c r="Y72" s="79">
        <v>2040</v>
      </c>
      <c r="Z72" s="79">
        <v>1950</v>
      </c>
      <c r="AA72" s="79">
        <v>38338</v>
      </c>
      <c r="AB72" s="79">
        <v>19362573</v>
      </c>
    </row>
    <row r="73" spans="2:28">
      <c r="B73" s="65" t="s">
        <v>49</v>
      </c>
      <c r="C73" s="75">
        <v>34084049060</v>
      </c>
      <c r="D73" s="75">
        <v>28296918771</v>
      </c>
      <c r="E73" s="76">
        <v>32317449534</v>
      </c>
      <c r="S73" s="217" t="s">
        <v>2162</v>
      </c>
      <c r="T73" s="79">
        <v>1990</v>
      </c>
      <c r="U73" s="218">
        <v>30</v>
      </c>
      <c r="V73" s="79">
        <v>74860</v>
      </c>
      <c r="W73" s="79">
        <v>147711125</v>
      </c>
      <c r="X73" s="79">
        <v>1980</v>
      </c>
      <c r="Y73" s="79">
        <v>2030</v>
      </c>
      <c r="Z73" s="79">
        <v>1940</v>
      </c>
      <c r="AA73" s="79">
        <v>38532</v>
      </c>
      <c r="AB73" s="79">
        <v>19362573</v>
      </c>
    </row>
    <row r="74" spans="2:28">
      <c r="B74" s="65" t="s">
        <v>50</v>
      </c>
      <c r="C74" s="75">
        <v>100151621805</v>
      </c>
      <c r="D74" s="75">
        <v>95033711010</v>
      </c>
      <c r="E74" s="76">
        <v>93800114343</v>
      </c>
      <c r="S74" s="217" t="s">
        <v>2163</v>
      </c>
      <c r="T74" s="79">
        <v>1960</v>
      </c>
      <c r="U74" s="218">
        <v>0</v>
      </c>
      <c r="V74" s="79">
        <v>294341</v>
      </c>
      <c r="W74" s="79">
        <v>588657840</v>
      </c>
      <c r="X74" s="79">
        <v>1975</v>
      </c>
      <c r="Y74" s="79">
        <v>2080</v>
      </c>
      <c r="Z74" s="79">
        <v>1925</v>
      </c>
      <c r="AA74" s="79">
        <v>37951</v>
      </c>
      <c r="AB74" s="79">
        <v>19362573</v>
      </c>
    </row>
    <row r="75" spans="2:28">
      <c r="B75" s="66" t="s">
        <v>51</v>
      </c>
      <c r="C75" s="169">
        <v>225403197235</v>
      </c>
      <c r="D75" s="169">
        <v>211738840196</v>
      </c>
      <c r="E75" s="78">
        <v>187807673504</v>
      </c>
      <c r="S75" s="217" t="s">
        <v>2165</v>
      </c>
      <c r="T75" s="79">
        <v>1960</v>
      </c>
      <c r="U75" s="218">
        <v>25</v>
      </c>
      <c r="V75" s="79">
        <v>60443</v>
      </c>
      <c r="W75" s="79">
        <v>117242230</v>
      </c>
      <c r="X75" s="79">
        <v>1950</v>
      </c>
      <c r="Y75" s="79">
        <v>1960</v>
      </c>
      <c r="Z75" s="79">
        <v>1910</v>
      </c>
      <c r="AA75" s="79">
        <v>37951</v>
      </c>
      <c r="AB75" s="79">
        <v>19362573</v>
      </c>
    </row>
    <row r="76" spans="2:28">
      <c r="B76" s="98"/>
      <c r="S76" s="217" t="s">
        <v>2166</v>
      </c>
      <c r="T76" s="79">
        <v>1935</v>
      </c>
      <c r="U76" s="218">
        <v>10</v>
      </c>
      <c r="V76" s="79">
        <v>38677</v>
      </c>
      <c r="W76" s="79">
        <v>74377465</v>
      </c>
      <c r="X76" s="79">
        <v>1930</v>
      </c>
      <c r="Y76" s="79">
        <v>1945</v>
      </c>
      <c r="Z76" s="79">
        <v>1890</v>
      </c>
      <c r="AA76" s="79">
        <v>37467</v>
      </c>
      <c r="AB76" s="79">
        <v>19362573</v>
      </c>
    </row>
    <row r="77" spans="2:28">
      <c r="S77" s="217" t="s">
        <v>2167</v>
      </c>
      <c r="T77" s="79">
        <v>1925</v>
      </c>
      <c r="U77" s="218">
        <v>5</v>
      </c>
      <c r="V77" s="79">
        <v>57189</v>
      </c>
      <c r="W77" s="79">
        <v>109486250</v>
      </c>
      <c r="X77" s="79">
        <v>1920</v>
      </c>
      <c r="Y77" s="79">
        <v>1945</v>
      </c>
      <c r="Z77" s="79">
        <v>1880</v>
      </c>
      <c r="AA77" s="79">
        <v>37273</v>
      </c>
      <c r="AB77" s="79">
        <v>19362573</v>
      </c>
    </row>
    <row r="78" spans="2:28">
      <c r="S78" s="217" t="s">
        <v>2168</v>
      </c>
      <c r="T78" s="79">
        <v>1920</v>
      </c>
      <c r="U78" s="218">
        <v>5</v>
      </c>
      <c r="V78" s="79">
        <v>38576</v>
      </c>
      <c r="W78" s="79">
        <v>73179485</v>
      </c>
      <c r="X78" s="79">
        <v>1915</v>
      </c>
      <c r="Y78" s="79">
        <v>1925</v>
      </c>
      <c r="Z78" s="79">
        <v>1855</v>
      </c>
      <c r="AA78" s="79">
        <v>37176</v>
      </c>
      <c r="AB78" s="79">
        <v>19362573</v>
      </c>
    </row>
    <row r="79" spans="2:28" ht="16.5">
      <c r="B79" s="175" t="s">
        <v>1389</v>
      </c>
      <c r="C79"/>
      <c r="D79"/>
      <c r="E79"/>
      <c r="F79"/>
      <c r="G79"/>
      <c r="H79"/>
      <c r="S79" s="217" t="s">
        <v>2170</v>
      </c>
      <c r="T79" s="79">
        <v>1915</v>
      </c>
      <c r="U79" s="218">
        <v>85</v>
      </c>
      <c r="V79" s="79">
        <v>63628</v>
      </c>
      <c r="W79" s="79">
        <v>119557145</v>
      </c>
      <c r="X79" s="79">
        <v>1830</v>
      </c>
      <c r="Y79" s="79">
        <v>1940</v>
      </c>
      <c r="Z79" s="79">
        <v>1830</v>
      </c>
      <c r="AA79" s="79">
        <v>37079</v>
      </c>
      <c r="AB79" s="79">
        <v>19362573</v>
      </c>
    </row>
    <row r="80" spans="2:28" ht="16.5">
      <c r="B80" s="174"/>
      <c r="C80"/>
      <c r="D80"/>
      <c r="E80"/>
      <c r="F80"/>
      <c r="G80"/>
      <c r="H80"/>
      <c r="S80" s="217" t="s">
        <v>2171</v>
      </c>
      <c r="T80" s="79">
        <v>1830</v>
      </c>
      <c r="U80" s="218">
        <v>0</v>
      </c>
      <c r="V80" s="79">
        <v>28474</v>
      </c>
      <c r="W80" s="79">
        <v>51707245</v>
      </c>
      <c r="X80" s="79">
        <v>1815</v>
      </c>
      <c r="Y80" s="79">
        <v>1860</v>
      </c>
      <c r="Z80" s="79">
        <v>1795</v>
      </c>
      <c r="AA80" s="79">
        <v>35434</v>
      </c>
      <c r="AB80" s="79">
        <v>19362573</v>
      </c>
    </row>
    <row r="81" spans="2:28" ht="16.5">
      <c r="B81" s="175" t="s">
        <v>1390</v>
      </c>
      <c r="C81"/>
      <c r="D81"/>
      <c r="E81"/>
      <c r="F81"/>
      <c r="G81"/>
      <c r="H81"/>
      <c r="S81" s="217" t="s">
        <v>2173</v>
      </c>
      <c r="T81" s="79">
        <v>1830</v>
      </c>
      <c r="U81" s="218">
        <v>30</v>
      </c>
      <c r="V81" s="79">
        <v>22031</v>
      </c>
      <c r="W81" s="79">
        <v>39923125</v>
      </c>
      <c r="X81" s="79">
        <v>1830</v>
      </c>
      <c r="Y81" s="79">
        <v>1830</v>
      </c>
      <c r="Z81" s="79">
        <v>1795</v>
      </c>
      <c r="AA81" s="79">
        <v>35434</v>
      </c>
      <c r="AB81" s="79">
        <v>19362573</v>
      </c>
    </row>
    <row r="82" spans="2:28" ht="16.5">
      <c r="B82"/>
      <c r="C82"/>
      <c r="D82"/>
      <c r="E82"/>
      <c r="F82"/>
      <c r="G82"/>
      <c r="H82"/>
      <c r="S82" s="217" t="s">
        <v>2174</v>
      </c>
      <c r="T82" s="79">
        <v>1800</v>
      </c>
      <c r="U82" s="218">
        <v>0</v>
      </c>
      <c r="V82" s="79">
        <v>20557</v>
      </c>
      <c r="W82" s="79">
        <v>36878825</v>
      </c>
      <c r="X82" s="79">
        <v>1835</v>
      </c>
      <c r="Y82" s="79">
        <v>1835</v>
      </c>
      <c r="Z82" s="79">
        <v>1730</v>
      </c>
      <c r="AA82" s="79">
        <v>34853</v>
      </c>
      <c r="AB82" s="79">
        <v>19362573</v>
      </c>
    </row>
    <row r="83" spans="2:28" ht="16.5">
      <c r="B83" s="175" t="s">
        <v>1285</v>
      </c>
      <c r="C83"/>
      <c r="D83"/>
      <c r="E83"/>
      <c r="F83"/>
      <c r="G83"/>
      <c r="H83"/>
      <c r="S83" s="217" t="s">
        <v>2176</v>
      </c>
      <c r="T83" s="79">
        <v>1800</v>
      </c>
      <c r="U83" s="218">
        <v>10</v>
      </c>
      <c r="V83" s="79">
        <v>25414</v>
      </c>
      <c r="W83" s="79">
        <v>45949670</v>
      </c>
      <c r="X83" s="79">
        <v>1790</v>
      </c>
      <c r="Y83" s="79">
        <v>1840</v>
      </c>
      <c r="Z83" s="79">
        <v>1780</v>
      </c>
      <c r="AA83" s="79">
        <v>34853</v>
      </c>
      <c r="AB83" s="79">
        <v>19362573</v>
      </c>
    </row>
    <row r="84" spans="2:28" ht="13.5" customHeight="1">
      <c r="B84" s="800" t="s">
        <v>121</v>
      </c>
      <c r="C84" s="801"/>
      <c r="D84" s="801"/>
      <c r="E84" s="801"/>
      <c r="F84" s="801"/>
      <c r="G84" s="801"/>
      <c r="H84" s="802"/>
      <c r="S84" s="217" t="s">
        <v>2177</v>
      </c>
      <c r="T84" s="79">
        <v>1790</v>
      </c>
      <c r="U84" s="218">
        <v>-50</v>
      </c>
      <c r="V84" s="79">
        <v>76134</v>
      </c>
      <c r="W84" s="79">
        <v>136774725</v>
      </c>
      <c r="X84" s="79">
        <v>1840</v>
      </c>
      <c r="Y84" s="79">
        <v>1905</v>
      </c>
      <c r="Z84" s="79">
        <v>1755</v>
      </c>
      <c r="AA84" s="79">
        <v>34659</v>
      </c>
      <c r="AB84" s="79">
        <v>19362573</v>
      </c>
    </row>
    <row r="85" spans="2:28" ht="13.5">
      <c r="B85" s="192" t="s">
        <v>1286</v>
      </c>
      <c r="C85" s="210" t="s">
        <v>1289</v>
      </c>
      <c r="D85" s="165" t="s">
        <v>1288</v>
      </c>
      <c r="E85" s="165" t="s">
        <v>1391</v>
      </c>
      <c r="F85" s="165" t="s">
        <v>1392</v>
      </c>
      <c r="G85" s="165" t="s">
        <v>1393</v>
      </c>
      <c r="H85" s="193" t="s">
        <v>1287</v>
      </c>
      <c r="S85" s="217" t="s">
        <v>2179</v>
      </c>
      <c r="T85" s="79">
        <v>1840</v>
      </c>
      <c r="U85" s="218">
        <v>115</v>
      </c>
      <c r="V85" s="79">
        <v>37046</v>
      </c>
      <c r="W85" s="79">
        <v>65681835</v>
      </c>
      <c r="X85" s="79">
        <v>1725</v>
      </c>
      <c r="Y85" s="79">
        <v>1840</v>
      </c>
      <c r="Z85" s="79">
        <v>1725</v>
      </c>
      <c r="AA85" s="79">
        <v>35627</v>
      </c>
      <c r="AB85" s="79">
        <v>19362573</v>
      </c>
    </row>
    <row r="86" spans="2:28" ht="14.25">
      <c r="B86" s="206" t="s">
        <v>1394</v>
      </c>
      <c r="C86" s="211" t="s">
        <v>1397</v>
      </c>
      <c r="D86" s="205" t="s">
        <v>1396</v>
      </c>
      <c r="E86" s="205" t="s">
        <v>1395</v>
      </c>
      <c r="F86" s="205" t="s">
        <v>1398</v>
      </c>
      <c r="G86" s="205" t="s">
        <v>1399</v>
      </c>
      <c r="H86" s="207">
        <v>101206696916</v>
      </c>
      <c r="S86" s="217" t="s">
        <v>2180</v>
      </c>
      <c r="T86" s="79">
        <v>1725</v>
      </c>
      <c r="U86" s="218">
        <v>-25</v>
      </c>
      <c r="V86" s="79">
        <v>98725</v>
      </c>
      <c r="W86" s="79">
        <v>172878900</v>
      </c>
      <c r="X86" s="79">
        <v>1815</v>
      </c>
      <c r="Y86" s="79">
        <v>1815</v>
      </c>
      <c r="Z86" s="79">
        <v>1720</v>
      </c>
      <c r="AA86" s="79">
        <v>33400</v>
      </c>
      <c r="AB86" s="79">
        <v>19362573</v>
      </c>
    </row>
    <row r="87" spans="2:28" ht="14.25">
      <c r="B87" s="206" t="s">
        <v>1400</v>
      </c>
      <c r="C87" s="211" t="s">
        <v>1403</v>
      </c>
      <c r="D87" s="205" t="s">
        <v>1402</v>
      </c>
      <c r="E87" s="205" t="s">
        <v>1401</v>
      </c>
      <c r="F87" s="205" t="s">
        <v>1404</v>
      </c>
      <c r="G87" s="205" t="s">
        <v>1405</v>
      </c>
      <c r="H87" s="207">
        <v>4749665659</v>
      </c>
      <c r="S87" s="217" t="s">
        <v>2183</v>
      </c>
      <c r="T87" s="79">
        <v>1750</v>
      </c>
      <c r="U87" s="218">
        <v>-100</v>
      </c>
      <c r="V87" s="79">
        <v>151198</v>
      </c>
      <c r="W87" s="79">
        <v>266324430</v>
      </c>
      <c r="X87" s="79">
        <v>1840</v>
      </c>
      <c r="Y87" s="79">
        <v>1845</v>
      </c>
      <c r="Z87" s="79">
        <v>1700</v>
      </c>
      <c r="AA87" s="79">
        <v>33885</v>
      </c>
      <c r="AB87" s="79">
        <v>19362573</v>
      </c>
    </row>
    <row r="88" spans="2:28" ht="14.25">
      <c r="B88" s="194" t="s">
        <v>1406</v>
      </c>
      <c r="C88" s="212">
        <v>13558304390</v>
      </c>
      <c r="D88" s="208">
        <v>960942719</v>
      </c>
      <c r="E88" s="208">
        <v>81921963423</v>
      </c>
      <c r="F88" s="208">
        <v>15820725</v>
      </c>
      <c r="G88" s="208">
        <v>14535067834</v>
      </c>
      <c r="H88" s="209">
        <v>96457031257</v>
      </c>
      <c r="S88" s="217" t="s">
        <v>2185</v>
      </c>
      <c r="T88" s="79">
        <v>1850</v>
      </c>
      <c r="U88" s="218">
        <v>0</v>
      </c>
      <c r="V88" s="79">
        <v>65179</v>
      </c>
      <c r="W88" s="79">
        <v>119376595</v>
      </c>
      <c r="X88" s="79">
        <v>1840</v>
      </c>
      <c r="Y88" s="79">
        <v>1850</v>
      </c>
      <c r="Z88" s="79">
        <v>1810</v>
      </c>
      <c r="AA88" s="79">
        <v>35821</v>
      </c>
      <c r="AB88" s="79">
        <v>19362573</v>
      </c>
    </row>
    <row r="89" spans="2:28">
      <c r="S89" s="217" t="s">
        <v>2187</v>
      </c>
      <c r="T89" s="79">
        <v>1850</v>
      </c>
      <c r="U89" s="218">
        <v>-10</v>
      </c>
      <c r="V89" s="79">
        <v>78236</v>
      </c>
      <c r="W89" s="79">
        <v>144627820</v>
      </c>
      <c r="X89" s="79">
        <v>1875</v>
      </c>
      <c r="Y89" s="79">
        <v>1875</v>
      </c>
      <c r="Z89" s="79">
        <v>1825</v>
      </c>
      <c r="AA89" s="79">
        <v>35821</v>
      </c>
      <c r="AB89" s="79">
        <v>19362573</v>
      </c>
    </row>
    <row r="90" spans="2:28">
      <c r="S90" s="217" t="s">
        <v>2188</v>
      </c>
      <c r="T90" s="79">
        <v>1860</v>
      </c>
      <c r="U90" s="218">
        <v>-50</v>
      </c>
      <c r="V90" s="79">
        <v>52951</v>
      </c>
      <c r="W90" s="79">
        <v>99846150</v>
      </c>
      <c r="X90" s="79">
        <v>1920</v>
      </c>
      <c r="Y90" s="79">
        <v>1930</v>
      </c>
      <c r="Z90" s="79">
        <v>1850</v>
      </c>
      <c r="AA90" s="79">
        <v>36014</v>
      </c>
      <c r="AB90" s="79">
        <v>19362573</v>
      </c>
    </row>
    <row r="91" spans="2:28" ht="14.25">
      <c r="B91" s="63">
        <v>2017</v>
      </c>
      <c r="C91" s="786">
        <v>1310140138</v>
      </c>
      <c r="S91" s="217" t="s">
        <v>2193</v>
      </c>
      <c r="T91" s="79">
        <v>1910</v>
      </c>
      <c r="U91" s="218">
        <v>0</v>
      </c>
      <c r="V91" s="79">
        <v>62350</v>
      </c>
      <c r="W91" s="79">
        <v>119131945</v>
      </c>
      <c r="X91" s="79">
        <v>1985</v>
      </c>
      <c r="Y91" s="79">
        <v>1985</v>
      </c>
      <c r="Z91" s="79">
        <v>1895</v>
      </c>
      <c r="AA91" s="79">
        <v>36983</v>
      </c>
      <c r="AB91" s="79">
        <v>19362573</v>
      </c>
    </row>
    <row r="92" spans="2:28" ht="14.25">
      <c r="B92" s="63">
        <v>2016</v>
      </c>
      <c r="C92" s="786">
        <v>3400047390</v>
      </c>
      <c r="S92" s="217" t="s">
        <v>2196</v>
      </c>
      <c r="T92" s="79">
        <v>1910</v>
      </c>
      <c r="U92" s="218">
        <v>0</v>
      </c>
      <c r="V92" s="79">
        <v>50420</v>
      </c>
      <c r="W92" s="79">
        <v>96141060</v>
      </c>
      <c r="X92" s="79">
        <v>1910</v>
      </c>
      <c r="Y92" s="79">
        <v>1940</v>
      </c>
      <c r="Z92" s="79">
        <v>1880</v>
      </c>
      <c r="AA92" s="79">
        <v>36983</v>
      </c>
      <c r="AB92" s="79">
        <v>19362573</v>
      </c>
    </row>
    <row r="93" spans="2:28">
      <c r="S93" s="217" t="s">
        <v>2197</v>
      </c>
      <c r="T93" s="79">
        <v>1910</v>
      </c>
      <c r="U93" s="218">
        <v>-10</v>
      </c>
      <c r="V93" s="79">
        <v>37926</v>
      </c>
      <c r="W93" s="79">
        <v>71299980</v>
      </c>
      <c r="X93" s="79">
        <v>1925</v>
      </c>
      <c r="Y93" s="79">
        <v>1975</v>
      </c>
      <c r="Z93" s="79">
        <v>1855</v>
      </c>
      <c r="AA93" s="79">
        <v>36983</v>
      </c>
      <c r="AB93" s="79">
        <v>19362573</v>
      </c>
    </row>
    <row r="94" spans="2:28">
      <c r="S94" s="217" t="s">
        <v>2200</v>
      </c>
      <c r="T94" s="79">
        <v>1920</v>
      </c>
      <c r="U94" s="218">
        <v>-50</v>
      </c>
      <c r="V94" s="79">
        <v>53861</v>
      </c>
      <c r="W94" s="79">
        <v>103017855</v>
      </c>
      <c r="X94" s="79">
        <v>1975</v>
      </c>
      <c r="Y94" s="79">
        <v>1975</v>
      </c>
      <c r="Z94" s="79">
        <v>1890</v>
      </c>
      <c r="AA94" s="79">
        <v>37176</v>
      </c>
      <c r="AB94" s="79">
        <v>19362573</v>
      </c>
    </row>
    <row r="95" spans="2:28">
      <c r="S95" s="217" t="s">
        <v>2201</v>
      </c>
      <c r="T95" s="79">
        <v>1970</v>
      </c>
      <c r="U95" s="218">
        <v>55</v>
      </c>
      <c r="V95" s="79">
        <v>39654</v>
      </c>
      <c r="W95" s="79">
        <v>77342030</v>
      </c>
      <c r="X95" s="79">
        <v>1915</v>
      </c>
      <c r="Y95" s="79">
        <v>1995</v>
      </c>
      <c r="Z95" s="79">
        <v>1915</v>
      </c>
      <c r="AA95" s="79">
        <v>38144</v>
      </c>
      <c r="AB95" s="79">
        <v>19362573</v>
      </c>
    </row>
    <row r="96" spans="2:28">
      <c r="S96" s="217" t="s">
        <v>2204</v>
      </c>
      <c r="T96" s="79">
        <v>1915</v>
      </c>
      <c r="U96" s="218">
        <v>40</v>
      </c>
      <c r="V96" s="79">
        <v>41614</v>
      </c>
      <c r="W96" s="79">
        <v>79640385</v>
      </c>
      <c r="X96" s="79">
        <v>1900</v>
      </c>
      <c r="Y96" s="79">
        <v>1950</v>
      </c>
      <c r="Z96" s="79">
        <v>1880</v>
      </c>
      <c r="AA96" s="79">
        <v>37079</v>
      </c>
      <c r="AB96" s="79">
        <v>19362573</v>
      </c>
    </row>
    <row r="97" spans="19:28">
      <c r="S97" s="217" t="s">
        <v>2206</v>
      </c>
      <c r="T97" s="79">
        <v>1875</v>
      </c>
      <c r="U97" s="218">
        <v>-20</v>
      </c>
      <c r="V97" s="79">
        <v>54418</v>
      </c>
      <c r="W97" s="79">
        <v>102800585</v>
      </c>
      <c r="X97" s="79">
        <v>1930</v>
      </c>
      <c r="Y97" s="79">
        <v>1930</v>
      </c>
      <c r="Z97" s="79">
        <v>1875</v>
      </c>
      <c r="AA97" s="79">
        <v>36305</v>
      </c>
      <c r="AB97" s="79">
        <v>19362573</v>
      </c>
    </row>
    <row r="98" spans="19:28">
      <c r="S98" s="217" t="s">
        <v>2207</v>
      </c>
      <c r="T98" s="79">
        <v>1895</v>
      </c>
      <c r="U98" s="218">
        <v>-115</v>
      </c>
      <c r="V98" s="79">
        <v>110639</v>
      </c>
      <c r="W98" s="79">
        <v>213157920</v>
      </c>
      <c r="X98" s="79">
        <v>1995</v>
      </c>
      <c r="Y98" s="79">
        <v>2035</v>
      </c>
      <c r="Z98" s="79">
        <v>1870</v>
      </c>
      <c r="AA98" s="79">
        <v>36692</v>
      </c>
      <c r="AB98" s="79">
        <v>19362573</v>
      </c>
    </row>
    <row r="99" spans="19:28">
      <c r="S99" s="217" t="s">
        <v>2209</v>
      </c>
      <c r="T99" s="79">
        <v>2010</v>
      </c>
      <c r="U99" s="218">
        <v>20</v>
      </c>
      <c r="V99" s="79">
        <v>51562</v>
      </c>
      <c r="W99" s="79">
        <v>102527745</v>
      </c>
      <c r="X99" s="79">
        <v>2000</v>
      </c>
      <c r="Y99" s="79">
        <v>2040</v>
      </c>
      <c r="Z99" s="79">
        <v>1965</v>
      </c>
      <c r="AA99" s="79">
        <v>38919</v>
      </c>
      <c r="AB99" s="79">
        <v>19362573</v>
      </c>
    </row>
    <row r="100" spans="19:28">
      <c r="S100" s="217" t="s">
        <v>2211</v>
      </c>
      <c r="T100" s="79">
        <v>1990</v>
      </c>
      <c r="U100" s="218">
        <v>-60</v>
      </c>
      <c r="V100" s="79">
        <v>58085</v>
      </c>
      <c r="W100" s="79">
        <v>117021915</v>
      </c>
      <c r="X100" s="79">
        <v>2030</v>
      </c>
      <c r="Y100" s="79">
        <v>2065</v>
      </c>
      <c r="Z100" s="79">
        <v>1985</v>
      </c>
      <c r="AA100" s="79">
        <v>38532</v>
      </c>
      <c r="AB100" s="79">
        <v>19362573</v>
      </c>
    </row>
    <row r="101" spans="19:28">
      <c r="S101" s="217" t="s">
        <v>2212</v>
      </c>
      <c r="T101" s="79">
        <v>2050</v>
      </c>
      <c r="U101" s="218">
        <v>-60</v>
      </c>
      <c r="V101" s="79">
        <v>130114</v>
      </c>
      <c r="W101" s="79">
        <v>269649695</v>
      </c>
      <c r="X101" s="79">
        <v>2065</v>
      </c>
      <c r="Y101" s="79">
        <v>2125</v>
      </c>
      <c r="Z101" s="79">
        <v>2010</v>
      </c>
      <c r="AA101" s="79">
        <v>39693</v>
      </c>
      <c r="AB101" s="79">
        <v>19362573</v>
      </c>
    </row>
    <row r="102" spans="19:28">
      <c r="S102" s="217" t="s">
        <v>2215</v>
      </c>
      <c r="T102" s="79">
        <v>2110</v>
      </c>
      <c r="U102" s="218">
        <v>-110</v>
      </c>
      <c r="V102" s="79">
        <v>180168</v>
      </c>
      <c r="W102" s="79">
        <v>381962690</v>
      </c>
      <c r="X102" s="79">
        <v>2105</v>
      </c>
      <c r="Y102" s="79">
        <v>2160</v>
      </c>
      <c r="Z102" s="79">
        <v>2100</v>
      </c>
      <c r="AA102" s="79">
        <v>40855</v>
      </c>
      <c r="AB102" s="79">
        <v>19362573</v>
      </c>
    </row>
    <row r="103" spans="19:28">
      <c r="S103" s="217" t="s">
        <v>2216</v>
      </c>
      <c r="T103" s="79">
        <v>2220</v>
      </c>
      <c r="U103" s="218">
        <v>225</v>
      </c>
      <c r="V103" s="79">
        <v>360678</v>
      </c>
      <c r="W103" s="79">
        <v>769185485</v>
      </c>
      <c r="X103" s="79">
        <v>2020</v>
      </c>
      <c r="Y103" s="79">
        <v>2220</v>
      </c>
      <c r="Z103" s="79">
        <v>1985</v>
      </c>
      <c r="AA103" s="79">
        <v>42985</v>
      </c>
      <c r="AB103" s="79">
        <v>19362573</v>
      </c>
    </row>
    <row r="104" spans="19:28">
      <c r="S104" s="217" t="s">
        <v>2217</v>
      </c>
      <c r="T104" s="79">
        <v>1995</v>
      </c>
      <c r="U104" s="218">
        <v>-25</v>
      </c>
      <c r="V104" s="79">
        <v>96094</v>
      </c>
      <c r="W104" s="79">
        <v>192317375</v>
      </c>
      <c r="X104" s="79">
        <v>2010</v>
      </c>
      <c r="Y104" s="79">
        <v>2045</v>
      </c>
      <c r="Z104" s="79">
        <v>1950</v>
      </c>
      <c r="AA104" s="79">
        <v>38628</v>
      </c>
      <c r="AB104" s="79">
        <v>19362573</v>
      </c>
    </row>
    <row r="105" spans="19:28">
      <c r="S105" s="217" t="s">
        <v>2218</v>
      </c>
      <c r="T105" s="79">
        <v>2020</v>
      </c>
      <c r="U105" s="218">
        <v>-20</v>
      </c>
      <c r="V105" s="79">
        <v>149016</v>
      </c>
      <c r="W105" s="79">
        <v>303347670</v>
      </c>
      <c r="X105" s="79">
        <v>2040</v>
      </c>
      <c r="Y105" s="79">
        <v>2080</v>
      </c>
      <c r="Z105" s="79">
        <v>1990</v>
      </c>
      <c r="AA105" s="79">
        <v>39112</v>
      </c>
      <c r="AB105" s="79">
        <v>19362573</v>
      </c>
    </row>
    <row r="106" spans="19:28">
      <c r="S106" s="217" t="s">
        <v>2219</v>
      </c>
      <c r="T106" s="79">
        <v>2040</v>
      </c>
      <c r="U106" s="218">
        <v>-110</v>
      </c>
      <c r="V106" s="79">
        <v>296367</v>
      </c>
      <c r="W106" s="79">
        <v>621326720</v>
      </c>
      <c r="X106" s="79">
        <v>2160</v>
      </c>
      <c r="Y106" s="79">
        <v>2200</v>
      </c>
      <c r="Z106" s="79">
        <v>2040</v>
      </c>
      <c r="AA106" s="79">
        <v>39500</v>
      </c>
      <c r="AB106" s="79">
        <v>19362573</v>
      </c>
    </row>
    <row r="107" spans="19:28">
      <c r="S107" s="217" t="s">
        <v>2221</v>
      </c>
      <c r="T107" s="79">
        <v>2150</v>
      </c>
      <c r="U107" s="218">
        <v>120</v>
      </c>
      <c r="V107" s="79">
        <v>3058446</v>
      </c>
      <c r="W107" s="79">
        <v>7011631130</v>
      </c>
      <c r="X107" s="79">
        <v>2090</v>
      </c>
      <c r="Y107" s="79">
        <v>2405</v>
      </c>
      <c r="Z107" s="79">
        <v>2050</v>
      </c>
      <c r="AA107" s="79">
        <v>41630</v>
      </c>
      <c r="AB107" s="79">
        <v>19362573</v>
      </c>
    </row>
    <row r="108" spans="19:28">
      <c r="S108" s="217" t="s">
        <v>2222</v>
      </c>
      <c r="T108" s="79">
        <v>2030</v>
      </c>
      <c r="U108" s="218">
        <v>15</v>
      </c>
      <c r="V108" s="79">
        <v>56520</v>
      </c>
      <c r="W108" s="79">
        <v>112814485</v>
      </c>
      <c r="X108" s="79">
        <v>2025</v>
      </c>
      <c r="Y108" s="79">
        <v>2070</v>
      </c>
      <c r="Z108" s="79">
        <v>1950</v>
      </c>
      <c r="AA108" s="79">
        <v>39306</v>
      </c>
      <c r="AB108" s="79">
        <v>19362573</v>
      </c>
    </row>
    <row r="109" spans="19:28">
      <c r="S109" s="217" t="s">
        <v>2223</v>
      </c>
      <c r="T109" s="79">
        <v>2015</v>
      </c>
      <c r="U109" s="218">
        <v>-55</v>
      </c>
      <c r="V109" s="79">
        <v>33226</v>
      </c>
      <c r="W109" s="79">
        <v>67601515</v>
      </c>
      <c r="X109" s="79">
        <v>2100</v>
      </c>
      <c r="Y109" s="79">
        <v>2100</v>
      </c>
      <c r="Z109" s="79">
        <v>1965</v>
      </c>
      <c r="AA109" s="79">
        <v>39016</v>
      </c>
      <c r="AB109" s="79">
        <v>19362573</v>
      </c>
    </row>
    <row r="110" spans="19:28">
      <c r="S110" s="217" t="s">
        <v>2224</v>
      </c>
      <c r="T110" s="79">
        <v>2070</v>
      </c>
      <c r="U110" s="218">
        <v>-5</v>
      </c>
      <c r="V110" s="79">
        <v>49330</v>
      </c>
      <c r="W110" s="79">
        <v>101152875</v>
      </c>
      <c r="X110" s="79">
        <v>2110</v>
      </c>
      <c r="Y110" s="79">
        <v>2145</v>
      </c>
      <c r="Z110" s="79">
        <v>1995</v>
      </c>
      <c r="AA110" s="79">
        <v>40081</v>
      </c>
      <c r="AB110" s="79">
        <v>19362573</v>
      </c>
    </row>
    <row r="111" spans="19:28">
      <c r="S111" s="217" t="s">
        <v>2226</v>
      </c>
      <c r="T111" s="79">
        <v>2075</v>
      </c>
      <c r="U111" s="218">
        <v>-25</v>
      </c>
      <c r="V111" s="79">
        <v>96582</v>
      </c>
      <c r="W111" s="79">
        <v>199465325</v>
      </c>
      <c r="X111" s="79">
        <v>2100</v>
      </c>
      <c r="Y111" s="79">
        <v>2140</v>
      </c>
      <c r="Z111" s="79">
        <v>2025</v>
      </c>
      <c r="AA111" s="79">
        <v>40177</v>
      </c>
      <c r="AB111" s="79">
        <v>19362573</v>
      </c>
    </row>
    <row r="112" spans="19:28">
      <c r="S112" s="217" t="s">
        <v>2227</v>
      </c>
      <c r="T112" s="79">
        <v>2100</v>
      </c>
      <c r="U112" s="218">
        <v>-130</v>
      </c>
      <c r="V112" s="79">
        <v>224467</v>
      </c>
      <c r="W112" s="79">
        <v>476653885</v>
      </c>
      <c r="X112" s="79">
        <v>2220</v>
      </c>
      <c r="Y112" s="79">
        <v>2230</v>
      </c>
      <c r="Z112" s="79">
        <v>2075</v>
      </c>
      <c r="AA112" s="79">
        <v>40661</v>
      </c>
      <c r="AB112" s="79">
        <v>19362573</v>
      </c>
    </row>
    <row r="113" spans="19:28">
      <c r="S113" s="217" t="s">
        <v>2228</v>
      </c>
      <c r="T113" s="79">
        <v>2230</v>
      </c>
      <c r="U113" s="218">
        <v>-45</v>
      </c>
      <c r="V113" s="79">
        <v>141610</v>
      </c>
      <c r="W113" s="79">
        <v>313313745</v>
      </c>
      <c r="X113" s="79">
        <v>2310</v>
      </c>
      <c r="Y113" s="79">
        <v>2310</v>
      </c>
      <c r="Z113" s="79">
        <v>2140</v>
      </c>
      <c r="AA113" s="79">
        <v>43179</v>
      </c>
      <c r="AB113" s="79">
        <v>19362573</v>
      </c>
    </row>
    <row r="114" spans="19:28">
      <c r="S114" s="217" t="s">
        <v>2229</v>
      </c>
      <c r="T114" s="79">
        <v>2275</v>
      </c>
      <c r="U114" s="218">
        <v>-25</v>
      </c>
      <c r="V114" s="79">
        <v>57773</v>
      </c>
      <c r="W114" s="79">
        <v>131507500</v>
      </c>
      <c r="X114" s="79">
        <v>2330</v>
      </c>
      <c r="Y114" s="79">
        <v>2330</v>
      </c>
      <c r="Z114" s="79">
        <v>2230</v>
      </c>
      <c r="AA114" s="79">
        <v>44050</v>
      </c>
      <c r="AB114" s="79">
        <v>19362573</v>
      </c>
    </row>
    <row r="115" spans="19:28">
      <c r="S115" s="217" t="s">
        <v>2230</v>
      </c>
      <c r="T115" s="79">
        <v>2300</v>
      </c>
      <c r="U115" s="218">
        <v>15</v>
      </c>
      <c r="V115" s="79">
        <v>75326</v>
      </c>
      <c r="W115" s="79">
        <v>169455635</v>
      </c>
      <c r="X115" s="79">
        <v>2300</v>
      </c>
      <c r="Y115" s="79">
        <v>2305</v>
      </c>
      <c r="Z115" s="79">
        <v>2185</v>
      </c>
      <c r="AA115" s="79">
        <v>44534</v>
      </c>
      <c r="AB115" s="79">
        <v>19362573</v>
      </c>
    </row>
    <row r="116" spans="19:28">
      <c r="S116" s="217" t="s">
        <v>2232</v>
      </c>
      <c r="T116" s="79">
        <v>2285</v>
      </c>
      <c r="U116" s="218">
        <v>-45</v>
      </c>
      <c r="V116" s="79">
        <v>63013</v>
      </c>
      <c r="W116" s="79">
        <v>143836940</v>
      </c>
      <c r="X116" s="79">
        <v>2330</v>
      </c>
      <c r="Y116" s="79">
        <v>2350</v>
      </c>
      <c r="Z116" s="79">
        <v>2175</v>
      </c>
      <c r="AA116" s="79">
        <v>44243</v>
      </c>
      <c r="AB116" s="79">
        <v>19362573</v>
      </c>
    </row>
    <row r="117" spans="19:28">
      <c r="S117" s="217" t="s">
        <v>2233</v>
      </c>
      <c r="T117" s="79">
        <v>2330</v>
      </c>
      <c r="U117" s="218">
        <v>0</v>
      </c>
      <c r="V117" s="79">
        <v>99369</v>
      </c>
      <c r="W117" s="79">
        <v>225065660</v>
      </c>
      <c r="X117" s="79">
        <v>2250</v>
      </c>
      <c r="Y117" s="79">
        <v>2330</v>
      </c>
      <c r="Z117" s="79">
        <v>2215</v>
      </c>
      <c r="AA117" s="79">
        <v>45115</v>
      </c>
      <c r="AB117" s="79">
        <v>19362573</v>
      </c>
    </row>
    <row r="118" spans="19:28">
      <c r="S118" s="217" t="s">
        <v>2235</v>
      </c>
      <c r="T118" s="79">
        <v>2330</v>
      </c>
      <c r="U118" s="218">
        <v>-85</v>
      </c>
      <c r="V118" s="79">
        <v>152749</v>
      </c>
      <c r="W118" s="79">
        <v>358350560</v>
      </c>
      <c r="X118" s="79">
        <v>2365</v>
      </c>
      <c r="Y118" s="79">
        <v>2415</v>
      </c>
      <c r="Z118" s="79">
        <v>2285</v>
      </c>
      <c r="AA118" s="79">
        <v>45115</v>
      </c>
      <c r="AB118" s="79">
        <v>19362573</v>
      </c>
    </row>
    <row r="119" spans="19:28">
      <c r="S119" s="217" t="s">
        <v>2236</v>
      </c>
      <c r="T119" s="79">
        <v>2415</v>
      </c>
      <c r="U119" s="218">
        <v>95</v>
      </c>
      <c r="V119" s="79">
        <v>256341</v>
      </c>
      <c r="W119" s="79">
        <v>604147520</v>
      </c>
      <c r="X119" s="79">
        <v>2330</v>
      </c>
      <c r="Y119" s="79">
        <v>2415</v>
      </c>
      <c r="Z119" s="79">
        <v>2265</v>
      </c>
      <c r="AA119" s="79">
        <v>46761</v>
      </c>
      <c r="AB119" s="79">
        <v>19362573</v>
      </c>
    </row>
    <row r="120" spans="19:28">
      <c r="S120" s="217" t="s">
        <v>2237</v>
      </c>
      <c r="T120" s="79">
        <v>2320</v>
      </c>
      <c r="U120" s="218">
        <v>0</v>
      </c>
      <c r="V120" s="79">
        <v>180725</v>
      </c>
      <c r="W120" s="79">
        <v>420030085</v>
      </c>
      <c r="X120" s="79">
        <v>2335</v>
      </c>
      <c r="Y120" s="79">
        <v>2370</v>
      </c>
      <c r="Z120" s="79">
        <v>2290</v>
      </c>
      <c r="AA120" s="79">
        <v>44921</v>
      </c>
      <c r="AB120" s="79">
        <v>19362573</v>
      </c>
    </row>
    <row r="121" spans="19:28">
      <c r="S121" s="217" t="s">
        <v>2238</v>
      </c>
      <c r="T121" s="79">
        <v>2320</v>
      </c>
      <c r="U121" s="218">
        <v>-70</v>
      </c>
      <c r="V121" s="79">
        <v>329459</v>
      </c>
      <c r="W121" s="79">
        <v>772116585</v>
      </c>
      <c r="X121" s="79">
        <v>2450</v>
      </c>
      <c r="Y121" s="79">
        <v>2450</v>
      </c>
      <c r="Z121" s="79">
        <v>2260</v>
      </c>
      <c r="AA121" s="79">
        <v>44921</v>
      </c>
      <c r="AB121" s="79">
        <v>19362573</v>
      </c>
    </row>
    <row r="122" spans="19:28">
      <c r="S122" s="217" t="s">
        <v>2239</v>
      </c>
      <c r="T122" s="79">
        <v>2390</v>
      </c>
      <c r="U122" s="218">
        <v>-80</v>
      </c>
      <c r="V122" s="79">
        <v>393942</v>
      </c>
      <c r="W122" s="79">
        <v>962362785</v>
      </c>
      <c r="X122" s="79">
        <v>2480</v>
      </c>
      <c r="Y122" s="79">
        <v>2500</v>
      </c>
      <c r="Z122" s="79">
        <v>2370</v>
      </c>
      <c r="AA122" s="79">
        <v>46277</v>
      </c>
      <c r="AB122" s="79">
        <v>19362573</v>
      </c>
    </row>
    <row r="123" spans="19:28">
      <c r="S123" s="217" t="s">
        <v>2240</v>
      </c>
      <c r="T123" s="79">
        <v>2470</v>
      </c>
      <c r="U123" s="218">
        <v>120</v>
      </c>
      <c r="V123" s="79">
        <v>4499474</v>
      </c>
      <c r="W123" s="79">
        <v>11481664390</v>
      </c>
      <c r="X123" s="79">
        <v>2375</v>
      </c>
      <c r="Y123" s="79">
        <v>2720</v>
      </c>
      <c r="Z123" s="79">
        <v>2370</v>
      </c>
      <c r="AA123" s="79">
        <v>47826</v>
      </c>
      <c r="AB123" s="79">
        <v>19362573</v>
      </c>
    </row>
    <row r="124" spans="19:28">
      <c r="S124" s="217" t="s">
        <v>2243</v>
      </c>
      <c r="T124" s="79">
        <v>2350</v>
      </c>
      <c r="U124" s="218">
        <v>540</v>
      </c>
      <c r="V124" s="79">
        <v>1079625</v>
      </c>
      <c r="W124" s="79">
        <v>2449039760</v>
      </c>
      <c r="X124" s="79">
        <v>1800</v>
      </c>
      <c r="Y124" s="79">
        <v>2350</v>
      </c>
      <c r="Z124" s="79">
        <v>1800</v>
      </c>
      <c r="AA124" s="79">
        <v>45502</v>
      </c>
      <c r="AB124" s="79">
        <v>19362573</v>
      </c>
    </row>
    <row r="125" spans="19:28">
      <c r="S125" s="217" t="s">
        <v>2245</v>
      </c>
      <c r="T125" s="79">
        <v>1810</v>
      </c>
      <c r="U125" s="218">
        <v>35</v>
      </c>
      <c r="V125" s="79">
        <v>83437</v>
      </c>
      <c r="W125" s="79">
        <v>150568650</v>
      </c>
      <c r="X125" s="79">
        <v>1800</v>
      </c>
      <c r="Y125" s="79">
        <v>1840</v>
      </c>
      <c r="Z125" s="79">
        <v>1780</v>
      </c>
      <c r="AA125" s="79">
        <v>35046</v>
      </c>
      <c r="AB125" s="79">
        <v>19362573</v>
      </c>
    </row>
    <row r="126" spans="19:28">
      <c r="S126" s="217" t="s">
        <v>2247</v>
      </c>
      <c r="T126" s="79">
        <v>1775</v>
      </c>
      <c r="U126" s="218">
        <v>50</v>
      </c>
      <c r="V126" s="79">
        <v>137822</v>
      </c>
      <c r="W126" s="79">
        <v>241254025</v>
      </c>
      <c r="X126" s="79">
        <v>1765</v>
      </c>
      <c r="Y126" s="79">
        <v>1790</v>
      </c>
      <c r="Z126" s="79">
        <v>1700</v>
      </c>
      <c r="AA126" s="79">
        <v>34369</v>
      </c>
      <c r="AB126" s="79">
        <v>19362573</v>
      </c>
    </row>
    <row r="127" spans="19:28">
      <c r="S127" s="217" t="s">
        <v>2248</v>
      </c>
      <c r="T127" s="79">
        <v>1725</v>
      </c>
      <c r="U127" s="218">
        <v>-265</v>
      </c>
      <c r="V127" s="79">
        <v>586952</v>
      </c>
      <c r="W127" s="79">
        <v>996468720</v>
      </c>
      <c r="X127" s="79">
        <v>1580</v>
      </c>
      <c r="Y127" s="79">
        <v>1915</v>
      </c>
      <c r="Z127" s="79">
        <v>1565</v>
      </c>
      <c r="AA127" s="79">
        <v>33400</v>
      </c>
      <c r="AB127" s="79">
        <v>19362573</v>
      </c>
    </row>
    <row r="128" spans="19:28">
      <c r="S128" s="217" t="s">
        <v>2249</v>
      </c>
      <c r="T128" s="79">
        <v>1990</v>
      </c>
      <c r="U128" s="218">
        <v>-110</v>
      </c>
      <c r="V128" s="79">
        <v>64429</v>
      </c>
      <c r="W128" s="79">
        <v>134152005</v>
      </c>
      <c r="X128" s="79">
        <v>2150</v>
      </c>
      <c r="Y128" s="79">
        <v>2195</v>
      </c>
      <c r="Z128" s="79">
        <v>1950</v>
      </c>
      <c r="AA128" s="79">
        <v>38532</v>
      </c>
      <c r="AB128" s="79">
        <v>19362573</v>
      </c>
    </row>
    <row r="129" spans="19:28">
      <c r="S129" s="217" t="s">
        <v>2250</v>
      </c>
      <c r="T129" s="79">
        <v>2100</v>
      </c>
      <c r="U129" s="218">
        <v>-50</v>
      </c>
      <c r="V129" s="79">
        <v>147396</v>
      </c>
      <c r="W129" s="79">
        <v>316667405</v>
      </c>
      <c r="X129" s="79">
        <v>2165</v>
      </c>
      <c r="Y129" s="79">
        <v>2200</v>
      </c>
      <c r="Z129" s="79">
        <v>2015</v>
      </c>
      <c r="AA129" s="79">
        <v>40661</v>
      </c>
      <c r="AB129" s="79">
        <v>19362573</v>
      </c>
    </row>
    <row r="130" spans="19:28">
      <c r="S130" s="217" t="s">
        <v>2251</v>
      </c>
      <c r="T130" s="79">
        <v>2150</v>
      </c>
      <c r="U130" s="218">
        <v>-220</v>
      </c>
      <c r="V130" s="79">
        <v>166962</v>
      </c>
      <c r="W130" s="79">
        <v>371153920</v>
      </c>
      <c r="X130" s="79">
        <v>2300</v>
      </c>
      <c r="Y130" s="79">
        <v>2310</v>
      </c>
      <c r="Z130" s="79">
        <v>2150</v>
      </c>
      <c r="AA130" s="79">
        <v>41630</v>
      </c>
      <c r="AB130" s="79">
        <v>19362573</v>
      </c>
    </row>
    <row r="131" spans="19:28">
      <c r="S131" s="217" t="s">
        <v>2252</v>
      </c>
      <c r="T131" s="79">
        <v>2370</v>
      </c>
      <c r="U131" s="218">
        <v>40</v>
      </c>
      <c r="V131" s="79">
        <v>60793</v>
      </c>
      <c r="W131" s="79">
        <v>140123860</v>
      </c>
      <c r="X131" s="79">
        <v>2295</v>
      </c>
      <c r="Y131" s="79">
        <v>2390</v>
      </c>
      <c r="Z131" s="79">
        <v>2210</v>
      </c>
      <c r="AA131" s="79">
        <v>45889</v>
      </c>
      <c r="AB131" s="79">
        <v>19362573</v>
      </c>
    </row>
    <row r="132" spans="19:28">
      <c r="S132" s="217" t="s">
        <v>2253</v>
      </c>
      <c r="T132" s="79">
        <v>2330</v>
      </c>
      <c r="U132" s="218">
        <v>-5</v>
      </c>
      <c r="V132" s="79">
        <v>36102</v>
      </c>
      <c r="W132" s="79">
        <v>81808350</v>
      </c>
      <c r="X132" s="79">
        <v>2340</v>
      </c>
      <c r="Y132" s="79">
        <v>2350</v>
      </c>
      <c r="Z132" s="79">
        <v>2225</v>
      </c>
      <c r="AA132" s="79">
        <v>45115</v>
      </c>
      <c r="AB132" s="79">
        <v>19362573</v>
      </c>
    </row>
    <row r="133" spans="19:28">
      <c r="S133" s="217" t="s">
        <v>2254</v>
      </c>
      <c r="T133" s="79">
        <v>2335</v>
      </c>
      <c r="U133" s="218">
        <v>-45</v>
      </c>
      <c r="V133" s="79">
        <v>5048</v>
      </c>
      <c r="W133" s="79">
        <v>11762900</v>
      </c>
      <c r="X133" s="79">
        <v>2340</v>
      </c>
      <c r="Y133" s="79">
        <v>2395</v>
      </c>
      <c r="Z133" s="79">
        <v>2305</v>
      </c>
      <c r="AA133" s="79">
        <v>45212</v>
      </c>
      <c r="AB133" s="79">
        <v>19362573</v>
      </c>
    </row>
    <row r="134" spans="19:28">
      <c r="S134" s="217" t="s">
        <v>2255</v>
      </c>
      <c r="T134" s="79">
        <v>2380</v>
      </c>
      <c r="U134" s="218">
        <v>35</v>
      </c>
      <c r="V134" s="79">
        <v>35805</v>
      </c>
      <c r="W134" s="79">
        <v>83257895</v>
      </c>
      <c r="X134" s="79">
        <v>2315</v>
      </c>
      <c r="Y134" s="79">
        <v>2400</v>
      </c>
      <c r="Z134" s="79">
        <v>2275</v>
      </c>
      <c r="AA134" s="79">
        <v>46083</v>
      </c>
      <c r="AB134" s="79">
        <v>19362573</v>
      </c>
    </row>
    <row r="135" spans="19:28">
      <c r="S135" s="63" t="s">
        <v>2256</v>
      </c>
      <c r="T135" s="79">
        <v>2345</v>
      </c>
      <c r="U135" s="218">
        <v>-40</v>
      </c>
      <c r="V135" s="79">
        <v>24139</v>
      </c>
      <c r="W135" s="79">
        <v>55991175</v>
      </c>
      <c r="X135" s="79">
        <v>2380</v>
      </c>
      <c r="Y135" s="79">
        <v>2385</v>
      </c>
      <c r="Z135" s="79">
        <v>2300</v>
      </c>
      <c r="AA135" s="79">
        <v>45405</v>
      </c>
      <c r="AB135" s="79">
        <v>19362573</v>
      </c>
    </row>
    <row r="136" spans="19:28">
      <c r="S136" s="63" t="s">
        <v>2257</v>
      </c>
      <c r="T136" s="79">
        <v>2385</v>
      </c>
      <c r="U136" s="218">
        <v>65</v>
      </c>
      <c r="V136" s="79">
        <v>33522</v>
      </c>
      <c r="W136" s="79">
        <v>78612345</v>
      </c>
      <c r="X136" s="79">
        <v>2320</v>
      </c>
      <c r="Y136" s="79">
        <v>2385</v>
      </c>
      <c r="Z136" s="79">
        <v>2300</v>
      </c>
      <c r="AA136" s="79">
        <v>46180</v>
      </c>
      <c r="AB136" s="79">
        <v>19362573</v>
      </c>
    </row>
    <row r="137" spans="19:28">
      <c r="S137" s="63" t="s">
        <v>2258</v>
      </c>
      <c r="T137" s="79">
        <v>2320</v>
      </c>
      <c r="U137" s="218">
        <v>-30</v>
      </c>
      <c r="V137" s="79">
        <v>17494</v>
      </c>
      <c r="W137" s="79">
        <v>40914755</v>
      </c>
      <c r="X137" s="79">
        <v>2320</v>
      </c>
      <c r="Y137" s="79">
        <v>2395</v>
      </c>
      <c r="Z137" s="79">
        <v>2315</v>
      </c>
      <c r="AA137" s="79">
        <v>44921</v>
      </c>
      <c r="AB137" s="79">
        <v>19362573</v>
      </c>
    </row>
    <row r="138" spans="19:28">
      <c r="S138" s="63" t="s">
        <v>2259</v>
      </c>
      <c r="T138" s="79">
        <v>2350</v>
      </c>
      <c r="U138" s="218">
        <v>-40</v>
      </c>
      <c r="V138" s="79">
        <v>46519</v>
      </c>
      <c r="W138" s="79">
        <v>108335475</v>
      </c>
      <c r="X138" s="79">
        <v>2400</v>
      </c>
      <c r="Y138" s="79">
        <v>2400</v>
      </c>
      <c r="Z138" s="79">
        <v>2280</v>
      </c>
      <c r="AA138" s="79">
        <v>45502</v>
      </c>
      <c r="AB138" s="79">
        <v>19362573</v>
      </c>
    </row>
    <row r="139" spans="19:28">
      <c r="S139" s="63" t="s">
        <v>2260</v>
      </c>
      <c r="T139" s="79">
        <v>2390</v>
      </c>
      <c r="U139" s="218">
        <v>-5</v>
      </c>
      <c r="V139" s="79">
        <v>186044</v>
      </c>
      <c r="W139" s="79">
        <v>432866070</v>
      </c>
      <c r="X139" s="79">
        <v>2200</v>
      </c>
      <c r="Y139" s="79">
        <v>2495</v>
      </c>
      <c r="Z139" s="79">
        <v>2200</v>
      </c>
      <c r="AA139" s="79">
        <v>46277</v>
      </c>
      <c r="AB139" s="79">
        <v>19362573</v>
      </c>
    </row>
    <row r="140" spans="19:28">
      <c r="S140" s="63" t="s">
        <v>2261</v>
      </c>
      <c r="T140" s="79">
        <v>2395</v>
      </c>
      <c r="U140" s="218">
        <v>-75</v>
      </c>
      <c r="V140" s="79">
        <v>197201</v>
      </c>
      <c r="W140" s="79">
        <v>455704925</v>
      </c>
      <c r="X140" s="79">
        <v>2225</v>
      </c>
      <c r="Y140" s="79">
        <v>2420</v>
      </c>
      <c r="Z140" s="79">
        <v>2190</v>
      </c>
      <c r="AA140" s="79">
        <v>46373</v>
      </c>
      <c r="AB140" s="79">
        <v>19362573</v>
      </c>
    </row>
    <row r="141" spans="19:28">
      <c r="S141" s="63" t="s">
        <v>2262</v>
      </c>
      <c r="T141" s="79">
        <v>2470</v>
      </c>
      <c r="U141" s="218">
        <v>-5</v>
      </c>
      <c r="V141" s="79">
        <v>227753</v>
      </c>
      <c r="W141" s="79">
        <v>532830925</v>
      </c>
      <c r="X141" s="79">
        <v>2430</v>
      </c>
      <c r="Y141" s="79">
        <v>2475</v>
      </c>
      <c r="Z141" s="79">
        <v>2260</v>
      </c>
      <c r="AA141" s="79">
        <v>47826</v>
      </c>
      <c r="AB141" s="79">
        <v>19362573</v>
      </c>
    </row>
    <row r="142" spans="19:28">
      <c r="S142" s="63" t="s">
        <v>2263</v>
      </c>
      <c r="T142" s="79">
        <v>2475</v>
      </c>
      <c r="U142" s="218">
        <v>-25</v>
      </c>
      <c r="V142" s="79">
        <v>56429</v>
      </c>
      <c r="W142" s="79">
        <v>141537265</v>
      </c>
      <c r="X142" s="79">
        <v>2530</v>
      </c>
      <c r="Y142" s="79">
        <v>2530</v>
      </c>
      <c r="Z142" s="79">
        <v>2470</v>
      </c>
      <c r="AA142" s="79">
        <v>47922</v>
      </c>
      <c r="AB142" s="79">
        <v>19362573</v>
      </c>
    </row>
    <row r="143" spans="19:28">
      <c r="S143" s="63" t="s">
        <v>2264</v>
      </c>
      <c r="T143" s="79">
        <v>2500</v>
      </c>
      <c r="U143" s="218">
        <v>-10</v>
      </c>
      <c r="V143" s="79">
        <v>15928</v>
      </c>
      <c r="W143" s="79">
        <v>39915915</v>
      </c>
      <c r="X143" s="79">
        <v>2500</v>
      </c>
      <c r="Y143" s="79">
        <v>2535</v>
      </c>
      <c r="Z143" s="79">
        <v>2465</v>
      </c>
      <c r="AA143" s="79">
        <v>48406</v>
      </c>
      <c r="AB143" s="79">
        <v>19362573</v>
      </c>
    </row>
    <row r="144" spans="19:28">
      <c r="S144" s="63" t="s">
        <v>2265</v>
      </c>
      <c r="T144" s="79">
        <v>2510</v>
      </c>
      <c r="U144" s="218">
        <v>-45</v>
      </c>
      <c r="V144" s="79">
        <v>113831</v>
      </c>
      <c r="W144" s="79">
        <v>283644885</v>
      </c>
      <c r="X144" s="79">
        <v>2595</v>
      </c>
      <c r="Y144" s="79">
        <v>2595</v>
      </c>
      <c r="Z144" s="79">
        <v>2430</v>
      </c>
      <c r="AA144" s="79">
        <v>48600</v>
      </c>
      <c r="AB144" s="79">
        <v>19362573</v>
      </c>
    </row>
    <row r="145" spans="19:28">
      <c r="S145" s="63" t="s">
        <v>2266</v>
      </c>
      <c r="T145" s="79">
        <v>2555</v>
      </c>
      <c r="U145" s="218">
        <v>-115</v>
      </c>
      <c r="V145" s="79">
        <v>230879</v>
      </c>
      <c r="W145" s="79">
        <v>583823580</v>
      </c>
      <c r="X145" s="79">
        <v>2630</v>
      </c>
      <c r="Y145" s="79">
        <v>2670</v>
      </c>
      <c r="Z145" s="79">
        <v>2470</v>
      </c>
      <c r="AA145" s="79">
        <v>49471</v>
      </c>
      <c r="AB145" s="79">
        <v>19362573</v>
      </c>
    </row>
    <row r="146" spans="19:28">
      <c r="S146" s="63" t="s">
        <v>2267</v>
      </c>
      <c r="T146" s="79">
        <v>2670</v>
      </c>
      <c r="U146" s="218">
        <v>-50</v>
      </c>
      <c r="V146" s="79">
        <v>49538</v>
      </c>
      <c r="W146" s="79">
        <v>133114375</v>
      </c>
      <c r="X146" s="79">
        <v>2720</v>
      </c>
      <c r="Y146" s="79">
        <v>2750</v>
      </c>
      <c r="Z146" s="79">
        <v>2660</v>
      </c>
      <c r="AA146" s="79">
        <v>51698</v>
      </c>
      <c r="AB146" s="79">
        <v>19362573</v>
      </c>
    </row>
    <row r="147" spans="19:28">
      <c r="S147" s="63" t="s">
        <v>4452</v>
      </c>
      <c r="T147" s="79">
        <v>2720</v>
      </c>
      <c r="U147" s="218">
        <v>-25</v>
      </c>
      <c r="V147" s="79">
        <v>34468</v>
      </c>
      <c r="W147" s="79">
        <v>93404905</v>
      </c>
      <c r="X147" s="79">
        <v>2780</v>
      </c>
      <c r="Y147" s="79">
        <v>2780</v>
      </c>
      <c r="Z147" s="79">
        <v>2680</v>
      </c>
      <c r="AA147" s="79">
        <v>52666</v>
      </c>
      <c r="AB147" s="79">
        <v>19362573</v>
      </c>
    </row>
    <row r="148" spans="19:28">
      <c r="S148" s="63" t="s">
        <v>4453</v>
      </c>
      <c r="T148" s="79">
        <v>2745</v>
      </c>
      <c r="U148" s="218">
        <v>-30</v>
      </c>
      <c r="V148" s="79">
        <v>41997</v>
      </c>
      <c r="W148" s="79">
        <v>114334850</v>
      </c>
      <c r="X148" s="79">
        <v>2820</v>
      </c>
      <c r="Y148" s="79">
        <v>2820</v>
      </c>
      <c r="Z148" s="79">
        <v>2705</v>
      </c>
      <c r="AA148" s="79">
        <v>53150</v>
      </c>
      <c r="AB148" s="79">
        <v>19362573</v>
      </c>
    </row>
    <row r="149" spans="19:28">
      <c r="S149" s="63" t="s">
        <v>4454</v>
      </c>
      <c r="T149" s="79">
        <v>2775</v>
      </c>
      <c r="U149" s="218">
        <v>10</v>
      </c>
      <c r="V149" s="79">
        <v>126861</v>
      </c>
      <c r="W149" s="79">
        <v>344177525</v>
      </c>
      <c r="X149" s="79">
        <v>2790</v>
      </c>
      <c r="Y149" s="79">
        <v>2800</v>
      </c>
      <c r="Z149" s="79">
        <v>2635</v>
      </c>
      <c r="AA149" s="79">
        <v>53731</v>
      </c>
      <c r="AB149" s="79">
        <v>19362573</v>
      </c>
    </row>
    <row r="150" spans="19:28">
      <c r="S150" s="63" t="s">
        <v>4455</v>
      </c>
      <c r="T150" s="79">
        <v>2765</v>
      </c>
      <c r="U150" s="218">
        <v>-30</v>
      </c>
      <c r="V150" s="79">
        <v>31343</v>
      </c>
      <c r="W150" s="79">
        <v>85736825</v>
      </c>
      <c r="X150" s="79">
        <v>2815</v>
      </c>
      <c r="Y150" s="79">
        <v>2815</v>
      </c>
      <c r="Z150" s="79">
        <v>2705</v>
      </c>
      <c r="AA150" s="79">
        <v>53538</v>
      </c>
      <c r="AB150" s="79">
        <v>19362573</v>
      </c>
    </row>
    <row r="151" spans="19:28">
      <c r="S151" s="63" t="s">
        <v>4456</v>
      </c>
      <c r="T151" s="79">
        <v>2795</v>
      </c>
      <c r="U151" s="218">
        <v>-25</v>
      </c>
      <c r="V151" s="79">
        <v>47881</v>
      </c>
      <c r="W151" s="79">
        <v>132123490</v>
      </c>
      <c r="X151" s="79">
        <v>2835</v>
      </c>
      <c r="Y151" s="79">
        <v>2835</v>
      </c>
      <c r="Z151" s="79">
        <v>2730</v>
      </c>
      <c r="AA151" s="79">
        <v>54118</v>
      </c>
      <c r="AB151" s="79">
        <v>19362573</v>
      </c>
    </row>
    <row r="152" spans="19:28">
      <c r="S152" s="63" t="s">
        <v>4457</v>
      </c>
      <c r="T152" s="79">
        <v>2820</v>
      </c>
      <c r="U152" s="218">
        <v>10</v>
      </c>
      <c r="V152" s="79">
        <v>67488</v>
      </c>
      <c r="W152" s="79">
        <v>189313855</v>
      </c>
      <c r="X152" s="79">
        <v>2810</v>
      </c>
      <c r="Y152" s="79">
        <v>2825</v>
      </c>
      <c r="Z152" s="79">
        <v>2755</v>
      </c>
      <c r="AA152" s="79">
        <v>54602</v>
      </c>
      <c r="AB152" s="79">
        <v>19362573</v>
      </c>
    </row>
    <row r="153" spans="19:28">
      <c r="S153" s="63" t="s">
        <v>4458</v>
      </c>
      <c r="T153" s="79">
        <v>2810</v>
      </c>
      <c r="U153" s="218">
        <v>-20</v>
      </c>
      <c r="V153" s="79">
        <v>27759</v>
      </c>
      <c r="W153" s="79">
        <v>77201320</v>
      </c>
      <c r="X153" s="79">
        <v>2845</v>
      </c>
      <c r="Y153" s="79">
        <v>2845</v>
      </c>
      <c r="Z153" s="79">
        <v>2750</v>
      </c>
      <c r="AA153" s="79">
        <v>54409</v>
      </c>
      <c r="AB153" s="79">
        <v>19362573</v>
      </c>
    </row>
    <row r="154" spans="19:28">
      <c r="S154" s="63" t="s">
        <v>4459</v>
      </c>
      <c r="T154" s="79">
        <v>2830</v>
      </c>
      <c r="U154" s="218">
        <v>20</v>
      </c>
      <c r="V154" s="79">
        <v>39758</v>
      </c>
      <c r="W154" s="79">
        <v>112129285</v>
      </c>
      <c r="X154" s="79">
        <v>2810</v>
      </c>
      <c r="Y154" s="79">
        <v>2855</v>
      </c>
      <c r="Z154" s="79">
        <v>2750</v>
      </c>
      <c r="AA154" s="79">
        <v>54796</v>
      </c>
      <c r="AB154" s="79">
        <v>19362573</v>
      </c>
    </row>
    <row r="155" spans="19:28">
      <c r="S155" s="63" t="s">
        <v>4460</v>
      </c>
      <c r="T155" s="79">
        <v>2810</v>
      </c>
      <c r="U155" s="218">
        <v>-15</v>
      </c>
      <c r="V155" s="79">
        <v>34558</v>
      </c>
      <c r="W155" s="79">
        <v>97084090</v>
      </c>
      <c r="X155" s="79">
        <v>2825</v>
      </c>
      <c r="Y155" s="79">
        <v>2860</v>
      </c>
      <c r="Z155" s="79">
        <v>2775</v>
      </c>
      <c r="AA155" s="79">
        <v>54409</v>
      </c>
      <c r="AB155" s="79">
        <v>19362573</v>
      </c>
    </row>
    <row r="156" spans="19:28">
      <c r="S156" s="63" t="s">
        <v>4461</v>
      </c>
      <c r="T156" s="79">
        <v>2825</v>
      </c>
      <c r="U156" s="218">
        <v>-40</v>
      </c>
      <c r="V156" s="79">
        <v>24523</v>
      </c>
      <c r="W156" s="79">
        <v>69658425</v>
      </c>
      <c r="X156" s="79">
        <v>2890</v>
      </c>
      <c r="Y156" s="79">
        <v>2890</v>
      </c>
      <c r="Z156" s="79">
        <v>2800</v>
      </c>
      <c r="AA156" s="79">
        <v>54699</v>
      </c>
      <c r="AB156" s="79">
        <v>19362573</v>
      </c>
    </row>
    <row r="157" spans="19:28">
      <c r="S157" s="63" t="s">
        <v>4462</v>
      </c>
      <c r="T157" s="79">
        <v>2865</v>
      </c>
      <c r="U157" s="218">
        <v>70</v>
      </c>
      <c r="V157" s="79">
        <v>80591</v>
      </c>
      <c r="W157" s="79">
        <v>228067840</v>
      </c>
      <c r="X157" s="79">
        <v>2870</v>
      </c>
      <c r="Y157" s="79">
        <v>2870</v>
      </c>
      <c r="Z157" s="79">
        <v>2785</v>
      </c>
      <c r="AA157" s="79">
        <v>55474</v>
      </c>
      <c r="AB157" s="79">
        <v>19362573</v>
      </c>
    </row>
    <row r="158" spans="19:28">
      <c r="S158" s="63" t="s">
        <v>4463</v>
      </c>
      <c r="T158" s="79">
        <v>2795</v>
      </c>
      <c r="U158" s="218">
        <v>-15</v>
      </c>
      <c r="V158" s="79">
        <v>33505</v>
      </c>
      <c r="W158" s="79">
        <v>93582415</v>
      </c>
      <c r="X158" s="79">
        <v>2780</v>
      </c>
      <c r="Y158" s="79">
        <v>2890</v>
      </c>
      <c r="Z158" s="79">
        <v>2750</v>
      </c>
      <c r="AA158" s="79">
        <v>54118</v>
      </c>
      <c r="AB158" s="79">
        <v>19362573</v>
      </c>
    </row>
    <row r="159" spans="19:28">
      <c r="S159" s="63" t="s">
        <v>4464</v>
      </c>
      <c r="T159" s="79">
        <v>2810</v>
      </c>
      <c r="U159" s="218">
        <v>45</v>
      </c>
      <c r="V159" s="79">
        <v>77517</v>
      </c>
      <c r="W159" s="79">
        <v>212969860</v>
      </c>
      <c r="X159" s="79">
        <v>2765</v>
      </c>
      <c r="Y159" s="79">
        <v>2830</v>
      </c>
      <c r="Z159" s="79">
        <v>2670</v>
      </c>
      <c r="AA159" s="79">
        <v>54409</v>
      </c>
      <c r="AB159" s="79">
        <v>19362573</v>
      </c>
    </row>
    <row r="160" spans="19:28">
      <c r="S160" s="63" t="s">
        <v>4465</v>
      </c>
      <c r="T160" s="79">
        <v>2765</v>
      </c>
      <c r="U160" s="218">
        <v>-10</v>
      </c>
      <c r="V160" s="79">
        <v>18573</v>
      </c>
      <c r="W160" s="79">
        <v>50963325</v>
      </c>
      <c r="X160" s="79">
        <v>2775</v>
      </c>
      <c r="Y160" s="79">
        <v>2800</v>
      </c>
      <c r="Z160" s="79">
        <v>2735</v>
      </c>
      <c r="AA160" s="79">
        <v>53538</v>
      </c>
      <c r="AB160" s="79">
        <v>19362573</v>
      </c>
    </row>
    <row r="161" spans="19:28">
      <c r="S161" s="63" t="s">
        <v>4466</v>
      </c>
      <c r="T161" s="79">
        <v>2775</v>
      </c>
      <c r="U161" s="218">
        <v>40</v>
      </c>
      <c r="V161" s="79">
        <v>48773</v>
      </c>
      <c r="W161" s="79">
        <v>134840150</v>
      </c>
      <c r="X161" s="79">
        <v>2740</v>
      </c>
      <c r="Y161" s="79">
        <v>2800</v>
      </c>
      <c r="Z161" s="79">
        <v>2735</v>
      </c>
      <c r="AA161" s="79">
        <v>53731</v>
      </c>
      <c r="AB161" s="79">
        <v>19362573</v>
      </c>
    </row>
    <row r="162" spans="19:28">
      <c r="S162" s="63" t="s">
        <v>4467</v>
      </c>
      <c r="T162" s="79">
        <v>2735</v>
      </c>
      <c r="U162" s="218">
        <v>-35</v>
      </c>
      <c r="V162" s="79">
        <v>24696</v>
      </c>
      <c r="W162" s="79">
        <v>68495405</v>
      </c>
      <c r="X162" s="79">
        <v>2770</v>
      </c>
      <c r="Y162" s="79">
        <v>2805</v>
      </c>
      <c r="Z162" s="79">
        <v>2735</v>
      </c>
      <c r="AA162" s="79">
        <v>52957</v>
      </c>
      <c r="AB162" s="79">
        <v>19362573</v>
      </c>
    </row>
    <row r="163" spans="19:28">
      <c r="S163" s="63" t="s">
        <v>4468</v>
      </c>
      <c r="T163" s="79">
        <v>2770</v>
      </c>
      <c r="U163" s="218">
        <v>-15</v>
      </c>
      <c r="V163" s="79">
        <v>28762</v>
      </c>
      <c r="W163" s="79">
        <v>79894360</v>
      </c>
      <c r="X163" s="79">
        <v>2770</v>
      </c>
      <c r="Y163" s="79">
        <v>2800</v>
      </c>
      <c r="Z163" s="79">
        <v>2750</v>
      </c>
      <c r="AA163" s="79">
        <v>53634</v>
      </c>
      <c r="AB163" s="79">
        <v>19362573</v>
      </c>
    </row>
    <row r="164" spans="19:28">
      <c r="S164" s="63" t="s">
        <v>4469</v>
      </c>
      <c r="T164" s="79">
        <v>2785</v>
      </c>
      <c r="U164" s="218">
        <v>-15</v>
      </c>
      <c r="V164" s="79">
        <v>20405</v>
      </c>
      <c r="W164" s="79">
        <v>56576720</v>
      </c>
      <c r="X164" s="79">
        <v>2795</v>
      </c>
      <c r="Y164" s="79">
        <v>2835</v>
      </c>
      <c r="Z164" s="79">
        <v>2740</v>
      </c>
      <c r="AA164" s="79">
        <v>53925</v>
      </c>
      <c r="AB164" s="79">
        <v>19362573</v>
      </c>
    </row>
    <row r="165" spans="19:28">
      <c r="S165" s="63" t="s">
        <v>4470</v>
      </c>
      <c r="T165" s="79">
        <v>2800</v>
      </c>
      <c r="U165" s="218">
        <v>5</v>
      </c>
      <c r="V165" s="79">
        <v>22682</v>
      </c>
      <c r="W165" s="79">
        <v>63308445</v>
      </c>
      <c r="X165" s="79">
        <v>2825</v>
      </c>
      <c r="Y165" s="79">
        <v>2825</v>
      </c>
      <c r="Z165" s="79">
        <v>2760</v>
      </c>
      <c r="AA165" s="79">
        <v>54215</v>
      </c>
      <c r="AB165" s="79">
        <v>19362573</v>
      </c>
    </row>
    <row r="166" spans="19:28">
      <c r="S166" s="63" t="s">
        <v>4471</v>
      </c>
      <c r="T166" s="79">
        <v>2795</v>
      </c>
      <c r="U166" s="218">
        <v>45</v>
      </c>
      <c r="V166" s="79">
        <v>229210</v>
      </c>
      <c r="W166" s="79">
        <v>642738580</v>
      </c>
      <c r="X166" s="79">
        <v>2745</v>
      </c>
      <c r="Y166" s="79">
        <v>2885</v>
      </c>
      <c r="Z166" s="79">
        <v>2735</v>
      </c>
      <c r="AA166" s="79">
        <v>54118</v>
      </c>
      <c r="AB166" s="79">
        <v>19362573</v>
      </c>
    </row>
    <row r="167" spans="19:28">
      <c r="S167" s="63" t="s">
        <v>4472</v>
      </c>
      <c r="T167" s="79">
        <v>2750</v>
      </c>
      <c r="U167" s="218">
        <v>60</v>
      </c>
      <c r="V167" s="79">
        <v>55728</v>
      </c>
      <c r="W167" s="79">
        <v>152755240</v>
      </c>
      <c r="X167" s="79">
        <v>2720</v>
      </c>
      <c r="Y167" s="79">
        <v>2780</v>
      </c>
      <c r="Z167" s="79">
        <v>2690</v>
      </c>
      <c r="AA167" s="79">
        <v>53247</v>
      </c>
      <c r="AB167" s="79">
        <v>19362573</v>
      </c>
    </row>
    <row r="168" spans="19:28">
      <c r="S168" s="63" t="s">
        <v>4473</v>
      </c>
      <c r="T168" s="79">
        <v>2690</v>
      </c>
      <c r="U168" s="218">
        <v>-50</v>
      </c>
      <c r="V168" s="79">
        <v>43488</v>
      </c>
      <c r="W168" s="79">
        <v>117776530</v>
      </c>
      <c r="X168" s="79">
        <v>2750</v>
      </c>
      <c r="Y168" s="79">
        <v>2750</v>
      </c>
      <c r="Z168" s="79">
        <v>2660</v>
      </c>
      <c r="AA168" s="79">
        <v>52085</v>
      </c>
      <c r="AB168" s="79">
        <v>19362573</v>
      </c>
    </row>
    <row r="169" spans="19:28">
      <c r="S169" s="63" t="s">
        <v>4474</v>
      </c>
      <c r="T169" s="79">
        <v>2740</v>
      </c>
      <c r="U169" s="218">
        <v>10</v>
      </c>
      <c r="V169" s="79">
        <v>28828</v>
      </c>
      <c r="W169" s="79">
        <v>78690120</v>
      </c>
      <c r="X169" s="79">
        <v>2730</v>
      </c>
      <c r="Y169" s="79">
        <v>2740</v>
      </c>
      <c r="Z169" s="79">
        <v>2700</v>
      </c>
      <c r="AA169" s="79">
        <v>53053</v>
      </c>
      <c r="AB169" s="79">
        <v>19362573</v>
      </c>
    </row>
    <row r="170" spans="19:28">
      <c r="S170" s="63" t="s">
        <v>4475</v>
      </c>
      <c r="T170" s="79">
        <v>2730</v>
      </c>
      <c r="U170" s="218">
        <v>5</v>
      </c>
      <c r="V170" s="79">
        <v>59279</v>
      </c>
      <c r="W170" s="79">
        <v>160576440</v>
      </c>
      <c r="X170" s="79">
        <v>2730</v>
      </c>
      <c r="Y170" s="79">
        <v>2740</v>
      </c>
      <c r="Z170" s="79">
        <v>2670</v>
      </c>
      <c r="AA170" s="79">
        <v>52860</v>
      </c>
      <c r="AB170" s="79">
        <v>19362573</v>
      </c>
    </row>
    <row r="171" spans="19:28">
      <c r="S171" s="63" t="s">
        <v>4476</v>
      </c>
      <c r="T171" s="79">
        <v>2725</v>
      </c>
      <c r="U171" s="218">
        <v>0</v>
      </c>
      <c r="V171" s="79">
        <v>15691</v>
      </c>
      <c r="W171" s="79">
        <v>42573780</v>
      </c>
      <c r="X171" s="79">
        <v>2725</v>
      </c>
      <c r="Y171" s="79">
        <v>2740</v>
      </c>
      <c r="Z171" s="79">
        <v>2670</v>
      </c>
      <c r="AA171" s="79">
        <v>52763</v>
      </c>
      <c r="AB171" s="79">
        <v>19362573</v>
      </c>
    </row>
    <row r="172" spans="19:28">
      <c r="S172" s="63" t="s">
        <v>4477</v>
      </c>
      <c r="T172" s="79">
        <v>2725</v>
      </c>
      <c r="U172" s="218">
        <v>25</v>
      </c>
      <c r="V172" s="79">
        <v>34917</v>
      </c>
      <c r="W172" s="79">
        <v>93909415</v>
      </c>
      <c r="X172" s="79">
        <v>2730</v>
      </c>
      <c r="Y172" s="79">
        <v>2730</v>
      </c>
      <c r="Z172" s="79">
        <v>2665</v>
      </c>
      <c r="AA172" s="79">
        <v>52763</v>
      </c>
      <c r="AB172" s="79">
        <v>19362573</v>
      </c>
    </row>
    <row r="173" spans="19:28">
      <c r="S173" s="63" t="s">
        <v>4478</v>
      </c>
      <c r="T173" s="79">
        <v>2700</v>
      </c>
      <c r="U173" s="218">
        <v>20</v>
      </c>
      <c r="V173" s="79">
        <v>32355</v>
      </c>
      <c r="W173" s="79">
        <v>86643520</v>
      </c>
      <c r="X173" s="79">
        <v>2700</v>
      </c>
      <c r="Y173" s="79">
        <v>2780</v>
      </c>
      <c r="Z173" s="79">
        <v>2645</v>
      </c>
      <c r="AA173" s="79">
        <v>52279</v>
      </c>
      <c r="AB173" s="79">
        <v>19362573</v>
      </c>
    </row>
    <row r="174" spans="19:28">
      <c r="S174" s="63" t="s">
        <v>4479</v>
      </c>
      <c r="T174" s="79">
        <v>2680</v>
      </c>
      <c r="U174" s="218">
        <v>0</v>
      </c>
      <c r="V174" s="79">
        <v>15481</v>
      </c>
      <c r="W174" s="79">
        <v>41427750</v>
      </c>
      <c r="X174" s="79">
        <v>2680</v>
      </c>
      <c r="Y174" s="79">
        <v>2790</v>
      </c>
      <c r="Z174" s="79">
        <v>2650</v>
      </c>
      <c r="AA174" s="79">
        <v>51892</v>
      </c>
      <c r="AB174" s="79">
        <v>19362573</v>
      </c>
    </row>
    <row r="175" spans="19:28">
      <c r="S175" s="63" t="s">
        <v>4480</v>
      </c>
      <c r="T175" s="79">
        <v>2680</v>
      </c>
      <c r="U175" s="218">
        <v>-40</v>
      </c>
      <c r="V175" s="79">
        <v>93054</v>
      </c>
      <c r="W175" s="79">
        <v>247276950</v>
      </c>
      <c r="X175" s="79">
        <v>2745</v>
      </c>
      <c r="Y175" s="79">
        <v>2745</v>
      </c>
      <c r="Z175" s="79">
        <v>2520</v>
      </c>
      <c r="AA175" s="79">
        <v>51892</v>
      </c>
      <c r="AB175" s="79">
        <v>19362573</v>
      </c>
    </row>
    <row r="176" spans="19:28">
      <c r="S176" s="63" t="s">
        <v>4481</v>
      </c>
      <c r="T176" s="79">
        <v>2720</v>
      </c>
      <c r="U176" s="218">
        <v>25</v>
      </c>
      <c r="V176" s="79">
        <v>31618</v>
      </c>
      <c r="W176" s="79">
        <v>85081865</v>
      </c>
      <c r="X176" s="79">
        <v>2710</v>
      </c>
      <c r="Y176" s="79">
        <v>2740</v>
      </c>
      <c r="Z176" s="79">
        <v>2640</v>
      </c>
      <c r="AA176" s="79">
        <v>52666</v>
      </c>
      <c r="AB176" s="79">
        <v>19362573</v>
      </c>
    </row>
    <row r="177" spans="19:28">
      <c r="S177" s="63" t="s">
        <v>4482</v>
      </c>
      <c r="T177" s="79">
        <v>2695</v>
      </c>
      <c r="U177" s="218">
        <v>-70</v>
      </c>
      <c r="V177" s="79">
        <v>57820</v>
      </c>
      <c r="W177" s="79">
        <v>156134935</v>
      </c>
      <c r="X177" s="79">
        <v>2760</v>
      </c>
      <c r="Y177" s="79">
        <v>2760</v>
      </c>
      <c r="Z177" s="79">
        <v>2665</v>
      </c>
      <c r="AA177" s="79">
        <v>52182</v>
      </c>
      <c r="AB177" s="79">
        <v>19362573</v>
      </c>
    </row>
    <row r="178" spans="19:28">
      <c r="S178" s="63" t="s">
        <v>4483</v>
      </c>
      <c r="T178" s="79">
        <v>2765</v>
      </c>
      <c r="U178" s="218">
        <v>-60</v>
      </c>
      <c r="V178" s="79">
        <v>43077</v>
      </c>
      <c r="W178" s="79">
        <v>118296335</v>
      </c>
      <c r="X178" s="79">
        <v>2825</v>
      </c>
      <c r="Y178" s="79">
        <v>2825</v>
      </c>
      <c r="Z178" s="79">
        <v>2715</v>
      </c>
      <c r="AA178" s="79">
        <v>53538</v>
      </c>
      <c r="AB178" s="79">
        <v>19362573</v>
      </c>
    </row>
    <row r="179" spans="19:28">
      <c r="S179" s="63" t="s">
        <v>4484</v>
      </c>
      <c r="T179" s="79">
        <v>2825</v>
      </c>
      <c r="U179" s="218">
        <v>15</v>
      </c>
      <c r="V179" s="79">
        <v>60628</v>
      </c>
      <c r="W179" s="79">
        <v>171989445</v>
      </c>
      <c r="X179" s="79">
        <v>2810</v>
      </c>
      <c r="Y179" s="79">
        <v>2880</v>
      </c>
      <c r="Z179" s="79">
        <v>2750</v>
      </c>
      <c r="AA179" s="79">
        <v>54699</v>
      </c>
      <c r="AB179" s="79">
        <v>19362573</v>
      </c>
    </row>
    <row r="180" spans="19:28">
      <c r="S180" s="63" t="s">
        <v>4485</v>
      </c>
      <c r="T180" s="79">
        <v>2810</v>
      </c>
      <c r="U180" s="218">
        <v>10</v>
      </c>
      <c r="V180" s="79">
        <v>26214</v>
      </c>
      <c r="W180" s="79">
        <v>73586905</v>
      </c>
      <c r="X180" s="79">
        <v>2800</v>
      </c>
      <c r="Y180" s="79">
        <v>2825</v>
      </c>
      <c r="Z180" s="79">
        <v>2780</v>
      </c>
      <c r="AA180" s="79">
        <v>54409</v>
      </c>
      <c r="AB180" s="79">
        <v>19362573</v>
      </c>
    </row>
    <row r="181" spans="19:28">
      <c r="S181" s="63" t="s">
        <v>4486</v>
      </c>
      <c r="T181" s="79">
        <v>2800</v>
      </c>
      <c r="U181" s="218">
        <v>-20</v>
      </c>
      <c r="V181" s="79">
        <v>35664</v>
      </c>
      <c r="W181" s="79">
        <v>99121410</v>
      </c>
      <c r="X181" s="79">
        <v>2800</v>
      </c>
      <c r="Y181" s="79">
        <v>2815</v>
      </c>
      <c r="Z181" s="79">
        <v>2745</v>
      </c>
      <c r="AA181" s="79">
        <v>54215</v>
      </c>
      <c r="AB181" s="79">
        <v>19362573</v>
      </c>
    </row>
    <row r="182" spans="19:28">
      <c r="S182" s="63" t="s">
        <v>4487</v>
      </c>
      <c r="T182" s="79">
        <v>2820</v>
      </c>
      <c r="U182" s="218">
        <v>75</v>
      </c>
      <c r="V182" s="79">
        <v>83975</v>
      </c>
      <c r="W182" s="79">
        <v>232563750</v>
      </c>
      <c r="X182" s="79">
        <v>2775</v>
      </c>
      <c r="Y182" s="79">
        <v>2830</v>
      </c>
      <c r="Z182" s="79">
        <v>2720</v>
      </c>
      <c r="AA182" s="79">
        <v>54602</v>
      </c>
      <c r="AB182" s="79">
        <v>19362573</v>
      </c>
    </row>
    <row r="183" spans="19:28">
      <c r="S183" s="63" t="s">
        <v>4488</v>
      </c>
      <c r="T183" s="79">
        <v>2745</v>
      </c>
      <c r="U183" s="218">
        <v>60</v>
      </c>
      <c r="V183" s="79">
        <v>76659</v>
      </c>
      <c r="W183" s="79">
        <v>211266360</v>
      </c>
      <c r="X183" s="79">
        <v>2730</v>
      </c>
      <c r="Y183" s="79">
        <v>2800</v>
      </c>
      <c r="Z183" s="79">
        <v>2710</v>
      </c>
      <c r="AA183" s="79">
        <v>53150</v>
      </c>
      <c r="AB183" s="79">
        <v>19362573</v>
      </c>
    </row>
    <row r="184" spans="19:28">
      <c r="S184" s="63" t="s">
        <v>4489</v>
      </c>
      <c r="T184" s="79">
        <v>2685</v>
      </c>
      <c r="U184" s="218">
        <v>-55</v>
      </c>
      <c r="V184" s="79">
        <v>40085</v>
      </c>
      <c r="W184" s="79">
        <v>108638475</v>
      </c>
      <c r="X184" s="79">
        <v>2770</v>
      </c>
      <c r="Y184" s="79">
        <v>2785</v>
      </c>
      <c r="Z184" s="79">
        <v>2670</v>
      </c>
      <c r="AA184" s="79">
        <v>51989</v>
      </c>
      <c r="AB184" s="79">
        <v>19362573</v>
      </c>
    </row>
    <row r="185" spans="19:28">
      <c r="S185" s="63" t="s">
        <v>4490</v>
      </c>
      <c r="T185" s="79">
        <v>2740</v>
      </c>
      <c r="U185" s="218">
        <v>50</v>
      </c>
      <c r="V185" s="79">
        <v>34601</v>
      </c>
      <c r="W185" s="79">
        <v>94193900</v>
      </c>
      <c r="X185" s="79">
        <v>2675</v>
      </c>
      <c r="Y185" s="79">
        <v>2750</v>
      </c>
      <c r="Z185" s="79">
        <v>2675</v>
      </c>
      <c r="AA185" s="79">
        <v>53053</v>
      </c>
      <c r="AB185" s="79">
        <v>19362573</v>
      </c>
    </row>
    <row r="186" spans="19:28">
      <c r="S186" s="63" t="s">
        <v>4491</v>
      </c>
      <c r="T186" s="79">
        <v>2690</v>
      </c>
      <c r="U186" s="218">
        <v>-40</v>
      </c>
      <c r="V186" s="79">
        <v>54112</v>
      </c>
      <c r="W186" s="79">
        <v>145722220</v>
      </c>
      <c r="X186" s="79">
        <v>2700</v>
      </c>
      <c r="Y186" s="79">
        <v>2735</v>
      </c>
      <c r="Z186" s="79">
        <v>2675</v>
      </c>
      <c r="AA186" s="79">
        <v>52085</v>
      </c>
      <c r="AB186" s="79">
        <v>19362573</v>
      </c>
    </row>
    <row r="187" spans="19:28">
      <c r="S187" s="63" t="s">
        <v>4492</v>
      </c>
      <c r="T187" s="79">
        <v>2730</v>
      </c>
      <c r="U187" s="218">
        <v>30</v>
      </c>
      <c r="V187" s="79">
        <v>55791</v>
      </c>
      <c r="W187" s="79">
        <v>152499670</v>
      </c>
      <c r="X187" s="79">
        <v>2700</v>
      </c>
      <c r="Y187" s="79">
        <v>2770</v>
      </c>
      <c r="Z187" s="79">
        <v>2695</v>
      </c>
      <c r="AA187" s="79">
        <v>52860</v>
      </c>
      <c r="AB187" s="79">
        <v>19362573</v>
      </c>
    </row>
    <row r="188" spans="19:28">
      <c r="S188" s="63" t="s">
        <v>4493</v>
      </c>
      <c r="T188" s="79">
        <v>2700</v>
      </c>
      <c r="U188" s="218">
        <v>-20</v>
      </c>
      <c r="V188" s="79">
        <v>90108</v>
      </c>
      <c r="W188" s="79">
        <v>243078265</v>
      </c>
      <c r="X188" s="79">
        <v>2735</v>
      </c>
      <c r="Y188" s="79">
        <v>2785</v>
      </c>
      <c r="Z188" s="79">
        <v>2655</v>
      </c>
      <c r="AA188" s="79">
        <v>52279</v>
      </c>
      <c r="AB188" s="79">
        <v>19362573</v>
      </c>
    </row>
    <row r="189" spans="19:28">
      <c r="S189" s="63" t="s">
        <v>4494</v>
      </c>
      <c r="T189" s="79">
        <v>2720</v>
      </c>
      <c r="U189" s="218">
        <v>-10</v>
      </c>
      <c r="V189" s="79">
        <v>90343</v>
      </c>
      <c r="W189" s="79">
        <v>242623305</v>
      </c>
      <c r="X189" s="79">
        <v>2730</v>
      </c>
      <c r="Y189" s="79">
        <v>2750</v>
      </c>
      <c r="Z189" s="79">
        <v>2655</v>
      </c>
      <c r="AA189" s="79">
        <v>52666</v>
      </c>
      <c r="AB189" s="79">
        <v>19362573</v>
      </c>
    </row>
    <row r="190" spans="19:28">
      <c r="S190" s="63" t="s">
        <v>4495</v>
      </c>
      <c r="T190" s="79">
        <v>2730</v>
      </c>
      <c r="U190" s="218">
        <v>-15</v>
      </c>
      <c r="V190" s="79">
        <v>131097</v>
      </c>
      <c r="W190" s="79">
        <v>351659505</v>
      </c>
      <c r="X190" s="79">
        <v>2705</v>
      </c>
      <c r="Y190" s="79">
        <v>2750</v>
      </c>
      <c r="Z190" s="79">
        <v>2620</v>
      </c>
      <c r="AA190" s="79">
        <v>52860</v>
      </c>
      <c r="AB190" s="79">
        <v>19362573</v>
      </c>
    </row>
    <row r="191" spans="19:28">
      <c r="S191" s="63" t="s">
        <v>4496</v>
      </c>
      <c r="T191" s="79">
        <v>2745</v>
      </c>
      <c r="U191" s="218">
        <v>95</v>
      </c>
      <c r="V191" s="79">
        <v>134905</v>
      </c>
      <c r="W191" s="79">
        <v>365356640</v>
      </c>
      <c r="X191" s="79">
        <v>2640</v>
      </c>
      <c r="Y191" s="79">
        <v>2755</v>
      </c>
      <c r="Z191" s="79">
        <v>2570</v>
      </c>
      <c r="AA191" s="79">
        <v>53150</v>
      </c>
      <c r="AB191" s="79">
        <v>19362573</v>
      </c>
    </row>
    <row r="192" spans="19:28">
      <c r="S192" s="63" t="s">
        <v>4497</v>
      </c>
      <c r="T192" s="79">
        <v>2650</v>
      </c>
      <c r="U192" s="218">
        <v>-105</v>
      </c>
      <c r="V192" s="79">
        <v>301753</v>
      </c>
      <c r="W192" s="79">
        <v>795591265</v>
      </c>
      <c r="X192" s="79">
        <v>2765</v>
      </c>
      <c r="Y192" s="79">
        <v>2765</v>
      </c>
      <c r="Z192" s="79">
        <v>2545</v>
      </c>
      <c r="AA192" s="79">
        <v>51311</v>
      </c>
      <c r="AB192" s="79">
        <v>19362573</v>
      </c>
    </row>
    <row r="193" spans="19:28">
      <c r="S193" s="63" t="s">
        <v>4498</v>
      </c>
      <c r="T193" s="79">
        <v>2755</v>
      </c>
      <c r="U193" s="218">
        <v>-35</v>
      </c>
      <c r="V193" s="79">
        <v>1249479</v>
      </c>
      <c r="W193" s="79">
        <v>3739057335</v>
      </c>
      <c r="X193" s="79">
        <v>2790</v>
      </c>
      <c r="Y193" s="79">
        <v>3180</v>
      </c>
      <c r="Z193" s="79">
        <v>2740</v>
      </c>
      <c r="AA193" s="79">
        <v>53344</v>
      </c>
      <c r="AB193" s="79">
        <v>19362573</v>
      </c>
    </row>
    <row r="194" spans="19:28">
      <c r="S194" s="63" t="s">
        <v>673</v>
      </c>
      <c r="T194" s="79">
        <v>2790</v>
      </c>
      <c r="U194" s="218">
        <v>25</v>
      </c>
      <c r="V194" s="79">
        <v>22272</v>
      </c>
      <c r="W194" s="79">
        <v>61406145</v>
      </c>
      <c r="X194" s="79">
        <v>2765</v>
      </c>
      <c r="Y194" s="79">
        <v>2810</v>
      </c>
      <c r="Z194" s="79">
        <v>2705</v>
      </c>
      <c r="AA194" s="79">
        <v>54022</v>
      </c>
      <c r="AB194" s="79">
        <v>19362573</v>
      </c>
    </row>
    <row r="195" spans="19:28">
      <c r="S195" s="63" t="s">
        <v>674</v>
      </c>
      <c r="T195" s="79">
        <v>2765</v>
      </c>
      <c r="U195" s="218">
        <v>-5</v>
      </c>
      <c r="V195" s="79">
        <v>27760</v>
      </c>
      <c r="W195" s="79">
        <v>76421240</v>
      </c>
      <c r="X195" s="79">
        <v>2800</v>
      </c>
      <c r="Y195" s="79">
        <v>2810</v>
      </c>
      <c r="Z195" s="79">
        <v>2705</v>
      </c>
      <c r="AA195" s="79">
        <v>53538</v>
      </c>
      <c r="AB195" s="79">
        <v>19362573</v>
      </c>
    </row>
    <row r="196" spans="19:28">
      <c r="S196" s="63" t="s">
        <v>675</v>
      </c>
      <c r="T196" s="79">
        <v>2770</v>
      </c>
      <c r="U196" s="218">
        <v>55</v>
      </c>
      <c r="V196" s="79">
        <v>17725</v>
      </c>
      <c r="W196" s="79">
        <v>48618745</v>
      </c>
      <c r="X196" s="79">
        <v>2750</v>
      </c>
      <c r="Y196" s="79">
        <v>2770</v>
      </c>
      <c r="Z196" s="79">
        <v>2720</v>
      </c>
      <c r="AA196" s="79">
        <v>53634</v>
      </c>
      <c r="AB196" s="79">
        <v>19362573</v>
      </c>
    </row>
    <row r="197" spans="19:28">
      <c r="S197" s="63" t="s">
        <v>676</v>
      </c>
      <c r="T197" s="79">
        <v>2715</v>
      </c>
      <c r="U197" s="218">
        <v>-45</v>
      </c>
      <c r="V197" s="79">
        <v>60320</v>
      </c>
      <c r="W197" s="79">
        <v>166003170</v>
      </c>
      <c r="X197" s="79">
        <v>2800</v>
      </c>
      <c r="Y197" s="79">
        <v>2895</v>
      </c>
      <c r="Z197" s="79">
        <v>2715</v>
      </c>
      <c r="AA197" s="79">
        <v>52569</v>
      </c>
      <c r="AB197" s="79">
        <v>19362573</v>
      </c>
    </row>
    <row r="198" spans="19:28">
      <c r="S198" s="63" t="s">
        <v>677</v>
      </c>
      <c r="T198" s="79">
        <v>2760</v>
      </c>
      <c r="U198" s="218">
        <v>-25</v>
      </c>
      <c r="V198" s="79">
        <v>21119</v>
      </c>
      <c r="W198" s="79">
        <v>58724720</v>
      </c>
      <c r="X198" s="79">
        <v>2785</v>
      </c>
      <c r="Y198" s="79">
        <v>2800</v>
      </c>
      <c r="Z198" s="79">
        <v>2755</v>
      </c>
      <c r="AA198" s="79">
        <v>53441</v>
      </c>
      <c r="AB198" s="79">
        <v>19362573</v>
      </c>
    </row>
    <row r="199" spans="19:28">
      <c r="S199" s="63" t="s">
        <v>678</v>
      </c>
      <c r="T199" s="79">
        <v>2785</v>
      </c>
      <c r="U199" s="218">
        <v>60</v>
      </c>
      <c r="V199" s="79">
        <v>36623</v>
      </c>
      <c r="W199" s="79">
        <v>100640775</v>
      </c>
      <c r="X199" s="79">
        <v>2690</v>
      </c>
      <c r="Y199" s="79">
        <v>2835</v>
      </c>
      <c r="Z199" s="79">
        <v>2690</v>
      </c>
      <c r="AA199" s="79">
        <v>53925</v>
      </c>
      <c r="AB199" s="79">
        <v>19362573</v>
      </c>
    </row>
    <row r="200" spans="19:28">
      <c r="S200" s="63" t="s">
        <v>137</v>
      </c>
      <c r="T200" s="79">
        <v>2725</v>
      </c>
      <c r="U200" s="218">
        <v>-75</v>
      </c>
      <c r="V200" s="79">
        <v>42115</v>
      </c>
      <c r="W200" s="79">
        <v>115077645</v>
      </c>
      <c r="X200" s="79">
        <v>2780</v>
      </c>
      <c r="Y200" s="79">
        <v>2795</v>
      </c>
      <c r="Z200" s="79">
        <v>2700</v>
      </c>
      <c r="AA200" s="79">
        <v>52763</v>
      </c>
      <c r="AB200" s="79">
        <v>19362573</v>
      </c>
    </row>
    <row r="201" spans="19:28">
      <c r="S201" s="63" t="s">
        <v>142</v>
      </c>
      <c r="T201" s="79">
        <v>2800</v>
      </c>
      <c r="U201" s="218">
        <v>50</v>
      </c>
      <c r="V201" s="79">
        <v>57078</v>
      </c>
      <c r="W201" s="79">
        <v>155331965</v>
      </c>
      <c r="X201" s="79">
        <v>2780</v>
      </c>
      <c r="Y201" s="79">
        <v>2800</v>
      </c>
      <c r="Z201" s="79">
        <v>2675</v>
      </c>
      <c r="AA201" s="79">
        <v>54215</v>
      </c>
      <c r="AB201" s="79">
        <v>19362573</v>
      </c>
    </row>
    <row r="202" spans="19:28">
      <c r="S202" s="63" t="s">
        <v>145</v>
      </c>
      <c r="T202" s="79">
        <v>2750</v>
      </c>
      <c r="U202" s="218">
        <v>10</v>
      </c>
      <c r="V202" s="79">
        <v>31219</v>
      </c>
      <c r="W202" s="79">
        <v>83709085</v>
      </c>
      <c r="X202" s="79">
        <v>2740</v>
      </c>
      <c r="Y202" s="79">
        <v>2760</v>
      </c>
      <c r="Z202" s="79">
        <v>2650</v>
      </c>
      <c r="AA202" s="79">
        <v>53247</v>
      </c>
      <c r="AB202" s="79">
        <v>19362573</v>
      </c>
    </row>
    <row r="203" spans="19:28">
      <c r="S203" s="63" t="s">
        <v>150</v>
      </c>
      <c r="T203" s="79">
        <v>2740</v>
      </c>
      <c r="U203" s="218">
        <v>30</v>
      </c>
      <c r="V203" s="79">
        <v>45463</v>
      </c>
      <c r="W203" s="79">
        <v>123226425</v>
      </c>
      <c r="X203" s="79">
        <v>2750</v>
      </c>
      <c r="Y203" s="79">
        <v>2760</v>
      </c>
      <c r="Z203" s="79">
        <v>2660</v>
      </c>
      <c r="AA203" s="79">
        <v>53053</v>
      </c>
      <c r="AB203" s="79">
        <v>19362573</v>
      </c>
    </row>
    <row r="204" spans="19:28">
      <c r="S204" s="63" t="s">
        <v>155</v>
      </c>
      <c r="T204" s="79">
        <v>2710</v>
      </c>
      <c r="U204" s="218">
        <v>-10</v>
      </c>
      <c r="V204" s="79">
        <v>49049</v>
      </c>
      <c r="W204" s="79">
        <v>131486470</v>
      </c>
      <c r="X204" s="79">
        <v>2750</v>
      </c>
      <c r="Y204" s="79">
        <v>2750</v>
      </c>
      <c r="Z204" s="79">
        <v>2635</v>
      </c>
      <c r="AA204" s="79">
        <v>52473</v>
      </c>
      <c r="AB204" s="79">
        <v>19362573</v>
      </c>
    </row>
    <row r="205" spans="19:28">
      <c r="S205" s="63" t="s">
        <v>159</v>
      </c>
      <c r="T205" s="79">
        <v>2720</v>
      </c>
      <c r="U205" s="218">
        <v>-30</v>
      </c>
      <c r="V205" s="79">
        <v>95257</v>
      </c>
      <c r="W205" s="79">
        <v>258826405</v>
      </c>
      <c r="X205" s="79">
        <v>2685</v>
      </c>
      <c r="Y205" s="79">
        <v>2835</v>
      </c>
      <c r="Z205" s="79">
        <v>2640</v>
      </c>
      <c r="AA205" s="79">
        <v>52666</v>
      </c>
      <c r="AB205" s="79">
        <v>19362573</v>
      </c>
    </row>
    <row r="206" spans="19:28">
      <c r="S206" s="63" t="s">
        <v>164</v>
      </c>
      <c r="T206" s="79">
        <v>2750</v>
      </c>
      <c r="U206" s="218">
        <v>25</v>
      </c>
      <c r="V206" s="79">
        <v>83130</v>
      </c>
      <c r="W206" s="79">
        <v>224079225</v>
      </c>
      <c r="X206" s="79">
        <v>2815</v>
      </c>
      <c r="Y206" s="79">
        <v>2815</v>
      </c>
      <c r="Z206" s="79">
        <v>2600</v>
      </c>
      <c r="AA206" s="79">
        <v>53247</v>
      </c>
      <c r="AB206" s="79">
        <v>19362573</v>
      </c>
    </row>
    <row r="207" spans="19:28">
      <c r="S207" s="63" t="s">
        <v>169</v>
      </c>
      <c r="T207" s="79">
        <v>2725</v>
      </c>
      <c r="U207" s="218">
        <v>-255</v>
      </c>
      <c r="V207" s="79">
        <v>107411</v>
      </c>
      <c r="W207" s="79">
        <v>297541015</v>
      </c>
      <c r="X207" s="79">
        <v>2980</v>
      </c>
      <c r="Y207" s="79">
        <v>3000</v>
      </c>
      <c r="Z207" s="79">
        <v>2685</v>
      </c>
      <c r="AA207" s="79">
        <v>52763</v>
      </c>
      <c r="AB207" s="79">
        <v>19362573</v>
      </c>
    </row>
    <row r="208" spans="19:28">
      <c r="S208" s="63" t="s">
        <v>172</v>
      </c>
      <c r="T208" s="79">
        <v>2980</v>
      </c>
      <c r="U208" s="218">
        <v>60</v>
      </c>
      <c r="V208" s="79">
        <v>57488</v>
      </c>
      <c r="W208" s="79">
        <v>167186435</v>
      </c>
      <c r="X208" s="79">
        <v>2880</v>
      </c>
      <c r="Y208" s="79">
        <v>2980</v>
      </c>
      <c r="Z208" s="79">
        <v>2835</v>
      </c>
      <c r="AA208" s="79">
        <v>57700</v>
      </c>
      <c r="AB208" s="79">
        <v>19362573</v>
      </c>
    </row>
    <row r="209" spans="19:28">
      <c r="S209" s="63" t="s">
        <v>176</v>
      </c>
      <c r="T209" s="79">
        <v>2920</v>
      </c>
      <c r="U209" s="218">
        <v>-80</v>
      </c>
      <c r="V209" s="79">
        <v>68181</v>
      </c>
      <c r="W209" s="79">
        <v>201712470</v>
      </c>
      <c r="X209" s="79">
        <v>2920</v>
      </c>
      <c r="Y209" s="79">
        <v>3045</v>
      </c>
      <c r="Z209" s="79">
        <v>2920</v>
      </c>
      <c r="AA209" s="79">
        <v>56539</v>
      </c>
      <c r="AB209" s="79">
        <v>19362573</v>
      </c>
    </row>
    <row r="210" spans="19:28">
      <c r="S210" s="63" t="s">
        <v>180</v>
      </c>
      <c r="T210" s="79">
        <v>3000</v>
      </c>
      <c r="U210" s="218">
        <v>-45</v>
      </c>
      <c r="V210" s="79">
        <v>48213</v>
      </c>
      <c r="W210" s="79">
        <v>145694110</v>
      </c>
      <c r="X210" s="79">
        <v>3020</v>
      </c>
      <c r="Y210" s="79">
        <v>3085</v>
      </c>
      <c r="Z210" s="79">
        <v>2970</v>
      </c>
      <c r="AA210" s="79">
        <v>58088</v>
      </c>
      <c r="AB210" s="79">
        <v>19362573</v>
      </c>
    </row>
    <row r="211" spans="19:28">
      <c r="S211" s="63" t="s">
        <v>184</v>
      </c>
      <c r="T211" s="79">
        <v>3045</v>
      </c>
      <c r="U211" s="218">
        <v>-5</v>
      </c>
      <c r="V211" s="79">
        <v>39411</v>
      </c>
      <c r="W211" s="79">
        <v>118999580</v>
      </c>
      <c r="X211" s="79">
        <v>3050</v>
      </c>
      <c r="Y211" s="79">
        <v>3075</v>
      </c>
      <c r="Z211" s="79">
        <v>2980</v>
      </c>
      <c r="AA211" s="79">
        <v>58959</v>
      </c>
      <c r="AB211" s="79">
        <v>19362573</v>
      </c>
    </row>
    <row r="212" spans="19:28">
      <c r="S212" s="63" t="s">
        <v>187</v>
      </c>
      <c r="T212" s="79">
        <v>3050</v>
      </c>
      <c r="U212" s="218">
        <v>-50</v>
      </c>
      <c r="V212" s="79">
        <v>64009</v>
      </c>
      <c r="W212" s="79">
        <v>196192915</v>
      </c>
      <c r="X212" s="79">
        <v>3155</v>
      </c>
      <c r="Y212" s="79">
        <v>3165</v>
      </c>
      <c r="Z212" s="79">
        <v>3005</v>
      </c>
      <c r="AA212" s="79">
        <v>59056</v>
      </c>
      <c r="AB212" s="79">
        <v>19362573</v>
      </c>
    </row>
    <row r="213" spans="19:28">
      <c r="S213" s="63" t="s">
        <v>190</v>
      </c>
      <c r="T213" s="79">
        <v>3100</v>
      </c>
      <c r="U213" s="218">
        <v>140</v>
      </c>
      <c r="V213" s="79">
        <v>162197</v>
      </c>
      <c r="W213" s="79">
        <v>490200455</v>
      </c>
      <c r="X213" s="79">
        <v>3050</v>
      </c>
      <c r="Y213" s="79">
        <v>3190</v>
      </c>
      <c r="Z213" s="79">
        <v>2880</v>
      </c>
      <c r="AA213" s="79">
        <v>60024</v>
      </c>
      <c r="AB213" s="79">
        <v>19362573</v>
      </c>
    </row>
    <row r="214" spans="19:28">
      <c r="S214" s="63" t="s">
        <v>192</v>
      </c>
      <c r="T214" s="79">
        <v>2960</v>
      </c>
      <c r="U214" s="218">
        <v>-195</v>
      </c>
      <c r="V214" s="79">
        <v>143541</v>
      </c>
      <c r="W214" s="79">
        <v>436638460</v>
      </c>
      <c r="X214" s="79">
        <v>3155</v>
      </c>
      <c r="Y214" s="79">
        <v>3160</v>
      </c>
      <c r="Z214" s="79">
        <v>2960</v>
      </c>
      <c r="AA214" s="79">
        <v>57313</v>
      </c>
      <c r="AB214" s="79">
        <v>19362573</v>
      </c>
    </row>
    <row r="215" spans="19:28">
      <c r="S215" s="63" t="s">
        <v>194</v>
      </c>
      <c r="T215" s="79">
        <v>3155</v>
      </c>
      <c r="U215" s="218">
        <v>55</v>
      </c>
      <c r="V215" s="79">
        <v>57079</v>
      </c>
      <c r="W215" s="79">
        <v>177944360</v>
      </c>
      <c r="X215" s="79">
        <v>3050</v>
      </c>
      <c r="Y215" s="79">
        <v>3155</v>
      </c>
      <c r="Z215" s="79">
        <v>3050</v>
      </c>
      <c r="AA215" s="79">
        <v>61089</v>
      </c>
      <c r="AB215" s="79">
        <v>19362573</v>
      </c>
    </row>
    <row r="216" spans="19:28">
      <c r="S216" s="63" t="s">
        <v>196</v>
      </c>
      <c r="T216" s="79">
        <v>3100</v>
      </c>
      <c r="U216" s="218">
        <v>-150</v>
      </c>
      <c r="V216" s="79">
        <v>148134</v>
      </c>
      <c r="W216" s="79">
        <v>472623875</v>
      </c>
      <c r="X216" s="79">
        <v>3250</v>
      </c>
      <c r="Y216" s="79">
        <v>3320</v>
      </c>
      <c r="Z216" s="79">
        <v>3050</v>
      </c>
      <c r="AA216" s="79">
        <v>60024</v>
      </c>
      <c r="AB216" s="79">
        <v>19362573</v>
      </c>
    </row>
    <row r="217" spans="19:28">
      <c r="S217" s="63" t="s">
        <v>198</v>
      </c>
      <c r="T217" s="79">
        <v>3250</v>
      </c>
      <c r="U217" s="218">
        <v>-40</v>
      </c>
      <c r="V217" s="79">
        <v>120528</v>
      </c>
      <c r="W217" s="79">
        <v>392731505</v>
      </c>
      <c r="X217" s="79">
        <v>3265</v>
      </c>
      <c r="Y217" s="79">
        <v>3345</v>
      </c>
      <c r="Z217" s="79">
        <v>3185</v>
      </c>
      <c r="AA217" s="79">
        <v>62928</v>
      </c>
      <c r="AB217" s="79">
        <v>19362573</v>
      </c>
    </row>
    <row r="218" spans="19:28">
      <c r="S218" s="63" t="s">
        <v>200</v>
      </c>
      <c r="T218" s="79">
        <v>3290</v>
      </c>
      <c r="U218" s="218">
        <v>-90</v>
      </c>
      <c r="V218" s="79">
        <v>151474</v>
      </c>
      <c r="W218" s="79">
        <v>498451300</v>
      </c>
      <c r="X218" s="79">
        <v>3325</v>
      </c>
      <c r="Y218" s="79">
        <v>3400</v>
      </c>
      <c r="Z218" s="79">
        <v>3250</v>
      </c>
      <c r="AA218" s="79">
        <v>63703</v>
      </c>
      <c r="AB218" s="79">
        <v>19362573</v>
      </c>
    </row>
    <row r="219" spans="19:28">
      <c r="S219" s="63" t="s">
        <v>201</v>
      </c>
      <c r="T219" s="79">
        <v>3380</v>
      </c>
      <c r="U219" s="218">
        <v>-35</v>
      </c>
      <c r="V219" s="79">
        <v>145351</v>
      </c>
      <c r="W219" s="79">
        <v>480780605</v>
      </c>
      <c r="X219" s="79">
        <v>3415</v>
      </c>
      <c r="Y219" s="79">
        <v>3415</v>
      </c>
      <c r="Z219" s="79">
        <v>3250</v>
      </c>
      <c r="AA219" s="79">
        <v>65445</v>
      </c>
      <c r="AB219" s="79">
        <v>19362573</v>
      </c>
    </row>
    <row r="220" spans="19:28">
      <c r="S220" s="63" t="s">
        <v>202</v>
      </c>
      <c r="T220" s="79">
        <v>3415</v>
      </c>
      <c r="U220" s="218">
        <v>-5</v>
      </c>
      <c r="V220" s="79">
        <v>265318</v>
      </c>
      <c r="W220" s="79">
        <v>902048215</v>
      </c>
      <c r="X220" s="79">
        <v>3425</v>
      </c>
      <c r="Y220" s="79">
        <v>3500</v>
      </c>
      <c r="Z220" s="79">
        <v>3335</v>
      </c>
      <c r="AA220" s="79">
        <v>66123</v>
      </c>
      <c r="AB220" s="79">
        <v>19362573</v>
      </c>
    </row>
    <row r="221" spans="19:28">
      <c r="S221" s="63" t="s">
        <v>204</v>
      </c>
      <c r="T221" s="79">
        <v>3420</v>
      </c>
      <c r="U221" s="218">
        <v>55</v>
      </c>
      <c r="V221" s="79">
        <v>273075</v>
      </c>
      <c r="W221" s="79">
        <v>946056710</v>
      </c>
      <c r="X221" s="79">
        <v>3350</v>
      </c>
      <c r="Y221" s="79">
        <v>3565</v>
      </c>
      <c r="Z221" s="79">
        <v>3350</v>
      </c>
      <c r="AA221" s="79">
        <v>66220</v>
      </c>
      <c r="AB221" s="79">
        <v>19362573</v>
      </c>
    </row>
    <row r="222" spans="19:28">
      <c r="S222" s="63" t="s">
        <v>206</v>
      </c>
      <c r="T222" s="79">
        <v>3365</v>
      </c>
      <c r="U222" s="218">
        <v>40</v>
      </c>
      <c r="V222" s="79">
        <v>542054</v>
      </c>
      <c r="W222" s="79">
        <v>1857047020</v>
      </c>
      <c r="X222" s="79">
        <v>3350</v>
      </c>
      <c r="Y222" s="79">
        <v>3555</v>
      </c>
      <c r="Z222" s="79">
        <v>3320</v>
      </c>
      <c r="AA222" s="79">
        <v>65155</v>
      </c>
      <c r="AB222" s="79">
        <v>19362573</v>
      </c>
    </row>
    <row r="223" spans="19:28">
      <c r="S223" s="63" t="s">
        <v>208</v>
      </c>
      <c r="T223" s="79">
        <v>3325</v>
      </c>
      <c r="U223" s="218">
        <v>65</v>
      </c>
      <c r="V223" s="79">
        <v>1443217</v>
      </c>
      <c r="W223" s="79">
        <v>4975187295</v>
      </c>
      <c r="X223" s="79">
        <v>3320</v>
      </c>
      <c r="Y223" s="79">
        <v>3600</v>
      </c>
      <c r="Z223" s="79">
        <v>3250</v>
      </c>
      <c r="AA223" s="79">
        <v>64381</v>
      </c>
      <c r="AB223" s="79">
        <v>19362573</v>
      </c>
    </row>
    <row r="224" spans="19:28">
      <c r="S224" s="63" t="s">
        <v>210</v>
      </c>
      <c r="T224" s="79">
        <v>3260</v>
      </c>
      <c r="U224" s="218">
        <v>10</v>
      </c>
      <c r="V224" s="79">
        <v>208360</v>
      </c>
      <c r="W224" s="79">
        <v>674616315</v>
      </c>
      <c r="X224" s="79">
        <v>3280</v>
      </c>
      <c r="Y224" s="79">
        <v>3335</v>
      </c>
      <c r="Z224" s="79">
        <v>3160</v>
      </c>
      <c r="AA224" s="79">
        <v>63122</v>
      </c>
      <c r="AB224" s="79">
        <v>19362573</v>
      </c>
    </row>
    <row r="225" spans="19:28">
      <c r="S225" s="63" t="s">
        <v>211</v>
      </c>
      <c r="T225" s="79">
        <v>3250</v>
      </c>
      <c r="U225" s="218">
        <v>50</v>
      </c>
      <c r="V225" s="79">
        <v>91757</v>
      </c>
      <c r="W225" s="79">
        <v>293499695</v>
      </c>
      <c r="X225" s="79">
        <v>3195</v>
      </c>
      <c r="Y225" s="79">
        <v>3265</v>
      </c>
      <c r="Z225" s="79">
        <v>3160</v>
      </c>
      <c r="AA225" s="79">
        <v>62928</v>
      </c>
      <c r="AB225" s="79">
        <v>19362573</v>
      </c>
    </row>
    <row r="226" spans="19:28">
      <c r="S226" s="63" t="s">
        <v>213</v>
      </c>
      <c r="T226" s="79">
        <v>3200</v>
      </c>
      <c r="U226" s="218">
        <v>-35</v>
      </c>
      <c r="V226" s="79">
        <v>73267</v>
      </c>
      <c r="W226" s="79">
        <v>236024530</v>
      </c>
      <c r="X226" s="79">
        <v>3235</v>
      </c>
      <c r="Y226" s="79">
        <v>3290</v>
      </c>
      <c r="Z226" s="79">
        <v>3185</v>
      </c>
      <c r="AA226" s="79">
        <v>61960</v>
      </c>
      <c r="AB226" s="79">
        <v>19362573</v>
      </c>
    </row>
    <row r="227" spans="19:28">
      <c r="S227" s="63" t="s">
        <v>217</v>
      </c>
      <c r="T227" s="79">
        <v>3235</v>
      </c>
      <c r="U227" s="218">
        <v>-30</v>
      </c>
      <c r="V227" s="79">
        <v>83708</v>
      </c>
      <c r="W227" s="79">
        <v>271010385</v>
      </c>
      <c r="X227" s="79">
        <v>3230</v>
      </c>
      <c r="Y227" s="79">
        <v>3295</v>
      </c>
      <c r="Z227" s="79">
        <v>3210</v>
      </c>
      <c r="AA227" s="79">
        <v>62638</v>
      </c>
      <c r="AB227" s="79">
        <v>19362573</v>
      </c>
    </row>
    <row r="228" spans="19:28">
      <c r="S228" s="63" t="s">
        <v>220</v>
      </c>
      <c r="T228" s="79">
        <v>3265</v>
      </c>
      <c r="U228" s="218">
        <v>-15</v>
      </c>
      <c r="V228" s="79">
        <v>91373</v>
      </c>
      <c r="W228" s="79">
        <v>296965040</v>
      </c>
      <c r="X228" s="79">
        <v>3275</v>
      </c>
      <c r="Y228" s="79">
        <v>3305</v>
      </c>
      <c r="Z228" s="79">
        <v>3210</v>
      </c>
      <c r="AA228" s="79">
        <v>63219</v>
      </c>
      <c r="AB228" s="79">
        <v>19362573</v>
      </c>
    </row>
    <row r="229" spans="19:28">
      <c r="S229" s="63" t="s">
        <v>223</v>
      </c>
      <c r="T229" s="79">
        <v>3280</v>
      </c>
      <c r="U229" s="218">
        <v>-105</v>
      </c>
      <c r="V229" s="79">
        <v>126467</v>
      </c>
      <c r="W229" s="79">
        <v>421055940</v>
      </c>
      <c r="X229" s="79">
        <v>3390</v>
      </c>
      <c r="Y229" s="79">
        <v>3430</v>
      </c>
      <c r="Z229" s="79">
        <v>3280</v>
      </c>
      <c r="AA229" s="79">
        <v>63509</v>
      </c>
      <c r="AB229" s="79">
        <v>19362573</v>
      </c>
    </row>
    <row r="230" spans="19:28">
      <c r="S230" s="63" t="s">
        <v>224</v>
      </c>
      <c r="T230" s="79">
        <v>3385</v>
      </c>
      <c r="U230" s="218">
        <v>145</v>
      </c>
      <c r="V230" s="79">
        <v>421454</v>
      </c>
      <c r="W230" s="79">
        <v>1419320555</v>
      </c>
      <c r="X230" s="79">
        <v>3345</v>
      </c>
      <c r="Y230" s="79">
        <v>3430</v>
      </c>
      <c r="Z230" s="79">
        <v>3240</v>
      </c>
      <c r="AA230" s="79">
        <v>65542</v>
      </c>
      <c r="AB230" s="79">
        <v>19362573</v>
      </c>
    </row>
    <row r="231" spans="19:28">
      <c r="S231" s="63" t="s">
        <v>225</v>
      </c>
      <c r="T231" s="79">
        <v>3240</v>
      </c>
      <c r="U231" s="218">
        <v>-80</v>
      </c>
      <c r="V231" s="79">
        <v>196014</v>
      </c>
      <c r="W231" s="79">
        <v>629719475</v>
      </c>
      <c r="X231" s="79">
        <v>3160</v>
      </c>
      <c r="Y231" s="79">
        <v>3365</v>
      </c>
      <c r="Z231" s="79">
        <v>3130</v>
      </c>
      <c r="AA231" s="79">
        <v>62735</v>
      </c>
      <c r="AB231" s="79">
        <v>19362573</v>
      </c>
    </row>
    <row r="232" spans="19:28">
      <c r="S232" s="63" t="s">
        <v>227</v>
      </c>
      <c r="T232" s="79">
        <v>3320</v>
      </c>
      <c r="U232" s="218">
        <v>-15</v>
      </c>
      <c r="V232" s="79">
        <v>114016</v>
      </c>
      <c r="W232" s="79">
        <v>373413930</v>
      </c>
      <c r="X232" s="79">
        <v>3335</v>
      </c>
      <c r="Y232" s="79">
        <v>3380</v>
      </c>
      <c r="Z232" s="79">
        <v>3205</v>
      </c>
      <c r="AA232" s="79">
        <v>64284</v>
      </c>
      <c r="AB232" s="79">
        <v>19362573</v>
      </c>
    </row>
    <row r="233" spans="19:28">
      <c r="S233" s="63" t="s">
        <v>228</v>
      </c>
      <c r="T233" s="79">
        <v>3335</v>
      </c>
      <c r="U233" s="218">
        <v>-10</v>
      </c>
      <c r="V233" s="79">
        <v>99895</v>
      </c>
      <c r="W233" s="79">
        <v>330800220</v>
      </c>
      <c r="X233" s="79">
        <v>3340</v>
      </c>
      <c r="Y233" s="79">
        <v>3370</v>
      </c>
      <c r="Z233" s="79">
        <v>3280</v>
      </c>
      <c r="AA233" s="79">
        <v>64574</v>
      </c>
      <c r="AB233" s="79">
        <v>19362573</v>
      </c>
    </row>
    <row r="234" spans="19:28">
      <c r="S234" s="63" t="s">
        <v>229</v>
      </c>
      <c r="T234" s="79">
        <v>3345</v>
      </c>
      <c r="U234" s="218">
        <v>25</v>
      </c>
      <c r="V234" s="79">
        <v>89549</v>
      </c>
      <c r="W234" s="79">
        <v>296356505</v>
      </c>
      <c r="X234" s="79">
        <v>3295</v>
      </c>
      <c r="Y234" s="79">
        <v>3385</v>
      </c>
      <c r="Z234" s="79">
        <v>3270</v>
      </c>
      <c r="AA234" s="79">
        <v>64768</v>
      </c>
      <c r="AB234" s="79">
        <v>19362573</v>
      </c>
    </row>
    <row r="235" spans="19:28">
      <c r="S235" s="63" t="s">
        <v>231</v>
      </c>
      <c r="T235" s="79">
        <v>3320</v>
      </c>
      <c r="U235" s="218">
        <v>-30</v>
      </c>
      <c r="V235" s="79">
        <v>88634</v>
      </c>
      <c r="W235" s="79">
        <v>294841510</v>
      </c>
      <c r="X235" s="79">
        <v>3370</v>
      </c>
      <c r="Y235" s="79">
        <v>3390</v>
      </c>
      <c r="Z235" s="79">
        <v>3270</v>
      </c>
      <c r="AA235" s="79">
        <v>64284</v>
      </c>
      <c r="AB235" s="79">
        <v>19362573</v>
      </c>
    </row>
    <row r="236" spans="19:28">
      <c r="S236" s="63" t="s">
        <v>233</v>
      </c>
      <c r="T236" s="79">
        <v>3350</v>
      </c>
      <c r="U236" s="218">
        <v>50</v>
      </c>
      <c r="V236" s="79">
        <v>193495</v>
      </c>
      <c r="W236" s="79">
        <v>649658215</v>
      </c>
      <c r="X236" s="79">
        <v>3265</v>
      </c>
      <c r="Y236" s="79">
        <v>3390</v>
      </c>
      <c r="Z236" s="79">
        <v>3265</v>
      </c>
      <c r="AA236" s="79">
        <v>64865</v>
      </c>
      <c r="AB236" s="79">
        <v>19362573</v>
      </c>
    </row>
    <row r="237" spans="19:28">
      <c r="S237" s="63" t="s">
        <v>235</v>
      </c>
      <c r="T237" s="79">
        <v>3300</v>
      </c>
      <c r="U237" s="218">
        <v>-280</v>
      </c>
      <c r="V237" s="79">
        <v>511998</v>
      </c>
      <c r="W237" s="79">
        <v>1698780640</v>
      </c>
      <c r="X237" s="79">
        <v>3385</v>
      </c>
      <c r="Y237" s="79">
        <v>3465</v>
      </c>
      <c r="Z237" s="79">
        <v>3250</v>
      </c>
      <c r="AA237" s="79">
        <v>63896</v>
      </c>
      <c r="AB237" s="79">
        <v>19362573</v>
      </c>
    </row>
    <row r="238" spans="19:28">
      <c r="S238" s="63" t="s">
        <v>237</v>
      </c>
      <c r="T238" s="79">
        <v>3580</v>
      </c>
      <c r="U238" s="218">
        <v>-65</v>
      </c>
      <c r="V238" s="79">
        <v>302583</v>
      </c>
      <c r="W238" s="79">
        <v>1093150125</v>
      </c>
      <c r="X238" s="79">
        <v>3645</v>
      </c>
      <c r="Y238" s="79">
        <v>3670</v>
      </c>
      <c r="Z238" s="79">
        <v>3575</v>
      </c>
      <c r="AA238" s="79">
        <v>69318</v>
      </c>
      <c r="AB238" s="79">
        <v>19362573</v>
      </c>
    </row>
    <row r="239" spans="19:28">
      <c r="S239" s="63" t="s">
        <v>238</v>
      </c>
      <c r="T239" s="79">
        <v>3645</v>
      </c>
      <c r="U239" s="218">
        <v>125</v>
      </c>
      <c r="V239" s="79">
        <v>655323</v>
      </c>
      <c r="W239" s="79">
        <v>2346255450</v>
      </c>
      <c r="X239" s="79">
        <v>3500</v>
      </c>
      <c r="Y239" s="79">
        <v>3660</v>
      </c>
      <c r="Z239" s="79">
        <v>3465</v>
      </c>
      <c r="AA239" s="79">
        <v>70577</v>
      </c>
      <c r="AB239" s="79">
        <v>19362573</v>
      </c>
    </row>
    <row r="240" spans="19:28">
      <c r="S240" s="63" t="s">
        <v>241</v>
      </c>
      <c r="T240" s="79">
        <v>3520</v>
      </c>
      <c r="U240" s="218">
        <v>15</v>
      </c>
      <c r="V240" s="79">
        <v>181105</v>
      </c>
      <c r="W240" s="79">
        <v>630450605</v>
      </c>
      <c r="X240" s="79">
        <v>3495</v>
      </c>
      <c r="Y240" s="79">
        <v>3540</v>
      </c>
      <c r="Z240" s="79">
        <v>3425</v>
      </c>
      <c r="AA240" s="79">
        <v>68156</v>
      </c>
      <c r="AB240" s="79">
        <v>19362573</v>
      </c>
    </row>
    <row r="241" spans="19:28">
      <c r="S241" s="63" t="s">
        <v>243</v>
      </c>
      <c r="T241" s="79">
        <v>3505</v>
      </c>
      <c r="U241" s="218">
        <v>40</v>
      </c>
      <c r="V241" s="79">
        <v>146867</v>
      </c>
      <c r="W241" s="79">
        <v>510182985</v>
      </c>
      <c r="X241" s="79">
        <v>3420</v>
      </c>
      <c r="Y241" s="79">
        <v>3540</v>
      </c>
      <c r="Z241" s="79">
        <v>3400</v>
      </c>
      <c r="AA241" s="79">
        <v>67866</v>
      </c>
      <c r="AB241" s="79">
        <v>19362573</v>
      </c>
    </row>
    <row r="242" spans="19:28">
      <c r="S242" s="63" t="s">
        <v>245</v>
      </c>
      <c r="T242" s="79">
        <v>3465</v>
      </c>
      <c r="U242" s="218">
        <v>85</v>
      </c>
      <c r="V242" s="79">
        <v>215380</v>
      </c>
      <c r="W242" s="79">
        <v>724626825</v>
      </c>
      <c r="X242" s="79">
        <v>3320</v>
      </c>
      <c r="Y242" s="79">
        <v>3470</v>
      </c>
      <c r="Z242" s="79">
        <v>3255</v>
      </c>
      <c r="AA242" s="79">
        <v>67091</v>
      </c>
      <c r="AB242" s="79">
        <v>19362573</v>
      </c>
    </row>
    <row r="243" spans="19:28">
      <c r="S243" s="63" t="s">
        <v>246</v>
      </c>
      <c r="T243" s="79">
        <v>3380</v>
      </c>
      <c r="U243" s="218">
        <v>-170</v>
      </c>
      <c r="V243" s="79">
        <v>261336</v>
      </c>
      <c r="W243" s="79">
        <v>901144850</v>
      </c>
      <c r="X243" s="79">
        <v>3500</v>
      </c>
      <c r="Y243" s="79">
        <v>3540</v>
      </c>
      <c r="Z243" s="79">
        <v>3380</v>
      </c>
      <c r="AA243" s="79">
        <v>65445</v>
      </c>
      <c r="AB243" s="79">
        <v>19362573</v>
      </c>
    </row>
    <row r="244" spans="19:28">
      <c r="S244" s="63" t="s">
        <v>247</v>
      </c>
      <c r="T244" s="79">
        <v>3550</v>
      </c>
      <c r="U244" s="218">
        <v>120</v>
      </c>
      <c r="V244" s="79">
        <v>441157</v>
      </c>
      <c r="W244" s="79">
        <v>1561718785</v>
      </c>
      <c r="X244" s="79">
        <v>3510</v>
      </c>
      <c r="Y244" s="79">
        <v>3650</v>
      </c>
      <c r="Z244" s="79">
        <v>3440</v>
      </c>
      <c r="AA244" s="79">
        <v>68737</v>
      </c>
      <c r="AB244" s="79">
        <v>19362573</v>
      </c>
    </row>
    <row r="245" spans="19:28">
      <c r="S245" s="63" t="s">
        <v>249</v>
      </c>
      <c r="T245" s="79">
        <v>3430</v>
      </c>
      <c r="U245" s="218">
        <v>-150</v>
      </c>
      <c r="V245" s="79">
        <v>489140</v>
      </c>
      <c r="W245" s="79">
        <v>1701298545</v>
      </c>
      <c r="X245" s="79">
        <v>3580</v>
      </c>
      <c r="Y245" s="79">
        <v>3615</v>
      </c>
      <c r="Z245" s="79">
        <v>3365</v>
      </c>
      <c r="AA245" s="79">
        <v>66414</v>
      </c>
      <c r="AB245" s="79">
        <v>19362573</v>
      </c>
    </row>
    <row r="246" spans="19:28">
      <c r="S246" s="63" t="s">
        <v>251</v>
      </c>
      <c r="T246" s="79">
        <v>3580</v>
      </c>
      <c r="U246" s="218">
        <v>270</v>
      </c>
      <c r="V246" s="79">
        <v>1592954</v>
      </c>
      <c r="W246" s="79">
        <v>5573844510</v>
      </c>
      <c r="X246" s="79">
        <v>3315</v>
      </c>
      <c r="Y246" s="79">
        <v>3620</v>
      </c>
      <c r="Z246" s="79">
        <v>3270</v>
      </c>
      <c r="AA246" s="79">
        <v>69318</v>
      </c>
      <c r="AB246" s="79">
        <v>19362573</v>
      </c>
    </row>
    <row r="247" spans="19:28">
      <c r="S247" s="63" t="s">
        <v>5491</v>
      </c>
      <c r="T247" s="79">
        <v>3310</v>
      </c>
      <c r="U247" s="218">
        <v>75</v>
      </c>
      <c r="V247" s="79">
        <v>226577</v>
      </c>
      <c r="W247" s="79">
        <v>746381680</v>
      </c>
      <c r="X247" s="79">
        <v>3230</v>
      </c>
      <c r="Y247" s="79">
        <v>3360</v>
      </c>
      <c r="Z247" s="79">
        <v>3170</v>
      </c>
      <c r="AA247" s="79">
        <v>64090</v>
      </c>
      <c r="AB247" s="79">
        <v>19362573</v>
      </c>
    </row>
    <row r="248" spans="19:28">
      <c r="S248" s="63" t="s">
        <v>5496</v>
      </c>
      <c r="T248" s="79">
        <v>3235</v>
      </c>
      <c r="U248" s="218">
        <v>20</v>
      </c>
      <c r="V248" s="79">
        <v>136734</v>
      </c>
      <c r="W248" s="79">
        <v>445003910</v>
      </c>
      <c r="X248" s="79">
        <v>3250</v>
      </c>
      <c r="Y248" s="79">
        <v>3305</v>
      </c>
      <c r="Z248" s="79">
        <v>3200</v>
      </c>
      <c r="AA248" s="79">
        <v>62638</v>
      </c>
      <c r="AB248" s="79">
        <v>19362573</v>
      </c>
    </row>
    <row r="249" spans="19:28">
      <c r="S249" s="63" t="s">
        <v>5499</v>
      </c>
      <c r="T249" s="79">
        <v>3215</v>
      </c>
      <c r="U249" s="218">
        <v>-35</v>
      </c>
      <c r="V249" s="79">
        <v>264954</v>
      </c>
      <c r="W249" s="79">
        <v>864870800</v>
      </c>
      <c r="X249" s="79">
        <v>3260</v>
      </c>
      <c r="Y249" s="79">
        <v>3350</v>
      </c>
      <c r="Z249" s="79">
        <v>3195</v>
      </c>
      <c r="AA249" s="79">
        <v>62251</v>
      </c>
      <c r="AB249" s="79">
        <v>19362573</v>
      </c>
    </row>
    <row r="250" spans="19:28">
      <c r="S250" s="63" t="s">
        <v>5502</v>
      </c>
      <c r="T250" s="79">
        <v>3250</v>
      </c>
      <c r="U250" s="218">
        <v>10</v>
      </c>
      <c r="V250" s="79">
        <v>169266</v>
      </c>
      <c r="W250" s="79">
        <v>544947175</v>
      </c>
      <c r="X250" s="79">
        <v>3240</v>
      </c>
      <c r="Y250" s="79">
        <v>3250</v>
      </c>
      <c r="Z250" s="79">
        <v>3185</v>
      </c>
      <c r="AA250" s="79">
        <v>62928</v>
      </c>
      <c r="AB250" s="79">
        <v>19362573</v>
      </c>
    </row>
    <row r="251" spans="19:28">
      <c r="S251" s="63" t="s">
        <v>5505</v>
      </c>
      <c r="T251" s="79">
        <v>3240</v>
      </c>
      <c r="U251" s="218">
        <v>20</v>
      </c>
      <c r="V251" s="79">
        <v>120822</v>
      </c>
      <c r="W251" s="79">
        <v>386523445</v>
      </c>
      <c r="X251" s="79">
        <v>3205</v>
      </c>
      <c r="Y251" s="79">
        <v>3250</v>
      </c>
      <c r="Z251" s="79">
        <v>3150</v>
      </c>
      <c r="AA251" s="79">
        <v>62735</v>
      </c>
      <c r="AB251" s="79">
        <v>19362573</v>
      </c>
    </row>
    <row r="252" spans="19:28">
      <c r="S252" s="63" t="s">
        <v>5510</v>
      </c>
      <c r="T252" s="79">
        <v>3220</v>
      </c>
      <c r="U252" s="218">
        <v>-60</v>
      </c>
      <c r="V252" s="79">
        <v>228504</v>
      </c>
      <c r="W252" s="79">
        <v>739260570</v>
      </c>
      <c r="X252" s="79">
        <v>3355</v>
      </c>
      <c r="Y252" s="79">
        <v>3355</v>
      </c>
      <c r="Z252" s="79">
        <v>3160</v>
      </c>
      <c r="AA252" s="79">
        <v>62347</v>
      </c>
      <c r="AB252" s="79">
        <v>19362573</v>
      </c>
    </row>
    <row r="253" spans="19:28">
      <c r="S253" s="63" t="s">
        <v>5514</v>
      </c>
      <c r="T253" s="79">
        <v>3280</v>
      </c>
      <c r="U253" s="218">
        <v>135</v>
      </c>
      <c r="V253" s="79">
        <v>644788</v>
      </c>
      <c r="W253" s="79">
        <v>2112849625</v>
      </c>
      <c r="X253" s="79">
        <v>3155</v>
      </c>
      <c r="Y253" s="79">
        <v>3380</v>
      </c>
      <c r="Z253" s="79">
        <v>3145</v>
      </c>
      <c r="AA253" s="79">
        <v>63509</v>
      </c>
      <c r="AB253" s="79">
        <v>19362573</v>
      </c>
    </row>
    <row r="254" spans="19:28">
      <c r="S254" s="63" t="s">
        <v>5518</v>
      </c>
      <c r="T254" s="79">
        <v>3145</v>
      </c>
      <c r="U254" s="218">
        <v>55</v>
      </c>
      <c r="V254" s="79">
        <v>165648</v>
      </c>
      <c r="W254" s="79">
        <v>523277120</v>
      </c>
      <c r="X254" s="79">
        <v>3090</v>
      </c>
      <c r="Y254" s="79">
        <v>3320</v>
      </c>
      <c r="Z254" s="79">
        <v>3070</v>
      </c>
      <c r="AA254" s="79">
        <v>60895</v>
      </c>
      <c r="AB254" s="79">
        <v>19362573</v>
      </c>
    </row>
    <row r="255" spans="19:28">
      <c r="S255" s="63" t="s">
        <v>5521</v>
      </c>
      <c r="T255" s="79">
        <v>3090</v>
      </c>
      <c r="U255" s="218">
        <v>-30</v>
      </c>
      <c r="V255" s="79">
        <v>107711</v>
      </c>
      <c r="W255" s="79">
        <v>333802990</v>
      </c>
      <c r="X255" s="79">
        <v>3160</v>
      </c>
      <c r="Y255" s="79">
        <v>3160</v>
      </c>
      <c r="Z255" s="79">
        <v>3045</v>
      </c>
      <c r="AA255" s="79">
        <v>59830</v>
      </c>
      <c r="AB255" s="79">
        <v>19362573</v>
      </c>
    </row>
    <row r="256" spans="19:28">
      <c r="S256" s="63" t="s">
        <v>5526</v>
      </c>
      <c r="T256" s="79">
        <v>3120</v>
      </c>
      <c r="U256" s="218">
        <v>55</v>
      </c>
      <c r="V256" s="79">
        <v>94683</v>
      </c>
      <c r="W256" s="79">
        <v>293790210</v>
      </c>
      <c r="X256" s="79">
        <v>3085</v>
      </c>
      <c r="Y256" s="79">
        <v>3130</v>
      </c>
      <c r="Z256" s="79">
        <v>3060</v>
      </c>
      <c r="AA256" s="79">
        <v>60411</v>
      </c>
      <c r="AB256" s="79">
        <v>19362573</v>
      </c>
    </row>
    <row r="257" spans="19:28">
      <c r="S257" s="63" t="s">
        <v>5530</v>
      </c>
      <c r="T257" s="79">
        <v>3065</v>
      </c>
      <c r="U257" s="218">
        <v>50</v>
      </c>
      <c r="V257" s="79">
        <v>95276</v>
      </c>
      <c r="W257" s="79">
        <v>288616860</v>
      </c>
      <c r="X257" s="79">
        <v>3000</v>
      </c>
      <c r="Y257" s="79">
        <v>3065</v>
      </c>
      <c r="Z257" s="79">
        <v>3000</v>
      </c>
      <c r="AA257" s="79">
        <v>59346</v>
      </c>
      <c r="AB257" s="79">
        <v>19362573</v>
      </c>
    </row>
    <row r="258" spans="19:28">
      <c r="S258" s="63" t="s">
        <v>5536</v>
      </c>
      <c r="T258" s="79">
        <v>3015</v>
      </c>
      <c r="U258" s="218">
        <v>-20</v>
      </c>
      <c r="V258" s="79">
        <v>95286</v>
      </c>
      <c r="W258" s="79">
        <v>286918540</v>
      </c>
      <c r="X258" s="79">
        <v>3045</v>
      </c>
      <c r="Y258" s="79">
        <v>3060</v>
      </c>
      <c r="Z258" s="79">
        <v>2990</v>
      </c>
      <c r="AA258" s="79">
        <v>58378</v>
      </c>
      <c r="AB258" s="79">
        <v>19362573</v>
      </c>
    </row>
    <row r="259" spans="19:28">
      <c r="S259" s="63" t="s">
        <v>5541</v>
      </c>
      <c r="T259" s="79">
        <v>3035</v>
      </c>
      <c r="U259" s="218">
        <v>-10</v>
      </c>
      <c r="V259" s="79">
        <v>108915</v>
      </c>
      <c r="W259" s="79">
        <v>328326780</v>
      </c>
      <c r="X259" s="79">
        <v>3045</v>
      </c>
      <c r="Y259" s="79">
        <v>3080</v>
      </c>
      <c r="Z259" s="79">
        <v>2990</v>
      </c>
      <c r="AA259" s="79">
        <v>58765</v>
      </c>
      <c r="AB259" s="79">
        <v>19362573</v>
      </c>
    </row>
    <row r="260" spans="19:28">
      <c r="S260" s="63" t="s">
        <v>5547</v>
      </c>
      <c r="T260" s="79">
        <v>3045</v>
      </c>
      <c r="U260" s="218">
        <v>10</v>
      </c>
      <c r="V260" s="79">
        <v>59498</v>
      </c>
      <c r="W260" s="79">
        <v>180455640</v>
      </c>
      <c r="X260" s="79">
        <v>3035</v>
      </c>
      <c r="Y260" s="79">
        <v>3050</v>
      </c>
      <c r="Z260" s="79">
        <v>3010</v>
      </c>
      <c r="AA260" s="79">
        <v>58959</v>
      </c>
      <c r="AB260" s="79">
        <v>19362573</v>
      </c>
    </row>
    <row r="261" spans="19:28">
      <c r="S261" s="63" t="s">
        <v>5551</v>
      </c>
      <c r="T261" s="79">
        <v>3035</v>
      </c>
      <c r="U261" s="218">
        <v>-5</v>
      </c>
      <c r="V261" s="79">
        <v>129140</v>
      </c>
      <c r="W261" s="79">
        <v>387158405</v>
      </c>
      <c r="X261" s="79">
        <v>3010</v>
      </c>
      <c r="Y261" s="79">
        <v>3065</v>
      </c>
      <c r="Z261" s="79">
        <v>2970</v>
      </c>
      <c r="AA261" s="79">
        <v>58765</v>
      </c>
      <c r="AB261" s="79">
        <v>19362573</v>
      </c>
    </row>
    <row r="262" spans="19:28">
      <c r="S262" s="63" t="s">
        <v>5555</v>
      </c>
      <c r="T262" s="79">
        <v>3040</v>
      </c>
      <c r="U262" s="218">
        <v>25</v>
      </c>
      <c r="V262" s="79">
        <v>62923</v>
      </c>
      <c r="W262" s="79">
        <v>189567585</v>
      </c>
      <c r="X262" s="79">
        <v>3000</v>
      </c>
      <c r="Y262" s="79">
        <v>3040</v>
      </c>
      <c r="Z262" s="79">
        <v>3000</v>
      </c>
      <c r="AA262" s="79">
        <v>58862</v>
      </c>
      <c r="AB262" s="79">
        <v>19362573</v>
      </c>
    </row>
    <row r="263" spans="19:28">
      <c r="S263" s="63" t="s">
        <v>5561</v>
      </c>
      <c r="T263" s="79">
        <v>3015</v>
      </c>
      <c r="U263" s="218">
        <v>-40</v>
      </c>
      <c r="V263" s="79">
        <v>100937</v>
      </c>
      <c r="W263" s="79">
        <v>305475965</v>
      </c>
      <c r="X263" s="79">
        <v>3040</v>
      </c>
      <c r="Y263" s="79">
        <v>3060</v>
      </c>
      <c r="Z263" s="79">
        <v>3000</v>
      </c>
      <c r="AA263" s="79">
        <v>58378</v>
      </c>
      <c r="AB263" s="79">
        <v>19362573</v>
      </c>
    </row>
    <row r="264" spans="19:28">
      <c r="S264" s="63" t="s">
        <v>5567</v>
      </c>
      <c r="T264" s="79">
        <v>3055</v>
      </c>
      <c r="U264" s="218">
        <v>15</v>
      </c>
      <c r="V264" s="79">
        <v>110208</v>
      </c>
      <c r="W264" s="79">
        <v>336424695</v>
      </c>
      <c r="X264" s="79">
        <v>3030</v>
      </c>
      <c r="Y264" s="79">
        <v>3100</v>
      </c>
      <c r="Z264" s="79">
        <v>3025</v>
      </c>
      <c r="AA264" s="79">
        <v>59153</v>
      </c>
      <c r="AB264" s="79">
        <v>19362573</v>
      </c>
    </row>
    <row r="265" spans="19:28">
      <c r="S265" s="63" t="s">
        <v>5572</v>
      </c>
      <c r="T265" s="79">
        <v>3040</v>
      </c>
      <c r="U265" s="218">
        <v>-60</v>
      </c>
      <c r="V265" s="79">
        <v>99119</v>
      </c>
      <c r="W265" s="79">
        <v>302900945</v>
      </c>
      <c r="X265" s="79">
        <v>3085</v>
      </c>
      <c r="Y265" s="79">
        <v>3135</v>
      </c>
      <c r="Z265" s="79">
        <v>3030</v>
      </c>
      <c r="AA265" s="79">
        <v>58862</v>
      </c>
      <c r="AB265" s="79">
        <v>19362573</v>
      </c>
    </row>
    <row r="266" spans="19:28">
      <c r="S266" s="63" t="s">
        <v>5577</v>
      </c>
      <c r="T266" s="79">
        <v>3100</v>
      </c>
      <c r="U266" s="218">
        <v>-15</v>
      </c>
      <c r="V266" s="79">
        <v>122455</v>
      </c>
      <c r="W266" s="79">
        <v>375640560</v>
      </c>
      <c r="X266" s="79">
        <v>3070</v>
      </c>
      <c r="Y266" s="79">
        <v>3120</v>
      </c>
      <c r="Z266" s="79">
        <v>3040</v>
      </c>
      <c r="AA266" s="79">
        <v>60024</v>
      </c>
      <c r="AB266" s="79">
        <v>19362573</v>
      </c>
    </row>
    <row r="267" spans="19:28">
      <c r="S267" s="63" t="s">
        <v>5583</v>
      </c>
      <c r="T267" s="79">
        <v>3115</v>
      </c>
      <c r="U267" s="218">
        <v>-60</v>
      </c>
      <c r="V267" s="79">
        <v>106895</v>
      </c>
      <c r="W267" s="79">
        <v>334302290</v>
      </c>
      <c r="X267" s="79">
        <v>3155</v>
      </c>
      <c r="Y267" s="79">
        <v>3170</v>
      </c>
      <c r="Z267" s="79">
        <v>3105</v>
      </c>
      <c r="AA267" s="79">
        <v>60314</v>
      </c>
      <c r="AB267" s="79">
        <v>19362573</v>
      </c>
    </row>
    <row r="268" spans="19:28">
      <c r="S268" s="63" t="s">
        <v>5587</v>
      </c>
      <c r="T268" s="79">
        <v>3175</v>
      </c>
      <c r="U268" s="218">
        <v>5</v>
      </c>
      <c r="V268" s="79">
        <v>54450</v>
      </c>
      <c r="W268" s="79">
        <v>172474425</v>
      </c>
      <c r="X268" s="79">
        <v>3230</v>
      </c>
      <c r="Y268" s="79">
        <v>3230</v>
      </c>
      <c r="Z268" s="79">
        <v>3145</v>
      </c>
      <c r="AA268" s="79">
        <v>61476</v>
      </c>
      <c r="AB268" s="79">
        <v>19362573</v>
      </c>
    </row>
    <row r="269" spans="19:28">
      <c r="S269" s="63" t="s">
        <v>5590</v>
      </c>
      <c r="T269" s="79">
        <v>3170</v>
      </c>
      <c r="U269" s="218">
        <v>-100</v>
      </c>
      <c r="V269" s="79">
        <v>191924</v>
      </c>
      <c r="W269" s="79">
        <v>613701945</v>
      </c>
      <c r="X269" s="79">
        <v>3210</v>
      </c>
      <c r="Y269" s="79">
        <v>3260</v>
      </c>
      <c r="Z269" s="79">
        <v>3170</v>
      </c>
      <c r="AA269" s="79">
        <v>61379</v>
      </c>
      <c r="AB269" s="79">
        <v>19362573</v>
      </c>
    </row>
    <row r="270" spans="19:28">
      <c r="S270" s="63" t="s">
        <v>5596</v>
      </c>
      <c r="T270" s="79">
        <v>3270</v>
      </c>
      <c r="U270" s="218">
        <v>35</v>
      </c>
      <c r="V270" s="79">
        <v>132142</v>
      </c>
      <c r="W270" s="79">
        <v>422983615</v>
      </c>
      <c r="X270" s="79">
        <v>3240</v>
      </c>
      <c r="Y270" s="79">
        <v>3270</v>
      </c>
      <c r="Z270" s="79">
        <v>3155</v>
      </c>
      <c r="AA270" s="79">
        <v>63316</v>
      </c>
      <c r="AB270" s="79">
        <v>19362573</v>
      </c>
    </row>
    <row r="271" spans="19:28">
      <c r="S271" s="63" t="s">
        <v>5601</v>
      </c>
      <c r="T271" s="79">
        <v>3235</v>
      </c>
      <c r="U271" s="218">
        <v>80</v>
      </c>
      <c r="V271" s="79">
        <v>208656</v>
      </c>
      <c r="W271" s="79">
        <v>661501715</v>
      </c>
      <c r="X271" s="79">
        <v>3185</v>
      </c>
      <c r="Y271" s="79">
        <v>3235</v>
      </c>
      <c r="Z271" s="79">
        <v>3120</v>
      </c>
      <c r="AA271" s="79">
        <v>62638</v>
      </c>
      <c r="AB271" s="79">
        <v>19362573</v>
      </c>
    </row>
    <row r="272" spans="19:28">
      <c r="S272" s="63" t="s">
        <v>5605</v>
      </c>
      <c r="T272" s="79">
        <v>3155</v>
      </c>
      <c r="U272" s="218">
        <v>50</v>
      </c>
      <c r="V272" s="79">
        <v>135529</v>
      </c>
      <c r="W272" s="79">
        <v>422566675</v>
      </c>
      <c r="X272" s="79">
        <v>3160</v>
      </c>
      <c r="Y272" s="79">
        <v>3170</v>
      </c>
      <c r="Z272" s="79">
        <v>3050</v>
      </c>
      <c r="AA272" s="79">
        <v>61089</v>
      </c>
      <c r="AB272" s="79">
        <v>19362573</v>
      </c>
    </row>
    <row r="273" spans="19:28">
      <c r="S273" s="63" t="s">
        <v>5609</v>
      </c>
      <c r="T273" s="79">
        <v>3105</v>
      </c>
      <c r="U273" s="218">
        <v>-170</v>
      </c>
      <c r="V273" s="79">
        <v>318674</v>
      </c>
      <c r="W273" s="79">
        <v>1003592370</v>
      </c>
      <c r="X273" s="79">
        <v>3185</v>
      </c>
      <c r="Y273" s="79">
        <v>3240</v>
      </c>
      <c r="Z273" s="79">
        <v>3100</v>
      </c>
      <c r="AA273" s="79">
        <v>60121</v>
      </c>
      <c r="AB273" s="79">
        <v>19362573</v>
      </c>
    </row>
    <row r="274" spans="19:28">
      <c r="S274" s="63" t="s">
        <v>5613</v>
      </c>
      <c r="T274" s="79">
        <v>3275</v>
      </c>
      <c r="U274" s="218">
        <v>-60</v>
      </c>
      <c r="V274" s="79">
        <v>319607</v>
      </c>
      <c r="W274" s="79">
        <v>1056779560</v>
      </c>
      <c r="X274" s="79">
        <v>3400</v>
      </c>
      <c r="Y274" s="79">
        <v>3400</v>
      </c>
      <c r="Z274" s="79">
        <v>3250</v>
      </c>
      <c r="AA274" s="79">
        <v>63412</v>
      </c>
      <c r="AB274" s="79">
        <v>19362573</v>
      </c>
    </row>
    <row r="275" spans="19:28">
      <c r="S275" s="63" t="s">
        <v>5618</v>
      </c>
      <c r="T275" s="79">
        <v>3335</v>
      </c>
      <c r="U275" s="218">
        <v>-25</v>
      </c>
      <c r="V275" s="79">
        <v>267864</v>
      </c>
      <c r="W275" s="79">
        <v>907108080</v>
      </c>
      <c r="X275" s="79">
        <v>3360</v>
      </c>
      <c r="Y275" s="79">
        <v>3470</v>
      </c>
      <c r="Z275" s="79">
        <v>3325</v>
      </c>
      <c r="AA275" s="79">
        <v>64574</v>
      </c>
      <c r="AB275" s="79">
        <v>19362573</v>
      </c>
    </row>
    <row r="276" spans="19:28">
      <c r="S276" s="63" t="s">
        <v>5622</v>
      </c>
      <c r="T276" s="79">
        <v>3360</v>
      </c>
      <c r="U276" s="218">
        <v>-10</v>
      </c>
      <c r="V276" s="79">
        <v>188733</v>
      </c>
      <c r="W276" s="79">
        <v>630964340</v>
      </c>
      <c r="X276" s="79">
        <v>3340</v>
      </c>
      <c r="Y276" s="79">
        <v>3425</v>
      </c>
      <c r="Z276" s="79">
        <v>3305</v>
      </c>
      <c r="AA276" s="79">
        <v>65058</v>
      </c>
      <c r="AB276" s="79">
        <v>19362573</v>
      </c>
    </row>
    <row r="277" spans="19:28">
      <c r="S277" s="63" t="s">
        <v>5627</v>
      </c>
      <c r="T277" s="79">
        <v>3370</v>
      </c>
      <c r="U277" s="218">
        <v>-110</v>
      </c>
      <c r="V277" s="79">
        <v>278954</v>
      </c>
      <c r="W277" s="79">
        <v>948042450</v>
      </c>
      <c r="X277" s="79">
        <v>3455</v>
      </c>
      <c r="Y277" s="79">
        <v>3475</v>
      </c>
      <c r="Z277" s="79">
        <v>3355</v>
      </c>
      <c r="AA277" s="79">
        <v>65252</v>
      </c>
      <c r="AB277" s="79">
        <v>19362573</v>
      </c>
    </row>
    <row r="278" spans="19:28">
      <c r="S278" s="63" t="s">
        <v>5631</v>
      </c>
      <c r="T278" s="79">
        <v>3480</v>
      </c>
      <c r="U278" s="218">
        <v>45</v>
      </c>
      <c r="V278" s="79">
        <v>432909</v>
      </c>
      <c r="W278" s="79">
        <v>1481822700</v>
      </c>
      <c r="X278" s="79">
        <v>3450</v>
      </c>
      <c r="Y278" s="79">
        <v>3490</v>
      </c>
      <c r="Z278" s="79">
        <v>3340</v>
      </c>
      <c r="AA278" s="79">
        <v>67382</v>
      </c>
      <c r="AB278" s="79">
        <v>19362573</v>
      </c>
    </row>
    <row r="279" spans="19:28">
      <c r="S279" s="63" t="s">
        <v>5637</v>
      </c>
      <c r="T279" s="79">
        <v>3435</v>
      </c>
      <c r="U279" s="218">
        <v>35</v>
      </c>
      <c r="V279" s="79">
        <v>695922</v>
      </c>
      <c r="W279" s="79">
        <v>2396132170</v>
      </c>
      <c r="X279" s="79">
        <v>3350</v>
      </c>
      <c r="Y279" s="79">
        <v>3545</v>
      </c>
      <c r="Z279" s="79">
        <v>3330</v>
      </c>
      <c r="AA279" s="79">
        <v>66510</v>
      </c>
      <c r="AB279" s="79">
        <v>19362573</v>
      </c>
    </row>
    <row r="280" spans="19:28">
      <c r="S280" s="63" t="s">
        <v>5641</v>
      </c>
      <c r="T280" s="79">
        <v>3400</v>
      </c>
      <c r="U280" s="218">
        <v>395</v>
      </c>
      <c r="V280" s="79">
        <v>6912430</v>
      </c>
      <c r="W280" s="79">
        <v>24745327050</v>
      </c>
      <c r="X280" s="79">
        <v>3270</v>
      </c>
      <c r="Y280" s="79">
        <v>3815</v>
      </c>
      <c r="Z280" s="79">
        <v>3190</v>
      </c>
      <c r="AA280" s="79">
        <v>65833</v>
      </c>
      <c r="AB280" s="79">
        <v>19362573</v>
      </c>
    </row>
    <row r="281" spans="19:28">
      <c r="S281" s="63" t="s">
        <v>5647</v>
      </c>
      <c r="T281" s="79">
        <v>3005</v>
      </c>
      <c r="U281" s="218">
        <v>-5</v>
      </c>
      <c r="V281" s="79">
        <v>104694</v>
      </c>
      <c r="W281" s="79">
        <v>314749100</v>
      </c>
      <c r="X281" s="79">
        <v>3010</v>
      </c>
      <c r="Y281" s="79">
        <v>3050</v>
      </c>
      <c r="Z281" s="79">
        <v>2970</v>
      </c>
      <c r="AA281" s="79">
        <v>58185</v>
      </c>
      <c r="AB281" s="79">
        <v>19362573</v>
      </c>
    </row>
    <row r="282" spans="19:28">
      <c r="S282" s="63" t="s">
        <v>5650</v>
      </c>
      <c r="T282" s="79">
        <v>3010</v>
      </c>
      <c r="U282" s="218">
        <v>40</v>
      </c>
      <c r="V282" s="79">
        <v>131227</v>
      </c>
      <c r="W282" s="79">
        <v>394891625</v>
      </c>
      <c r="X282" s="79">
        <v>2995</v>
      </c>
      <c r="Y282" s="79">
        <v>3045</v>
      </c>
      <c r="Z282" s="79">
        <v>2970</v>
      </c>
      <c r="AA282" s="79">
        <v>58281</v>
      </c>
      <c r="AB282" s="79">
        <v>19362573</v>
      </c>
    </row>
    <row r="283" spans="19:28">
      <c r="S283" s="63" t="s">
        <v>5655</v>
      </c>
      <c r="T283" s="79">
        <v>2970</v>
      </c>
      <c r="U283" s="218">
        <v>-45</v>
      </c>
      <c r="V283" s="79">
        <v>164605</v>
      </c>
      <c r="W283" s="79">
        <v>492115860</v>
      </c>
      <c r="X283" s="79">
        <v>3060</v>
      </c>
      <c r="Y283" s="79">
        <v>3065</v>
      </c>
      <c r="Z283" s="79">
        <v>2960</v>
      </c>
      <c r="AA283" s="79">
        <v>57507</v>
      </c>
      <c r="AB283" s="79">
        <v>19362573</v>
      </c>
    </row>
    <row r="284" spans="19:28">
      <c r="S284" s="63" t="s">
        <v>5659</v>
      </c>
      <c r="T284" s="79">
        <v>3015</v>
      </c>
      <c r="U284" s="218">
        <v>-55</v>
      </c>
      <c r="V284" s="79">
        <v>51116</v>
      </c>
      <c r="W284" s="79">
        <v>155026300</v>
      </c>
      <c r="X284" s="79">
        <v>3070</v>
      </c>
      <c r="Y284" s="79">
        <v>3070</v>
      </c>
      <c r="Z284" s="79">
        <v>3000</v>
      </c>
      <c r="AA284" s="79">
        <v>58378</v>
      </c>
      <c r="AB284" s="79">
        <v>19362573</v>
      </c>
    </row>
    <row r="285" spans="19:28">
      <c r="S285" s="63" t="s">
        <v>5663</v>
      </c>
      <c r="T285" s="79">
        <v>3070</v>
      </c>
      <c r="U285" s="218">
        <v>-20</v>
      </c>
      <c r="V285" s="79">
        <v>82951</v>
      </c>
      <c r="W285" s="79">
        <v>256549790</v>
      </c>
      <c r="X285" s="79">
        <v>3110</v>
      </c>
      <c r="Y285" s="79">
        <v>3140</v>
      </c>
      <c r="Z285" s="79">
        <v>3020</v>
      </c>
      <c r="AA285" s="79">
        <v>59443</v>
      </c>
      <c r="AB285" s="79">
        <v>19362573</v>
      </c>
    </row>
    <row r="286" spans="19:28">
      <c r="S286" s="63" t="s">
        <v>5668</v>
      </c>
      <c r="T286" s="79">
        <v>3090</v>
      </c>
      <c r="U286" s="218">
        <v>55</v>
      </c>
      <c r="V286" s="79">
        <v>43214</v>
      </c>
      <c r="W286" s="79">
        <v>131346240</v>
      </c>
      <c r="X286" s="79">
        <v>3055</v>
      </c>
      <c r="Y286" s="79">
        <v>3100</v>
      </c>
      <c r="Z286" s="79">
        <v>2990</v>
      </c>
      <c r="AA286" s="79">
        <v>59830</v>
      </c>
      <c r="AB286" s="79">
        <v>19362573</v>
      </c>
    </row>
    <row r="287" spans="19:28">
      <c r="S287" s="63" t="s">
        <v>5672</v>
      </c>
      <c r="T287" s="79">
        <v>3035</v>
      </c>
      <c r="U287" s="218">
        <v>0</v>
      </c>
      <c r="V287" s="79">
        <v>53236</v>
      </c>
      <c r="W287" s="79">
        <v>163160245</v>
      </c>
      <c r="X287" s="79">
        <v>3035</v>
      </c>
      <c r="Y287" s="79">
        <v>3100</v>
      </c>
      <c r="Z287" s="79">
        <v>3020</v>
      </c>
      <c r="AA287" s="79">
        <v>58765</v>
      </c>
      <c r="AB287" s="79">
        <v>19362573</v>
      </c>
    </row>
    <row r="288" spans="19:28">
      <c r="S288" s="63" t="s">
        <v>5676</v>
      </c>
      <c r="T288" s="79">
        <v>3035</v>
      </c>
      <c r="U288" s="218">
        <v>-5</v>
      </c>
      <c r="V288" s="79">
        <v>37767</v>
      </c>
      <c r="W288" s="79">
        <v>113808470</v>
      </c>
      <c r="X288" s="79">
        <v>3000</v>
      </c>
      <c r="Y288" s="79">
        <v>3055</v>
      </c>
      <c r="Z288" s="79">
        <v>2970</v>
      </c>
      <c r="AA288" s="79">
        <v>58765</v>
      </c>
      <c r="AB288" s="79">
        <v>19362573</v>
      </c>
    </row>
    <row r="289" spans="19:28">
      <c r="S289" s="63" t="s">
        <v>5680</v>
      </c>
      <c r="T289" s="79">
        <v>3040</v>
      </c>
      <c r="U289" s="218">
        <v>-60</v>
      </c>
      <c r="V289" s="79">
        <v>195056</v>
      </c>
      <c r="W289" s="79">
        <v>589829965</v>
      </c>
      <c r="X289" s="79">
        <v>3100</v>
      </c>
      <c r="Y289" s="79">
        <v>3130</v>
      </c>
      <c r="Z289" s="79">
        <v>2975</v>
      </c>
      <c r="AA289" s="79">
        <v>58862</v>
      </c>
      <c r="AB289" s="79">
        <v>19362573</v>
      </c>
    </row>
    <row r="290" spans="19:28">
      <c r="S290" s="63" t="s">
        <v>5683</v>
      </c>
      <c r="T290" s="79">
        <v>3100</v>
      </c>
      <c r="U290" s="218">
        <v>-30</v>
      </c>
      <c r="V290" s="79">
        <v>85217</v>
      </c>
      <c r="W290" s="79">
        <v>262120780</v>
      </c>
      <c r="X290" s="79">
        <v>3175</v>
      </c>
      <c r="Y290" s="79">
        <v>3175</v>
      </c>
      <c r="Z290" s="79">
        <v>3010</v>
      </c>
      <c r="AA290" s="79">
        <v>60024</v>
      </c>
      <c r="AB290" s="79">
        <v>19362573</v>
      </c>
    </row>
    <row r="291" spans="19:28">
      <c r="S291" s="63" t="s">
        <v>5687</v>
      </c>
      <c r="T291" s="79">
        <v>3130</v>
      </c>
      <c r="U291" s="218">
        <v>0</v>
      </c>
      <c r="V291" s="79">
        <v>91917</v>
      </c>
      <c r="W291" s="79">
        <v>285584340</v>
      </c>
      <c r="X291" s="79">
        <v>3130</v>
      </c>
      <c r="Y291" s="79">
        <v>3170</v>
      </c>
      <c r="Z291" s="79">
        <v>3075</v>
      </c>
      <c r="AA291" s="79">
        <v>60605</v>
      </c>
      <c r="AB291" s="79">
        <v>19362573</v>
      </c>
    </row>
    <row r="292" spans="19:28">
      <c r="S292" s="63" t="s">
        <v>5692</v>
      </c>
      <c r="T292" s="79">
        <v>3130</v>
      </c>
      <c r="U292" s="218">
        <v>-5</v>
      </c>
      <c r="V292" s="79">
        <v>54591</v>
      </c>
      <c r="W292" s="79">
        <v>170852960</v>
      </c>
      <c r="X292" s="79">
        <v>3190</v>
      </c>
      <c r="Y292" s="79">
        <v>3190</v>
      </c>
      <c r="Z292" s="79">
        <v>3100</v>
      </c>
      <c r="AA292" s="79">
        <v>60605</v>
      </c>
      <c r="AB292" s="79">
        <v>19362573</v>
      </c>
    </row>
    <row r="293" spans="19:28">
      <c r="S293" s="63" t="s">
        <v>5696</v>
      </c>
      <c r="T293" s="79">
        <v>3135</v>
      </c>
      <c r="U293" s="218">
        <v>-55</v>
      </c>
      <c r="V293" s="79">
        <v>131592</v>
      </c>
      <c r="W293" s="79">
        <v>414325375</v>
      </c>
      <c r="X293" s="79">
        <v>3120</v>
      </c>
      <c r="Y293" s="79">
        <v>3205</v>
      </c>
      <c r="Z293" s="79">
        <v>3115</v>
      </c>
      <c r="AA293" s="79">
        <v>60702</v>
      </c>
      <c r="AB293" s="79">
        <v>19362573</v>
      </c>
    </row>
    <row r="294" spans="19:28">
      <c r="S294" s="63" t="s">
        <v>5700</v>
      </c>
      <c r="T294" s="79">
        <v>3190</v>
      </c>
      <c r="U294" s="218">
        <v>15</v>
      </c>
      <c r="V294" s="79">
        <v>69017</v>
      </c>
      <c r="W294" s="79">
        <v>216254395</v>
      </c>
      <c r="X294" s="79">
        <v>3210</v>
      </c>
      <c r="Y294" s="79">
        <v>3215</v>
      </c>
      <c r="Z294" s="79">
        <v>3165</v>
      </c>
      <c r="AA294" s="79">
        <v>61767</v>
      </c>
      <c r="AB294" s="79">
        <v>19362573</v>
      </c>
    </row>
    <row r="295" spans="19:28">
      <c r="S295" s="63" t="s">
        <v>5704</v>
      </c>
      <c r="T295" s="79">
        <v>3175</v>
      </c>
      <c r="U295" s="218">
        <v>15</v>
      </c>
      <c r="V295" s="79">
        <v>31975</v>
      </c>
      <c r="W295" s="79">
        <v>101251855</v>
      </c>
      <c r="X295" s="79">
        <v>3210</v>
      </c>
      <c r="Y295" s="79">
        <v>3210</v>
      </c>
      <c r="Z295" s="79">
        <v>3150</v>
      </c>
      <c r="AA295" s="79">
        <v>61476</v>
      </c>
      <c r="AB295" s="79">
        <v>19362573</v>
      </c>
    </row>
    <row r="296" spans="19:28">
      <c r="S296" s="63" t="s">
        <v>5708</v>
      </c>
      <c r="T296" s="79">
        <v>3160</v>
      </c>
      <c r="U296" s="218">
        <v>40</v>
      </c>
      <c r="V296" s="79">
        <v>25577</v>
      </c>
      <c r="W296" s="79">
        <v>80622785</v>
      </c>
      <c r="X296" s="79">
        <v>3130</v>
      </c>
      <c r="Y296" s="79">
        <v>3170</v>
      </c>
      <c r="Z296" s="79">
        <v>3130</v>
      </c>
      <c r="AA296" s="79">
        <v>61186</v>
      </c>
      <c r="AB296" s="79">
        <v>19362573</v>
      </c>
    </row>
    <row r="297" spans="19:28">
      <c r="S297" s="63" t="s">
        <v>5711</v>
      </c>
      <c r="T297" s="79">
        <v>3120</v>
      </c>
      <c r="U297" s="218">
        <v>-60</v>
      </c>
      <c r="V297" s="79">
        <v>51461</v>
      </c>
      <c r="W297" s="79">
        <v>160797000</v>
      </c>
      <c r="X297" s="79">
        <v>3140</v>
      </c>
      <c r="Y297" s="79">
        <v>3175</v>
      </c>
      <c r="Z297" s="79">
        <v>3115</v>
      </c>
      <c r="AA297" s="79">
        <v>60411</v>
      </c>
      <c r="AB297" s="79">
        <v>19362573</v>
      </c>
    </row>
    <row r="298" spans="19:28">
      <c r="S298" s="63" t="s">
        <v>5715</v>
      </c>
      <c r="T298" s="79">
        <v>3180</v>
      </c>
      <c r="U298" s="218">
        <v>65</v>
      </c>
      <c r="V298" s="79">
        <v>40283</v>
      </c>
      <c r="W298" s="79">
        <v>125953250</v>
      </c>
      <c r="X298" s="79">
        <v>3115</v>
      </c>
      <c r="Y298" s="79">
        <v>3180</v>
      </c>
      <c r="Z298" s="79">
        <v>3110</v>
      </c>
      <c r="AA298" s="79">
        <v>61573</v>
      </c>
      <c r="AB298" s="79">
        <v>19362573</v>
      </c>
    </row>
    <row r="299" spans="19:28">
      <c r="S299" s="63" t="s">
        <v>5719</v>
      </c>
      <c r="T299" s="79">
        <v>3115</v>
      </c>
      <c r="U299" s="218">
        <v>0</v>
      </c>
      <c r="V299" s="79">
        <v>40694</v>
      </c>
      <c r="W299" s="79">
        <v>127382755</v>
      </c>
      <c r="X299" s="79">
        <v>3125</v>
      </c>
      <c r="Y299" s="79">
        <v>3205</v>
      </c>
      <c r="Z299" s="79">
        <v>3115</v>
      </c>
      <c r="AA299" s="79">
        <v>60314</v>
      </c>
      <c r="AB299" s="79">
        <v>19362573</v>
      </c>
    </row>
    <row r="300" spans="19:28">
      <c r="S300" s="63" t="s">
        <v>5723</v>
      </c>
      <c r="T300" s="79">
        <v>3115</v>
      </c>
      <c r="U300" s="218">
        <v>-55</v>
      </c>
      <c r="V300" s="79">
        <v>83753</v>
      </c>
      <c r="W300" s="79">
        <v>263326235</v>
      </c>
      <c r="X300" s="79">
        <v>3130</v>
      </c>
      <c r="Y300" s="79">
        <v>3190</v>
      </c>
      <c r="Z300" s="79">
        <v>3115</v>
      </c>
      <c r="AA300" s="79">
        <v>60314</v>
      </c>
      <c r="AB300" s="79">
        <v>19362573</v>
      </c>
    </row>
    <row r="301" spans="19:28">
      <c r="S301" s="63" t="s">
        <v>5728</v>
      </c>
      <c r="T301" s="79">
        <v>3170</v>
      </c>
      <c r="U301" s="218">
        <v>25</v>
      </c>
      <c r="V301" s="79">
        <v>38604</v>
      </c>
      <c r="W301" s="79">
        <v>122871230</v>
      </c>
      <c r="X301" s="79">
        <v>3145</v>
      </c>
      <c r="Y301" s="79">
        <v>3215</v>
      </c>
      <c r="Z301" s="79">
        <v>3125</v>
      </c>
      <c r="AA301" s="79">
        <v>61379</v>
      </c>
      <c r="AB301" s="79">
        <v>19362573</v>
      </c>
    </row>
    <row r="302" spans="19:28">
      <c r="S302" s="63" t="s">
        <v>5731</v>
      </c>
      <c r="T302" s="79">
        <v>3145</v>
      </c>
      <c r="U302" s="218">
        <v>-125</v>
      </c>
      <c r="V302" s="79">
        <v>69776</v>
      </c>
      <c r="W302" s="79">
        <v>223344085</v>
      </c>
      <c r="X302" s="79">
        <v>3280</v>
      </c>
      <c r="Y302" s="79">
        <v>3300</v>
      </c>
      <c r="Z302" s="79">
        <v>3145</v>
      </c>
      <c r="AA302" s="79">
        <v>60895</v>
      </c>
      <c r="AB302" s="79">
        <v>19362573</v>
      </c>
    </row>
    <row r="303" spans="19:28">
      <c r="S303" s="63" t="s">
        <v>5735</v>
      </c>
      <c r="T303" s="79">
        <v>3270</v>
      </c>
      <c r="U303" s="218">
        <v>5</v>
      </c>
      <c r="V303" s="79">
        <v>185457</v>
      </c>
      <c r="W303" s="79">
        <v>584553815</v>
      </c>
      <c r="X303" s="79">
        <v>3105</v>
      </c>
      <c r="Y303" s="79">
        <v>3395</v>
      </c>
      <c r="Z303" s="79">
        <v>3075</v>
      </c>
      <c r="AA303" s="79">
        <v>63316</v>
      </c>
      <c r="AB303" s="79">
        <v>19362573</v>
      </c>
    </row>
    <row r="304" spans="19:28">
      <c r="S304" s="63" t="s">
        <v>5738</v>
      </c>
      <c r="T304" s="79">
        <v>3265</v>
      </c>
      <c r="U304" s="218">
        <v>-65</v>
      </c>
      <c r="V304" s="79">
        <v>52465</v>
      </c>
      <c r="W304" s="79">
        <v>171896095</v>
      </c>
      <c r="X304" s="79">
        <v>3270</v>
      </c>
      <c r="Y304" s="79">
        <v>3330</v>
      </c>
      <c r="Z304" s="79">
        <v>3260</v>
      </c>
      <c r="AA304" s="79">
        <v>63219</v>
      </c>
      <c r="AB304" s="79">
        <v>19362573</v>
      </c>
    </row>
    <row r="305" spans="19:28">
      <c r="S305" s="63" t="s">
        <v>5741</v>
      </c>
      <c r="T305" s="79">
        <v>3330</v>
      </c>
      <c r="U305" s="218">
        <v>-35</v>
      </c>
      <c r="V305" s="79">
        <v>75794</v>
      </c>
      <c r="W305" s="79">
        <v>250886060</v>
      </c>
      <c r="X305" s="79">
        <v>3400</v>
      </c>
      <c r="Y305" s="79">
        <v>3400</v>
      </c>
      <c r="Z305" s="79">
        <v>3265</v>
      </c>
      <c r="AA305" s="79">
        <v>64477</v>
      </c>
      <c r="AB305" s="79">
        <v>19362573</v>
      </c>
    </row>
    <row r="306" spans="19:28">
      <c r="S306" s="63" t="s">
        <v>5745</v>
      </c>
      <c r="T306" s="79">
        <v>3365</v>
      </c>
      <c r="U306" s="218">
        <v>-70</v>
      </c>
      <c r="V306" s="79">
        <v>101579</v>
      </c>
      <c r="W306" s="79">
        <v>345567200</v>
      </c>
      <c r="X306" s="79">
        <v>3435</v>
      </c>
      <c r="Y306" s="79">
        <v>3455</v>
      </c>
      <c r="Z306" s="79">
        <v>3365</v>
      </c>
      <c r="AA306" s="79">
        <v>65155</v>
      </c>
      <c r="AB306" s="79">
        <v>19362573</v>
      </c>
    </row>
    <row r="307" spans="19:28">
      <c r="S307" s="63" t="s">
        <v>5749</v>
      </c>
      <c r="T307" s="79">
        <v>3435</v>
      </c>
      <c r="U307" s="218">
        <v>5</v>
      </c>
      <c r="V307" s="79">
        <v>154285</v>
      </c>
      <c r="W307" s="79">
        <v>525077020</v>
      </c>
      <c r="X307" s="79">
        <v>3450</v>
      </c>
      <c r="Y307" s="79">
        <v>3450</v>
      </c>
      <c r="Z307" s="79">
        <v>3355</v>
      </c>
      <c r="AA307" s="79">
        <v>66510</v>
      </c>
      <c r="AB307" s="79">
        <v>19362573</v>
      </c>
    </row>
    <row r="308" spans="19:28">
      <c r="S308" s="63" t="s">
        <v>5754</v>
      </c>
      <c r="T308" s="79">
        <v>3430</v>
      </c>
      <c r="U308" s="218">
        <v>15</v>
      </c>
      <c r="V308" s="79">
        <v>70331</v>
      </c>
      <c r="W308" s="79">
        <v>240358910</v>
      </c>
      <c r="X308" s="79">
        <v>3430</v>
      </c>
      <c r="Y308" s="79">
        <v>3455</v>
      </c>
      <c r="Z308" s="79">
        <v>3400</v>
      </c>
      <c r="AA308" s="79">
        <v>66414</v>
      </c>
      <c r="AB308" s="79">
        <v>19362573</v>
      </c>
    </row>
    <row r="309" spans="19:28">
      <c r="S309" s="63" t="s">
        <v>5760</v>
      </c>
      <c r="T309" s="79">
        <v>3415</v>
      </c>
      <c r="U309" s="218">
        <v>0</v>
      </c>
      <c r="V309" s="79">
        <v>91432</v>
      </c>
      <c r="W309" s="79">
        <v>312075800</v>
      </c>
      <c r="X309" s="79">
        <v>3360</v>
      </c>
      <c r="Y309" s="79">
        <v>3450</v>
      </c>
      <c r="Z309" s="79">
        <v>3360</v>
      </c>
      <c r="AA309" s="79">
        <v>66123</v>
      </c>
      <c r="AB309" s="79">
        <v>19362573</v>
      </c>
    </row>
    <row r="310" spans="19:28">
      <c r="S310" s="63" t="s">
        <v>5765</v>
      </c>
      <c r="T310" s="79">
        <v>3415</v>
      </c>
      <c r="U310" s="218">
        <v>-35</v>
      </c>
      <c r="V310" s="79">
        <v>127662</v>
      </c>
      <c r="W310" s="79">
        <v>436178520</v>
      </c>
      <c r="X310" s="79">
        <v>3420</v>
      </c>
      <c r="Y310" s="79">
        <v>3485</v>
      </c>
      <c r="Z310" s="79">
        <v>3390</v>
      </c>
      <c r="AA310" s="79">
        <v>66123</v>
      </c>
      <c r="AB310" s="79">
        <v>19362573</v>
      </c>
    </row>
    <row r="311" spans="19:28">
      <c r="S311" s="63" t="s">
        <v>5769</v>
      </c>
      <c r="T311" s="79">
        <v>3450</v>
      </c>
      <c r="U311" s="218">
        <v>-70</v>
      </c>
      <c r="V311" s="79">
        <v>133732</v>
      </c>
      <c r="W311" s="79">
        <v>462332875</v>
      </c>
      <c r="X311" s="79">
        <v>3540</v>
      </c>
      <c r="Y311" s="79">
        <v>3540</v>
      </c>
      <c r="Z311" s="79">
        <v>3425</v>
      </c>
      <c r="AA311" s="79">
        <v>66801</v>
      </c>
      <c r="AB311" s="79">
        <v>19362573</v>
      </c>
    </row>
    <row r="312" spans="19:28">
      <c r="S312" s="63" t="s">
        <v>5774</v>
      </c>
      <c r="T312" s="79">
        <v>3520</v>
      </c>
      <c r="U312" s="218">
        <v>45</v>
      </c>
      <c r="V312" s="79">
        <v>136691</v>
      </c>
      <c r="W312" s="79">
        <v>480773965</v>
      </c>
      <c r="X312" s="79">
        <v>3475</v>
      </c>
      <c r="Y312" s="79">
        <v>3560</v>
      </c>
      <c r="Z312" s="79">
        <v>3425</v>
      </c>
      <c r="AA312" s="79">
        <v>68156</v>
      </c>
      <c r="AB312" s="79">
        <v>19362573</v>
      </c>
    </row>
    <row r="313" spans="19:28">
      <c r="S313" s="63" t="s">
        <v>5778</v>
      </c>
      <c r="T313" s="79">
        <v>3475</v>
      </c>
      <c r="U313" s="218">
        <v>20</v>
      </c>
      <c r="V313" s="79">
        <v>105442</v>
      </c>
      <c r="W313" s="79">
        <v>364067960</v>
      </c>
      <c r="X313" s="79">
        <v>3435</v>
      </c>
      <c r="Y313" s="79">
        <v>3485</v>
      </c>
      <c r="Z313" s="79">
        <v>3405</v>
      </c>
      <c r="AA313" s="79">
        <v>67285</v>
      </c>
      <c r="AB313" s="79">
        <v>19362573</v>
      </c>
    </row>
    <row r="314" spans="19:28">
      <c r="S314" s="63" t="s">
        <v>5783</v>
      </c>
      <c r="T314" s="79">
        <v>3455</v>
      </c>
      <c r="U314" s="218">
        <v>155</v>
      </c>
      <c r="V314" s="79">
        <v>367335</v>
      </c>
      <c r="W314" s="79">
        <v>1251082565</v>
      </c>
      <c r="X314" s="79">
        <v>3265</v>
      </c>
      <c r="Y314" s="79">
        <v>3460</v>
      </c>
      <c r="Z314" s="79">
        <v>3265</v>
      </c>
      <c r="AA314" s="79">
        <v>66898</v>
      </c>
      <c r="AB314" s="79">
        <v>19362573</v>
      </c>
    </row>
    <row r="315" spans="19:28">
      <c r="S315" s="63" t="s">
        <v>5788</v>
      </c>
      <c r="T315" s="79">
        <v>3300</v>
      </c>
      <c r="U315" s="218">
        <v>-55</v>
      </c>
      <c r="V315" s="79">
        <v>146558</v>
      </c>
      <c r="W315" s="79">
        <v>483359510</v>
      </c>
      <c r="X315" s="79">
        <v>3360</v>
      </c>
      <c r="Y315" s="79">
        <v>3370</v>
      </c>
      <c r="Z315" s="79">
        <v>3245</v>
      </c>
      <c r="AA315" s="79">
        <v>63896</v>
      </c>
      <c r="AB315" s="79">
        <v>19362573</v>
      </c>
    </row>
    <row r="316" spans="19:28">
      <c r="S316" s="63" t="s">
        <v>5794</v>
      </c>
      <c r="T316" s="79">
        <v>3355</v>
      </c>
      <c r="U316" s="218">
        <v>280</v>
      </c>
      <c r="V316" s="79">
        <v>889955</v>
      </c>
      <c r="W316" s="79">
        <v>2933802805</v>
      </c>
      <c r="X316" s="79">
        <v>3050</v>
      </c>
      <c r="Y316" s="79">
        <v>3460</v>
      </c>
      <c r="Z316" s="79">
        <v>3050</v>
      </c>
      <c r="AA316" s="79">
        <v>64961</v>
      </c>
      <c r="AB316" s="79">
        <v>19362573</v>
      </c>
    </row>
    <row r="317" spans="19:28">
      <c r="S317" s="63" t="s">
        <v>5798</v>
      </c>
      <c r="T317" s="79">
        <v>3075</v>
      </c>
      <c r="U317" s="218">
        <v>-5</v>
      </c>
      <c r="V317" s="79">
        <v>68698</v>
      </c>
      <c r="W317" s="79">
        <v>210018485</v>
      </c>
      <c r="X317" s="79">
        <v>3085</v>
      </c>
      <c r="Y317" s="79">
        <v>3085</v>
      </c>
      <c r="Z317" s="79">
        <v>3030</v>
      </c>
      <c r="AA317" s="79">
        <v>59540</v>
      </c>
      <c r="AB317" s="79">
        <v>19362573</v>
      </c>
    </row>
    <row r="318" spans="19:28">
      <c r="S318" s="63" t="s">
        <v>5803</v>
      </c>
      <c r="T318" s="79">
        <v>3080</v>
      </c>
      <c r="U318" s="218">
        <v>20</v>
      </c>
      <c r="V318" s="79">
        <v>30517</v>
      </c>
      <c r="W318" s="79">
        <v>93404795</v>
      </c>
      <c r="X318" s="79">
        <v>3075</v>
      </c>
      <c r="Y318" s="79">
        <v>3085</v>
      </c>
      <c r="Z318" s="79">
        <v>3035</v>
      </c>
      <c r="AA318" s="79">
        <v>59637</v>
      </c>
      <c r="AB318" s="79">
        <v>19362573</v>
      </c>
    </row>
    <row r="319" spans="19:28">
      <c r="S319" s="63" t="s">
        <v>5808</v>
      </c>
      <c r="T319" s="79">
        <v>3060</v>
      </c>
      <c r="U319" s="218">
        <v>-35</v>
      </c>
      <c r="V319" s="79">
        <v>67185</v>
      </c>
      <c r="W319" s="79">
        <v>205885490</v>
      </c>
      <c r="X319" s="79">
        <v>3075</v>
      </c>
      <c r="Y319" s="79">
        <v>3100</v>
      </c>
      <c r="Z319" s="79">
        <v>3045</v>
      </c>
      <c r="AA319" s="79">
        <v>59249</v>
      </c>
      <c r="AB319" s="79">
        <v>19362573</v>
      </c>
    </row>
    <row r="320" spans="19:28">
      <c r="S320" s="63" t="s">
        <v>5813</v>
      </c>
      <c r="T320" s="79">
        <v>3095</v>
      </c>
      <c r="U320" s="218">
        <v>-40</v>
      </c>
      <c r="V320" s="79">
        <v>71763</v>
      </c>
      <c r="W320" s="79">
        <v>223438840</v>
      </c>
      <c r="X320" s="79">
        <v>3130</v>
      </c>
      <c r="Y320" s="79">
        <v>3185</v>
      </c>
      <c r="Z320" s="79">
        <v>3090</v>
      </c>
      <c r="AA320" s="79">
        <v>59927</v>
      </c>
      <c r="AB320" s="79">
        <v>19362573</v>
      </c>
    </row>
    <row r="321" spans="19:28">
      <c r="S321" s="63" t="s">
        <v>5817</v>
      </c>
      <c r="T321" s="79">
        <v>3135</v>
      </c>
      <c r="U321" s="218">
        <v>-60</v>
      </c>
      <c r="V321" s="79">
        <v>112727</v>
      </c>
      <c r="W321" s="79">
        <v>354175870</v>
      </c>
      <c r="X321" s="79">
        <v>3140</v>
      </c>
      <c r="Y321" s="79">
        <v>3190</v>
      </c>
      <c r="Z321" s="79">
        <v>3100</v>
      </c>
      <c r="AA321" s="79">
        <v>60702</v>
      </c>
      <c r="AB321" s="79">
        <v>19362573</v>
      </c>
    </row>
    <row r="322" spans="19:28">
      <c r="S322" s="63" t="s">
        <v>5821</v>
      </c>
      <c r="T322" s="79">
        <v>3195</v>
      </c>
      <c r="U322" s="218">
        <v>-20</v>
      </c>
      <c r="V322" s="79">
        <v>77672</v>
      </c>
      <c r="W322" s="79">
        <v>246847935</v>
      </c>
      <c r="X322" s="79">
        <v>3220</v>
      </c>
      <c r="Y322" s="79">
        <v>3220</v>
      </c>
      <c r="Z322" s="79">
        <v>3145</v>
      </c>
      <c r="AA322" s="79">
        <v>61863</v>
      </c>
      <c r="AB322" s="79">
        <v>19362573</v>
      </c>
    </row>
    <row r="323" spans="19:28">
      <c r="S323" s="63" t="s">
        <v>5825</v>
      </c>
      <c r="T323" s="79">
        <v>3215</v>
      </c>
      <c r="U323" s="218">
        <v>55</v>
      </c>
      <c r="V323" s="79">
        <v>159471</v>
      </c>
      <c r="W323" s="79">
        <v>509195210</v>
      </c>
      <c r="X323" s="79">
        <v>3165</v>
      </c>
      <c r="Y323" s="79">
        <v>3215</v>
      </c>
      <c r="Z323" s="79">
        <v>3140</v>
      </c>
      <c r="AA323" s="79">
        <v>62251</v>
      </c>
      <c r="AB323" s="79">
        <v>19362573</v>
      </c>
    </row>
    <row r="324" spans="19:28">
      <c r="S324" s="63" t="s">
        <v>5832</v>
      </c>
      <c r="T324" s="79">
        <v>3160</v>
      </c>
      <c r="U324" s="218">
        <v>-20</v>
      </c>
      <c r="V324" s="79">
        <v>129711</v>
      </c>
      <c r="W324" s="79">
        <v>411037435</v>
      </c>
      <c r="X324" s="79">
        <v>3155</v>
      </c>
      <c r="Y324" s="79">
        <v>3225</v>
      </c>
      <c r="Z324" s="79">
        <v>3125</v>
      </c>
      <c r="AA324" s="79">
        <v>61186</v>
      </c>
      <c r="AB324" s="79">
        <v>19362573</v>
      </c>
    </row>
    <row r="325" spans="19:28">
      <c r="S325" s="63" t="s">
        <v>5836</v>
      </c>
      <c r="T325" s="79">
        <v>3180</v>
      </c>
      <c r="U325" s="218">
        <v>55</v>
      </c>
      <c r="V325" s="79">
        <v>75362</v>
      </c>
      <c r="W325" s="79">
        <v>238690415</v>
      </c>
      <c r="X325" s="79">
        <v>3120</v>
      </c>
      <c r="Y325" s="79">
        <v>3185</v>
      </c>
      <c r="Z325" s="79">
        <v>3100</v>
      </c>
      <c r="AA325" s="79">
        <v>61573</v>
      </c>
      <c r="AB325" s="79">
        <v>19362573</v>
      </c>
    </row>
    <row r="326" spans="19:28">
      <c r="S326" s="63" t="s">
        <v>5840</v>
      </c>
      <c r="T326" s="79">
        <v>3125</v>
      </c>
      <c r="U326" s="218">
        <v>-5</v>
      </c>
      <c r="V326" s="79">
        <v>157465</v>
      </c>
      <c r="W326" s="79">
        <v>485624155</v>
      </c>
      <c r="X326" s="79">
        <v>3190</v>
      </c>
      <c r="Y326" s="79">
        <v>3190</v>
      </c>
      <c r="Z326" s="79">
        <v>3010</v>
      </c>
      <c r="AA326" s="79">
        <v>60508</v>
      </c>
      <c r="AB326" s="79">
        <v>19362573</v>
      </c>
    </row>
    <row r="327" spans="19:28">
      <c r="S327" s="63" t="s">
        <v>5843</v>
      </c>
      <c r="T327" s="79">
        <v>3130</v>
      </c>
      <c r="U327" s="218">
        <v>-40</v>
      </c>
      <c r="V327" s="79">
        <v>106988</v>
      </c>
      <c r="W327" s="79">
        <v>334112855</v>
      </c>
      <c r="X327" s="79">
        <v>3160</v>
      </c>
      <c r="Y327" s="79">
        <v>3195</v>
      </c>
      <c r="Z327" s="79">
        <v>3060</v>
      </c>
      <c r="AA327" s="79">
        <v>60605</v>
      </c>
      <c r="AB327" s="79">
        <v>19362573</v>
      </c>
    </row>
    <row r="328" spans="19:28">
      <c r="S328" s="63" t="s">
        <v>5847</v>
      </c>
      <c r="T328" s="79">
        <v>3170</v>
      </c>
      <c r="U328" s="218">
        <v>5</v>
      </c>
      <c r="V328" s="79">
        <v>57680</v>
      </c>
      <c r="W328" s="79">
        <v>181895490</v>
      </c>
      <c r="X328" s="79">
        <v>3170</v>
      </c>
      <c r="Y328" s="79">
        <v>3170</v>
      </c>
      <c r="Z328" s="79">
        <v>3110</v>
      </c>
      <c r="AA328" s="79">
        <v>61379</v>
      </c>
      <c r="AB328" s="79">
        <v>19362573</v>
      </c>
    </row>
    <row r="329" spans="19:28">
      <c r="S329" s="63" t="s">
        <v>5851</v>
      </c>
      <c r="T329" s="79">
        <v>3165</v>
      </c>
      <c r="U329" s="218">
        <v>50</v>
      </c>
      <c r="V329" s="79">
        <v>74394</v>
      </c>
      <c r="W329" s="79">
        <v>234339005</v>
      </c>
      <c r="X329" s="79">
        <v>3120</v>
      </c>
      <c r="Y329" s="79">
        <v>3185</v>
      </c>
      <c r="Z329" s="79">
        <v>3095</v>
      </c>
      <c r="AA329" s="79">
        <v>61283</v>
      </c>
      <c r="AB329" s="79">
        <v>19362573</v>
      </c>
    </row>
    <row r="330" spans="19:28">
      <c r="S330" s="63" t="s">
        <v>5852</v>
      </c>
      <c r="T330" s="79">
        <v>3115</v>
      </c>
      <c r="U330" s="218">
        <v>80</v>
      </c>
      <c r="V330" s="79">
        <v>64414</v>
      </c>
      <c r="W330" s="79">
        <v>197536955</v>
      </c>
      <c r="X330" s="79">
        <v>3050</v>
      </c>
      <c r="Y330" s="79">
        <v>3115</v>
      </c>
      <c r="Z330" s="79">
        <v>2995</v>
      </c>
      <c r="AA330" s="79">
        <v>60314</v>
      </c>
      <c r="AB330" s="79">
        <v>19362573</v>
      </c>
    </row>
    <row r="331" spans="19:28">
      <c r="S331" s="63" t="s">
        <v>5853</v>
      </c>
      <c r="T331" s="79">
        <v>3035</v>
      </c>
      <c r="U331" s="218">
        <v>5</v>
      </c>
      <c r="V331" s="79">
        <v>57272</v>
      </c>
      <c r="W331" s="79">
        <v>174968130</v>
      </c>
      <c r="X331" s="79">
        <v>3030</v>
      </c>
      <c r="Y331" s="79">
        <v>3115</v>
      </c>
      <c r="Z331" s="79">
        <v>2970</v>
      </c>
      <c r="AA331" s="79">
        <v>58765</v>
      </c>
      <c r="AB331" s="79">
        <v>19362573</v>
      </c>
    </row>
    <row r="332" spans="19:28">
      <c r="S332" s="63" t="s">
        <v>5854</v>
      </c>
      <c r="T332" s="79">
        <v>3030</v>
      </c>
      <c r="U332" s="218">
        <v>20</v>
      </c>
      <c r="V332" s="79">
        <v>48027</v>
      </c>
      <c r="W332" s="79">
        <v>146171690</v>
      </c>
      <c r="X332" s="79">
        <v>3010</v>
      </c>
      <c r="Y332" s="79">
        <v>3080</v>
      </c>
      <c r="Z332" s="79">
        <v>3000</v>
      </c>
      <c r="AA332" s="79">
        <v>58669</v>
      </c>
      <c r="AB332" s="79">
        <v>19362573</v>
      </c>
    </row>
    <row r="333" spans="19:28">
      <c r="S333" s="63" t="s">
        <v>5855</v>
      </c>
      <c r="T333" s="79">
        <v>3010</v>
      </c>
      <c r="U333" s="218">
        <v>-45</v>
      </c>
      <c r="V333" s="79">
        <v>111429</v>
      </c>
      <c r="W333" s="79">
        <v>334991620</v>
      </c>
      <c r="X333" s="79">
        <v>3055</v>
      </c>
      <c r="Y333" s="79">
        <v>3090</v>
      </c>
      <c r="Z333" s="79">
        <v>2975</v>
      </c>
      <c r="AA333" s="79">
        <v>58281</v>
      </c>
      <c r="AB333" s="79">
        <v>19362573</v>
      </c>
    </row>
    <row r="334" spans="19:28">
      <c r="S334" s="63" t="s">
        <v>5856</v>
      </c>
      <c r="T334" s="79">
        <v>3055</v>
      </c>
      <c r="U334" s="218">
        <v>-50</v>
      </c>
      <c r="V334" s="79">
        <v>92188</v>
      </c>
      <c r="W334" s="79">
        <v>281226325</v>
      </c>
      <c r="X334" s="79">
        <v>3085</v>
      </c>
      <c r="Y334" s="79">
        <v>3085</v>
      </c>
      <c r="Z334" s="79">
        <v>3015</v>
      </c>
      <c r="AA334" s="79">
        <v>59153</v>
      </c>
      <c r="AB334" s="79">
        <v>19362573</v>
      </c>
    </row>
    <row r="335" spans="19:28">
      <c r="S335" s="63" t="s">
        <v>5857</v>
      </c>
      <c r="T335" s="79">
        <v>3105</v>
      </c>
      <c r="U335" s="218">
        <v>-20</v>
      </c>
      <c r="V335" s="79">
        <v>43063</v>
      </c>
      <c r="W335" s="79">
        <v>133285115</v>
      </c>
      <c r="X335" s="79">
        <v>3125</v>
      </c>
      <c r="Y335" s="79">
        <v>3210</v>
      </c>
      <c r="Z335" s="79">
        <v>3070</v>
      </c>
      <c r="AA335" s="79">
        <v>60121</v>
      </c>
      <c r="AB335" s="79">
        <v>19362573</v>
      </c>
    </row>
    <row r="336" spans="19:28">
      <c r="S336" s="63" t="s">
        <v>5858</v>
      </c>
      <c r="T336" s="79">
        <v>3125</v>
      </c>
      <c r="U336" s="218">
        <v>-40</v>
      </c>
      <c r="V336" s="79">
        <v>86346</v>
      </c>
      <c r="W336" s="79">
        <v>268680320</v>
      </c>
      <c r="X336" s="79">
        <v>3165</v>
      </c>
      <c r="Y336" s="79">
        <v>3175</v>
      </c>
      <c r="Z336" s="79">
        <v>3070</v>
      </c>
      <c r="AA336" s="79">
        <v>60508</v>
      </c>
      <c r="AB336" s="79">
        <v>19362573</v>
      </c>
    </row>
    <row r="337" spans="19:28">
      <c r="S337" s="63" t="s">
        <v>5859</v>
      </c>
      <c r="T337" s="79">
        <v>3165</v>
      </c>
      <c r="U337" s="218">
        <v>-50</v>
      </c>
      <c r="V337" s="79">
        <v>116022</v>
      </c>
      <c r="W337" s="79">
        <v>362569550</v>
      </c>
      <c r="X337" s="79">
        <v>3200</v>
      </c>
      <c r="Y337" s="79">
        <v>3225</v>
      </c>
      <c r="Z337" s="79">
        <v>3085</v>
      </c>
      <c r="AA337" s="79">
        <v>61283</v>
      </c>
      <c r="AB337" s="79">
        <v>19362573</v>
      </c>
    </row>
    <row r="338" spans="19:28">
      <c r="S338" s="63" t="s">
        <v>5860</v>
      </c>
      <c r="T338" s="79">
        <v>3215</v>
      </c>
      <c r="U338" s="218">
        <v>-5</v>
      </c>
      <c r="V338" s="79">
        <v>42827</v>
      </c>
      <c r="W338" s="79">
        <v>138159940</v>
      </c>
      <c r="X338" s="79">
        <v>3220</v>
      </c>
      <c r="Y338" s="79">
        <v>3270</v>
      </c>
      <c r="Z338" s="79">
        <v>3185</v>
      </c>
      <c r="AA338" s="79">
        <v>62251</v>
      </c>
      <c r="AB338" s="79">
        <v>19362573</v>
      </c>
    </row>
    <row r="339" spans="19:28">
      <c r="S339" s="63" t="s">
        <v>5861</v>
      </c>
      <c r="T339" s="79">
        <v>3220</v>
      </c>
      <c r="U339" s="218">
        <v>70</v>
      </c>
      <c r="V339" s="79">
        <v>57295</v>
      </c>
      <c r="W339" s="79">
        <v>183529075</v>
      </c>
      <c r="X339" s="79">
        <v>3185</v>
      </c>
      <c r="Y339" s="79">
        <v>3230</v>
      </c>
      <c r="Z339" s="79">
        <v>3160</v>
      </c>
      <c r="AA339" s="79">
        <v>62347</v>
      </c>
      <c r="AB339" s="79">
        <v>19362573</v>
      </c>
    </row>
    <row r="340" spans="19:28">
      <c r="S340" s="63" t="s">
        <v>5862</v>
      </c>
      <c r="T340" s="79">
        <v>3150</v>
      </c>
      <c r="U340" s="218">
        <v>25</v>
      </c>
      <c r="V340" s="79">
        <v>51273</v>
      </c>
      <c r="W340" s="79">
        <v>160937805</v>
      </c>
      <c r="X340" s="79">
        <v>3100</v>
      </c>
      <c r="Y340" s="79">
        <v>3170</v>
      </c>
      <c r="Z340" s="79">
        <v>3100</v>
      </c>
      <c r="AA340" s="79">
        <v>60992</v>
      </c>
      <c r="AB340" s="79">
        <v>19362573</v>
      </c>
    </row>
    <row r="341" spans="19:28">
      <c r="S341" s="63" t="s">
        <v>5863</v>
      </c>
      <c r="T341" s="79">
        <v>3125</v>
      </c>
      <c r="U341" s="218">
        <v>-10</v>
      </c>
      <c r="V341" s="79">
        <v>42060</v>
      </c>
      <c r="W341" s="79">
        <v>130889010</v>
      </c>
      <c r="X341" s="79">
        <v>3135</v>
      </c>
      <c r="Y341" s="79">
        <v>3165</v>
      </c>
      <c r="Z341" s="79">
        <v>3060</v>
      </c>
      <c r="AA341" s="79">
        <v>60508</v>
      </c>
      <c r="AB341" s="79">
        <v>19362573</v>
      </c>
    </row>
    <row r="342" spans="19:28">
      <c r="S342" s="63" t="s">
        <v>5864</v>
      </c>
      <c r="T342" s="79">
        <v>3135</v>
      </c>
      <c r="U342" s="218">
        <v>5</v>
      </c>
      <c r="V342" s="79">
        <v>62135</v>
      </c>
      <c r="W342" s="79">
        <v>194518645</v>
      </c>
      <c r="X342" s="79">
        <v>3120</v>
      </c>
      <c r="Y342" s="79">
        <v>3185</v>
      </c>
      <c r="Z342" s="79">
        <v>3100</v>
      </c>
      <c r="AA342" s="79">
        <v>60702</v>
      </c>
      <c r="AB342" s="79">
        <v>19362573</v>
      </c>
    </row>
    <row r="343" spans="19:28">
      <c r="S343" s="63" t="s">
        <v>5865</v>
      </c>
      <c r="T343" s="79">
        <v>3130</v>
      </c>
      <c r="U343" s="218">
        <v>-55</v>
      </c>
      <c r="V343" s="79">
        <v>139199</v>
      </c>
      <c r="W343" s="79">
        <v>432746390</v>
      </c>
      <c r="X343" s="79">
        <v>3185</v>
      </c>
      <c r="Y343" s="79">
        <v>3225</v>
      </c>
      <c r="Z343" s="79">
        <v>3060</v>
      </c>
      <c r="AA343" s="79">
        <v>60605</v>
      </c>
      <c r="AB343" s="79">
        <v>19362573</v>
      </c>
    </row>
    <row r="344" spans="19:28">
      <c r="S344" s="63" t="s">
        <v>5866</v>
      </c>
      <c r="T344" s="79">
        <v>3185</v>
      </c>
      <c r="U344" s="218">
        <v>-30</v>
      </c>
      <c r="V344" s="79">
        <v>107249</v>
      </c>
      <c r="W344" s="79">
        <v>343238230</v>
      </c>
      <c r="X344" s="79">
        <v>3220</v>
      </c>
      <c r="Y344" s="79">
        <v>3265</v>
      </c>
      <c r="Z344" s="79">
        <v>3150</v>
      </c>
      <c r="AA344" s="79">
        <v>61670</v>
      </c>
      <c r="AB344" s="79">
        <v>19362573</v>
      </c>
    </row>
    <row r="345" spans="19:28">
      <c r="S345" s="63" t="s">
        <v>5867</v>
      </c>
      <c r="T345" s="79">
        <v>3215</v>
      </c>
      <c r="U345" s="218">
        <v>25</v>
      </c>
      <c r="V345" s="79">
        <v>116268</v>
      </c>
      <c r="W345" s="79">
        <v>375090060</v>
      </c>
      <c r="X345" s="79">
        <v>3245</v>
      </c>
      <c r="Y345" s="79">
        <v>3280</v>
      </c>
      <c r="Z345" s="79">
        <v>3195</v>
      </c>
      <c r="AA345" s="79">
        <v>62251</v>
      </c>
      <c r="AB345" s="79">
        <v>19362573</v>
      </c>
    </row>
    <row r="346" spans="19:28">
      <c r="S346" s="63" t="s">
        <v>5868</v>
      </c>
      <c r="T346" s="79">
        <v>3190</v>
      </c>
      <c r="U346" s="218">
        <v>-25</v>
      </c>
      <c r="V346" s="79">
        <v>58666</v>
      </c>
      <c r="W346" s="79">
        <v>187901185</v>
      </c>
      <c r="X346" s="79">
        <v>3215</v>
      </c>
      <c r="Y346" s="79">
        <v>3235</v>
      </c>
      <c r="Z346" s="79">
        <v>3185</v>
      </c>
      <c r="AA346" s="79">
        <v>61767</v>
      </c>
      <c r="AB346" s="79">
        <v>19362573</v>
      </c>
    </row>
    <row r="347" spans="19:28">
      <c r="S347" s="63" t="s">
        <v>5869</v>
      </c>
      <c r="T347" s="79">
        <v>3215</v>
      </c>
      <c r="U347" s="218">
        <v>-15</v>
      </c>
      <c r="V347" s="79">
        <v>170787</v>
      </c>
      <c r="W347" s="79">
        <v>541257820</v>
      </c>
      <c r="X347" s="79">
        <v>3300</v>
      </c>
      <c r="Y347" s="79">
        <v>3300</v>
      </c>
      <c r="Z347" s="79">
        <v>3015</v>
      </c>
      <c r="AA347" s="79">
        <v>62251</v>
      </c>
      <c r="AB347" s="79">
        <v>19362573</v>
      </c>
    </row>
    <row r="348" spans="19:28">
      <c r="S348" s="63" t="s">
        <v>5870</v>
      </c>
      <c r="T348" s="79">
        <v>3230</v>
      </c>
      <c r="U348" s="218">
        <v>-125</v>
      </c>
      <c r="V348" s="79">
        <v>319284</v>
      </c>
      <c r="W348" s="79">
        <v>1036923810</v>
      </c>
      <c r="X348" s="79">
        <v>3390</v>
      </c>
      <c r="Y348" s="79">
        <v>3390</v>
      </c>
      <c r="Z348" s="79">
        <v>3060</v>
      </c>
      <c r="AA348" s="79">
        <v>62541</v>
      </c>
      <c r="AB348" s="79">
        <v>19362573</v>
      </c>
    </row>
    <row r="349" spans="19:28">
      <c r="S349" s="63" t="s">
        <v>5871</v>
      </c>
      <c r="T349" s="79">
        <v>3355</v>
      </c>
      <c r="U349" s="218">
        <v>-20</v>
      </c>
      <c r="V349" s="79">
        <v>61536</v>
      </c>
      <c r="W349" s="79">
        <v>207642935</v>
      </c>
      <c r="X349" s="79">
        <v>3365</v>
      </c>
      <c r="Y349" s="79">
        <v>3435</v>
      </c>
      <c r="Z349" s="79">
        <v>3350</v>
      </c>
      <c r="AA349" s="79">
        <v>64961</v>
      </c>
      <c r="AB349" s="79">
        <v>19362573</v>
      </c>
    </row>
    <row r="350" spans="19:28">
      <c r="S350" s="63" t="s">
        <v>5872</v>
      </c>
      <c r="T350" s="79">
        <v>3375</v>
      </c>
      <c r="U350" s="218">
        <v>-55</v>
      </c>
      <c r="V350" s="79">
        <v>38429</v>
      </c>
      <c r="W350" s="79">
        <v>130505875</v>
      </c>
      <c r="X350" s="79">
        <v>3470</v>
      </c>
      <c r="Y350" s="79">
        <v>3470</v>
      </c>
      <c r="Z350" s="79">
        <v>3365</v>
      </c>
      <c r="AA350" s="79">
        <v>65349</v>
      </c>
      <c r="AB350" s="79">
        <v>19362573</v>
      </c>
    </row>
    <row r="351" spans="19:28">
      <c r="S351" s="63" t="s">
        <v>5873</v>
      </c>
      <c r="T351" s="79">
        <v>3430</v>
      </c>
      <c r="U351" s="218">
        <v>-75</v>
      </c>
      <c r="V351" s="79">
        <v>70409</v>
      </c>
      <c r="W351" s="79">
        <v>244092870</v>
      </c>
      <c r="X351" s="79">
        <v>3480</v>
      </c>
      <c r="Y351" s="79">
        <v>3520</v>
      </c>
      <c r="Z351" s="79">
        <v>3430</v>
      </c>
      <c r="AA351" s="79">
        <v>66414</v>
      </c>
      <c r="AB351" s="79">
        <v>19362573</v>
      </c>
    </row>
    <row r="352" spans="19:28">
      <c r="S352" s="63" t="s">
        <v>5874</v>
      </c>
      <c r="T352" s="79">
        <v>3505</v>
      </c>
      <c r="U352" s="218">
        <v>105</v>
      </c>
      <c r="V352" s="79">
        <v>148698</v>
      </c>
      <c r="W352" s="79">
        <v>516562915</v>
      </c>
      <c r="X352" s="79">
        <v>3405</v>
      </c>
      <c r="Y352" s="79">
        <v>3515</v>
      </c>
      <c r="Z352" s="79">
        <v>3400</v>
      </c>
      <c r="AA352" s="79">
        <v>67866</v>
      </c>
      <c r="AB352" s="79">
        <v>19362573</v>
      </c>
    </row>
    <row r="353" spans="19:28">
      <c r="S353" s="63" t="s">
        <v>5875</v>
      </c>
      <c r="T353" s="79">
        <v>3400</v>
      </c>
      <c r="U353" s="218">
        <v>0</v>
      </c>
      <c r="V353" s="79">
        <v>61713</v>
      </c>
      <c r="W353" s="79">
        <v>209839465</v>
      </c>
      <c r="X353" s="79">
        <v>3400</v>
      </c>
      <c r="Y353" s="79">
        <v>3480</v>
      </c>
      <c r="Z353" s="79">
        <v>3370</v>
      </c>
      <c r="AA353" s="79">
        <v>65833</v>
      </c>
      <c r="AB353" s="79">
        <v>19362573</v>
      </c>
    </row>
    <row r="354" spans="19:28">
      <c r="S354" s="63" t="s">
        <v>5876</v>
      </c>
      <c r="T354" s="79">
        <v>3400</v>
      </c>
      <c r="U354" s="218">
        <v>-10</v>
      </c>
      <c r="V354" s="79">
        <v>95774</v>
      </c>
      <c r="W354" s="79">
        <v>323852300</v>
      </c>
      <c r="X354" s="79">
        <v>3415</v>
      </c>
      <c r="Y354" s="79">
        <v>3475</v>
      </c>
      <c r="Z354" s="79">
        <v>3335</v>
      </c>
      <c r="AA354" s="79">
        <v>65833</v>
      </c>
      <c r="AB354" s="79">
        <v>19362573</v>
      </c>
    </row>
    <row r="355" spans="19:28">
      <c r="S355" s="63" t="s">
        <v>5877</v>
      </c>
      <c r="T355" s="79">
        <v>3410</v>
      </c>
      <c r="U355" s="218">
        <v>-30</v>
      </c>
      <c r="V355" s="79">
        <v>49880</v>
      </c>
      <c r="W355" s="79">
        <v>171822385</v>
      </c>
      <c r="X355" s="79">
        <v>3475</v>
      </c>
      <c r="Y355" s="79">
        <v>3480</v>
      </c>
      <c r="Z355" s="79">
        <v>3410</v>
      </c>
      <c r="AA355" s="79">
        <v>66026</v>
      </c>
      <c r="AB355" s="79">
        <v>19362573</v>
      </c>
    </row>
    <row r="356" spans="19:28">
      <c r="S356" s="63" t="s">
        <v>5878</v>
      </c>
      <c r="T356" s="79">
        <v>3440</v>
      </c>
      <c r="U356" s="218">
        <v>30</v>
      </c>
      <c r="V356" s="79">
        <v>63842</v>
      </c>
      <c r="W356" s="79">
        <v>218552105</v>
      </c>
      <c r="X356" s="79">
        <v>3415</v>
      </c>
      <c r="Y356" s="79">
        <v>3475</v>
      </c>
      <c r="Z356" s="79">
        <v>3400</v>
      </c>
      <c r="AA356" s="79">
        <v>66607</v>
      </c>
      <c r="AB356" s="79">
        <v>19362573</v>
      </c>
    </row>
    <row r="357" spans="19:28">
      <c r="S357" s="63" t="s">
        <v>5879</v>
      </c>
      <c r="T357" s="79">
        <v>3410</v>
      </c>
      <c r="U357" s="218">
        <v>-150</v>
      </c>
      <c r="V357" s="79">
        <v>315199</v>
      </c>
      <c r="W357" s="79">
        <v>1086066805</v>
      </c>
      <c r="X357" s="79">
        <v>3560</v>
      </c>
      <c r="Y357" s="79">
        <v>3560</v>
      </c>
      <c r="Z357" s="79">
        <v>3400</v>
      </c>
      <c r="AA357" s="79">
        <v>66026</v>
      </c>
      <c r="AB357" s="79">
        <v>19362573</v>
      </c>
    </row>
    <row r="358" spans="19:28">
      <c r="S358" s="63" t="s">
        <v>5880</v>
      </c>
      <c r="T358" s="79">
        <v>3560</v>
      </c>
      <c r="U358" s="218">
        <v>5</v>
      </c>
      <c r="V358" s="79">
        <v>107268</v>
      </c>
      <c r="W358" s="79">
        <v>378071860</v>
      </c>
      <c r="X358" s="79">
        <v>3550</v>
      </c>
      <c r="Y358" s="79">
        <v>3580</v>
      </c>
      <c r="Z358" s="79">
        <v>3500</v>
      </c>
      <c r="AA358" s="79">
        <v>68931</v>
      </c>
      <c r="AB358" s="79">
        <v>19362573</v>
      </c>
    </row>
    <row r="359" spans="19:28">
      <c r="S359" s="63" t="s">
        <v>5881</v>
      </c>
      <c r="T359" s="79">
        <v>3555</v>
      </c>
      <c r="U359" s="218">
        <v>-145</v>
      </c>
      <c r="V359" s="79">
        <v>119748</v>
      </c>
      <c r="W359" s="79">
        <v>429332180</v>
      </c>
      <c r="X359" s="79">
        <v>3700</v>
      </c>
      <c r="Y359" s="79">
        <v>3705</v>
      </c>
      <c r="Z359" s="79">
        <v>3535</v>
      </c>
      <c r="AA359" s="79">
        <v>68834</v>
      </c>
      <c r="AB359" s="79">
        <v>19362573</v>
      </c>
    </row>
    <row r="360" spans="19:28">
      <c r="S360" s="63" t="s">
        <v>5882</v>
      </c>
      <c r="T360" s="79">
        <v>3700</v>
      </c>
      <c r="U360" s="218">
        <v>-80</v>
      </c>
      <c r="V360" s="79">
        <v>240645</v>
      </c>
      <c r="W360" s="79">
        <v>891587960</v>
      </c>
      <c r="X360" s="79">
        <v>3800</v>
      </c>
      <c r="Y360" s="79">
        <v>3830</v>
      </c>
      <c r="Z360" s="79">
        <v>3625</v>
      </c>
      <c r="AA360" s="79">
        <v>71090</v>
      </c>
      <c r="AB360" s="79">
        <v>19213543</v>
      </c>
    </row>
    <row r="361" spans="19:28">
      <c r="S361" s="63" t="s">
        <v>5883</v>
      </c>
      <c r="T361" s="79">
        <v>3780</v>
      </c>
      <c r="U361" s="218">
        <v>90</v>
      </c>
      <c r="V361" s="79">
        <v>125721</v>
      </c>
      <c r="W361" s="79">
        <v>471997445</v>
      </c>
      <c r="X361" s="79">
        <v>3690</v>
      </c>
      <c r="Y361" s="79">
        <v>3795</v>
      </c>
      <c r="Z361" s="79">
        <v>3680</v>
      </c>
      <c r="AA361" s="79">
        <v>72627</v>
      </c>
      <c r="AB361" s="79">
        <v>19213543</v>
      </c>
    </row>
    <row r="362" spans="19:28">
      <c r="S362" s="63" t="s">
        <v>5884</v>
      </c>
      <c r="T362" s="79">
        <v>3690</v>
      </c>
      <c r="U362" s="218">
        <v>10</v>
      </c>
      <c r="V362" s="79">
        <v>44437</v>
      </c>
      <c r="W362" s="79">
        <v>162767325</v>
      </c>
      <c r="X362" s="79">
        <v>3680</v>
      </c>
      <c r="Y362" s="79">
        <v>3690</v>
      </c>
      <c r="Z362" s="79">
        <v>3620</v>
      </c>
      <c r="AA362" s="79">
        <v>66499</v>
      </c>
      <c r="AB362" s="79">
        <v>18021293</v>
      </c>
    </row>
    <row r="363" spans="19:28">
      <c r="S363" s="63" t="s">
        <v>5885</v>
      </c>
      <c r="T363" s="79">
        <v>3680</v>
      </c>
      <c r="U363" s="218">
        <v>10</v>
      </c>
      <c r="V363" s="79">
        <v>85396</v>
      </c>
      <c r="W363" s="79">
        <v>313538525</v>
      </c>
      <c r="X363" s="79">
        <v>3630</v>
      </c>
      <c r="Y363" s="79">
        <v>3705</v>
      </c>
      <c r="Z363" s="79">
        <v>3625</v>
      </c>
      <c r="AA363" s="79">
        <v>66318</v>
      </c>
      <c r="AB363" s="79">
        <v>18021293</v>
      </c>
    </row>
    <row r="364" spans="19:28">
      <c r="S364" s="63" t="s">
        <v>5886</v>
      </c>
      <c r="T364" s="79">
        <v>3670</v>
      </c>
      <c r="U364" s="218">
        <v>40</v>
      </c>
      <c r="V364" s="79">
        <v>67872</v>
      </c>
      <c r="W364" s="79">
        <v>246114260</v>
      </c>
      <c r="X364" s="79">
        <v>3630</v>
      </c>
      <c r="Y364" s="79">
        <v>3670</v>
      </c>
      <c r="Z364" s="79">
        <v>3570</v>
      </c>
      <c r="AA364" s="79">
        <v>66138</v>
      </c>
      <c r="AB364" s="79">
        <v>18021293</v>
      </c>
    </row>
    <row r="365" spans="19:28">
      <c r="S365" s="63" t="s">
        <v>5887</v>
      </c>
      <c r="T365" s="79">
        <v>3630</v>
      </c>
      <c r="U365" s="218">
        <v>-15</v>
      </c>
      <c r="V365" s="79">
        <v>118582</v>
      </c>
      <c r="W365" s="79">
        <v>424118105</v>
      </c>
      <c r="X365" s="79">
        <v>3645</v>
      </c>
      <c r="Y365" s="79">
        <v>3645</v>
      </c>
      <c r="Z365" s="79">
        <v>3505</v>
      </c>
      <c r="AA365" s="79">
        <v>65417</v>
      </c>
      <c r="AB365" s="79">
        <v>18021293</v>
      </c>
    </row>
    <row r="366" spans="19:28">
      <c r="S366" s="63" t="s">
        <v>5888</v>
      </c>
      <c r="T366" s="79">
        <v>3645</v>
      </c>
      <c r="U366" s="218">
        <v>-5</v>
      </c>
      <c r="V366" s="79">
        <v>50488</v>
      </c>
      <c r="W366" s="79">
        <v>184507295</v>
      </c>
      <c r="X366" s="79">
        <v>3720</v>
      </c>
      <c r="Y366" s="79">
        <v>3720</v>
      </c>
      <c r="Z366" s="79">
        <v>3600</v>
      </c>
      <c r="AA366" s="79">
        <v>65688</v>
      </c>
      <c r="AB366" s="79">
        <v>18021293</v>
      </c>
    </row>
    <row r="367" spans="19:28">
      <c r="S367" s="63" t="s">
        <v>5889</v>
      </c>
      <c r="T367" s="79">
        <v>3650</v>
      </c>
      <c r="U367" s="218">
        <v>-10</v>
      </c>
      <c r="V367" s="79">
        <v>55660</v>
      </c>
      <c r="W367" s="79">
        <v>203168280</v>
      </c>
      <c r="X367" s="79">
        <v>3650</v>
      </c>
      <c r="Y367" s="79">
        <v>3690</v>
      </c>
      <c r="Z367" s="79">
        <v>3550</v>
      </c>
      <c r="AA367" s="79">
        <v>65778</v>
      </c>
      <c r="AB367" s="79">
        <v>18021293</v>
      </c>
    </row>
    <row r="368" spans="19:28">
      <c r="S368" s="63" t="s">
        <v>5890</v>
      </c>
      <c r="T368" s="79">
        <v>3660</v>
      </c>
      <c r="U368" s="218">
        <v>-10</v>
      </c>
      <c r="V368" s="79">
        <v>69110</v>
      </c>
      <c r="W368" s="79">
        <v>252268505</v>
      </c>
      <c r="X368" s="79">
        <v>3670</v>
      </c>
      <c r="Y368" s="79">
        <v>3690</v>
      </c>
      <c r="Z368" s="79">
        <v>3605</v>
      </c>
      <c r="AA368" s="79">
        <v>65958</v>
      </c>
      <c r="AB368" s="79">
        <v>18021293</v>
      </c>
    </row>
    <row r="369" spans="19:28">
      <c r="S369" s="63" t="s">
        <v>5891</v>
      </c>
      <c r="T369" s="79">
        <v>3670</v>
      </c>
      <c r="U369" s="218">
        <v>15</v>
      </c>
      <c r="V369" s="79">
        <v>44294</v>
      </c>
      <c r="W369" s="79">
        <v>162130570</v>
      </c>
      <c r="X369" s="79">
        <v>3660</v>
      </c>
      <c r="Y369" s="79">
        <v>3680</v>
      </c>
      <c r="Z369" s="79">
        <v>3630</v>
      </c>
      <c r="AA369" s="79">
        <v>66138</v>
      </c>
      <c r="AB369" s="79">
        <v>18021293</v>
      </c>
    </row>
    <row r="370" spans="19:28">
      <c r="S370" s="63" t="s">
        <v>5892</v>
      </c>
      <c r="T370" s="79">
        <v>3655</v>
      </c>
      <c r="U370" s="218">
        <v>60</v>
      </c>
      <c r="V370" s="79">
        <v>124617</v>
      </c>
      <c r="W370" s="79">
        <v>451265175</v>
      </c>
      <c r="X370" s="79">
        <v>3575</v>
      </c>
      <c r="Y370" s="79">
        <v>3660</v>
      </c>
      <c r="Z370" s="79">
        <v>3550</v>
      </c>
      <c r="AA370" s="79">
        <v>65868</v>
      </c>
      <c r="AB370" s="79">
        <v>18021293</v>
      </c>
    </row>
    <row r="371" spans="19:28">
      <c r="S371" s="63" t="s">
        <v>5893</v>
      </c>
      <c r="T371" s="79">
        <v>3595</v>
      </c>
      <c r="U371" s="218">
        <v>40</v>
      </c>
      <c r="V371" s="79">
        <v>89748</v>
      </c>
      <c r="W371" s="79">
        <v>321605930</v>
      </c>
      <c r="X371" s="79">
        <v>3525</v>
      </c>
      <c r="Y371" s="79">
        <v>3625</v>
      </c>
      <c r="Z371" s="79">
        <v>3525</v>
      </c>
      <c r="AA371" s="79">
        <v>64787</v>
      </c>
      <c r="AB371" s="79">
        <v>18021293</v>
      </c>
    </row>
    <row r="372" spans="19:28">
      <c r="S372" s="63" t="s">
        <v>5894</v>
      </c>
      <c r="T372" s="79">
        <v>3555</v>
      </c>
      <c r="U372" s="218">
        <v>5</v>
      </c>
      <c r="V372" s="79">
        <v>46386</v>
      </c>
      <c r="W372" s="79">
        <v>163925235</v>
      </c>
      <c r="X372" s="79">
        <v>3530</v>
      </c>
      <c r="Y372" s="79">
        <v>3595</v>
      </c>
      <c r="Z372" s="79">
        <v>3500</v>
      </c>
      <c r="AA372" s="79">
        <v>64066</v>
      </c>
      <c r="AB372" s="79">
        <v>18021293</v>
      </c>
    </row>
    <row r="373" spans="19:28">
      <c r="S373" s="63" t="s">
        <v>5895</v>
      </c>
      <c r="T373" s="79">
        <v>3550</v>
      </c>
      <c r="U373" s="218">
        <v>25</v>
      </c>
      <c r="V373" s="79">
        <v>43170</v>
      </c>
      <c r="W373" s="79">
        <v>152023215</v>
      </c>
      <c r="X373" s="79">
        <v>3515</v>
      </c>
      <c r="Y373" s="79">
        <v>3560</v>
      </c>
      <c r="Z373" s="79">
        <v>3505</v>
      </c>
      <c r="AA373" s="79">
        <v>63976</v>
      </c>
      <c r="AB373" s="79">
        <v>18021293</v>
      </c>
    </row>
    <row r="374" spans="19:28">
      <c r="S374" s="63" t="s">
        <v>5896</v>
      </c>
      <c r="T374" s="79">
        <v>3525</v>
      </c>
      <c r="U374" s="218">
        <v>-5</v>
      </c>
      <c r="V374" s="79">
        <v>284232</v>
      </c>
      <c r="W374" s="79">
        <v>1018883060</v>
      </c>
      <c r="X374" s="79">
        <v>3520</v>
      </c>
      <c r="Y374" s="79">
        <v>3730</v>
      </c>
      <c r="Z374" s="79">
        <v>3485</v>
      </c>
      <c r="AA374" s="79">
        <v>63525</v>
      </c>
      <c r="AB374" s="79">
        <v>18021293</v>
      </c>
    </row>
    <row r="375" spans="19:28">
      <c r="S375" s="63" t="s">
        <v>5897</v>
      </c>
      <c r="T375" s="79">
        <v>3530</v>
      </c>
      <c r="U375" s="218">
        <v>-45</v>
      </c>
      <c r="V375" s="79">
        <v>33711</v>
      </c>
      <c r="W375" s="79">
        <v>119182890</v>
      </c>
      <c r="X375" s="79">
        <v>3575</v>
      </c>
      <c r="Y375" s="79">
        <v>3575</v>
      </c>
      <c r="Z375" s="79">
        <v>3510</v>
      </c>
      <c r="AA375" s="79">
        <v>63615</v>
      </c>
      <c r="AB375" s="79">
        <v>18021293</v>
      </c>
    </row>
    <row r="376" spans="19:28">
      <c r="S376" s="63" t="s">
        <v>5898</v>
      </c>
      <c r="T376" s="79">
        <v>3575</v>
      </c>
      <c r="U376" s="218">
        <v>15</v>
      </c>
      <c r="V376" s="79">
        <v>62474</v>
      </c>
      <c r="W376" s="79">
        <v>220784040</v>
      </c>
      <c r="X376" s="79">
        <v>3560</v>
      </c>
      <c r="Y376" s="79">
        <v>3580</v>
      </c>
      <c r="Z376" s="79">
        <v>3500</v>
      </c>
      <c r="AA376" s="79">
        <v>64426</v>
      </c>
      <c r="AB376" s="79">
        <v>18021293</v>
      </c>
    </row>
    <row r="377" spans="19:28">
      <c r="S377" s="63" t="s">
        <v>5899</v>
      </c>
      <c r="T377" s="79">
        <v>3560</v>
      </c>
      <c r="U377" s="218">
        <v>-35</v>
      </c>
      <c r="V377" s="79">
        <v>475663</v>
      </c>
      <c r="W377" s="79">
        <v>1735878735</v>
      </c>
      <c r="X377" s="79">
        <v>3645</v>
      </c>
      <c r="Y377" s="79">
        <v>3845</v>
      </c>
      <c r="Z377" s="79">
        <v>3410</v>
      </c>
      <c r="AA377" s="79">
        <v>64156</v>
      </c>
      <c r="AB377" s="79">
        <v>18021293</v>
      </c>
    </row>
    <row r="378" spans="19:28">
      <c r="S378" s="63" t="s">
        <v>5900</v>
      </c>
      <c r="T378" s="79">
        <v>3595</v>
      </c>
      <c r="U378" s="218">
        <v>0</v>
      </c>
      <c r="V378" s="79">
        <v>43994</v>
      </c>
      <c r="W378" s="79">
        <v>157888230</v>
      </c>
      <c r="X378" s="79">
        <v>3595</v>
      </c>
      <c r="Y378" s="79">
        <v>3650</v>
      </c>
      <c r="Z378" s="79">
        <v>3500</v>
      </c>
      <c r="AA378" s="79">
        <v>64787</v>
      </c>
      <c r="AB378" s="79">
        <v>18021293</v>
      </c>
    </row>
    <row r="379" spans="19:28">
      <c r="S379" s="63" t="s">
        <v>5901</v>
      </c>
      <c r="T379" s="79">
        <v>3595</v>
      </c>
      <c r="U379" s="218">
        <v>-5</v>
      </c>
      <c r="V379" s="79">
        <v>45283</v>
      </c>
      <c r="W379" s="79">
        <v>163161890</v>
      </c>
      <c r="X379" s="79">
        <v>3615</v>
      </c>
      <c r="Y379" s="79">
        <v>3655</v>
      </c>
      <c r="Z379" s="79">
        <v>3550</v>
      </c>
      <c r="AA379" s="79">
        <v>64787</v>
      </c>
      <c r="AB379" s="79">
        <v>18021293</v>
      </c>
    </row>
    <row r="380" spans="19:28">
      <c r="S380" s="63" t="s">
        <v>5902</v>
      </c>
      <c r="T380" s="79">
        <v>3600</v>
      </c>
      <c r="U380" s="218">
        <v>-55</v>
      </c>
      <c r="V380" s="79">
        <v>31671</v>
      </c>
      <c r="W380" s="79">
        <v>113947030</v>
      </c>
      <c r="X380" s="79">
        <v>3670</v>
      </c>
      <c r="Y380" s="79">
        <v>3670</v>
      </c>
      <c r="Z380" s="79">
        <v>3565</v>
      </c>
      <c r="AA380" s="79">
        <v>64877</v>
      </c>
      <c r="AB380" s="79">
        <v>18021293</v>
      </c>
    </row>
    <row r="381" spans="19:28">
      <c r="S381" s="63" t="s">
        <v>5903</v>
      </c>
      <c r="T381" s="79">
        <v>3655</v>
      </c>
      <c r="U381" s="218">
        <v>-35</v>
      </c>
      <c r="V381" s="79">
        <v>37671</v>
      </c>
      <c r="W381" s="79">
        <v>137485335</v>
      </c>
      <c r="X381" s="79">
        <v>3720</v>
      </c>
      <c r="Y381" s="79">
        <v>3720</v>
      </c>
      <c r="Z381" s="79">
        <v>3590</v>
      </c>
      <c r="AA381" s="79">
        <v>65868</v>
      </c>
      <c r="AB381" s="79">
        <v>18021293</v>
      </c>
    </row>
    <row r="382" spans="19:28">
      <c r="S382" s="63" t="s">
        <v>5904</v>
      </c>
      <c r="T382" s="79">
        <v>3690</v>
      </c>
      <c r="U382" s="218">
        <v>30</v>
      </c>
      <c r="V382" s="79">
        <v>274903</v>
      </c>
      <c r="W382" s="79">
        <v>1013990255</v>
      </c>
      <c r="X382" s="79">
        <v>3700</v>
      </c>
      <c r="Y382" s="79">
        <v>3750</v>
      </c>
      <c r="Z382" s="79">
        <v>3595</v>
      </c>
      <c r="AA382" s="79">
        <v>66499</v>
      </c>
      <c r="AB382" s="79">
        <v>18021293</v>
      </c>
    </row>
    <row r="383" spans="19:28">
      <c r="S383" s="63" t="s">
        <v>5905</v>
      </c>
      <c r="T383" s="79">
        <v>3660</v>
      </c>
      <c r="U383" s="218">
        <v>40</v>
      </c>
      <c r="V383" s="79">
        <v>83915</v>
      </c>
      <c r="W383" s="79">
        <v>304109255</v>
      </c>
      <c r="X383" s="79">
        <v>3600</v>
      </c>
      <c r="Y383" s="79">
        <v>3660</v>
      </c>
      <c r="Z383" s="79">
        <v>3595</v>
      </c>
      <c r="AA383" s="79">
        <v>65958</v>
      </c>
      <c r="AB383" s="79">
        <v>18021293</v>
      </c>
    </row>
    <row r="384" spans="19:28">
      <c r="S384" s="63" t="s">
        <v>5906</v>
      </c>
      <c r="T384" s="79">
        <v>3620</v>
      </c>
      <c r="U384" s="218">
        <v>20</v>
      </c>
      <c r="V384" s="79">
        <v>27779</v>
      </c>
      <c r="W384" s="79">
        <v>100668325</v>
      </c>
      <c r="X384" s="79">
        <v>3590</v>
      </c>
      <c r="Y384" s="79">
        <v>3640</v>
      </c>
      <c r="Z384" s="79">
        <v>3590</v>
      </c>
      <c r="AA384" s="79">
        <v>65237</v>
      </c>
      <c r="AB384" s="79">
        <v>18021293</v>
      </c>
    </row>
    <row r="385" spans="19:28">
      <c r="S385" s="63" t="s">
        <v>5907</v>
      </c>
      <c r="T385" s="79">
        <v>3600</v>
      </c>
      <c r="U385" s="218">
        <v>25</v>
      </c>
      <c r="V385" s="79">
        <v>73762</v>
      </c>
      <c r="W385" s="79">
        <v>263278150</v>
      </c>
      <c r="X385" s="79">
        <v>3590</v>
      </c>
      <c r="Y385" s="79">
        <v>3630</v>
      </c>
      <c r="Z385" s="79">
        <v>3510</v>
      </c>
      <c r="AA385" s="79">
        <v>64877</v>
      </c>
      <c r="AB385" s="79">
        <v>18021293</v>
      </c>
    </row>
    <row r="386" spans="19:28">
      <c r="S386" s="63" t="s">
        <v>5908</v>
      </c>
      <c r="T386" s="79">
        <v>3575</v>
      </c>
      <c r="U386" s="218">
        <v>0</v>
      </c>
      <c r="V386" s="79">
        <v>43234</v>
      </c>
      <c r="W386" s="79">
        <v>152895465</v>
      </c>
      <c r="X386" s="79">
        <v>3530</v>
      </c>
      <c r="Y386" s="79">
        <v>3590</v>
      </c>
      <c r="Z386" s="79">
        <v>3460</v>
      </c>
      <c r="AA386" s="79">
        <v>64426</v>
      </c>
      <c r="AB386" s="79">
        <v>18021293</v>
      </c>
    </row>
    <row r="387" spans="19:28">
      <c r="S387" s="63" t="s">
        <v>5909</v>
      </c>
      <c r="T387" s="79">
        <v>3575</v>
      </c>
      <c r="U387" s="218">
        <v>205</v>
      </c>
      <c r="V387" s="79">
        <v>67059</v>
      </c>
      <c r="W387" s="79">
        <v>234945040</v>
      </c>
      <c r="X387" s="79">
        <v>3410</v>
      </c>
      <c r="Y387" s="79">
        <v>3575</v>
      </c>
      <c r="Z387" s="79">
        <v>3410</v>
      </c>
      <c r="AA387" s="79">
        <v>64426</v>
      </c>
      <c r="AB387" s="79">
        <v>18021293</v>
      </c>
    </row>
    <row r="388" spans="19:28">
      <c r="S388" s="63" t="s">
        <v>5910</v>
      </c>
      <c r="T388" s="79">
        <v>3370</v>
      </c>
      <c r="U388" s="218">
        <v>30</v>
      </c>
      <c r="V388" s="79">
        <v>41850</v>
      </c>
      <c r="W388" s="79">
        <v>140220045</v>
      </c>
      <c r="X388" s="79">
        <v>3480</v>
      </c>
      <c r="Y388" s="79">
        <v>3480</v>
      </c>
      <c r="Z388" s="79">
        <v>3300</v>
      </c>
      <c r="AA388" s="79">
        <v>60732</v>
      </c>
      <c r="AB388" s="79">
        <v>18021293</v>
      </c>
    </row>
    <row r="389" spans="19:28">
      <c r="S389" s="63" t="s">
        <v>5911</v>
      </c>
      <c r="T389" s="79">
        <v>3340</v>
      </c>
      <c r="U389" s="218">
        <v>-55</v>
      </c>
      <c r="V389" s="79">
        <v>61050</v>
      </c>
      <c r="W389" s="79">
        <v>204678010</v>
      </c>
      <c r="X389" s="79">
        <v>3310</v>
      </c>
      <c r="Y389" s="79">
        <v>3395</v>
      </c>
      <c r="Z389" s="79">
        <v>3300</v>
      </c>
      <c r="AA389" s="79">
        <v>60191</v>
      </c>
      <c r="AB389" s="79">
        <v>18021293</v>
      </c>
    </row>
    <row r="390" spans="19:28">
      <c r="S390" s="63" t="s">
        <v>5912</v>
      </c>
      <c r="T390" s="79">
        <v>3395</v>
      </c>
      <c r="U390" s="218">
        <v>-105</v>
      </c>
      <c r="V390" s="79">
        <v>84271</v>
      </c>
      <c r="W390" s="79">
        <v>288141885</v>
      </c>
      <c r="X390" s="79">
        <v>3500</v>
      </c>
      <c r="Y390" s="79">
        <v>3530</v>
      </c>
      <c r="Z390" s="79">
        <v>3385</v>
      </c>
      <c r="AA390" s="79">
        <v>61182</v>
      </c>
      <c r="AB390" s="79">
        <v>18021293</v>
      </c>
    </row>
    <row r="391" spans="19:28">
      <c r="S391" s="63" t="s">
        <v>5913</v>
      </c>
      <c r="T391" s="79">
        <v>3500</v>
      </c>
      <c r="U391" s="218">
        <v>-120</v>
      </c>
      <c r="V391" s="79">
        <v>85634</v>
      </c>
      <c r="W391" s="79">
        <v>300278870</v>
      </c>
      <c r="X391" s="79">
        <v>3600</v>
      </c>
      <c r="Y391" s="79">
        <v>3600</v>
      </c>
      <c r="Z391" s="79">
        <v>3430</v>
      </c>
      <c r="AA391" s="79">
        <v>63075</v>
      </c>
      <c r="AB391" s="79">
        <v>18021293</v>
      </c>
    </row>
    <row r="392" spans="19:28">
      <c r="S392" s="63" t="s">
        <v>5914</v>
      </c>
      <c r="T392" s="79">
        <v>3620</v>
      </c>
      <c r="U392" s="218">
        <v>-30</v>
      </c>
      <c r="V392" s="79">
        <v>66141</v>
      </c>
      <c r="W392" s="79">
        <v>238332420</v>
      </c>
      <c r="X392" s="79">
        <v>3670</v>
      </c>
      <c r="Y392" s="79">
        <v>3670</v>
      </c>
      <c r="Z392" s="79">
        <v>3540</v>
      </c>
      <c r="AA392" s="79">
        <v>65237</v>
      </c>
      <c r="AB392" s="79">
        <v>18021293</v>
      </c>
    </row>
    <row r="393" spans="19:28">
      <c r="S393" s="63" t="s">
        <v>5915</v>
      </c>
      <c r="T393" s="79">
        <v>3650</v>
      </c>
      <c r="U393" s="218">
        <v>45</v>
      </c>
      <c r="V393" s="79">
        <v>93621</v>
      </c>
      <c r="W393" s="79">
        <v>340936140</v>
      </c>
      <c r="X393" s="79">
        <v>3650</v>
      </c>
      <c r="Y393" s="79">
        <v>3695</v>
      </c>
      <c r="Z393" s="79">
        <v>3600</v>
      </c>
      <c r="AA393" s="79">
        <v>65778</v>
      </c>
      <c r="AB393" s="79">
        <v>18021293</v>
      </c>
    </row>
    <row r="394" spans="19:28">
      <c r="S394" s="63" t="s">
        <v>5916</v>
      </c>
      <c r="T394" s="79">
        <v>3605</v>
      </c>
      <c r="U394" s="218">
        <v>35</v>
      </c>
      <c r="V394" s="79">
        <v>50811</v>
      </c>
      <c r="W394" s="79">
        <v>182002405</v>
      </c>
      <c r="X394" s="79">
        <v>3570</v>
      </c>
      <c r="Y394" s="79">
        <v>3645</v>
      </c>
      <c r="Z394" s="79">
        <v>3530</v>
      </c>
      <c r="AA394" s="79">
        <v>64967</v>
      </c>
      <c r="AB394" s="79">
        <v>18021293</v>
      </c>
    </row>
    <row r="395" spans="19:28">
      <c r="S395" s="63" t="s">
        <v>5917</v>
      </c>
      <c r="T395" s="79">
        <v>3570</v>
      </c>
      <c r="U395" s="218">
        <v>-5</v>
      </c>
      <c r="V395" s="79">
        <v>66886</v>
      </c>
      <c r="W395" s="79">
        <v>238190935</v>
      </c>
      <c r="X395" s="79">
        <v>3610</v>
      </c>
      <c r="Y395" s="79">
        <v>3610</v>
      </c>
      <c r="Z395" s="79">
        <v>3525</v>
      </c>
      <c r="AA395" s="79">
        <v>64336</v>
      </c>
      <c r="AB395" s="79">
        <v>18021293</v>
      </c>
    </row>
    <row r="396" spans="19:28">
      <c r="S396" s="63" t="s">
        <v>5918</v>
      </c>
      <c r="T396" s="79">
        <v>3575</v>
      </c>
      <c r="U396" s="218">
        <v>0</v>
      </c>
      <c r="V396" s="79">
        <v>90665</v>
      </c>
      <c r="W396" s="79">
        <v>321806050</v>
      </c>
      <c r="X396" s="79">
        <v>3575</v>
      </c>
      <c r="Y396" s="79">
        <v>3615</v>
      </c>
      <c r="Z396" s="79">
        <v>3515</v>
      </c>
      <c r="AA396" s="79">
        <v>64426</v>
      </c>
      <c r="AB396" s="79">
        <v>18021293</v>
      </c>
    </row>
    <row r="397" spans="19:28">
      <c r="S397" s="63" t="s">
        <v>5919</v>
      </c>
      <c r="T397" s="79">
        <v>3575</v>
      </c>
      <c r="U397" s="218">
        <v>-35</v>
      </c>
      <c r="V397" s="79">
        <v>100022</v>
      </c>
      <c r="W397" s="79">
        <v>354259750</v>
      </c>
      <c r="X397" s="79">
        <v>3615</v>
      </c>
      <c r="Y397" s="79">
        <v>3655</v>
      </c>
      <c r="Z397" s="79">
        <v>3505</v>
      </c>
      <c r="AA397" s="79">
        <v>64426</v>
      </c>
      <c r="AB397" s="79">
        <v>18021293</v>
      </c>
    </row>
    <row r="398" spans="19:28">
      <c r="S398" s="63" t="s">
        <v>5920</v>
      </c>
      <c r="T398" s="79">
        <v>3610</v>
      </c>
      <c r="U398" s="218">
        <v>-15</v>
      </c>
      <c r="V398" s="79">
        <v>42685</v>
      </c>
      <c r="W398" s="79">
        <v>153902915</v>
      </c>
      <c r="X398" s="79">
        <v>3655</v>
      </c>
      <c r="Y398" s="79">
        <v>3655</v>
      </c>
      <c r="Z398" s="79">
        <v>3575</v>
      </c>
      <c r="AA398" s="79">
        <v>65057</v>
      </c>
      <c r="AB398" s="79">
        <v>18021293</v>
      </c>
    </row>
    <row r="399" spans="19:28">
      <c r="S399" s="63" t="s">
        <v>5921</v>
      </c>
      <c r="T399" s="79">
        <v>3625</v>
      </c>
      <c r="U399" s="218">
        <v>25</v>
      </c>
      <c r="V399" s="79">
        <v>58282</v>
      </c>
      <c r="W399" s="79">
        <v>209371745</v>
      </c>
      <c r="X399" s="79">
        <v>3595</v>
      </c>
      <c r="Y399" s="79">
        <v>3640</v>
      </c>
      <c r="Z399" s="79">
        <v>3560</v>
      </c>
      <c r="AA399" s="79">
        <v>65327</v>
      </c>
      <c r="AB399" s="79">
        <v>18021293</v>
      </c>
    </row>
    <row r="400" spans="19:28">
      <c r="S400" s="63" t="s">
        <v>5922</v>
      </c>
      <c r="T400" s="79">
        <v>3600</v>
      </c>
      <c r="U400" s="218">
        <v>-70</v>
      </c>
      <c r="V400" s="79">
        <v>60968</v>
      </c>
      <c r="W400" s="79">
        <v>221103870</v>
      </c>
      <c r="X400" s="79">
        <v>3665</v>
      </c>
      <c r="Y400" s="79">
        <v>3685</v>
      </c>
      <c r="Z400" s="79">
        <v>3585</v>
      </c>
      <c r="AA400" s="79">
        <v>64877</v>
      </c>
      <c r="AB400" s="79">
        <v>18021293</v>
      </c>
    </row>
    <row r="401" spans="19:28">
      <c r="S401" s="63" t="s">
        <v>5923</v>
      </c>
      <c r="T401" s="79">
        <v>3670</v>
      </c>
      <c r="U401" s="218">
        <v>-80</v>
      </c>
      <c r="V401" s="79">
        <v>96054</v>
      </c>
      <c r="W401" s="79">
        <v>355783530</v>
      </c>
      <c r="X401" s="79">
        <v>3750</v>
      </c>
      <c r="Y401" s="79">
        <v>3780</v>
      </c>
      <c r="Z401" s="79">
        <v>3660</v>
      </c>
      <c r="AA401" s="79">
        <v>66138</v>
      </c>
      <c r="AB401" s="79">
        <v>18021293</v>
      </c>
    </row>
    <row r="402" spans="19:28">
      <c r="S402" s="63" t="s">
        <v>5924</v>
      </c>
      <c r="T402" s="79">
        <v>3750</v>
      </c>
      <c r="U402" s="218">
        <v>15</v>
      </c>
      <c r="V402" s="79">
        <v>105690</v>
      </c>
      <c r="W402" s="79">
        <v>394461555</v>
      </c>
      <c r="X402" s="79">
        <v>3680</v>
      </c>
      <c r="Y402" s="79">
        <v>3790</v>
      </c>
      <c r="Z402" s="79">
        <v>3680</v>
      </c>
      <c r="AA402" s="79">
        <v>67580</v>
      </c>
      <c r="AB402" s="79">
        <v>18021293</v>
      </c>
    </row>
    <row r="403" spans="19:28">
      <c r="S403" s="63" t="s">
        <v>5927</v>
      </c>
      <c r="T403" s="79">
        <v>3735</v>
      </c>
      <c r="U403" s="218">
        <v>-15</v>
      </c>
      <c r="V403" s="79">
        <v>63141</v>
      </c>
      <c r="W403" s="79">
        <v>234727950</v>
      </c>
      <c r="X403" s="79">
        <v>3750</v>
      </c>
      <c r="Y403" s="79">
        <v>3760</v>
      </c>
      <c r="Z403" s="79">
        <v>3690</v>
      </c>
      <c r="AA403" s="79">
        <v>67310</v>
      </c>
      <c r="AB403" s="79">
        <v>18021293</v>
      </c>
    </row>
    <row r="404" spans="19:28">
      <c r="S404" s="63" t="s">
        <v>5928</v>
      </c>
      <c r="T404" s="79">
        <v>3750</v>
      </c>
      <c r="U404" s="218">
        <v>80</v>
      </c>
      <c r="V404" s="79">
        <v>129464</v>
      </c>
      <c r="W404" s="79">
        <v>476097700</v>
      </c>
      <c r="X404" s="79">
        <v>3715</v>
      </c>
      <c r="Y404" s="79">
        <v>3750</v>
      </c>
      <c r="Z404" s="79">
        <v>3630</v>
      </c>
      <c r="AA404" s="79">
        <v>67580</v>
      </c>
      <c r="AB404" s="79">
        <v>18021293</v>
      </c>
    </row>
    <row r="405" spans="19:28">
      <c r="S405" s="63" t="s">
        <v>5929</v>
      </c>
      <c r="T405" s="79">
        <v>3670</v>
      </c>
      <c r="U405" s="218">
        <v>-45</v>
      </c>
      <c r="V405" s="79">
        <v>216965</v>
      </c>
      <c r="W405" s="79">
        <v>791604225</v>
      </c>
      <c r="X405" s="79">
        <v>3630</v>
      </c>
      <c r="Y405" s="79">
        <v>3700</v>
      </c>
      <c r="Z405" s="79">
        <v>3600</v>
      </c>
      <c r="AA405" s="79">
        <v>66138</v>
      </c>
      <c r="AB405" s="79">
        <v>18021293</v>
      </c>
    </row>
    <row r="406" spans="19:28">
      <c r="S406" s="63" t="s">
        <v>5931</v>
      </c>
      <c r="T406" s="79">
        <v>3715</v>
      </c>
      <c r="U406" s="218">
        <v>-60</v>
      </c>
      <c r="V406" s="79">
        <v>80941</v>
      </c>
      <c r="W406" s="79">
        <v>300765950</v>
      </c>
      <c r="X406" s="79">
        <v>3815</v>
      </c>
      <c r="Y406" s="79">
        <v>3815</v>
      </c>
      <c r="Z406" s="79">
        <v>3655</v>
      </c>
      <c r="AA406" s="79">
        <v>66949</v>
      </c>
      <c r="AB406" s="79">
        <v>18021293</v>
      </c>
    </row>
    <row r="407" spans="19:28">
      <c r="S407" s="63" t="s">
        <v>5933</v>
      </c>
      <c r="T407" s="79">
        <v>3775</v>
      </c>
      <c r="U407" s="218">
        <v>-10</v>
      </c>
      <c r="V407" s="79">
        <v>69866</v>
      </c>
      <c r="W407" s="79">
        <v>265127490</v>
      </c>
      <c r="X407" s="79">
        <v>3820</v>
      </c>
      <c r="Y407" s="79">
        <v>3820</v>
      </c>
      <c r="Z407" s="79">
        <v>3765</v>
      </c>
      <c r="AA407" s="79">
        <v>68030</v>
      </c>
      <c r="AB407" s="79">
        <v>18021293</v>
      </c>
    </row>
    <row r="408" spans="19:28">
      <c r="S408" s="63" t="s">
        <v>5934</v>
      </c>
      <c r="T408" s="79">
        <v>3785</v>
      </c>
      <c r="U408" s="218">
        <v>-10</v>
      </c>
      <c r="V408" s="79">
        <v>76935</v>
      </c>
      <c r="W408" s="79">
        <v>291865895</v>
      </c>
      <c r="X408" s="79">
        <v>3800</v>
      </c>
      <c r="Y408" s="79">
        <v>3820</v>
      </c>
      <c r="Z408" s="79">
        <v>3760</v>
      </c>
      <c r="AA408" s="79">
        <v>68211</v>
      </c>
      <c r="AB408" s="79">
        <v>18021293</v>
      </c>
    </row>
    <row r="409" spans="19:28">
      <c r="S409" s="63" t="s">
        <v>5935</v>
      </c>
      <c r="T409" s="79">
        <v>3795</v>
      </c>
      <c r="U409" s="218">
        <v>65</v>
      </c>
      <c r="V409" s="79">
        <v>76661</v>
      </c>
      <c r="W409" s="79">
        <v>287487825</v>
      </c>
      <c r="X409" s="79">
        <v>3760</v>
      </c>
      <c r="Y409" s="79">
        <v>3795</v>
      </c>
      <c r="Z409" s="79">
        <v>3685</v>
      </c>
      <c r="AA409" s="79">
        <v>68391</v>
      </c>
      <c r="AB409" s="79">
        <v>18021293</v>
      </c>
    </row>
    <row r="410" spans="19:28">
      <c r="S410" s="63" t="s">
        <v>5936</v>
      </c>
      <c r="T410" s="79">
        <v>3730</v>
      </c>
      <c r="U410" s="218">
        <v>30</v>
      </c>
      <c r="V410" s="79">
        <v>99631</v>
      </c>
      <c r="W410" s="79">
        <v>368965125</v>
      </c>
      <c r="X410" s="79">
        <v>3725</v>
      </c>
      <c r="Y410" s="79">
        <v>3780</v>
      </c>
      <c r="Z410" s="79">
        <v>3635</v>
      </c>
      <c r="AA410" s="79">
        <v>67219</v>
      </c>
      <c r="AB410" s="79">
        <v>18021293</v>
      </c>
    </row>
    <row r="411" spans="19:28">
      <c r="S411" s="63" t="s">
        <v>5937</v>
      </c>
      <c r="T411" s="79">
        <v>3700</v>
      </c>
      <c r="U411" s="218">
        <v>100</v>
      </c>
      <c r="V411" s="79">
        <v>241034</v>
      </c>
      <c r="W411" s="79">
        <v>867745970</v>
      </c>
      <c r="X411" s="79">
        <v>3645</v>
      </c>
      <c r="Y411" s="79">
        <v>3715</v>
      </c>
      <c r="Z411" s="79">
        <v>3505</v>
      </c>
      <c r="AA411" s="79">
        <v>66679</v>
      </c>
      <c r="AB411" s="79">
        <v>18021293</v>
      </c>
    </row>
    <row r="412" spans="19:28">
      <c r="S412" s="63" t="s">
        <v>5938</v>
      </c>
      <c r="T412" s="79">
        <v>3600</v>
      </c>
      <c r="U412" s="218">
        <v>0</v>
      </c>
      <c r="V412" s="79">
        <v>74641</v>
      </c>
      <c r="W412" s="79">
        <v>266398400</v>
      </c>
      <c r="X412" s="79">
        <v>3585</v>
      </c>
      <c r="Y412" s="79">
        <v>3630</v>
      </c>
      <c r="Z412" s="79">
        <v>3550</v>
      </c>
      <c r="AA412" s="79">
        <v>64877</v>
      </c>
      <c r="AB412" s="79">
        <v>18021293</v>
      </c>
    </row>
    <row r="413" spans="19:28">
      <c r="S413" s="63" t="s">
        <v>5939</v>
      </c>
      <c r="T413" s="79">
        <v>3600</v>
      </c>
      <c r="U413" s="218">
        <v>-65</v>
      </c>
      <c r="V413" s="79">
        <v>61124</v>
      </c>
      <c r="W413" s="79">
        <v>221819250</v>
      </c>
      <c r="X413" s="79">
        <v>3690</v>
      </c>
      <c r="Y413" s="79">
        <v>3700</v>
      </c>
      <c r="Z413" s="79">
        <v>3590</v>
      </c>
      <c r="AA413" s="79">
        <v>64877</v>
      </c>
      <c r="AB413" s="79">
        <v>18021293</v>
      </c>
    </row>
    <row r="414" spans="19:28">
      <c r="S414" s="63" t="s">
        <v>5940</v>
      </c>
      <c r="T414" s="79">
        <v>3665</v>
      </c>
      <c r="U414" s="218">
        <v>-25</v>
      </c>
      <c r="V414" s="79">
        <v>69139</v>
      </c>
      <c r="W414" s="79">
        <v>252348770</v>
      </c>
      <c r="X414" s="79">
        <v>3705</v>
      </c>
      <c r="Y414" s="79">
        <v>3740</v>
      </c>
      <c r="Z414" s="79">
        <v>3595</v>
      </c>
      <c r="AA414" s="79">
        <v>66048</v>
      </c>
      <c r="AB414" s="79">
        <v>18021293</v>
      </c>
    </row>
    <row r="415" spans="19:28">
      <c r="S415" s="63" t="s">
        <v>5941</v>
      </c>
      <c r="T415" s="79">
        <v>3690</v>
      </c>
      <c r="U415" s="218">
        <v>-80</v>
      </c>
      <c r="V415" s="79">
        <v>111030</v>
      </c>
      <c r="W415" s="79">
        <v>414098670</v>
      </c>
      <c r="X415" s="79">
        <v>3770</v>
      </c>
      <c r="Y415" s="79">
        <v>3830</v>
      </c>
      <c r="Z415" s="79">
        <v>3670</v>
      </c>
      <c r="AA415" s="79">
        <v>66499</v>
      </c>
      <c r="AB415" s="79">
        <v>18021293</v>
      </c>
    </row>
    <row r="416" spans="19:28">
      <c r="S416" s="63" t="s">
        <v>5942</v>
      </c>
      <c r="T416" s="79">
        <v>3770</v>
      </c>
      <c r="U416" s="218">
        <v>85</v>
      </c>
      <c r="V416" s="79">
        <v>192693</v>
      </c>
      <c r="W416" s="79">
        <v>723795645</v>
      </c>
      <c r="X416" s="79">
        <v>3655</v>
      </c>
      <c r="Y416" s="79">
        <v>3800</v>
      </c>
      <c r="Z416" s="79">
        <v>3645</v>
      </c>
      <c r="AA416" s="79">
        <v>67940</v>
      </c>
      <c r="AB416" s="79">
        <v>18021293</v>
      </c>
    </row>
    <row r="417" spans="19:28">
      <c r="S417" s="63" t="s">
        <v>5943</v>
      </c>
      <c r="T417" s="79">
        <v>3685</v>
      </c>
      <c r="U417" s="218">
        <v>-5</v>
      </c>
      <c r="V417" s="79">
        <v>116031</v>
      </c>
      <c r="W417" s="79">
        <v>427363110</v>
      </c>
      <c r="X417" s="79">
        <v>3685</v>
      </c>
      <c r="Y417" s="79">
        <v>3725</v>
      </c>
      <c r="Z417" s="79">
        <v>3635</v>
      </c>
      <c r="AA417" s="79">
        <v>66408</v>
      </c>
      <c r="AB417" s="79">
        <v>18021293</v>
      </c>
    </row>
    <row r="418" spans="19:28">
      <c r="S418" s="63" t="s">
        <v>5944</v>
      </c>
      <c r="T418" s="79">
        <v>3690</v>
      </c>
      <c r="U418" s="218">
        <v>105</v>
      </c>
      <c r="V418" s="79">
        <v>621321</v>
      </c>
      <c r="W418" s="79">
        <v>2321536245</v>
      </c>
      <c r="X418" s="79">
        <v>3720</v>
      </c>
      <c r="Y418" s="79">
        <v>3920</v>
      </c>
      <c r="Z418" s="79">
        <v>3595</v>
      </c>
      <c r="AA418" s="79">
        <v>66499</v>
      </c>
      <c r="AB418" s="79">
        <v>18021293</v>
      </c>
    </row>
    <row r="419" spans="19:28">
      <c r="S419" s="63" t="s">
        <v>5945</v>
      </c>
      <c r="T419" s="79">
        <v>3585</v>
      </c>
      <c r="U419" s="218">
        <v>55</v>
      </c>
      <c r="V419" s="79">
        <v>153563</v>
      </c>
      <c r="W419" s="79">
        <v>558573215</v>
      </c>
      <c r="X419" s="79">
        <v>3545</v>
      </c>
      <c r="Y419" s="79">
        <v>3690</v>
      </c>
      <c r="Z419" s="79">
        <v>3540</v>
      </c>
      <c r="AA419" s="79">
        <v>64606</v>
      </c>
      <c r="AB419" s="79">
        <v>18021293</v>
      </c>
    </row>
    <row r="420" spans="19:28">
      <c r="S420" s="63" t="s">
        <v>5946</v>
      </c>
      <c r="T420" s="79">
        <v>3530</v>
      </c>
      <c r="U420" s="218">
        <v>5</v>
      </c>
      <c r="V420" s="79">
        <v>113847</v>
      </c>
      <c r="W420" s="79">
        <v>402484575</v>
      </c>
      <c r="X420" s="79">
        <v>3425</v>
      </c>
      <c r="Y420" s="79">
        <v>3630</v>
      </c>
      <c r="Z420" s="79">
        <v>3425</v>
      </c>
      <c r="AA420" s="79">
        <v>63615</v>
      </c>
      <c r="AB420" s="79">
        <v>18021293</v>
      </c>
    </row>
    <row r="421" spans="19:28">
      <c r="S421" s="63" t="s">
        <v>5947</v>
      </c>
      <c r="T421" s="79">
        <v>3525</v>
      </c>
      <c r="U421" s="218">
        <v>125</v>
      </c>
      <c r="V421" s="79">
        <v>198850</v>
      </c>
      <c r="W421" s="79">
        <v>697927525</v>
      </c>
      <c r="X421" s="79">
        <v>3430</v>
      </c>
      <c r="Y421" s="79">
        <v>3580</v>
      </c>
      <c r="Z421" s="79">
        <v>3380</v>
      </c>
      <c r="AA421" s="79">
        <v>63525</v>
      </c>
      <c r="AB421" s="79">
        <v>18021293</v>
      </c>
    </row>
    <row r="422" spans="19:28">
      <c r="S422" s="63" t="s">
        <v>5948</v>
      </c>
      <c r="T422" s="79">
        <v>3400</v>
      </c>
      <c r="U422" s="218">
        <v>-100</v>
      </c>
      <c r="V422" s="79">
        <v>173109</v>
      </c>
      <c r="W422" s="79">
        <v>591238175</v>
      </c>
      <c r="X422" s="79">
        <v>3435</v>
      </c>
      <c r="Y422" s="79">
        <v>3490</v>
      </c>
      <c r="Z422" s="79">
        <v>3380</v>
      </c>
      <c r="AA422" s="79">
        <v>61272</v>
      </c>
      <c r="AB422" s="79">
        <v>18021293</v>
      </c>
    </row>
    <row r="423" spans="19:28">
      <c r="S423" s="63" t="s">
        <v>5949</v>
      </c>
      <c r="T423" s="79">
        <v>3500</v>
      </c>
      <c r="U423" s="218">
        <v>-10</v>
      </c>
      <c r="V423" s="79">
        <v>34918</v>
      </c>
      <c r="W423" s="79">
        <v>122110155</v>
      </c>
      <c r="X423" s="79">
        <v>3500</v>
      </c>
      <c r="Y423" s="79">
        <v>3545</v>
      </c>
      <c r="Z423" s="79">
        <v>3465</v>
      </c>
      <c r="AA423" s="79">
        <v>63075</v>
      </c>
      <c r="AB423" s="79">
        <v>18021293</v>
      </c>
    </row>
    <row r="424" spans="19:28">
      <c r="S424" s="63" t="s">
        <v>5950</v>
      </c>
      <c r="T424" s="79">
        <v>3510</v>
      </c>
      <c r="U424" s="218">
        <v>-95</v>
      </c>
      <c r="V424" s="79">
        <v>80622</v>
      </c>
      <c r="W424" s="79">
        <v>283945720</v>
      </c>
      <c r="X424" s="79">
        <v>3600</v>
      </c>
      <c r="Y424" s="79">
        <v>3600</v>
      </c>
      <c r="Z424" s="79">
        <v>3495</v>
      </c>
      <c r="AA424" s="79">
        <v>63255</v>
      </c>
      <c r="AB424" s="79">
        <v>18021293</v>
      </c>
    </row>
    <row r="425" spans="19:28">
      <c r="S425" s="63" t="s">
        <v>5953</v>
      </c>
      <c r="T425" s="79">
        <v>3605</v>
      </c>
      <c r="U425" s="218">
        <v>-20</v>
      </c>
      <c r="V425" s="79">
        <v>66793</v>
      </c>
      <c r="W425" s="79">
        <v>238871745</v>
      </c>
      <c r="X425" s="79">
        <v>3645</v>
      </c>
      <c r="Y425" s="79">
        <v>3670</v>
      </c>
      <c r="Z425" s="79">
        <v>3530</v>
      </c>
      <c r="AA425" s="79">
        <v>64967</v>
      </c>
      <c r="AB425" s="79">
        <v>18021293</v>
      </c>
    </row>
    <row r="426" spans="19:28">
      <c r="S426" s="63" t="s">
        <v>5954</v>
      </c>
      <c r="T426" s="79">
        <v>3625</v>
      </c>
      <c r="U426" s="218">
        <v>0</v>
      </c>
      <c r="V426" s="79">
        <v>169102</v>
      </c>
      <c r="W426" s="79">
        <v>610193555</v>
      </c>
      <c r="X426" s="79">
        <v>3625</v>
      </c>
      <c r="Y426" s="79">
        <v>3680</v>
      </c>
      <c r="Z426" s="79">
        <v>3570</v>
      </c>
      <c r="AA426" s="79">
        <v>65327</v>
      </c>
      <c r="AB426" s="79">
        <v>18021293</v>
      </c>
    </row>
    <row r="427" spans="19:28">
      <c r="S427" s="63" t="s">
        <v>5955</v>
      </c>
      <c r="T427" s="79">
        <v>3625</v>
      </c>
      <c r="U427" s="218">
        <v>-140</v>
      </c>
      <c r="V427" s="79">
        <v>106527</v>
      </c>
      <c r="W427" s="79">
        <v>390269195</v>
      </c>
      <c r="X427" s="79">
        <v>3765</v>
      </c>
      <c r="Y427" s="79">
        <v>3765</v>
      </c>
      <c r="Z427" s="79">
        <v>3605</v>
      </c>
      <c r="AA427" s="79">
        <v>65327</v>
      </c>
      <c r="AB427" s="79">
        <v>18021293</v>
      </c>
    </row>
    <row r="428" spans="19:28">
      <c r="S428" s="63" t="s">
        <v>5957</v>
      </c>
      <c r="T428" s="79">
        <v>3765</v>
      </c>
      <c r="U428" s="218">
        <v>50</v>
      </c>
      <c r="V428" s="79">
        <v>81629</v>
      </c>
      <c r="W428" s="79">
        <v>301797510</v>
      </c>
      <c r="X428" s="79">
        <v>3640</v>
      </c>
      <c r="Y428" s="79">
        <v>3765</v>
      </c>
      <c r="Z428" s="79">
        <v>3605</v>
      </c>
      <c r="AA428" s="79">
        <v>67850</v>
      </c>
      <c r="AB428" s="79">
        <v>18021293</v>
      </c>
    </row>
    <row r="429" spans="19:28">
      <c r="S429" s="63" t="s">
        <v>5959</v>
      </c>
      <c r="T429" s="79">
        <v>3715</v>
      </c>
      <c r="U429" s="218">
        <v>40</v>
      </c>
      <c r="V429" s="79">
        <v>51874</v>
      </c>
      <c r="W429" s="79">
        <v>190617915</v>
      </c>
      <c r="X429" s="79">
        <v>3575</v>
      </c>
      <c r="Y429" s="79">
        <v>3715</v>
      </c>
      <c r="Z429" s="79">
        <v>3575</v>
      </c>
      <c r="AA429" s="79">
        <v>66949</v>
      </c>
      <c r="AB429" s="79">
        <v>18021293</v>
      </c>
    </row>
    <row r="430" spans="19:28">
      <c r="S430" s="63" t="s">
        <v>5960</v>
      </c>
      <c r="T430" s="79">
        <v>3675</v>
      </c>
      <c r="U430" s="218">
        <v>65</v>
      </c>
      <c r="V430" s="79">
        <v>56179</v>
      </c>
      <c r="W430" s="79">
        <v>202375915</v>
      </c>
      <c r="X430" s="79">
        <v>3610</v>
      </c>
      <c r="Y430" s="79">
        <v>3675</v>
      </c>
      <c r="Z430" s="79">
        <v>3530</v>
      </c>
      <c r="AA430" s="79">
        <v>66228</v>
      </c>
      <c r="AB430" s="79">
        <v>18021293</v>
      </c>
    </row>
    <row r="431" spans="19:28">
      <c r="S431" s="63" t="s">
        <v>5962</v>
      </c>
      <c r="T431" s="79">
        <v>3610</v>
      </c>
      <c r="U431" s="218">
        <v>-85</v>
      </c>
      <c r="V431" s="79">
        <v>101769</v>
      </c>
      <c r="W431" s="79">
        <v>371611580</v>
      </c>
      <c r="X431" s="79">
        <v>3715</v>
      </c>
      <c r="Y431" s="79">
        <v>3735</v>
      </c>
      <c r="Z431" s="79">
        <v>3560</v>
      </c>
      <c r="AA431" s="79">
        <v>65057</v>
      </c>
      <c r="AB431" s="79">
        <v>18021293</v>
      </c>
    </row>
    <row r="432" spans="19:28">
      <c r="S432" s="63" t="s">
        <v>5965</v>
      </c>
      <c r="T432" s="79">
        <v>3695</v>
      </c>
      <c r="U432" s="218">
        <v>85</v>
      </c>
      <c r="V432" s="79">
        <v>99905</v>
      </c>
      <c r="W432" s="79">
        <v>366994660</v>
      </c>
      <c r="X432" s="79">
        <v>3695</v>
      </c>
      <c r="Y432" s="79">
        <v>3705</v>
      </c>
      <c r="Z432" s="79">
        <v>3620</v>
      </c>
      <c r="AA432" s="79">
        <v>66589</v>
      </c>
      <c r="AB432" s="79">
        <v>18021293</v>
      </c>
    </row>
    <row r="433" spans="19:28">
      <c r="S433" s="63" t="s">
        <v>5966</v>
      </c>
      <c r="T433" s="79">
        <v>3610</v>
      </c>
      <c r="U433" s="218">
        <v>0</v>
      </c>
      <c r="V433" s="79">
        <v>162944</v>
      </c>
      <c r="W433" s="79">
        <v>584294325</v>
      </c>
      <c r="X433" s="79">
        <v>3610</v>
      </c>
      <c r="Y433" s="79">
        <v>3710</v>
      </c>
      <c r="Z433" s="79">
        <v>3500</v>
      </c>
      <c r="AA433" s="79">
        <v>65057</v>
      </c>
      <c r="AB433" s="79">
        <v>18021293</v>
      </c>
    </row>
    <row r="434" spans="19:28">
      <c r="S434" s="63" t="s">
        <v>5968</v>
      </c>
      <c r="T434" s="79">
        <v>3610</v>
      </c>
      <c r="U434" s="218">
        <v>-80</v>
      </c>
      <c r="V434" s="79">
        <v>84954</v>
      </c>
      <c r="W434" s="79">
        <v>309061780</v>
      </c>
      <c r="X434" s="79">
        <v>3655</v>
      </c>
      <c r="Y434" s="79">
        <v>3720</v>
      </c>
      <c r="Z434" s="79">
        <v>3565</v>
      </c>
      <c r="AA434" s="79">
        <v>65057</v>
      </c>
      <c r="AB434" s="79">
        <v>18021293</v>
      </c>
    </row>
    <row r="435" spans="19:28">
      <c r="S435" s="63" t="s">
        <v>5970</v>
      </c>
      <c r="T435" s="79">
        <v>3690</v>
      </c>
      <c r="U435" s="218">
        <v>0</v>
      </c>
      <c r="V435" s="79">
        <v>115286</v>
      </c>
      <c r="W435" s="79">
        <v>423760600</v>
      </c>
      <c r="X435" s="79">
        <v>3765</v>
      </c>
      <c r="Y435" s="79">
        <v>3765</v>
      </c>
      <c r="Z435" s="79">
        <v>3620</v>
      </c>
      <c r="AA435" s="79">
        <v>66499</v>
      </c>
      <c r="AB435" s="79">
        <v>18021293</v>
      </c>
    </row>
    <row r="436" spans="19:28">
      <c r="S436" s="63" t="s">
        <v>5971</v>
      </c>
      <c r="T436" s="79">
        <v>3690</v>
      </c>
      <c r="U436" s="218">
        <v>-20</v>
      </c>
      <c r="V436" s="79">
        <v>53185</v>
      </c>
      <c r="W436" s="79">
        <v>197722870</v>
      </c>
      <c r="X436" s="79">
        <v>3710</v>
      </c>
      <c r="Y436" s="79">
        <v>3775</v>
      </c>
      <c r="Z436" s="79">
        <v>3690</v>
      </c>
      <c r="AA436" s="79">
        <v>66499</v>
      </c>
      <c r="AB436" s="79">
        <v>18021293</v>
      </c>
    </row>
    <row r="437" spans="19:28">
      <c r="S437" s="63" t="s">
        <v>5972</v>
      </c>
      <c r="T437" s="79">
        <v>3710</v>
      </c>
      <c r="U437" s="218">
        <v>-140</v>
      </c>
      <c r="V437" s="79">
        <v>194398</v>
      </c>
      <c r="W437" s="79">
        <v>728584555</v>
      </c>
      <c r="X437" s="79">
        <v>3915</v>
      </c>
      <c r="Y437" s="79">
        <v>3915</v>
      </c>
      <c r="Z437" s="79">
        <v>3680</v>
      </c>
      <c r="AA437" s="79">
        <v>66859</v>
      </c>
      <c r="AB437" s="79">
        <v>18021293</v>
      </c>
    </row>
    <row r="438" spans="19:28">
      <c r="S438" s="63" t="s">
        <v>5973</v>
      </c>
      <c r="T438" s="79">
        <v>3850</v>
      </c>
      <c r="U438" s="218">
        <v>120</v>
      </c>
      <c r="V438" s="79">
        <v>377785</v>
      </c>
      <c r="W438" s="79">
        <v>1449815270</v>
      </c>
      <c r="X438" s="79">
        <v>3740</v>
      </c>
      <c r="Y438" s="79">
        <v>3910</v>
      </c>
      <c r="Z438" s="79">
        <v>3685</v>
      </c>
      <c r="AA438" s="79">
        <v>69382</v>
      </c>
      <c r="AB438" s="79">
        <v>18021293</v>
      </c>
    </row>
    <row r="439" spans="19:28">
      <c r="S439" s="63" t="s">
        <v>5974</v>
      </c>
      <c r="T439" s="79">
        <v>3730</v>
      </c>
      <c r="U439" s="218">
        <v>175</v>
      </c>
      <c r="V439" s="79">
        <v>279672</v>
      </c>
      <c r="W439" s="79">
        <v>1021095435</v>
      </c>
      <c r="X439" s="79">
        <v>3560</v>
      </c>
      <c r="Y439" s="79">
        <v>3735</v>
      </c>
      <c r="Z439" s="79">
        <v>3530</v>
      </c>
      <c r="AA439" s="79">
        <v>67219</v>
      </c>
      <c r="AB439" s="79">
        <v>18021293</v>
      </c>
    </row>
    <row r="440" spans="19:28">
      <c r="S440" s="63" t="s">
        <v>5975</v>
      </c>
      <c r="T440" s="79">
        <v>3555</v>
      </c>
      <c r="U440" s="218">
        <v>25</v>
      </c>
      <c r="V440" s="79">
        <v>136176</v>
      </c>
      <c r="W440" s="79">
        <v>478979745</v>
      </c>
      <c r="X440" s="79">
        <v>3590</v>
      </c>
      <c r="Y440" s="79">
        <v>3590</v>
      </c>
      <c r="Z440" s="79">
        <v>3465</v>
      </c>
      <c r="AA440" s="79">
        <v>64066</v>
      </c>
      <c r="AB440" s="79">
        <v>18021293</v>
      </c>
    </row>
    <row r="441" spans="19:28">
      <c r="S441" s="63" t="s">
        <v>5976</v>
      </c>
      <c r="T441" s="79">
        <v>3530</v>
      </c>
      <c r="U441" s="218">
        <v>70</v>
      </c>
      <c r="V441" s="79">
        <v>401231</v>
      </c>
      <c r="W441" s="79">
        <v>1410356490</v>
      </c>
      <c r="X441" s="79">
        <v>3485</v>
      </c>
      <c r="Y441" s="79">
        <v>3600</v>
      </c>
      <c r="Z441" s="79">
        <v>3430</v>
      </c>
      <c r="AA441" s="79">
        <v>63615</v>
      </c>
      <c r="AB441" s="79">
        <v>18021293</v>
      </c>
    </row>
    <row r="442" spans="19:28">
      <c r="S442" s="63" t="s">
        <v>5977</v>
      </c>
      <c r="T442" s="79">
        <v>3460</v>
      </c>
      <c r="U442" s="218">
        <v>85</v>
      </c>
      <c r="V442" s="79">
        <v>188864</v>
      </c>
      <c r="W442" s="79">
        <v>653127425</v>
      </c>
      <c r="X442" s="79">
        <v>3460</v>
      </c>
      <c r="Y442" s="79">
        <v>3490</v>
      </c>
      <c r="Z442" s="79">
        <v>3425</v>
      </c>
      <c r="AA442" s="79">
        <v>62354</v>
      </c>
      <c r="AB442" s="79">
        <v>18021293</v>
      </c>
    </row>
    <row r="443" spans="19:28">
      <c r="S443" s="63" t="s">
        <v>5978</v>
      </c>
      <c r="T443" s="79">
        <v>3375</v>
      </c>
      <c r="U443" s="218">
        <v>-15</v>
      </c>
      <c r="V443" s="79">
        <v>137313</v>
      </c>
      <c r="W443" s="79">
        <v>468218030</v>
      </c>
      <c r="X443" s="79">
        <v>3405</v>
      </c>
      <c r="Y443" s="79">
        <v>3475</v>
      </c>
      <c r="Z443" s="79">
        <v>3350</v>
      </c>
      <c r="AA443" s="79">
        <v>60822</v>
      </c>
      <c r="AB443" s="79">
        <v>18021293</v>
      </c>
    </row>
    <row r="444" spans="19:28">
      <c r="S444" s="63" t="s">
        <v>5979</v>
      </c>
      <c r="T444" s="79">
        <v>3390</v>
      </c>
      <c r="U444" s="218">
        <v>50</v>
      </c>
      <c r="V444" s="79">
        <v>133079</v>
      </c>
      <c r="W444" s="79">
        <v>447787560</v>
      </c>
      <c r="X444" s="79">
        <v>3375</v>
      </c>
      <c r="Y444" s="79">
        <v>3410</v>
      </c>
      <c r="Z444" s="79">
        <v>3310</v>
      </c>
      <c r="AA444" s="79">
        <v>61092</v>
      </c>
      <c r="AB444" s="79">
        <v>18021293</v>
      </c>
    </row>
    <row r="445" spans="19:28">
      <c r="S445" s="63" t="s">
        <v>5980</v>
      </c>
      <c r="T445" s="79">
        <v>3340</v>
      </c>
      <c r="U445" s="218">
        <v>20</v>
      </c>
      <c r="V445" s="79">
        <v>173609</v>
      </c>
      <c r="W445" s="79">
        <v>580595560</v>
      </c>
      <c r="X445" s="79">
        <v>3330</v>
      </c>
      <c r="Y445" s="79">
        <v>3375</v>
      </c>
      <c r="Z445" s="79">
        <v>3275</v>
      </c>
      <c r="AA445" s="79">
        <v>60191</v>
      </c>
      <c r="AB445" s="79">
        <v>18021293</v>
      </c>
    </row>
    <row r="446" spans="19:28">
      <c r="S446" s="63" t="s">
        <v>5981</v>
      </c>
      <c r="T446" s="79">
        <v>3320</v>
      </c>
      <c r="U446" s="218">
        <v>5</v>
      </c>
      <c r="V446" s="79">
        <v>118467</v>
      </c>
      <c r="W446" s="79">
        <v>390630420</v>
      </c>
      <c r="X446" s="79">
        <v>3305</v>
      </c>
      <c r="Y446" s="79">
        <v>3340</v>
      </c>
      <c r="Z446" s="79">
        <v>3270</v>
      </c>
      <c r="AA446" s="79">
        <v>59831</v>
      </c>
      <c r="AB446" s="79">
        <v>18021293</v>
      </c>
    </row>
    <row r="447" spans="19:28">
      <c r="S447" s="63" t="s">
        <v>5982</v>
      </c>
      <c r="T447" s="79">
        <v>3315</v>
      </c>
      <c r="U447" s="218">
        <v>-25</v>
      </c>
      <c r="V447" s="79">
        <v>262764</v>
      </c>
      <c r="W447" s="79">
        <v>877901055</v>
      </c>
      <c r="X447" s="79">
        <v>3405</v>
      </c>
      <c r="Y447" s="79">
        <v>3465</v>
      </c>
      <c r="Z447" s="79">
        <v>3295</v>
      </c>
      <c r="AA447" s="79">
        <v>59741</v>
      </c>
      <c r="AB447" s="79">
        <v>18021293</v>
      </c>
    </row>
    <row r="448" spans="19:28">
      <c r="S448" s="63" t="s">
        <v>5983</v>
      </c>
      <c r="T448" s="79">
        <v>3340</v>
      </c>
      <c r="U448" s="218">
        <v>205</v>
      </c>
      <c r="V448" s="79">
        <v>1278770</v>
      </c>
      <c r="W448" s="79">
        <v>4285982725</v>
      </c>
      <c r="X448" s="79">
        <v>3200</v>
      </c>
      <c r="Y448" s="79">
        <v>3515</v>
      </c>
      <c r="Z448" s="79">
        <v>3170</v>
      </c>
      <c r="AA448" s="79">
        <v>60191</v>
      </c>
      <c r="AB448" s="79">
        <v>18021293</v>
      </c>
    </row>
    <row r="449" spans="19:28">
      <c r="S449" s="63" t="s">
        <v>5984</v>
      </c>
      <c r="T449" s="79">
        <v>3135</v>
      </c>
      <c r="U449" s="218">
        <v>15</v>
      </c>
      <c r="V449" s="79">
        <v>72988</v>
      </c>
      <c r="W449" s="79">
        <v>227551395</v>
      </c>
      <c r="X449" s="79">
        <v>3075</v>
      </c>
      <c r="Y449" s="79">
        <v>3140</v>
      </c>
      <c r="Z449" s="79">
        <v>3075</v>
      </c>
      <c r="AA449" s="79">
        <v>56497</v>
      </c>
      <c r="AB449" s="79">
        <v>18021293</v>
      </c>
    </row>
    <row r="450" spans="19:28">
      <c r="S450" s="63" t="s">
        <v>5985</v>
      </c>
      <c r="T450" s="79">
        <v>3120</v>
      </c>
      <c r="U450" s="218">
        <v>60</v>
      </c>
      <c r="V450" s="79">
        <v>40162</v>
      </c>
      <c r="W450" s="79">
        <v>122348305</v>
      </c>
      <c r="X450" s="79">
        <v>3020</v>
      </c>
      <c r="Y450" s="79">
        <v>3130</v>
      </c>
      <c r="Z450" s="79">
        <v>3005</v>
      </c>
      <c r="AA450" s="79">
        <v>56226</v>
      </c>
      <c r="AB450" s="79">
        <v>18021293</v>
      </c>
    </row>
    <row r="451" spans="19:28">
      <c r="S451" s="63" t="s">
        <v>5986</v>
      </c>
      <c r="T451" s="79">
        <v>3060</v>
      </c>
      <c r="U451" s="218">
        <v>-30</v>
      </c>
      <c r="V451" s="79">
        <v>84246</v>
      </c>
      <c r="W451" s="79">
        <v>257282255</v>
      </c>
      <c r="X451" s="79">
        <v>3135</v>
      </c>
      <c r="Y451" s="79">
        <v>3135</v>
      </c>
      <c r="Z451" s="79">
        <v>3015</v>
      </c>
      <c r="AA451" s="79">
        <v>55145</v>
      </c>
      <c r="AB451" s="79">
        <v>18021293</v>
      </c>
    </row>
    <row r="452" spans="19:28">
      <c r="S452" s="63" t="s">
        <v>5987</v>
      </c>
      <c r="T452" s="79">
        <v>3090</v>
      </c>
      <c r="U452" s="218">
        <v>-35</v>
      </c>
      <c r="V452" s="79">
        <v>64056</v>
      </c>
      <c r="W452" s="79">
        <v>198566415</v>
      </c>
      <c r="X452" s="79">
        <v>3145</v>
      </c>
      <c r="Y452" s="79">
        <v>3145</v>
      </c>
      <c r="Z452" s="79">
        <v>3085</v>
      </c>
      <c r="AA452" s="79">
        <v>55686</v>
      </c>
      <c r="AB452" s="79">
        <v>18021293</v>
      </c>
    </row>
    <row r="453" spans="19:28">
      <c r="S453" s="63" t="s">
        <v>5988</v>
      </c>
      <c r="T453" s="79">
        <v>3125</v>
      </c>
      <c r="U453" s="218">
        <v>15</v>
      </c>
      <c r="V453" s="79">
        <v>56745</v>
      </c>
      <c r="W453" s="79">
        <v>177012110</v>
      </c>
      <c r="X453" s="79">
        <v>3125</v>
      </c>
      <c r="Y453" s="79">
        <v>3150</v>
      </c>
      <c r="Z453" s="79">
        <v>3105</v>
      </c>
      <c r="AA453" s="79">
        <v>56317</v>
      </c>
      <c r="AB453" s="79">
        <v>18021293</v>
      </c>
    </row>
    <row r="454" spans="19:28">
      <c r="S454" s="63" t="s">
        <v>5989</v>
      </c>
      <c r="T454" s="79">
        <v>3110</v>
      </c>
      <c r="U454" s="218">
        <v>0</v>
      </c>
      <c r="V454" s="79">
        <v>88867</v>
      </c>
      <c r="W454" s="79">
        <v>277662595</v>
      </c>
      <c r="X454" s="79">
        <v>3175</v>
      </c>
      <c r="Y454" s="79">
        <v>3175</v>
      </c>
      <c r="Z454" s="79">
        <v>3100</v>
      </c>
      <c r="AA454" s="79">
        <v>56046</v>
      </c>
      <c r="AB454" s="79">
        <v>18021293</v>
      </c>
    </row>
    <row r="455" spans="19:28">
      <c r="S455" s="63" t="s">
        <v>5990</v>
      </c>
      <c r="T455" s="79">
        <v>3110</v>
      </c>
      <c r="U455" s="218">
        <v>20</v>
      </c>
      <c r="V455" s="79">
        <v>88599</v>
      </c>
      <c r="W455" s="79">
        <v>274969665</v>
      </c>
      <c r="X455" s="79">
        <v>3095</v>
      </c>
      <c r="Y455" s="79">
        <v>3150</v>
      </c>
      <c r="Z455" s="79">
        <v>3080</v>
      </c>
      <c r="AA455" s="79">
        <v>56046</v>
      </c>
      <c r="AB455" s="79">
        <v>18021293</v>
      </c>
    </row>
    <row r="456" spans="19:28">
      <c r="S456" s="63" t="s">
        <v>5991</v>
      </c>
      <c r="T456" s="79">
        <v>3090</v>
      </c>
      <c r="U456" s="218">
        <v>-20</v>
      </c>
      <c r="V456" s="79">
        <v>70954</v>
      </c>
      <c r="W456" s="79">
        <v>220068710</v>
      </c>
      <c r="X456" s="79">
        <v>3110</v>
      </c>
      <c r="Y456" s="79">
        <v>3140</v>
      </c>
      <c r="Z456" s="79">
        <v>3060</v>
      </c>
      <c r="AA456" s="79">
        <v>55686</v>
      </c>
      <c r="AB456" s="79">
        <v>18021293</v>
      </c>
    </row>
    <row r="457" spans="19:28">
      <c r="S457" s="63" t="s">
        <v>5992</v>
      </c>
      <c r="T457" s="79">
        <v>3110</v>
      </c>
      <c r="U457" s="218">
        <v>45</v>
      </c>
      <c r="V457" s="79">
        <v>101417</v>
      </c>
      <c r="W457" s="79">
        <v>308236920</v>
      </c>
      <c r="X457" s="79">
        <v>3100</v>
      </c>
      <c r="Y457" s="79">
        <v>3120</v>
      </c>
      <c r="Z457" s="79">
        <v>2995</v>
      </c>
      <c r="AA457" s="79">
        <v>56046</v>
      </c>
      <c r="AB457" s="79">
        <v>18021293</v>
      </c>
    </row>
    <row r="458" spans="19:28">
      <c r="S458" s="63" t="s">
        <v>5993</v>
      </c>
      <c r="T458" s="79">
        <v>3065</v>
      </c>
      <c r="U458" s="218">
        <v>-95</v>
      </c>
      <c r="V458" s="79">
        <v>181980</v>
      </c>
      <c r="W458" s="79">
        <v>564571200</v>
      </c>
      <c r="X458" s="79">
        <v>3140</v>
      </c>
      <c r="Y458" s="79">
        <v>3190</v>
      </c>
      <c r="Z458" s="79">
        <v>3065</v>
      </c>
      <c r="AA458" s="79">
        <v>55235</v>
      </c>
      <c r="AB458" s="79">
        <v>18021293</v>
      </c>
    </row>
    <row r="459" spans="19:28">
      <c r="S459" s="63" t="s">
        <v>5994</v>
      </c>
      <c r="T459" s="79">
        <v>3160</v>
      </c>
      <c r="U459" s="218">
        <v>-30</v>
      </c>
      <c r="V459" s="79">
        <v>99200</v>
      </c>
      <c r="W459" s="79">
        <v>317015915</v>
      </c>
      <c r="X459" s="79">
        <v>3245</v>
      </c>
      <c r="Y459" s="79">
        <v>3245</v>
      </c>
      <c r="Z459" s="79">
        <v>3150</v>
      </c>
      <c r="AA459" s="79">
        <v>56947</v>
      </c>
      <c r="AB459" s="79">
        <v>18021293</v>
      </c>
    </row>
    <row r="460" spans="19:28">
      <c r="S460" s="63" t="s">
        <v>5995</v>
      </c>
      <c r="T460" s="79">
        <v>3190</v>
      </c>
      <c r="U460" s="218">
        <v>10</v>
      </c>
      <c r="V460" s="79">
        <v>60507</v>
      </c>
      <c r="W460" s="79">
        <v>192481440</v>
      </c>
      <c r="X460" s="79">
        <v>3185</v>
      </c>
      <c r="Y460" s="79">
        <v>3240</v>
      </c>
      <c r="Z460" s="79">
        <v>3140</v>
      </c>
      <c r="AA460" s="79">
        <v>57488</v>
      </c>
      <c r="AB460" s="79">
        <v>18021293</v>
      </c>
    </row>
    <row r="461" spans="19:28">
      <c r="S461" s="63" t="s">
        <v>5996</v>
      </c>
      <c r="T461" s="79">
        <v>3180</v>
      </c>
      <c r="U461" s="218">
        <v>-30</v>
      </c>
      <c r="V461" s="79">
        <v>92190</v>
      </c>
      <c r="W461" s="79">
        <v>292071630</v>
      </c>
      <c r="X461" s="79">
        <v>3210</v>
      </c>
      <c r="Y461" s="79">
        <v>3240</v>
      </c>
      <c r="Z461" s="79">
        <v>3130</v>
      </c>
      <c r="AA461" s="79">
        <v>57308</v>
      </c>
      <c r="AB461" s="79">
        <v>18021293</v>
      </c>
    </row>
    <row r="462" spans="19:28">
      <c r="S462" s="63" t="s">
        <v>5997</v>
      </c>
      <c r="T462" s="79">
        <v>3210</v>
      </c>
      <c r="U462" s="218">
        <v>-20</v>
      </c>
      <c r="V462" s="79">
        <v>63379</v>
      </c>
      <c r="W462" s="79">
        <v>203162530</v>
      </c>
      <c r="X462" s="79">
        <v>3265</v>
      </c>
      <c r="Y462" s="79">
        <v>3265</v>
      </c>
      <c r="Z462" s="79">
        <v>3180</v>
      </c>
      <c r="AA462" s="79">
        <v>57848</v>
      </c>
      <c r="AB462" s="79">
        <v>18021293</v>
      </c>
    </row>
    <row r="463" spans="19:28">
      <c r="S463" s="63" t="s">
        <v>5998</v>
      </c>
      <c r="T463" s="79">
        <v>3230</v>
      </c>
      <c r="U463" s="218">
        <v>40</v>
      </c>
      <c r="V463" s="79">
        <v>131132</v>
      </c>
      <c r="W463" s="79">
        <v>417919725</v>
      </c>
      <c r="X463" s="79">
        <v>3190</v>
      </c>
      <c r="Y463" s="79">
        <v>3255</v>
      </c>
      <c r="Z463" s="79">
        <v>3125</v>
      </c>
      <c r="AA463" s="79">
        <v>58209</v>
      </c>
      <c r="AB463" s="79">
        <v>18021293</v>
      </c>
    </row>
    <row r="464" spans="19:28">
      <c r="S464" s="63" t="s">
        <v>5999</v>
      </c>
      <c r="T464" s="79">
        <v>3190</v>
      </c>
      <c r="U464" s="218">
        <v>85</v>
      </c>
      <c r="V464" s="79">
        <v>288492</v>
      </c>
      <c r="W464" s="79">
        <v>888355320</v>
      </c>
      <c r="X464" s="79">
        <v>3100</v>
      </c>
      <c r="Y464" s="79">
        <v>3210</v>
      </c>
      <c r="Z464" s="79">
        <v>2980</v>
      </c>
      <c r="AA464" s="79">
        <v>57488</v>
      </c>
      <c r="AB464" s="79">
        <v>18021293</v>
      </c>
    </row>
    <row r="465" spans="19:28">
      <c r="S465" s="63" t="s">
        <v>6000</v>
      </c>
      <c r="T465" s="79">
        <v>3105</v>
      </c>
      <c r="U465" s="218">
        <v>-140</v>
      </c>
      <c r="V465" s="79">
        <v>251886</v>
      </c>
      <c r="W465" s="79">
        <v>790474570</v>
      </c>
      <c r="X465" s="79">
        <v>3205</v>
      </c>
      <c r="Y465" s="79">
        <v>3240</v>
      </c>
      <c r="Z465" s="79">
        <v>3100</v>
      </c>
      <c r="AA465" s="79">
        <v>55956</v>
      </c>
      <c r="AB465" s="79">
        <v>18021293</v>
      </c>
    </row>
    <row r="466" spans="19:28">
      <c r="S466" s="63" t="s">
        <v>6001</v>
      </c>
      <c r="T466" s="79">
        <v>3245</v>
      </c>
      <c r="U466" s="218">
        <v>-115</v>
      </c>
      <c r="V466" s="79">
        <v>170313</v>
      </c>
      <c r="W466" s="79">
        <v>555797215</v>
      </c>
      <c r="X466" s="79">
        <v>3345</v>
      </c>
      <c r="Y466" s="79">
        <v>3350</v>
      </c>
      <c r="Z466" s="79">
        <v>3200</v>
      </c>
      <c r="AA466" s="79">
        <v>58479</v>
      </c>
      <c r="AB466" s="79">
        <v>18021293</v>
      </c>
    </row>
    <row r="467" spans="19:28">
      <c r="S467" s="63" t="s">
        <v>6002</v>
      </c>
      <c r="T467" s="79">
        <v>3360</v>
      </c>
      <c r="U467" s="218">
        <v>-5</v>
      </c>
      <c r="V467" s="79">
        <v>90380</v>
      </c>
      <c r="W467" s="79">
        <v>301151500</v>
      </c>
      <c r="X467" s="79">
        <v>3350</v>
      </c>
      <c r="Y467" s="79">
        <v>3360</v>
      </c>
      <c r="Z467" s="79">
        <v>3305</v>
      </c>
      <c r="AA467" s="79">
        <v>60552</v>
      </c>
      <c r="AB467" s="79">
        <v>18021293</v>
      </c>
    </row>
    <row r="468" spans="19:28">
      <c r="S468" s="63" t="s">
        <v>6003</v>
      </c>
      <c r="T468" s="79">
        <v>3365</v>
      </c>
      <c r="U468" s="218">
        <v>-15</v>
      </c>
      <c r="V468" s="79">
        <v>50279</v>
      </c>
      <c r="W468" s="79">
        <v>169376070</v>
      </c>
      <c r="X468" s="79">
        <v>3335</v>
      </c>
      <c r="Y468" s="79">
        <v>3395</v>
      </c>
      <c r="Z468" s="79">
        <v>3335</v>
      </c>
      <c r="AA468" s="79">
        <v>60642</v>
      </c>
      <c r="AB468" s="79">
        <v>18021293</v>
      </c>
    </row>
    <row r="469" spans="19:28">
      <c r="S469" s="63" t="s">
        <v>6004</v>
      </c>
      <c r="T469" s="79">
        <v>3380</v>
      </c>
      <c r="U469" s="218">
        <v>-35</v>
      </c>
      <c r="V469" s="79">
        <v>160367</v>
      </c>
      <c r="W469" s="79">
        <v>539798250</v>
      </c>
      <c r="X469" s="79">
        <v>3470</v>
      </c>
      <c r="Y469" s="79">
        <v>3480</v>
      </c>
      <c r="Z469" s="79">
        <v>3315</v>
      </c>
      <c r="AA469" s="79">
        <v>60912</v>
      </c>
      <c r="AB469" s="79">
        <v>18021293</v>
      </c>
    </row>
    <row r="470" spans="19:28">
      <c r="S470" s="63" t="s">
        <v>6005</v>
      </c>
      <c r="T470" s="79">
        <v>3415</v>
      </c>
      <c r="U470" s="218">
        <v>45</v>
      </c>
      <c r="V470" s="79">
        <v>129883</v>
      </c>
      <c r="W470" s="79">
        <v>443837755</v>
      </c>
      <c r="X470" s="79">
        <v>3400</v>
      </c>
      <c r="Y470" s="79">
        <v>3460</v>
      </c>
      <c r="Z470" s="79">
        <v>3320</v>
      </c>
      <c r="AA470" s="79">
        <v>61543</v>
      </c>
      <c r="AB470" s="79">
        <v>18021293</v>
      </c>
    </row>
    <row r="471" spans="19:28">
      <c r="S471" s="63" t="s">
        <v>6006</v>
      </c>
      <c r="T471" s="79">
        <v>3370</v>
      </c>
      <c r="U471" s="218">
        <v>-35</v>
      </c>
      <c r="V471" s="79">
        <v>164058</v>
      </c>
      <c r="W471" s="79">
        <v>547294220</v>
      </c>
      <c r="X471" s="79">
        <v>3390</v>
      </c>
      <c r="Y471" s="79">
        <v>3450</v>
      </c>
      <c r="Z471" s="79">
        <v>3300</v>
      </c>
      <c r="AA471" s="79">
        <v>60732</v>
      </c>
      <c r="AB471" s="79">
        <v>18021293</v>
      </c>
    </row>
    <row r="472" spans="19:28">
      <c r="S472" s="63" t="s">
        <v>6007</v>
      </c>
      <c r="T472" s="79">
        <v>3405</v>
      </c>
      <c r="U472" s="218">
        <v>-35</v>
      </c>
      <c r="V472" s="79">
        <v>423138</v>
      </c>
      <c r="W472" s="79">
        <v>1482833310</v>
      </c>
      <c r="X472" s="79">
        <v>3595</v>
      </c>
      <c r="Y472" s="79">
        <v>3640</v>
      </c>
      <c r="Z472" s="79">
        <v>3400</v>
      </c>
      <c r="AA472" s="79">
        <v>61363</v>
      </c>
      <c r="AB472" s="79">
        <v>18021293</v>
      </c>
    </row>
    <row r="473" spans="19:28">
      <c r="S473" s="63" t="s">
        <v>6008</v>
      </c>
      <c r="T473" s="79">
        <v>3440</v>
      </c>
      <c r="U473" s="218">
        <v>0</v>
      </c>
      <c r="V473" s="79">
        <v>114739</v>
      </c>
      <c r="W473" s="79">
        <v>396455295</v>
      </c>
      <c r="X473" s="79">
        <v>3440</v>
      </c>
      <c r="Y473" s="79">
        <v>3510</v>
      </c>
      <c r="Z473" s="79">
        <v>3435</v>
      </c>
      <c r="AA473" s="79">
        <v>61993</v>
      </c>
      <c r="AB473" s="79">
        <v>18021293</v>
      </c>
    </row>
    <row r="474" spans="19:28">
      <c r="S474" s="63" t="s">
        <v>6009</v>
      </c>
      <c r="T474" s="79">
        <v>3440</v>
      </c>
      <c r="U474" s="218">
        <v>5</v>
      </c>
      <c r="V474" s="79">
        <v>156381</v>
      </c>
      <c r="W474" s="79">
        <v>538118105</v>
      </c>
      <c r="X474" s="79">
        <v>3420</v>
      </c>
      <c r="Y474" s="79">
        <v>3480</v>
      </c>
      <c r="Z474" s="79">
        <v>3340</v>
      </c>
      <c r="AA474" s="79">
        <v>61993</v>
      </c>
      <c r="AB474" s="79">
        <v>18021293</v>
      </c>
    </row>
    <row r="475" spans="19:28">
      <c r="S475" s="63" t="s">
        <v>6010</v>
      </c>
      <c r="T475" s="79">
        <v>3435</v>
      </c>
      <c r="U475" s="218">
        <v>40</v>
      </c>
      <c r="V475" s="79">
        <v>335916</v>
      </c>
      <c r="W475" s="79">
        <v>1161837950</v>
      </c>
      <c r="X475" s="79">
        <v>3355</v>
      </c>
      <c r="Y475" s="79">
        <v>3550</v>
      </c>
      <c r="Z475" s="79">
        <v>3355</v>
      </c>
      <c r="AA475" s="79">
        <v>61903</v>
      </c>
      <c r="AB475" s="79">
        <v>18021293</v>
      </c>
    </row>
    <row r="476" spans="19:28">
      <c r="S476" s="63" t="s">
        <v>6011</v>
      </c>
      <c r="T476" s="79">
        <v>3395</v>
      </c>
      <c r="U476" s="218">
        <v>75</v>
      </c>
      <c r="V476" s="79">
        <v>171085</v>
      </c>
      <c r="W476" s="79">
        <v>571659235</v>
      </c>
      <c r="X476" s="79">
        <v>3320</v>
      </c>
      <c r="Y476" s="79">
        <v>3420</v>
      </c>
      <c r="Z476" s="79">
        <v>3285</v>
      </c>
      <c r="AA476" s="79">
        <v>61182</v>
      </c>
      <c r="AB476" s="79">
        <v>18021293</v>
      </c>
    </row>
    <row r="477" spans="19:28">
      <c r="S477" s="63" t="s">
        <v>6012</v>
      </c>
      <c r="T477" s="79">
        <v>3320</v>
      </c>
      <c r="U477" s="218">
        <v>10</v>
      </c>
      <c r="V477" s="79">
        <v>64581</v>
      </c>
      <c r="W477" s="79">
        <v>213442885</v>
      </c>
      <c r="X477" s="79">
        <v>3340</v>
      </c>
      <c r="Y477" s="79">
        <v>3360</v>
      </c>
      <c r="Z477" s="79">
        <v>3285</v>
      </c>
      <c r="AA477" s="79">
        <v>59831</v>
      </c>
      <c r="AB477" s="79">
        <v>18021293</v>
      </c>
    </row>
    <row r="478" spans="19:28">
      <c r="S478" s="63" t="s">
        <v>6013</v>
      </c>
      <c r="T478" s="79">
        <v>3310</v>
      </c>
      <c r="U478" s="218">
        <v>-70</v>
      </c>
      <c r="V478" s="79">
        <v>52496</v>
      </c>
      <c r="W478" s="79">
        <v>175114740</v>
      </c>
      <c r="X478" s="79">
        <v>3380</v>
      </c>
      <c r="Y478" s="79">
        <v>3385</v>
      </c>
      <c r="Z478" s="79">
        <v>3300</v>
      </c>
      <c r="AA478" s="79">
        <v>59650</v>
      </c>
      <c r="AB478" s="79">
        <v>18021293</v>
      </c>
    </row>
    <row r="479" spans="19:28">
      <c r="S479" s="63" t="s">
        <v>6014</v>
      </c>
      <c r="T479" s="79">
        <v>3380</v>
      </c>
      <c r="U479" s="218">
        <v>10</v>
      </c>
      <c r="V479" s="79">
        <v>141611</v>
      </c>
      <c r="W479" s="79">
        <v>475284190</v>
      </c>
      <c r="X479" s="79">
        <v>3350</v>
      </c>
      <c r="Y479" s="79">
        <v>3385</v>
      </c>
      <c r="Z479" s="79">
        <v>3320</v>
      </c>
      <c r="AA479" s="79">
        <v>60912</v>
      </c>
      <c r="AB479" s="79">
        <v>18021293</v>
      </c>
    </row>
    <row r="480" spans="19:28">
      <c r="S480" s="63" t="s">
        <v>6015</v>
      </c>
      <c r="T480" s="79">
        <v>3370</v>
      </c>
      <c r="U480" s="218">
        <v>40</v>
      </c>
      <c r="V480" s="79">
        <v>139581</v>
      </c>
      <c r="W480" s="79">
        <v>466050130</v>
      </c>
      <c r="X480" s="79">
        <v>3310</v>
      </c>
      <c r="Y480" s="79">
        <v>3400</v>
      </c>
      <c r="Z480" s="79">
        <v>3270</v>
      </c>
      <c r="AA480" s="79">
        <v>60732</v>
      </c>
      <c r="AB480" s="79">
        <v>18021293</v>
      </c>
    </row>
    <row r="481" spans="19:28">
      <c r="S481" s="63" t="s">
        <v>6016</v>
      </c>
      <c r="T481" s="79">
        <v>3330</v>
      </c>
      <c r="U481" s="218">
        <v>110</v>
      </c>
      <c r="V481" s="79">
        <v>296841</v>
      </c>
      <c r="W481" s="79">
        <v>979753020</v>
      </c>
      <c r="X481" s="79">
        <v>3240</v>
      </c>
      <c r="Y481" s="79">
        <v>3335</v>
      </c>
      <c r="Z481" s="79">
        <v>3240</v>
      </c>
      <c r="AA481" s="79">
        <v>60011</v>
      </c>
      <c r="AB481" s="79">
        <v>18021293</v>
      </c>
    </row>
    <row r="482" spans="19:28">
      <c r="S482" s="63" t="s">
        <v>6017</v>
      </c>
      <c r="T482" s="79">
        <v>3220</v>
      </c>
      <c r="U482" s="218">
        <v>-25</v>
      </c>
      <c r="V482" s="79">
        <v>66920</v>
      </c>
      <c r="W482" s="79">
        <v>213547410</v>
      </c>
      <c r="X482" s="79">
        <v>3200</v>
      </c>
      <c r="Y482" s="79">
        <v>3250</v>
      </c>
      <c r="Z482" s="79">
        <v>3155</v>
      </c>
      <c r="AA482" s="79">
        <v>58029</v>
      </c>
      <c r="AB482" s="79">
        <v>18021293</v>
      </c>
    </row>
    <row r="483" spans="19:28">
      <c r="S483" s="63" t="s">
        <v>6018</v>
      </c>
      <c r="T483" s="79">
        <v>3245</v>
      </c>
      <c r="U483" s="218">
        <v>10</v>
      </c>
      <c r="V483" s="79">
        <v>89491</v>
      </c>
      <c r="W483" s="79">
        <v>289382555</v>
      </c>
      <c r="X483" s="79">
        <v>3230</v>
      </c>
      <c r="Y483" s="79">
        <v>3250</v>
      </c>
      <c r="Z483" s="79">
        <v>3185</v>
      </c>
      <c r="AA483" s="79">
        <v>58479</v>
      </c>
      <c r="AB483" s="79">
        <v>18021293</v>
      </c>
    </row>
    <row r="484" spans="19:28">
      <c r="S484" s="63" t="s">
        <v>6019</v>
      </c>
      <c r="T484" s="79">
        <v>3235</v>
      </c>
      <c r="U484" s="218">
        <v>15</v>
      </c>
      <c r="V484" s="79">
        <v>43911</v>
      </c>
      <c r="W484" s="79">
        <v>140617805</v>
      </c>
      <c r="X484" s="79">
        <v>3255</v>
      </c>
      <c r="Y484" s="79">
        <v>3255</v>
      </c>
      <c r="Z484" s="79">
        <v>3150</v>
      </c>
      <c r="AA484" s="79">
        <v>58299</v>
      </c>
      <c r="AB484" s="79">
        <v>18021293</v>
      </c>
    </row>
    <row r="485" spans="19:28">
      <c r="S485" s="63" t="s">
        <v>6020</v>
      </c>
      <c r="T485" s="79">
        <v>3220</v>
      </c>
      <c r="U485" s="218">
        <v>40</v>
      </c>
      <c r="V485" s="79">
        <v>77734</v>
      </c>
      <c r="W485" s="79">
        <v>248816965</v>
      </c>
      <c r="X485" s="79">
        <v>3185</v>
      </c>
      <c r="Y485" s="79">
        <v>3220</v>
      </c>
      <c r="Z485" s="79">
        <v>3150</v>
      </c>
      <c r="AA485" s="79">
        <v>58029</v>
      </c>
      <c r="AB485" s="79">
        <v>18021293</v>
      </c>
    </row>
    <row r="486" spans="19:28">
      <c r="S486" s="63" t="s">
        <v>6021</v>
      </c>
      <c r="T486" s="79">
        <v>3180</v>
      </c>
      <c r="U486" s="218">
        <v>30</v>
      </c>
      <c r="V486" s="79">
        <v>60268</v>
      </c>
      <c r="W486" s="79">
        <v>189175965</v>
      </c>
      <c r="X486" s="79">
        <v>3140</v>
      </c>
      <c r="Y486" s="79">
        <v>3190</v>
      </c>
      <c r="Z486" s="79">
        <v>3110</v>
      </c>
      <c r="AA486" s="79">
        <v>57308</v>
      </c>
      <c r="AB486" s="79">
        <v>18021293</v>
      </c>
    </row>
    <row r="487" spans="19:28">
      <c r="S487" s="63" t="s">
        <v>6022</v>
      </c>
      <c r="T487" s="79">
        <v>3150</v>
      </c>
      <c r="U487" s="218">
        <v>-50</v>
      </c>
      <c r="V487" s="79">
        <v>78643</v>
      </c>
      <c r="W487" s="79">
        <v>250480285</v>
      </c>
      <c r="X487" s="79">
        <v>3200</v>
      </c>
      <c r="Y487" s="79">
        <v>3240</v>
      </c>
      <c r="Z487" s="79">
        <v>3145</v>
      </c>
      <c r="AA487" s="79">
        <v>56767</v>
      </c>
      <c r="AB487" s="79">
        <v>18021293</v>
      </c>
    </row>
    <row r="488" spans="19:28">
      <c r="S488" s="63" t="s">
        <v>6023</v>
      </c>
      <c r="T488" s="79">
        <v>3200</v>
      </c>
      <c r="U488" s="218">
        <v>35</v>
      </c>
      <c r="V488" s="79">
        <v>118402</v>
      </c>
      <c r="W488" s="79">
        <v>376860920</v>
      </c>
      <c r="X488" s="79">
        <v>3170</v>
      </c>
      <c r="Y488" s="79">
        <v>3210</v>
      </c>
      <c r="Z488" s="79">
        <v>3145</v>
      </c>
      <c r="AA488" s="79">
        <v>57668</v>
      </c>
      <c r="AB488" s="79">
        <v>18021293</v>
      </c>
    </row>
    <row r="489" spans="19:28">
      <c r="S489" s="63" t="s">
        <v>6024</v>
      </c>
      <c r="T489" s="79">
        <v>3165</v>
      </c>
      <c r="U489" s="218">
        <v>5</v>
      </c>
      <c r="V489" s="79">
        <v>78490</v>
      </c>
      <c r="W489" s="79">
        <v>247795075</v>
      </c>
      <c r="X489" s="79">
        <v>3175</v>
      </c>
      <c r="Y489" s="79">
        <v>3210</v>
      </c>
      <c r="Z489" s="79">
        <v>3130</v>
      </c>
      <c r="AA489" s="79">
        <v>57037</v>
      </c>
      <c r="AB489" s="79">
        <v>18021293</v>
      </c>
    </row>
    <row r="490" spans="19:28">
      <c r="S490" s="63" t="s">
        <v>6025</v>
      </c>
      <c r="T490" s="79">
        <v>3160</v>
      </c>
      <c r="U490" s="218">
        <v>0</v>
      </c>
      <c r="V490" s="79">
        <v>111591</v>
      </c>
      <c r="W490" s="79">
        <v>353618975</v>
      </c>
      <c r="X490" s="79">
        <v>3160</v>
      </c>
      <c r="Y490" s="79">
        <v>3200</v>
      </c>
      <c r="Z490" s="79">
        <v>3100</v>
      </c>
      <c r="AA490" s="79">
        <v>56947</v>
      </c>
      <c r="AB490" s="79">
        <v>18021293</v>
      </c>
    </row>
    <row r="491" spans="19:28">
      <c r="S491" s="63" t="s">
        <v>6026</v>
      </c>
      <c r="T491" s="79">
        <v>3160</v>
      </c>
      <c r="U491" s="218">
        <v>15</v>
      </c>
      <c r="V491" s="79">
        <v>126921</v>
      </c>
      <c r="W491" s="79">
        <v>400081735</v>
      </c>
      <c r="X491" s="79">
        <v>3145</v>
      </c>
      <c r="Y491" s="79">
        <v>3185</v>
      </c>
      <c r="Z491" s="79">
        <v>3110</v>
      </c>
      <c r="AA491" s="79">
        <v>56947</v>
      </c>
      <c r="AB491" s="79">
        <v>18021293</v>
      </c>
    </row>
    <row r="492" spans="19:28">
      <c r="S492" s="63" t="s">
        <v>6027</v>
      </c>
      <c r="T492" s="79">
        <v>3145</v>
      </c>
      <c r="U492" s="218">
        <v>90</v>
      </c>
      <c r="V492" s="79">
        <v>90132</v>
      </c>
      <c r="W492" s="79">
        <v>277433480</v>
      </c>
      <c r="X492" s="79">
        <v>3075</v>
      </c>
      <c r="Y492" s="79">
        <v>3145</v>
      </c>
      <c r="Z492" s="79">
        <v>3020</v>
      </c>
      <c r="AA492" s="79">
        <v>56677</v>
      </c>
      <c r="AB492" s="79">
        <v>18021293</v>
      </c>
    </row>
    <row r="493" spans="19:28">
      <c r="S493" s="63" t="s">
        <v>6028</v>
      </c>
      <c r="T493" s="79">
        <v>3055</v>
      </c>
      <c r="U493" s="218">
        <v>25</v>
      </c>
      <c r="V493" s="79">
        <v>37981</v>
      </c>
      <c r="W493" s="79">
        <v>115391855</v>
      </c>
      <c r="X493" s="79">
        <v>3010</v>
      </c>
      <c r="Y493" s="79">
        <v>3080</v>
      </c>
      <c r="Z493" s="79">
        <v>3010</v>
      </c>
      <c r="AA493" s="79">
        <v>55055</v>
      </c>
      <c r="AB493" s="79">
        <v>18021293</v>
      </c>
    </row>
    <row r="494" spans="19:28">
      <c r="S494" s="63" t="s">
        <v>6029</v>
      </c>
      <c r="T494" s="79">
        <v>3030</v>
      </c>
      <c r="U494" s="218">
        <v>-70</v>
      </c>
      <c r="V494" s="79">
        <v>75783</v>
      </c>
      <c r="W494" s="79">
        <v>229722035</v>
      </c>
      <c r="X494" s="79">
        <v>3100</v>
      </c>
      <c r="Y494" s="79">
        <v>3120</v>
      </c>
      <c r="Z494" s="79">
        <v>3005</v>
      </c>
      <c r="AA494" s="79">
        <v>54605</v>
      </c>
      <c r="AB494" s="79">
        <v>18021293</v>
      </c>
    </row>
    <row r="495" spans="19:28">
      <c r="S495" s="63" t="s">
        <v>6030</v>
      </c>
      <c r="T495" s="79">
        <v>3100</v>
      </c>
      <c r="U495" s="218">
        <v>55</v>
      </c>
      <c r="V495" s="79">
        <v>75093</v>
      </c>
      <c r="W495" s="79">
        <v>230494440</v>
      </c>
      <c r="X495" s="79">
        <v>3045</v>
      </c>
      <c r="Y495" s="79">
        <v>3100</v>
      </c>
      <c r="Z495" s="79">
        <v>3005</v>
      </c>
      <c r="AA495" s="79">
        <v>55866</v>
      </c>
      <c r="AB495" s="79">
        <v>18021293</v>
      </c>
    </row>
    <row r="496" spans="19:28">
      <c r="S496" s="63" t="s">
        <v>6031</v>
      </c>
      <c r="T496" s="79">
        <v>3045</v>
      </c>
      <c r="U496" s="218">
        <v>-5</v>
      </c>
      <c r="V496" s="79">
        <v>52016</v>
      </c>
      <c r="W496" s="79">
        <v>157226465</v>
      </c>
      <c r="X496" s="79">
        <v>3075</v>
      </c>
      <c r="Y496" s="79">
        <v>3075</v>
      </c>
      <c r="Z496" s="79">
        <v>3005</v>
      </c>
      <c r="AA496" s="79">
        <v>54875</v>
      </c>
      <c r="AB496" s="79">
        <v>18021293</v>
      </c>
    </row>
    <row r="497" spans="19:28">
      <c r="S497" s="63" t="s">
        <v>6032</v>
      </c>
      <c r="T497" s="79">
        <v>3050</v>
      </c>
      <c r="U497" s="218">
        <v>-25</v>
      </c>
      <c r="V497" s="79">
        <v>61342</v>
      </c>
      <c r="W497" s="79">
        <v>185906795</v>
      </c>
      <c r="X497" s="79">
        <v>3050</v>
      </c>
      <c r="Y497" s="79">
        <v>3070</v>
      </c>
      <c r="Z497" s="79">
        <v>3010</v>
      </c>
      <c r="AA497" s="79">
        <v>54965</v>
      </c>
      <c r="AB497" s="79">
        <v>18021293</v>
      </c>
    </row>
    <row r="498" spans="19:28">
      <c r="S498" s="63" t="s">
        <v>6033</v>
      </c>
      <c r="T498" s="79">
        <v>3075</v>
      </c>
      <c r="U498" s="218">
        <v>60</v>
      </c>
      <c r="V498" s="79">
        <v>197092</v>
      </c>
      <c r="W498" s="79">
        <v>602695725</v>
      </c>
      <c r="X498" s="79">
        <v>2990</v>
      </c>
      <c r="Y498" s="79">
        <v>3130</v>
      </c>
      <c r="Z498" s="79">
        <v>2980</v>
      </c>
      <c r="AA498" s="79">
        <v>55415</v>
      </c>
      <c r="AB498" s="79">
        <v>18021293</v>
      </c>
    </row>
    <row r="499" spans="19:28">
      <c r="S499" s="63" t="s">
        <v>6034</v>
      </c>
      <c r="T499" s="79">
        <v>3015</v>
      </c>
      <c r="U499" s="218">
        <v>40</v>
      </c>
      <c r="V499" s="79">
        <v>57505</v>
      </c>
      <c r="W499" s="79">
        <v>173237580</v>
      </c>
      <c r="X499" s="79">
        <v>2950</v>
      </c>
      <c r="Y499" s="79">
        <v>3040</v>
      </c>
      <c r="Z499" s="79">
        <v>2950</v>
      </c>
      <c r="AA499" s="79">
        <v>54334</v>
      </c>
      <c r="AB499" s="79">
        <v>18021293</v>
      </c>
    </row>
    <row r="500" spans="19:28">
      <c r="S500" s="63" t="s">
        <v>6035</v>
      </c>
      <c r="T500" s="79">
        <v>2975</v>
      </c>
      <c r="U500" s="218">
        <v>-30</v>
      </c>
      <c r="V500" s="79">
        <v>56769</v>
      </c>
      <c r="W500" s="79">
        <v>169650290</v>
      </c>
      <c r="X500" s="79">
        <v>2980</v>
      </c>
      <c r="Y500" s="79">
        <v>3045</v>
      </c>
      <c r="Z500" s="79">
        <v>2970</v>
      </c>
      <c r="AA500" s="79">
        <v>53613</v>
      </c>
      <c r="AB500" s="79">
        <v>18021293</v>
      </c>
    </row>
    <row r="501" spans="19:28">
      <c r="S501" s="63" t="s">
        <v>6036</v>
      </c>
      <c r="T501" s="79">
        <v>3005</v>
      </c>
      <c r="U501" s="218">
        <v>-65</v>
      </c>
      <c r="V501" s="79">
        <v>94714</v>
      </c>
      <c r="W501" s="79">
        <v>288239660</v>
      </c>
      <c r="X501" s="79">
        <v>3040</v>
      </c>
      <c r="Y501" s="79">
        <v>3130</v>
      </c>
      <c r="Z501" s="79">
        <v>3005</v>
      </c>
      <c r="AA501" s="79">
        <v>54154</v>
      </c>
      <c r="AB501" s="79">
        <v>18021293</v>
      </c>
    </row>
    <row r="502" spans="19:28">
      <c r="S502" s="63" t="s">
        <v>6037</v>
      </c>
      <c r="T502" s="79">
        <v>3070</v>
      </c>
      <c r="U502" s="218">
        <v>-95</v>
      </c>
      <c r="V502" s="79">
        <v>333191</v>
      </c>
      <c r="W502" s="79">
        <v>1024477750</v>
      </c>
      <c r="X502" s="79">
        <v>3240</v>
      </c>
      <c r="Y502" s="79">
        <v>3240</v>
      </c>
      <c r="Z502" s="79">
        <v>3025</v>
      </c>
      <c r="AA502" s="79">
        <v>55325</v>
      </c>
      <c r="AB502" s="79">
        <v>18021293</v>
      </c>
    </row>
    <row r="503" spans="19:28">
      <c r="S503" s="63" t="s">
        <v>6038</v>
      </c>
      <c r="T503" s="79">
        <v>3165</v>
      </c>
      <c r="U503" s="218">
        <v>10</v>
      </c>
      <c r="V503" s="79">
        <v>466801</v>
      </c>
      <c r="W503" s="79">
        <v>1499663980</v>
      </c>
      <c r="X503" s="79">
        <v>3160</v>
      </c>
      <c r="Y503" s="79">
        <v>3325</v>
      </c>
      <c r="Z503" s="79">
        <v>3010</v>
      </c>
      <c r="AA503" s="79">
        <v>57037</v>
      </c>
      <c r="AB503" s="79">
        <v>18021293</v>
      </c>
    </row>
    <row r="504" spans="19:28">
      <c r="S504" s="63" t="s">
        <v>6039</v>
      </c>
      <c r="T504" s="79">
        <v>3155</v>
      </c>
      <c r="U504" s="218">
        <v>25</v>
      </c>
      <c r="V504" s="79">
        <v>257132</v>
      </c>
      <c r="W504" s="79">
        <v>810038160</v>
      </c>
      <c r="X504" s="79">
        <v>3130</v>
      </c>
      <c r="Y504" s="79">
        <v>3220</v>
      </c>
      <c r="Z504" s="79">
        <v>3070</v>
      </c>
      <c r="AA504" s="79">
        <v>56857</v>
      </c>
      <c r="AB504" s="79">
        <v>18021293</v>
      </c>
    </row>
    <row r="505" spans="19:28">
      <c r="S505" s="63" t="s">
        <v>6040</v>
      </c>
      <c r="T505" s="79">
        <v>3130</v>
      </c>
      <c r="U505" s="218">
        <v>30</v>
      </c>
      <c r="V505" s="79">
        <v>120989</v>
      </c>
      <c r="W505" s="79">
        <v>375302890</v>
      </c>
      <c r="X505" s="79">
        <v>3110</v>
      </c>
      <c r="Y505" s="79">
        <v>3180</v>
      </c>
      <c r="Z505" s="79">
        <v>3040</v>
      </c>
      <c r="AA505" s="79">
        <v>56407</v>
      </c>
      <c r="AB505" s="79">
        <v>18021293</v>
      </c>
    </row>
    <row r="506" spans="19:28">
      <c r="S506" s="63" t="s">
        <v>6041</v>
      </c>
      <c r="T506" s="79">
        <v>3100</v>
      </c>
      <c r="U506" s="218">
        <v>-100</v>
      </c>
      <c r="V506" s="79">
        <v>91135</v>
      </c>
      <c r="W506" s="79">
        <v>285224150</v>
      </c>
      <c r="X506" s="79">
        <v>3210</v>
      </c>
      <c r="Y506" s="79">
        <v>3230</v>
      </c>
      <c r="Z506" s="79">
        <v>3100</v>
      </c>
      <c r="AA506" s="79">
        <v>55866</v>
      </c>
      <c r="AB506" s="79">
        <v>18021293</v>
      </c>
    </row>
    <row r="507" spans="19:28">
      <c r="S507" s="63" t="s">
        <v>6042</v>
      </c>
      <c r="T507" s="79">
        <v>3200</v>
      </c>
      <c r="U507" s="218">
        <v>50</v>
      </c>
      <c r="V507" s="79">
        <v>53439</v>
      </c>
      <c r="W507" s="79">
        <v>170567850</v>
      </c>
      <c r="X507" s="79">
        <v>3150</v>
      </c>
      <c r="Y507" s="79">
        <v>3210</v>
      </c>
      <c r="Z507" s="79">
        <v>3150</v>
      </c>
      <c r="AA507" s="79">
        <v>57668</v>
      </c>
      <c r="AB507" s="79">
        <v>18021293</v>
      </c>
    </row>
    <row r="508" spans="19:28">
      <c r="S508" s="63" t="s">
        <v>6043</v>
      </c>
      <c r="T508" s="79">
        <v>3150</v>
      </c>
      <c r="U508" s="218">
        <v>-45</v>
      </c>
      <c r="V508" s="79">
        <v>71186</v>
      </c>
      <c r="W508" s="79">
        <v>225227535</v>
      </c>
      <c r="X508" s="79">
        <v>3200</v>
      </c>
      <c r="Y508" s="79">
        <v>3230</v>
      </c>
      <c r="Z508" s="79">
        <v>3135</v>
      </c>
      <c r="AA508" s="79">
        <v>56767</v>
      </c>
      <c r="AB508" s="79">
        <v>18021293</v>
      </c>
    </row>
    <row r="509" spans="19:28">
      <c r="S509" s="63" t="s">
        <v>6044</v>
      </c>
      <c r="T509" s="79">
        <v>3195</v>
      </c>
      <c r="U509" s="218">
        <v>-60</v>
      </c>
      <c r="V509" s="79">
        <v>201046</v>
      </c>
      <c r="W509" s="79">
        <v>642317285</v>
      </c>
      <c r="X509" s="79">
        <v>3200</v>
      </c>
      <c r="Y509" s="79">
        <v>3265</v>
      </c>
      <c r="Z509" s="79">
        <v>3130</v>
      </c>
      <c r="AA509" s="79">
        <v>57578</v>
      </c>
      <c r="AB509" s="79">
        <v>18021293</v>
      </c>
    </row>
    <row r="510" spans="19:28">
      <c r="S510" s="63" t="s">
        <v>6045</v>
      </c>
      <c r="T510" s="79">
        <v>3255</v>
      </c>
      <c r="U510" s="218">
        <v>20</v>
      </c>
      <c r="V510" s="79">
        <v>155288</v>
      </c>
      <c r="W510" s="79">
        <v>506983275</v>
      </c>
      <c r="X510" s="79">
        <v>3270</v>
      </c>
      <c r="Y510" s="79">
        <v>3295</v>
      </c>
      <c r="Z510" s="79">
        <v>3230</v>
      </c>
      <c r="AA510" s="79">
        <v>58659</v>
      </c>
      <c r="AB510" s="79">
        <v>18021293</v>
      </c>
    </row>
    <row r="511" spans="19:28">
      <c r="S511" s="63" t="s">
        <v>6046</v>
      </c>
      <c r="T511" s="79">
        <v>3235</v>
      </c>
      <c r="U511" s="218">
        <v>85</v>
      </c>
      <c r="V511" s="79">
        <v>272186</v>
      </c>
      <c r="W511" s="79">
        <v>867066255</v>
      </c>
      <c r="X511" s="79">
        <v>3150</v>
      </c>
      <c r="Y511" s="79">
        <v>3255</v>
      </c>
      <c r="Z511" s="79">
        <v>3090</v>
      </c>
      <c r="AA511" s="79">
        <v>58299</v>
      </c>
      <c r="AB511" s="79">
        <v>18021293</v>
      </c>
    </row>
    <row r="512" spans="19:28">
      <c r="S512" s="63" t="s">
        <v>6047</v>
      </c>
      <c r="T512" s="79">
        <v>3150</v>
      </c>
      <c r="U512" s="218">
        <v>0</v>
      </c>
      <c r="V512" s="79">
        <v>193722</v>
      </c>
      <c r="W512" s="79">
        <v>616313190</v>
      </c>
      <c r="X512" s="79">
        <v>3200</v>
      </c>
      <c r="Y512" s="79">
        <v>3240</v>
      </c>
      <c r="Z512" s="79">
        <v>3120</v>
      </c>
      <c r="AA512" s="79">
        <v>56767</v>
      </c>
      <c r="AB512" s="79">
        <v>18021293</v>
      </c>
    </row>
    <row r="513" spans="19:28">
      <c r="S513" s="63" t="s">
        <v>6048</v>
      </c>
      <c r="T513" s="79">
        <v>3150</v>
      </c>
      <c r="U513" s="218">
        <v>95</v>
      </c>
      <c r="V513" s="79">
        <v>308743</v>
      </c>
      <c r="W513" s="79">
        <v>967044765</v>
      </c>
      <c r="X513" s="79">
        <v>3110</v>
      </c>
      <c r="Y513" s="79">
        <v>3230</v>
      </c>
      <c r="Z513" s="79">
        <v>3020</v>
      </c>
      <c r="AA513" s="79">
        <v>56767</v>
      </c>
      <c r="AB513" s="79">
        <v>18021293</v>
      </c>
    </row>
    <row r="514" spans="19:28">
      <c r="S514" s="63" t="s">
        <v>6049</v>
      </c>
      <c r="T514" s="79">
        <v>3055</v>
      </c>
      <c r="U514" s="218">
        <v>105</v>
      </c>
      <c r="V514" s="79">
        <v>154397</v>
      </c>
      <c r="W514" s="79">
        <v>465814155</v>
      </c>
      <c r="X514" s="79">
        <v>2950</v>
      </c>
      <c r="Y514" s="79">
        <v>3065</v>
      </c>
      <c r="Z514" s="79">
        <v>2950</v>
      </c>
      <c r="AA514" s="79">
        <v>55055</v>
      </c>
      <c r="AB514" s="79">
        <v>18021293</v>
      </c>
    </row>
    <row r="515" spans="19:28">
      <c r="S515" s="63" t="s">
        <v>6050</v>
      </c>
      <c r="T515" s="79">
        <v>2950</v>
      </c>
      <c r="U515" s="218">
        <v>-40</v>
      </c>
      <c r="V515" s="79">
        <v>92671</v>
      </c>
      <c r="W515" s="79">
        <v>275468075</v>
      </c>
      <c r="X515" s="79">
        <v>2970</v>
      </c>
      <c r="Y515" s="79">
        <v>3020</v>
      </c>
      <c r="Z515" s="79">
        <v>2930</v>
      </c>
      <c r="AA515" s="79">
        <v>53163</v>
      </c>
      <c r="AB515" s="79">
        <v>18021293</v>
      </c>
    </row>
    <row r="516" spans="19:28">
      <c r="S516" s="63" t="s">
        <v>6051</v>
      </c>
      <c r="T516" s="79">
        <v>2990</v>
      </c>
      <c r="U516" s="218">
        <v>70</v>
      </c>
      <c r="V516" s="79">
        <v>124262</v>
      </c>
      <c r="W516" s="79">
        <v>369343045</v>
      </c>
      <c r="X516" s="79">
        <v>2920</v>
      </c>
      <c r="Y516" s="79">
        <v>3040</v>
      </c>
      <c r="Z516" s="79">
        <v>2920</v>
      </c>
      <c r="AA516" s="79">
        <v>53884</v>
      </c>
      <c r="AB516" s="79">
        <v>18021293</v>
      </c>
    </row>
    <row r="517" spans="19:28">
      <c r="S517" s="63" t="s">
        <v>6052</v>
      </c>
      <c r="T517" s="79">
        <v>2920</v>
      </c>
      <c r="U517" s="218">
        <v>-55</v>
      </c>
      <c r="V517" s="79">
        <v>67971</v>
      </c>
      <c r="W517" s="79">
        <v>200282940</v>
      </c>
      <c r="X517" s="79">
        <v>2975</v>
      </c>
      <c r="Y517" s="79">
        <v>2975</v>
      </c>
      <c r="Z517" s="79">
        <v>2920</v>
      </c>
      <c r="AA517" s="79">
        <v>52622</v>
      </c>
      <c r="AB517" s="79">
        <v>18021293</v>
      </c>
    </row>
    <row r="518" spans="19:28">
      <c r="S518" s="63" t="s">
        <v>6053</v>
      </c>
      <c r="T518" s="79">
        <v>2975</v>
      </c>
      <c r="U518" s="218">
        <v>30</v>
      </c>
      <c r="V518" s="79">
        <v>108718</v>
      </c>
      <c r="W518" s="79">
        <v>322983875</v>
      </c>
      <c r="X518" s="79">
        <v>2985</v>
      </c>
      <c r="Y518" s="79">
        <v>3010</v>
      </c>
      <c r="Z518" s="79">
        <v>2930</v>
      </c>
      <c r="AA518" s="79">
        <v>53613</v>
      </c>
      <c r="AB518" s="79">
        <v>18021293</v>
      </c>
    </row>
    <row r="519" spans="19:28">
      <c r="S519" s="63" t="s">
        <v>6054</v>
      </c>
      <c r="T519" s="79">
        <v>2945</v>
      </c>
      <c r="U519" s="218">
        <v>-115</v>
      </c>
      <c r="V519" s="79">
        <v>237903</v>
      </c>
      <c r="W519" s="79">
        <v>704935720</v>
      </c>
      <c r="X519" s="79">
        <v>3060</v>
      </c>
      <c r="Y519" s="79">
        <v>3060</v>
      </c>
      <c r="Z519" s="79">
        <v>2930</v>
      </c>
      <c r="AA519" s="79">
        <v>53073</v>
      </c>
      <c r="AB519" s="79">
        <v>18021293</v>
      </c>
    </row>
    <row r="520" spans="19:28">
      <c r="S520" s="63" t="s">
        <v>6055</v>
      </c>
      <c r="T520" s="79">
        <v>3060</v>
      </c>
      <c r="U520" s="218">
        <v>-50</v>
      </c>
      <c r="V520" s="79">
        <v>103677</v>
      </c>
      <c r="W520" s="79">
        <v>317741450</v>
      </c>
      <c r="X520" s="79">
        <v>3110</v>
      </c>
      <c r="Y520" s="79">
        <v>3110</v>
      </c>
      <c r="Z520" s="79">
        <v>3030</v>
      </c>
      <c r="AA520" s="79">
        <v>55145</v>
      </c>
      <c r="AB520" s="79">
        <v>18021293</v>
      </c>
    </row>
    <row r="521" spans="19:28">
      <c r="S521" s="63" t="s">
        <v>6056</v>
      </c>
      <c r="T521" s="79">
        <v>3110</v>
      </c>
      <c r="U521" s="218">
        <v>15</v>
      </c>
      <c r="V521" s="79">
        <v>112390</v>
      </c>
      <c r="W521" s="79">
        <v>347217595</v>
      </c>
      <c r="X521" s="79">
        <v>3100</v>
      </c>
      <c r="Y521" s="79">
        <v>3110</v>
      </c>
      <c r="Z521" s="79">
        <v>3060</v>
      </c>
      <c r="AA521" s="79">
        <v>56046</v>
      </c>
      <c r="AB521" s="79">
        <v>18021293</v>
      </c>
    </row>
    <row r="522" spans="19:28">
      <c r="S522" s="63" t="s">
        <v>6057</v>
      </c>
      <c r="T522" s="79">
        <v>3095</v>
      </c>
      <c r="U522" s="218">
        <v>30</v>
      </c>
      <c r="V522" s="79">
        <v>278824</v>
      </c>
      <c r="W522" s="79">
        <v>855867870</v>
      </c>
      <c r="X522" s="79">
        <v>3045</v>
      </c>
      <c r="Y522" s="79">
        <v>3130</v>
      </c>
      <c r="Z522" s="79">
        <v>3020</v>
      </c>
      <c r="AA522" s="79">
        <v>55776</v>
      </c>
      <c r="AB522" s="79">
        <v>18021293</v>
      </c>
    </row>
    <row r="523" spans="19:28">
      <c r="S523" s="63" t="s">
        <v>6058</v>
      </c>
      <c r="T523" s="79">
        <v>3065</v>
      </c>
      <c r="U523" s="218">
        <v>25</v>
      </c>
      <c r="V523" s="79">
        <v>626693</v>
      </c>
      <c r="W523" s="79">
        <v>1949647390</v>
      </c>
      <c r="X523" s="79">
        <v>3140</v>
      </c>
      <c r="Y523" s="79">
        <v>3175</v>
      </c>
      <c r="Z523" s="79">
        <v>3040</v>
      </c>
      <c r="AA523" s="79">
        <v>55235</v>
      </c>
      <c r="AB523" s="79">
        <v>18021293</v>
      </c>
    </row>
    <row r="524" spans="19:28">
      <c r="S524" s="63" t="s">
        <v>6059</v>
      </c>
      <c r="T524" s="79">
        <v>3040</v>
      </c>
      <c r="U524" s="218">
        <v>115</v>
      </c>
      <c r="V524" s="79">
        <v>798265</v>
      </c>
      <c r="W524" s="79">
        <v>2417295665</v>
      </c>
      <c r="X524" s="79">
        <v>2980</v>
      </c>
      <c r="Y524" s="79">
        <v>3130</v>
      </c>
      <c r="Z524" s="79">
        <v>2930</v>
      </c>
      <c r="AA524" s="79">
        <v>54785</v>
      </c>
      <c r="AB524" s="79">
        <v>18021293</v>
      </c>
    </row>
    <row r="525" spans="19:28">
      <c r="S525" s="63" t="s">
        <v>6060</v>
      </c>
      <c r="T525" s="79">
        <v>2925</v>
      </c>
      <c r="U525" s="218">
        <v>70</v>
      </c>
      <c r="V525" s="79">
        <v>313580</v>
      </c>
      <c r="W525" s="79">
        <v>896961135</v>
      </c>
      <c r="X525" s="79">
        <v>2845</v>
      </c>
      <c r="Y525" s="79">
        <v>2935</v>
      </c>
      <c r="Z525" s="79">
        <v>2760</v>
      </c>
      <c r="AA525" s="79">
        <v>52712</v>
      </c>
      <c r="AB525" s="79">
        <v>18021293</v>
      </c>
    </row>
    <row r="526" spans="19:28">
      <c r="S526" s="63" t="s">
        <v>6061</v>
      </c>
      <c r="T526" s="79">
        <v>2855</v>
      </c>
      <c r="U526" s="218">
        <v>75</v>
      </c>
      <c r="V526" s="79">
        <v>437875</v>
      </c>
      <c r="W526" s="79">
        <v>1246771655</v>
      </c>
      <c r="X526" s="79">
        <v>2780</v>
      </c>
      <c r="Y526" s="79">
        <v>2920</v>
      </c>
      <c r="Z526" s="79">
        <v>2760</v>
      </c>
      <c r="AA526" s="79">
        <v>51451</v>
      </c>
      <c r="AB526" s="79">
        <v>18021293</v>
      </c>
    </row>
    <row r="527" spans="19:28">
      <c r="S527" s="63" t="s">
        <v>6062</v>
      </c>
      <c r="T527" s="79">
        <v>2780</v>
      </c>
      <c r="U527" s="218">
        <v>15</v>
      </c>
      <c r="V527" s="79">
        <v>64123</v>
      </c>
      <c r="W527" s="79">
        <v>176256250</v>
      </c>
      <c r="X527" s="79">
        <v>2775</v>
      </c>
      <c r="Y527" s="79">
        <v>2780</v>
      </c>
      <c r="Z527" s="79">
        <v>2720</v>
      </c>
      <c r="AA527" s="79">
        <v>50099</v>
      </c>
      <c r="AB527" s="79">
        <v>18021293</v>
      </c>
    </row>
    <row r="528" spans="19:28">
      <c r="S528" s="63" t="s">
        <v>6063</v>
      </c>
      <c r="T528" s="79">
        <v>2765</v>
      </c>
      <c r="U528" s="218">
        <v>25</v>
      </c>
      <c r="V528" s="79">
        <v>59286</v>
      </c>
      <c r="W528" s="79">
        <v>162650645</v>
      </c>
      <c r="X528" s="79">
        <v>2710</v>
      </c>
      <c r="Y528" s="79">
        <v>2765</v>
      </c>
      <c r="Z528" s="79">
        <v>2710</v>
      </c>
      <c r="AA528" s="79">
        <v>49829</v>
      </c>
      <c r="AB528" s="79">
        <v>18021293</v>
      </c>
    </row>
    <row r="529" spans="19:28">
      <c r="S529" s="63" t="s">
        <v>6064</v>
      </c>
      <c r="T529" s="79">
        <v>2740</v>
      </c>
      <c r="U529" s="218">
        <v>60</v>
      </c>
      <c r="V529" s="79">
        <v>167666</v>
      </c>
      <c r="W529" s="79">
        <v>457271000</v>
      </c>
      <c r="X529" s="79">
        <v>2680</v>
      </c>
      <c r="Y529" s="79">
        <v>2775</v>
      </c>
      <c r="Z529" s="79">
        <v>2675</v>
      </c>
      <c r="AA529" s="79">
        <v>49378</v>
      </c>
      <c r="AB529" s="79">
        <v>18021293</v>
      </c>
    </row>
    <row r="530" spans="19:28">
      <c r="S530" s="63" t="s">
        <v>6065</v>
      </c>
      <c r="T530" s="79">
        <v>2680</v>
      </c>
      <c r="U530" s="218">
        <v>-100</v>
      </c>
      <c r="V530" s="79">
        <v>169381</v>
      </c>
      <c r="W530" s="79">
        <v>461933105</v>
      </c>
      <c r="X530" s="79">
        <v>2830</v>
      </c>
      <c r="Y530" s="79">
        <v>2830</v>
      </c>
      <c r="Z530" s="79">
        <v>2680</v>
      </c>
      <c r="AA530" s="79">
        <v>48297</v>
      </c>
      <c r="AB530" s="79">
        <v>18021293</v>
      </c>
    </row>
    <row r="531" spans="19:28">
      <c r="S531" s="63" t="s">
        <v>6066</v>
      </c>
      <c r="T531" s="79">
        <v>2780</v>
      </c>
      <c r="U531" s="218">
        <v>10</v>
      </c>
      <c r="V531" s="79">
        <v>178609</v>
      </c>
      <c r="W531" s="79">
        <v>490074420</v>
      </c>
      <c r="X531" s="79">
        <v>2760</v>
      </c>
      <c r="Y531" s="79">
        <v>2790</v>
      </c>
      <c r="Z531" s="79">
        <v>2705</v>
      </c>
      <c r="AA531" s="79">
        <v>50099</v>
      </c>
      <c r="AB531" s="79">
        <v>18021293</v>
      </c>
    </row>
    <row r="532" spans="19:28">
      <c r="S532" s="63" t="s">
        <v>6067</v>
      </c>
      <c r="T532" s="79">
        <v>2770</v>
      </c>
      <c r="U532" s="218">
        <v>15</v>
      </c>
      <c r="V532" s="79">
        <v>107290</v>
      </c>
      <c r="W532" s="79">
        <v>297625870</v>
      </c>
      <c r="X532" s="79">
        <v>2770</v>
      </c>
      <c r="Y532" s="79">
        <v>2795</v>
      </c>
      <c r="Z532" s="79">
        <v>2725</v>
      </c>
      <c r="AA532" s="79">
        <v>49919</v>
      </c>
      <c r="AB532" s="79">
        <v>18021293</v>
      </c>
    </row>
    <row r="533" spans="19:28">
      <c r="S533" s="63" t="s">
        <v>6068</v>
      </c>
      <c r="T533" s="79">
        <v>2755</v>
      </c>
      <c r="U533" s="218">
        <v>35</v>
      </c>
      <c r="V533" s="79">
        <v>131455</v>
      </c>
      <c r="W533" s="79">
        <v>357342475</v>
      </c>
      <c r="X533" s="79">
        <v>2720</v>
      </c>
      <c r="Y533" s="79">
        <v>2775</v>
      </c>
      <c r="Z533" s="79">
        <v>2650</v>
      </c>
      <c r="AA533" s="79">
        <v>49649</v>
      </c>
      <c r="AB533" s="79">
        <v>18021293</v>
      </c>
    </row>
    <row r="534" spans="19:28">
      <c r="S534" s="63" t="s">
        <v>6069</v>
      </c>
      <c r="T534" s="79">
        <v>2720</v>
      </c>
      <c r="U534" s="218">
        <v>5</v>
      </c>
      <c r="V534" s="79">
        <v>107294</v>
      </c>
      <c r="W534" s="79">
        <v>289475245</v>
      </c>
      <c r="X534" s="79">
        <v>2715</v>
      </c>
      <c r="Y534" s="79">
        <v>2730</v>
      </c>
      <c r="Z534" s="79">
        <v>2665</v>
      </c>
      <c r="AA534" s="79">
        <v>49018</v>
      </c>
      <c r="AB534" s="79">
        <v>18021293</v>
      </c>
    </row>
    <row r="535" spans="19:28">
      <c r="S535" s="63" t="s">
        <v>6070</v>
      </c>
      <c r="T535" s="79">
        <v>2715</v>
      </c>
      <c r="U535" s="218">
        <v>-50</v>
      </c>
      <c r="V535" s="79">
        <v>89975</v>
      </c>
      <c r="W535" s="79">
        <v>247750070</v>
      </c>
      <c r="X535" s="79">
        <v>2765</v>
      </c>
      <c r="Y535" s="79">
        <v>2795</v>
      </c>
      <c r="Z535" s="79">
        <v>2710</v>
      </c>
      <c r="AA535" s="79">
        <v>48928</v>
      </c>
      <c r="AB535" s="79">
        <v>18021293</v>
      </c>
    </row>
    <row r="536" spans="19:28">
      <c r="S536" s="63" t="s">
        <v>6071</v>
      </c>
      <c r="T536" s="79">
        <v>2765</v>
      </c>
      <c r="U536" s="218">
        <v>5</v>
      </c>
      <c r="V536" s="79">
        <v>56553</v>
      </c>
      <c r="W536" s="79">
        <v>155980270</v>
      </c>
      <c r="X536" s="79">
        <v>2775</v>
      </c>
      <c r="Y536" s="79">
        <v>2780</v>
      </c>
      <c r="Z536" s="79">
        <v>2725</v>
      </c>
      <c r="AA536" s="79">
        <v>49829</v>
      </c>
      <c r="AB536" s="79">
        <v>18021293</v>
      </c>
    </row>
    <row r="537" spans="19:28">
      <c r="S537" s="63" t="s">
        <v>6072</v>
      </c>
      <c r="T537" s="79">
        <v>2760</v>
      </c>
      <c r="U537" s="218">
        <v>30</v>
      </c>
      <c r="V537" s="79">
        <v>94831</v>
      </c>
      <c r="W537" s="79">
        <v>261397300</v>
      </c>
      <c r="X537" s="79">
        <v>2690</v>
      </c>
      <c r="Y537" s="79">
        <v>2790</v>
      </c>
      <c r="Z537" s="79">
        <v>2685</v>
      </c>
      <c r="AA537" s="79">
        <v>49739</v>
      </c>
      <c r="AB537" s="79">
        <v>18021293</v>
      </c>
    </row>
    <row r="538" spans="19:28">
      <c r="S538" s="63" t="s">
        <v>6073</v>
      </c>
      <c r="T538" s="79">
        <v>2730</v>
      </c>
      <c r="U538" s="218">
        <v>25</v>
      </c>
      <c r="V538" s="79">
        <v>138282</v>
      </c>
      <c r="W538" s="79">
        <v>379738485</v>
      </c>
      <c r="X538" s="79">
        <v>2680</v>
      </c>
      <c r="Y538" s="79">
        <v>2785</v>
      </c>
      <c r="Z538" s="79">
        <v>2680</v>
      </c>
      <c r="AA538" s="79">
        <v>49198</v>
      </c>
      <c r="AB538" s="79">
        <v>18021293</v>
      </c>
    </row>
    <row r="539" spans="19:28">
      <c r="S539" s="63" t="s">
        <v>6074</v>
      </c>
      <c r="T539" s="79">
        <v>2705</v>
      </c>
      <c r="U539" s="218">
        <v>-35</v>
      </c>
      <c r="V539" s="79">
        <v>58228</v>
      </c>
      <c r="W539" s="79">
        <v>156794330</v>
      </c>
      <c r="X539" s="79">
        <v>2670</v>
      </c>
      <c r="Y539" s="79">
        <v>2730</v>
      </c>
      <c r="Z539" s="79">
        <v>2665</v>
      </c>
      <c r="AA539" s="79">
        <v>48748</v>
      </c>
      <c r="AB539" s="79">
        <v>18021293</v>
      </c>
    </row>
    <row r="540" spans="19:28">
      <c r="S540" s="63" t="s">
        <v>6075</v>
      </c>
      <c r="T540" s="79">
        <v>2740</v>
      </c>
      <c r="U540" s="218">
        <v>40</v>
      </c>
      <c r="V540" s="79">
        <v>160278</v>
      </c>
      <c r="W540" s="79">
        <v>439883120</v>
      </c>
      <c r="X540" s="79">
        <v>2700</v>
      </c>
      <c r="Y540" s="79">
        <v>2740</v>
      </c>
      <c r="Z540" s="79">
        <v>2670</v>
      </c>
      <c r="AA540" s="79">
        <v>49378</v>
      </c>
      <c r="AB540" s="79">
        <v>18021293</v>
      </c>
    </row>
    <row r="541" spans="19:28">
      <c r="S541" s="63" t="s">
        <v>6076</v>
      </c>
      <c r="T541" s="79">
        <v>2700</v>
      </c>
      <c r="U541" s="218">
        <v>-20</v>
      </c>
      <c r="V541" s="79">
        <v>87136</v>
      </c>
      <c r="W541" s="79">
        <v>236537640</v>
      </c>
      <c r="X541" s="79">
        <v>2725</v>
      </c>
      <c r="Y541" s="79">
        <v>2750</v>
      </c>
      <c r="Z541" s="79">
        <v>2685</v>
      </c>
      <c r="AA541" s="79">
        <v>48657</v>
      </c>
      <c r="AB541" s="79">
        <v>18021293</v>
      </c>
    </row>
    <row r="542" spans="19:28">
      <c r="S542" s="63" t="s">
        <v>6077</v>
      </c>
      <c r="T542" s="79">
        <v>2720</v>
      </c>
      <c r="U542" s="218">
        <v>20</v>
      </c>
      <c r="V542" s="79">
        <v>83102</v>
      </c>
      <c r="W542" s="79">
        <v>225544335</v>
      </c>
      <c r="X542" s="79">
        <v>2745</v>
      </c>
      <c r="Y542" s="79">
        <v>2745</v>
      </c>
      <c r="Z542" s="79">
        <v>2675</v>
      </c>
      <c r="AA542" s="79">
        <v>49018</v>
      </c>
      <c r="AB542" s="79">
        <v>18021293</v>
      </c>
    </row>
    <row r="543" spans="19:28">
      <c r="S543" s="63" t="s">
        <v>6078</v>
      </c>
      <c r="T543" s="79">
        <v>2700</v>
      </c>
      <c r="U543" s="218">
        <v>15</v>
      </c>
      <c r="V543" s="79">
        <v>91944</v>
      </c>
      <c r="W543" s="79">
        <v>247125895</v>
      </c>
      <c r="X543" s="79">
        <v>2685</v>
      </c>
      <c r="Y543" s="79">
        <v>2740</v>
      </c>
      <c r="Z543" s="79">
        <v>2630</v>
      </c>
      <c r="AA543" s="79">
        <v>48657</v>
      </c>
      <c r="AB543" s="79">
        <v>18021293</v>
      </c>
    </row>
    <row r="544" spans="19:28">
      <c r="S544" s="63" t="s">
        <v>6079</v>
      </c>
      <c r="T544" s="79">
        <v>2685</v>
      </c>
      <c r="U544" s="218">
        <v>115</v>
      </c>
      <c r="V544" s="79">
        <v>214055</v>
      </c>
      <c r="W544" s="79">
        <v>565408795</v>
      </c>
      <c r="X544" s="79">
        <v>2625</v>
      </c>
      <c r="Y544" s="79">
        <v>2695</v>
      </c>
      <c r="Z544" s="79">
        <v>2565</v>
      </c>
      <c r="AA544" s="79">
        <v>48387</v>
      </c>
      <c r="AB544" s="79">
        <v>18021293</v>
      </c>
    </row>
    <row r="545" spans="19:28">
      <c r="S545" s="63" t="s">
        <v>6080</v>
      </c>
      <c r="T545" s="79">
        <v>2570</v>
      </c>
      <c r="U545" s="218">
        <v>10</v>
      </c>
      <c r="V545" s="79">
        <v>69743</v>
      </c>
      <c r="W545" s="79">
        <v>178652845</v>
      </c>
      <c r="X545" s="79">
        <v>2560</v>
      </c>
      <c r="Y545" s="79">
        <v>2610</v>
      </c>
      <c r="Z545" s="79">
        <v>2520</v>
      </c>
      <c r="AA545" s="79">
        <v>46315</v>
      </c>
      <c r="AB545" s="79">
        <v>18021293</v>
      </c>
    </row>
    <row r="546" spans="19:28">
      <c r="S546" s="63" t="s">
        <v>6081</v>
      </c>
      <c r="T546" s="79">
        <v>2560</v>
      </c>
      <c r="U546" s="218">
        <v>-10</v>
      </c>
      <c r="V546" s="79">
        <v>62667</v>
      </c>
      <c r="W546" s="79">
        <v>159183375</v>
      </c>
      <c r="X546" s="79">
        <v>2570</v>
      </c>
      <c r="Y546" s="79">
        <v>2570</v>
      </c>
      <c r="Z546" s="79">
        <v>2515</v>
      </c>
      <c r="AA546" s="79">
        <v>46135</v>
      </c>
      <c r="AB546" s="79">
        <v>18021293</v>
      </c>
    </row>
    <row r="547" spans="19:28">
      <c r="S547" s="63" t="s">
        <v>6082</v>
      </c>
      <c r="T547" s="79">
        <v>2570</v>
      </c>
      <c r="U547" s="218">
        <v>-5</v>
      </c>
      <c r="V547" s="79">
        <v>66516</v>
      </c>
      <c r="W547" s="79">
        <v>170884805</v>
      </c>
      <c r="X547" s="79">
        <v>2580</v>
      </c>
      <c r="Y547" s="79">
        <v>2605</v>
      </c>
      <c r="Z547" s="79">
        <v>2530</v>
      </c>
      <c r="AA547" s="79">
        <v>46315</v>
      </c>
      <c r="AB547" s="79">
        <v>18021293</v>
      </c>
    </row>
    <row r="548" spans="19:28">
      <c r="S548" s="63" t="s">
        <v>6083</v>
      </c>
      <c r="T548" s="79">
        <v>2575</v>
      </c>
      <c r="U548" s="218">
        <v>45</v>
      </c>
      <c r="V548" s="79">
        <v>105507</v>
      </c>
      <c r="W548" s="79">
        <v>267498930</v>
      </c>
      <c r="X548" s="79">
        <v>2525</v>
      </c>
      <c r="Y548" s="79">
        <v>2580</v>
      </c>
      <c r="Z548" s="79">
        <v>2500</v>
      </c>
      <c r="AA548" s="79">
        <v>46405</v>
      </c>
      <c r="AB548" s="79">
        <v>18021293</v>
      </c>
    </row>
    <row r="549" spans="19:28">
      <c r="S549" s="63" t="s">
        <v>6084</v>
      </c>
      <c r="T549" s="79">
        <v>2530</v>
      </c>
      <c r="U549" s="218">
        <v>-90</v>
      </c>
      <c r="V549" s="79">
        <v>177803</v>
      </c>
      <c r="W549" s="79">
        <v>454587510</v>
      </c>
      <c r="X549" s="79">
        <v>2640</v>
      </c>
      <c r="Y549" s="79">
        <v>2640</v>
      </c>
      <c r="Z549" s="79">
        <v>2530</v>
      </c>
      <c r="AA549" s="79">
        <v>45594</v>
      </c>
      <c r="AB549" s="79">
        <v>18021293</v>
      </c>
    </row>
    <row r="550" spans="19:28">
      <c r="S550" s="63" t="s">
        <v>6085</v>
      </c>
      <c r="T550" s="79">
        <v>2620</v>
      </c>
      <c r="U550" s="218">
        <v>-110</v>
      </c>
      <c r="V550" s="79">
        <v>222414</v>
      </c>
      <c r="W550" s="79">
        <v>590100035</v>
      </c>
      <c r="X550" s="79">
        <v>2720</v>
      </c>
      <c r="Y550" s="79">
        <v>2720</v>
      </c>
      <c r="Z550" s="79">
        <v>2600</v>
      </c>
      <c r="AA550" s="79">
        <v>47216</v>
      </c>
      <c r="AB550" s="79">
        <v>18021293</v>
      </c>
    </row>
    <row r="551" spans="19:28">
      <c r="S551" s="63" t="s">
        <v>6086</v>
      </c>
      <c r="T551" s="79">
        <v>2730</v>
      </c>
      <c r="U551" s="218">
        <v>-15</v>
      </c>
      <c r="V551" s="79">
        <v>171938</v>
      </c>
      <c r="W551" s="79">
        <v>472811055</v>
      </c>
      <c r="X551" s="79">
        <v>2745</v>
      </c>
      <c r="Y551" s="79">
        <v>2775</v>
      </c>
      <c r="Z551" s="79">
        <v>2720</v>
      </c>
      <c r="AA551" s="79">
        <v>49198</v>
      </c>
      <c r="AB551" s="79">
        <v>18021293</v>
      </c>
    </row>
    <row r="552" spans="19:28">
      <c r="S552" s="63" t="s">
        <v>6087</v>
      </c>
      <c r="T552" s="79">
        <v>2745</v>
      </c>
      <c r="U552" s="218">
        <v>55</v>
      </c>
      <c r="V552" s="79">
        <v>124636</v>
      </c>
      <c r="W552" s="79">
        <v>338627820</v>
      </c>
      <c r="X552" s="79">
        <v>2650</v>
      </c>
      <c r="Y552" s="79">
        <v>2745</v>
      </c>
      <c r="Z552" s="79">
        <v>2650</v>
      </c>
      <c r="AA552" s="79">
        <v>49468</v>
      </c>
      <c r="AB552" s="79">
        <v>18021293</v>
      </c>
    </row>
    <row r="553" spans="19:28">
      <c r="S553" s="63" t="s">
        <v>6088</v>
      </c>
      <c r="T553" s="79">
        <v>2690</v>
      </c>
      <c r="U553" s="218">
        <v>60</v>
      </c>
      <c r="V553" s="79">
        <v>254171</v>
      </c>
      <c r="W553" s="79">
        <v>685930875</v>
      </c>
      <c r="X553" s="79">
        <v>2630</v>
      </c>
      <c r="Y553" s="79">
        <v>2745</v>
      </c>
      <c r="Z553" s="79">
        <v>2630</v>
      </c>
      <c r="AA553" s="79">
        <v>48477</v>
      </c>
      <c r="AB553" s="79">
        <v>18021293</v>
      </c>
    </row>
    <row r="554" spans="19:28">
      <c r="S554" s="63" t="s">
        <v>6089</v>
      </c>
      <c r="T554" s="79">
        <v>2630</v>
      </c>
      <c r="U554" s="218">
        <v>-10</v>
      </c>
      <c r="V554" s="79">
        <v>479655</v>
      </c>
      <c r="W554" s="79">
        <v>1289255210</v>
      </c>
      <c r="X554" s="79">
        <v>2685</v>
      </c>
      <c r="Y554" s="79">
        <v>2770</v>
      </c>
      <c r="Z554" s="79">
        <v>2630</v>
      </c>
      <c r="AA554" s="79">
        <v>47396</v>
      </c>
      <c r="AB554" s="79">
        <v>18021293</v>
      </c>
    </row>
    <row r="555" spans="19:28">
      <c r="S555" s="63" t="s">
        <v>6090</v>
      </c>
      <c r="T555" s="79">
        <v>2640</v>
      </c>
      <c r="U555" s="218">
        <v>-120</v>
      </c>
      <c r="V555" s="79">
        <v>440652</v>
      </c>
      <c r="W555" s="79">
        <v>1178147225</v>
      </c>
      <c r="X555" s="79">
        <v>2765</v>
      </c>
      <c r="Y555" s="79">
        <v>2765</v>
      </c>
      <c r="Z555" s="79">
        <v>2630</v>
      </c>
      <c r="AA555" s="79">
        <v>47576</v>
      </c>
      <c r="AB555" s="79">
        <v>18021293</v>
      </c>
    </row>
    <row r="556" spans="19:28">
      <c r="S556" s="63" t="s">
        <v>6091</v>
      </c>
      <c r="T556" s="79">
        <v>2760</v>
      </c>
      <c r="U556" s="218">
        <v>-30</v>
      </c>
      <c r="V556" s="79">
        <v>662493</v>
      </c>
      <c r="W556" s="79">
        <v>1811533710</v>
      </c>
      <c r="X556" s="79">
        <v>2715</v>
      </c>
      <c r="Y556" s="79">
        <v>2770</v>
      </c>
      <c r="Z556" s="79">
        <v>2705</v>
      </c>
      <c r="AA556" s="79">
        <v>49739</v>
      </c>
      <c r="AB556" s="79">
        <v>18021293</v>
      </c>
    </row>
    <row r="557" spans="19:28">
      <c r="S557" s="63" t="s">
        <v>6092</v>
      </c>
      <c r="T557" s="79">
        <v>2790</v>
      </c>
      <c r="U557" s="218">
        <v>-170</v>
      </c>
      <c r="V557" s="79">
        <v>1883340</v>
      </c>
      <c r="W557" s="79">
        <v>5452624165</v>
      </c>
      <c r="X557" s="79">
        <v>3015</v>
      </c>
      <c r="Y557" s="79">
        <v>3020</v>
      </c>
      <c r="Z557" s="79">
        <v>2790</v>
      </c>
      <c r="AA557" s="79">
        <v>50279</v>
      </c>
      <c r="AB557" s="79">
        <v>18021293</v>
      </c>
    </row>
    <row r="558" spans="19:28">
      <c r="S558" s="63" t="s">
        <v>6093</v>
      </c>
      <c r="T558" s="79">
        <v>2960</v>
      </c>
      <c r="U558" s="218">
        <v>85</v>
      </c>
      <c r="V558" s="79">
        <v>1735048</v>
      </c>
      <c r="W558" s="79">
        <v>5082514340</v>
      </c>
      <c r="X558" s="79">
        <v>2895</v>
      </c>
      <c r="Y558" s="79">
        <v>2965</v>
      </c>
      <c r="Z558" s="79">
        <v>2860</v>
      </c>
      <c r="AA558" s="79">
        <v>53343</v>
      </c>
      <c r="AB558" s="79">
        <v>18021293</v>
      </c>
    </row>
    <row r="559" spans="19:28">
      <c r="S559" s="63" t="s">
        <v>6094</v>
      </c>
      <c r="T559" s="79">
        <v>2875</v>
      </c>
      <c r="U559" s="218">
        <v>-185</v>
      </c>
      <c r="V559" s="79">
        <v>3476709</v>
      </c>
      <c r="W559" s="79">
        <v>10368369200</v>
      </c>
      <c r="X559" s="79">
        <v>3160</v>
      </c>
      <c r="Y559" s="79">
        <v>3195</v>
      </c>
      <c r="Z559" s="79">
        <v>2860</v>
      </c>
      <c r="AA559" s="79">
        <v>51811</v>
      </c>
      <c r="AB559" s="79">
        <v>18021293</v>
      </c>
    </row>
    <row r="560" spans="19:28">
      <c r="S560" s="63" t="s">
        <v>6095</v>
      </c>
      <c r="T560" s="79">
        <v>3060</v>
      </c>
      <c r="U560" s="218">
        <v>405</v>
      </c>
      <c r="V560" s="79">
        <v>13299920</v>
      </c>
      <c r="W560" s="79">
        <v>42354157060</v>
      </c>
      <c r="X560" s="79">
        <v>2695</v>
      </c>
      <c r="Y560" s="79">
        <v>3370</v>
      </c>
      <c r="Z560" s="79">
        <v>2660</v>
      </c>
      <c r="AA560" s="79">
        <v>55145</v>
      </c>
      <c r="AB560" s="79">
        <v>18021293</v>
      </c>
    </row>
    <row r="561" spans="19:28">
      <c r="S561" s="63" t="s">
        <v>6096</v>
      </c>
      <c r="T561" s="79">
        <v>2655</v>
      </c>
      <c r="U561" s="218">
        <v>-5</v>
      </c>
      <c r="V561" s="79">
        <v>48880</v>
      </c>
      <c r="W561" s="79">
        <v>129146220</v>
      </c>
      <c r="X561" s="79">
        <v>2655</v>
      </c>
      <c r="Y561" s="79">
        <v>2675</v>
      </c>
      <c r="Z561" s="79">
        <v>2605</v>
      </c>
      <c r="AA561" s="79">
        <v>47847</v>
      </c>
      <c r="AB561" s="79">
        <v>18021293</v>
      </c>
    </row>
    <row r="562" spans="19:28">
      <c r="S562" s="63" t="s">
        <v>6097</v>
      </c>
      <c r="T562" s="79">
        <v>2660</v>
      </c>
      <c r="U562" s="218">
        <v>10</v>
      </c>
      <c r="V562" s="79">
        <v>33463</v>
      </c>
      <c r="W562" s="79">
        <v>88577035</v>
      </c>
      <c r="X562" s="79">
        <v>2645</v>
      </c>
      <c r="Y562" s="79">
        <v>2680</v>
      </c>
      <c r="Z562" s="79">
        <v>2620</v>
      </c>
      <c r="AA562" s="79">
        <v>47937</v>
      </c>
      <c r="AB562" s="79">
        <v>18021293</v>
      </c>
    </row>
    <row r="563" spans="19:28">
      <c r="S563" s="63" t="s">
        <v>6098</v>
      </c>
      <c r="T563" s="79">
        <v>2650</v>
      </c>
      <c r="U563" s="218">
        <v>0</v>
      </c>
      <c r="V563" s="79">
        <v>52535</v>
      </c>
      <c r="W563" s="79">
        <v>138763225</v>
      </c>
      <c r="X563" s="79">
        <v>2650</v>
      </c>
      <c r="Y563" s="79">
        <v>2680</v>
      </c>
      <c r="Z563" s="79">
        <v>2615</v>
      </c>
      <c r="AA563" s="79">
        <v>47756</v>
      </c>
      <c r="AB563" s="79">
        <v>18021293</v>
      </c>
    </row>
    <row r="564" spans="19:28">
      <c r="S564" s="63" t="s">
        <v>6099</v>
      </c>
      <c r="T564" s="79">
        <v>2650</v>
      </c>
      <c r="U564" s="218">
        <v>-35</v>
      </c>
      <c r="V564" s="79">
        <v>60994</v>
      </c>
      <c r="W564" s="79">
        <v>162219440</v>
      </c>
      <c r="X564" s="79">
        <v>2680</v>
      </c>
      <c r="Y564" s="79">
        <v>2700</v>
      </c>
      <c r="Z564" s="79">
        <v>2640</v>
      </c>
      <c r="AA564" s="79">
        <v>47756</v>
      </c>
      <c r="AB564" s="79">
        <v>18021293</v>
      </c>
    </row>
    <row r="565" spans="19:28">
      <c r="S565" s="63" t="s">
        <v>6100</v>
      </c>
      <c r="T565" s="79">
        <v>2685</v>
      </c>
      <c r="U565" s="218">
        <v>-15</v>
      </c>
      <c r="V565" s="79">
        <v>37244</v>
      </c>
      <c r="W565" s="79">
        <v>99427360</v>
      </c>
      <c r="X565" s="79">
        <v>2700</v>
      </c>
      <c r="Y565" s="79">
        <v>2700</v>
      </c>
      <c r="Z565" s="79">
        <v>2655</v>
      </c>
      <c r="AA565" s="79">
        <v>48387</v>
      </c>
      <c r="AB565" s="79">
        <v>18021293</v>
      </c>
    </row>
    <row r="566" spans="19:28">
      <c r="S566" s="63" t="s">
        <v>6101</v>
      </c>
      <c r="T566" s="79">
        <v>2700</v>
      </c>
      <c r="U566" s="218">
        <v>5</v>
      </c>
      <c r="V566" s="79">
        <v>52062</v>
      </c>
      <c r="W566" s="79">
        <v>139768045</v>
      </c>
      <c r="X566" s="79">
        <v>2695</v>
      </c>
      <c r="Y566" s="79">
        <v>2705</v>
      </c>
      <c r="Z566" s="79">
        <v>2650</v>
      </c>
      <c r="AA566" s="79">
        <v>48657</v>
      </c>
      <c r="AB566" s="79">
        <v>18021293</v>
      </c>
    </row>
    <row r="567" spans="19:28">
      <c r="S567" s="63" t="s">
        <v>6102</v>
      </c>
      <c r="T567" s="79">
        <v>2695</v>
      </c>
      <c r="U567" s="218">
        <v>5</v>
      </c>
      <c r="V567" s="79">
        <v>42219</v>
      </c>
      <c r="W567" s="79">
        <v>113275455</v>
      </c>
      <c r="X567" s="79">
        <v>2660</v>
      </c>
      <c r="Y567" s="79">
        <v>2700</v>
      </c>
      <c r="Z567" s="79">
        <v>2650</v>
      </c>
      <c r="AA567" s="79">
        <v>48567</v>
      </c>
      <c r="AB567" s="79">
        <v>18021293</v>
      </c>
    </row>
    <row r="568" spans="19:28">
      <c r="S568" s="63" t="s">
        <v>6103</v>
      </c>
      <c r="T568" s="79">
        <v>2690</v>
      </c>
      <c r="U568" s="218">
        <v>30</v>
      </c>
      <c r="V568" s="79">
        <v>38319</v>
      </c>
      <c r="W568" s="79">
        <v>102251910</v>
      </c>
      <c r="X568" s="79">
        <v>2670</v>
      </c>
      <c r="Y568" s="79">
        <v>2695</v>
      </c>
      <c r="Z568" s="79">
        <v>2640</v>
      </c>
      <c r="AA568" s="79">
        <v>48477</v>
      </c>
      <c r="AB568" s="79">
        <v>18021293</v>
      </c>
    </row>
    <row r="569" spans="19:28">
      <c r="S569" s="63" t="s">
        <v>6104</v>
      </c>
      <c r="T569" s="79">
        <v>2660</v>
      </c>
      <c r="U569" s="218">
        <v>50</v>
      </c>
      <c r="V569" s="79">
        <v>64223</v>
      </c>
      <c r="W569" s="79">
        <v>170594400</v>
      </c>
      <c r="X569" s="79">
        <v>2615</v>
      </c>
      <c r="Y569" s="79">
        <v>2695</v>
      </c>
      <c r="Z569" s="79">
        <v>2615</v>
      </c>
      <c r="AA569" s="79">
        <v>47937</v>
      </c>
      <c r="AB569" s="79">
        <v>18021293</v>
      </c>
    </row>
    <row r="570" spans="19:28">
      <c r="S570" s="63" t="s">
        <v>6105</v>
      </c>
      <c r="T570" s="79">
        <v>2610</v>
      </c>
      <c r="U570" s="218">
        <v>40</v>
      </c>
      <c r="V570" s="79">
        <v>52320</v>
      </c>
      <c r="W570" s="79">
        <v>135760305</v>
      </c>
      <c r="X570" s="79">
        <v>2570</v>
      </c>
      <c r="Y570" s="79">
        <v>2620</v>
      </c>
      <c r="Z570" s="79">
        <v>2530</v>
      </c>
      <c r="AA570" s="79">
        <v>47036</v>
      </c>
      <c r="AB570" s="79">
        <v>18021293</v>
      </c>
    </row>
    <row r="571" spans="19:28">
      <c r="S571" s="63" t="s">
        <v>6106</v>
      </c>
      <c r="T571" s="79">
        <v>2570</v>
      </c>
      <c r="U571" s="218">
        <v>-10</v>
      </c>
      <c r="V571" s="79">
        <v>35110</v>
      </c>
      <c r="W571" s="79">
        <v>89777350</v>
      </c>
      <c r="X571" s="79">
        <v>2585</v>
      </c>
      <c r="Y571" s="79">
        <v>2600</v>
      </c>
      <c r="Z571" s="79">
        <v>2535</v>
      </c>
      <c r="AA571" s="79">
        <v>46315</v>
      </c>
      <c r="AB571" s="79">
        <v>18021293</v>
      </c>
    </row>
    <row r="572" spans="19:28">
      <c r="S572" s="63" t="s">
        <v>6107</v>
      </c>
      <c r="T572" s="79">
        <v>2580</v>
      </c>
      <c r="U572" s="218">
        <v>10</v>
      </c>
      <c r="V572" s="79">
        <v>63613</v>
      </c>
      <c r="W572" s="79">
        <v>163377865</v>
      </c>
      <c r="X572" s="79">
        <v>2565</v>
      </c>
      <c r="Y572" s="79">
        <v>2585</v>
      </c>
      <c r="Z572" s="79">
        <v>2535</v>
      </c>
      <c r="AA572" s="79">
        <v>46495</v>
      </c>
      <c r="AB572" s="79">
        <v>18021293</v>
      </c>
    </row>
    <row r="573" spans="19:28">
      <c r="S573" s="63" t="s">
        <v>6108</v>
      </c>
      <c r="T573" s="79">
        <v>2570</v>
      </c>
      <c r="U573" s="218">
        <v>5</v>
      </c>
      <c r="V573" s="79">
        <v>107472</v>
      </c>
      <c r="W573" s="79">
        <v>270567305</v>
      </c>
      <c r="X573" s="79">
        <v>2495</v>
      </c>
      <c r="Y573" s="79">
        <v>2575</v>
      </c>
      <c r="Z573" s="79">
        <v>2495</v>
      </c>
      <c r="AA573" s="79">
        <v>46315</v>
      </c>
      <c r="AB573" s="79">
        <v>18021293</v>
      </c>
    </row>
    <row r="574" spans="19:28">
      <c r="S574" s="63" t="s">
        <v>6109</v>
      </c>
      <c r="T574" s="79">
        <v>2565</v>
      </c>
      <c r="U574" s="218">
        <v>15</v>
      </c>
      <c r="V574" s="79">
        <v>37812</v>
      </c>
      <c r="W574" s="79">
        <v>96259380</v>
      </c>
      <c r="X574" s="79">
        <v>2530</v>
      </c>
      <c r="Y574" s="79">
        <v>2570</v>
      </c>
      <c r="Z574" s="79">
        <v>2525</v>
      </c>
      <c r="AA574" s="79">
        <v>46225</v>
      </c>
      <c r="AB574" s="79">
        <v>18021293</v>
      </c>
    </row>
    <row r="575" spans="19:28">
      <c r="S575" s="63" t="s">
        <v>6110</v>
      </c>
      <c r="T575" s="79">
        <v>2550</v>
      </c>
      <c r="U575" s="218">
        <v>5</v>
      </c>
      <c r="V575" s="79">
        <v>90118</v>
      </c>
      <c r="W575" s="79">
        <v>229427205</v>
      </c>
      <c r="X575" s="79">
        <v>2540</v>
      </c>
      <c r="Y575" s="79">
        <v>2575</v>
      </c>
      <c r="Z575" s="79">
        <v>2530</v>
      </c>
      <c r="AA575" s="79">
        <v>45954</v>
      </c>
      <c r="AB575" s="79">
        <v>18021293</v>
      </c>
    </row>
    <row r="576" spans="19:28">
      <c r="S576" s="63" t="s">
        <v>6111</v>
      </c>
      <c r="T576" s="79">
        <v>2545</v>
      </c>
      <c r="U576" s="218">
        <v>55</v>
      </c>
      <c r="V576" s="79">
        <v>98423</v>
      </c>
      <c r="W576" s="79">
        <v>247106275</v>
      </c>
      <c r="X576" s="79">
        <v>2495</v>
      </c>
      <c r="Y576" s="79">
        <v>2555</v>
      </c>
      <c r="Z576" s="79">
        <v>2465</v>
      </c>
      <c r="AA576" s="79">
        <v>45864</v>
      </c>
      <c r="AB576" s="79">
        <v>18021293</v>
      </c>
    </row>
    <row r="577" spans="19:28">
      <c r="S577" s="63" t="s">
        <v>6112</v>
      </c>
      <c r="T577" s="79">
        <v>2490</v>
      </c>
      <c r="U577" s="218">
        <v>-20</v>
      </c>
      <c r="V577" s="79">
        <v>26855</v>
      </c>
      <c r="W577" s="79">
        <v>67018430</v>
      </c>
      <c r="X577" s="79">
        <v>2500</v>
      </c>
      <c r="Y577" s="79">
        <v>2515</v>
      </c>
      <c r="Z577" s="79">
        <v>2485</v>
      </c>
      <c r="AA577" s="79">
        <v>44873</v>
      </c>
      <c r="AB577" s="79">
        <v>18021293</v>
      </c>
    </row>
    <row r="578" spans="19:28">
      <c r="S578" s="63" t="s">
        <v>6113</v>
      </c>
      <c r="T578" s="79">
        <v>2510</v>
      </c>
      <c r="U578" s="218">
        <v>-55</v>
      </c>
      <c r="V578" s="79">
        <v>105356</v>
      </c>
      <c r="W578" s="79">
        <v>265935615</v>
      </c>
      <c r="X578" s="79">
        <v>2570</v>
      </c>
      <c r="Y578" s="79">
        <v>2575</v>
      </c>
      <c r="Z578" s="79">
        <v>2510</v>
      </c>
      <c r="AA578" s="79">
        <v>45233</v>
      </c>
      <c r="AB578" s="79">
        <v>18021293</v>
      </c>
    </row>
    <row r="579" spans="19:28">
      <c r="S579" s="63" t="s">
        <v>6114</v>
      </c>
      <c r="T579" s="79">
        <v>2565</v>
      </c>
      <c r="U579" s="218">
        <v>5</v>
      </c>
      <c r="V579" s="79">
        <v>49156</v>
      </c>
      <c r="W579" s="79">
        <v>125373210</v>
      </c>
      <c r="X579" s="79">
        <v>2550</v>
      </c>
      <c r="Y579" s="79">
        <v>2575</v>
      </c>
      <c r="Z579" s="79">
        <v>2530</v>
      </c>
      <c r="AA579" s="79">
        <v>46225</v>
      </c>
      <c r="AB579" s="79">
        <v>18021293</v>
      </c>
    </row>
    <row r="580" spans="19:28">
      <c r="S580" s="63" t="s">
        <v>6115</v>
      </c>
      <c r="T580" s="79">
        <v>2560</v>
      </c>
      <c r="U580" s="218">
        <v>10</v>
      </c>
      <c r="V580" s="79">
        <v>19956</v>
      </c>
      <c r="W580" s="79">
        <v>50766350</v>
      </c>
      <c r="X580" s="79">
        <v>2590</v>
      </c>
      <c r="Y580" s="79">
        <v>2590</v>
      </c>
      <c r="Z580" s="79">
        <v>2515</v>
      </c>
      <c r="AA580" s="79">
        <v>46135</v>
      </c>
      <c r="AB580" s="79">
        <v>18021293</v>
      </c>
    </row>
    <row r="581" spans="19:28">
      <c r="S581" s="63" t="s">
        <v>6116</v>
      </c>
      <c r="T581" s="79">
        <v>2550</v>
      </c>
      <c r="U581" s="218">
        <v>15</v>
      </c>
      <c r="V581" s="79">
        <v>47485</v>
      </c>
      <c r="W581" s="79">
        <v>120142705</v>
      </c>
      <c r="X581" s="79">
        <v>2540</v>
      </c>
      <c r="Y581" s="79">
        <v>2565</v>
      </c>
      <c r="Z581" s="79">
        <v>2495</v>
      </c>
      <c r="AA581" s="79">
        <v>45954</v>
      </c>
      <c r="AB581" s="79">
        <v>18021293</v>
      </c>
    </row>
    <row r="582" spans="19:28">
      <c r="S582" s="63" t="s">
        <v>6117</v>
      </c>
      <c r="T582" s="79">
        <v>2535</v>
      </c>
      <c r="U582" s="218">
        <v>30</v>
      </c>
      <c r="V582" s="79">
        <v>36653</v>
      </c>
      <c r="W582" s="79">
        <v>92628445</v>
      </c>
      <c r="X582" s="79">
        <v>2500</v>
      </c>
      <c r="Y582" s="79">
        <v>2545</v>
      </c>
      <c r="Z582" s="79">
        <v>2495</v>
      </c>
      <c r="AA582" s="79">
        <v>45684</v>
      </c>
      <c r="AB582" s="79">
        <v>18021293</v>
      </c>
    </row>
    <row r="583" spans="19:28">
      <c r="S583" s="63" t="s">
        <v>6118</v>
      </c>
      <c r="T583" s="79">
        <v>2505</v>
      </c>
      <c r="U583" s="218">
        <v>10</v>
      </c>
      <c r="V583" s="79">
        <v>29942</v>
      </c>
      <c r="W583" s="79">
        <v>74912910</v>
      </c>
      <c r="X583" s="79">
        <v>2530</v>
      </c>
      <c r="Y583" s="79">
        <v>2540</v>
      </c>
      <c r="Z583" s="79">
        <v>2475</v>
      </c>
      <c r="AA583" s="79">
        <v>45143</v>
      </c>
      <c r="AB583" s="79">
        <v>18021293</v>
      </c>
    </row>
    <row r="584" spans="19:28">
      <c r="S584" s="63" t="s">
        <v>6119</v>
      </c>
      <c r="T584" s="79">
        <v>2495</v>
      </c>
      <c r="U584" s="218">
        <v>-15</v>
      </c>
      <c r="V584" s="79">
        <v>20940</v>
      </c>
      <c r="W584" s="79">
        <v>52473305</v>
      </c>
      <c r="X584" s="79">
        <v>2515</v>
      </c>
      <c r="Y584" s="79">
        <v>2530</v>
      </c>
      <c r="Z584" s="79">
        <v>2485</v>
      </c>
      <c r="AA584" s="79">
        <v>44963</v>
      </c>
      <c r="AB584" s="79">
        <v>18021293</v>
      </c>
    </row>
    <row r="585" spans="19:28">
      <c r="S585" s="63" t="s">
        <v>6120</v>
      </c>
      <c r="T585" s="79">
        <v>2510</v>
      </c>
      <c r="U585" s="218">
        <v>70</v>
      </c>
      <c r="V585" s="79">
        <v>54587</v>
      </c>
      <c r="W585" s="79">
        <v>135055535</v>
      </c>
      <c r="X585" s="79">
        <v>2475</v>
      </c>
      <c r="Y585" s="79">
        <v>2510</v>
      </c>
      <c r="Z585" s="79">
        <v>2445</v>
      </c>
      <c r="AA585" s="79">
        <v>45233</v>
      </c>
      <c r="AB585" s="79">
        <v>18021293</v>
      </c>
    </row>
    <row r="586" spans="19:28">
      <c r="S586" s="63" t="s">
        <v>6121</v>
      </c>
      <c r="T586" s="79">
        <v>2440</v>
      </c>
      <c r="U586" s="218">
        <v>0</v>
      </c>
      <c r="V586" s="79">
        <v>45632</v>
      </c>
      <c r="W586" s="79">
        <v>111214910</v>
      </c>
      <c r="X586" s="79">
        <v>2470</v>
      </c>
      <c r="Y586" s="79">
        <v>2470</v>
      </c>
      <c r="Z586" s="79">
        <v>2415</v>
      </c>
      <c r="AA586" s="79">
        <v>43972</v>
      </c>
      <c r="AB586" s="79">
        <v>18021293</v>
      </c>
    </row>
    <row r="587" spans="19:28">
      <c r="S587" s="63" t="s">
        <v>6122</v>
      </c>
      <c r="T587" s="79">
        <v>2440</v>
      </c>
      <c r="U587" s="218">
        <v>25</v>
      </c>
      <c r="V587" s="79">
        <v>39060</v>
      </c>
      <c r="W587" s="79">
        <v>94688440</v>
      </c>
      <c r="X587" s="79">
        <v>2415</v>
      </c>
      <c r="Y587" s="79">
        <v>2470</v>
      </c>
      <c r="Z587" s="79">
        <v>2385</v>
      </c>
      <c r="AA587" s="79">
        <v>43972</v>
      </c>
      <c r="AB587" s="79">
        <v>18021293</v>
      </c>
    </row>
    <row r="588" spans="19:28">
      <c r="S588" s="63" t="s">
        <v>6123</v>
      </c>
      <c r="T588" s="79">
        <v>2415</v>
      </c>
      <c r="U588" s="218">
        <v>5</v>
      </c>
      <c r="V588" s="79">
        <v>14010</v>
      </c>
      <c r="W588" s="79">
        <v>33672560</v>
      </c>
      <c r="X588" s="79">
        <v>2420</v>
      </c>
      <c r="Y588" s="79">
        <v>2445</v>
      </c>
      <c r="Z588" s="79">
        <v>2385</v>
      </c>
      <c r="AA588" s="79">
        <v>43521</v>
      </c>
      <c r="AB588" s="79">
        <v>18021293</v>
      </c>
    </row>
    <row r="589" spans="19:28">
      <c r="S589" s="63" t="s">
        <v>6124</v>
      </c>
      <c r="T589" s="79">
        <v>2410</v>
      </c>
      <c r="U589" s="218">
        <v>50</v>
      </c>
      <c r="V589" s="79">
        <v>20966</v>
      </c>
      <c r="W589" s="79">
        <v>50452480</v>
      </c>
      <c r="X589" s="79">
        <v>2450</v>
      </c>
      <c r="Y589" s="79">
        <v>2450</v>
      </c>
      <c r="Z589" s="79">
        <v>2370</v>
      </c>
      <c r="AA589" s="79">
        <v>43431</v>
      </c>
      <c r="AB589" s="79">
        <v>18021293</v>
      </c>
    </row>
    <row r="590" spans="19:28">
      <c r="S590" s="63" t="s">
        <v>6125</v>
      </c>
      <c r="T590" s="79">
        <v>2360</v>
      </c>
      <c r="U590" s="218">
        <v>-60</v>
      </c>
      <c r="V590" s="79">
        <v>34412</v>
      </c>
      <c r="W590" s="79">
        <v>81443075</v>
      </c>
      <c r="X590" s="79">
        <v>2420</v>
      </c>
      <c r="Y590" s="79">
        <v>2450</v>
      </c>
      <c r="Z590" s="79">
        <v>2350</v>
      </c>
      <c r="AA590" s="79">
        <v>42530</v>
      </c>
      <c r="AB590" s="79">
        <v>18021293</v>
      </c>
    </row>
    <row r="591" spans="19:28">
      <c r="S591" s="63" t="s">
        <v>6126</v>
      </c>
      <c r="T591" s="79">
        <v>2420</v>
      </c>
      <c r="U591" s="218">
        <v>-5</v>
      </c>
      <c r="V591" s="79">
        <v>42339</v>
      </c>
      <c r="W591" s="79">
        <v>102125815</v>
      </c>
      <c r="X591" s="79">
        <v>2430</v>
      </c>
      <c r="Y591" s="79">
        <v>2445</v>
      </c>
      <c r="Z591" s="79">
        <v>2400</v>
      </c>
      <c r="AA591" s="79">
        <v>43612</v>
      </c>
      <c r="AB591" s="79">
        <v>18021293</v>
      </c>
    </row>
    <row r="592" spans="19:28">
      <c r="S592" s="63" t="s">
        <v>6127</v>
      </c>
      <c r="T592" s="79">
        <v>2425</v>
      </c>
      <c r="U592" s="218">
        <v>-45</v>
      </c>
      <c r="V592" s="79">
        <v>66534</v>
      </c>
      <c r="W592" s="79">
        <v>161553735</v>
      </c>
      <c r="X592" s="79">
        <v>2435</v>
      </c>
      <c r="Y592" s="79">
        <v>2465</v>
      </c>
      <c r="Z592" s="79">
        <v>2400</v>
      </c>
      <c r="AA592" s="79">
        <v>43702</v>
      </c>
      <c r="AB592" s="79">
        <v>18021293</v>
      </c>
    </row>
    <row r="593" spans="19:28">
      <c r="S593" s="63" t="s">
        <v>6128</v>
      </c>
      <c r="T593" s="79">
        <v>2470</v>
      </c>
      <c r="U593" s="218">
        <v>15</v>
      </c>
      <c r="V593" s="79">
        <v>32333</v>
      </c>
      <c r="W593" s="79">
        <v>79629220</v>
      </c>
      <c r="X593" s="79">
        <v>2465</v>
      </c>
      <c r="Y593" s="79">
        <v>2520</v>
      </c>
      <c r="Z593" s="79">
        <v>2440</v>
      </c>
      <c r="AA593" s="79">
        <v>44513</v>
      </c>
      <c r="AB593" s="79">
        <v>18021293</v>
      </c>
    </row>
    <row r="594" spans="19:28">
      <c r="S594" s="63" t="s">
        <v>6129</v>
      </c>
      <c r="T594" s="79">
        <v>2455</v>
      </c>
      <c r="U594" s="218">
        <v>-35</v>
      </c>
      <c r="V594" s="79">
        <v>24867</v>
      </c>
      <c r="W594" s="79">
        <v>61817850</v>
      </c>
      <c r="X594" s="79">
        <v>2505</v>
      </c>
      <c r="Y594" s="79">
        <v>2540</v>
      </c>
      <c r="Z594" s="79">
        <v>2455</v>
      </c>
      <c r="AA594" s="79">
        <v>44242</v>
      </c>
      <c r="AB594" s="79">
        <v>18021293</v>
      </c>
    </row>
    <row r="595" spans="19:28">
      <c r="S595" s="63" t="s">
        <v>6130</v>
      </c>
      <c r="T595" s="79">
        <v>2490</v>
      </c>
      <c r="U595" s="218">
        <v>-20</v>
      </c>
      <c r="V595" s="79">
        <v>87940</v>
      </c>
      <c r="W595" s="79">
        <v>222515475</v>
      </c>
      <c r="X595" s="79">
        <v>2510</v>
      </c>
      <c r="Y595" s="79">
        <v>2660</v>
      </c>
      <c r="Z595" s="79">
        <v>2490</v>
      </c>
      <c r="AA595" s="79">
        <v>44873</v>
      </c>
      <c r="AB595" s="79">
        <v>18021293</v>
      </c>
    </row>
    <row r="596" spans="19:28">
      <c r="S596" s="63" t="s">
        <v>6131</v>
      </c>
      <c r="T596" s="79">
        <v>2510</v>
      </c>
      <c r="U596" s="218">
        <v>-15</v>
      </c>
      <c r="V596" s="79">
        <v>40793</v>
      </c>
      <c r="W596" s="79">
        <v>102097230</v>
      </c>
      <c r="X596" s="79">
        <v>2530</v>
      </c>
      <c r="Y596" s="79">
        <v>2535</v>
      </c>
      <c r="Z596" s="79">
        <v>2485</v>
      </c>
      <c r="AA596" s="79">
        <v>45233</v>
      </c>
      <c r="AB596" s="79">
        <v>18021293</v>
      </c>
    </row>
    <row r="597" spans="19:28">
      <c r="S597" s="63" t="s">
        <v>6132</v>
      </c>
      <c r="T597" s="79">
        <v>2525</v>
      </c>
      <c r="U597" s="218">
        <v>60</v>
      </c>
      <c r="V597" s="79">
        <v>151669</v>
      </c>
      <c r="W597" s="79">
        <v>382961675</v>
      </c>
      <c r="X597" s="79">
        <v>2415</v>
      </c>
      <c r="Y597" s="79">
        <v>2655</v>
      </c>
      <c r="Z597" s="79">
        <v>2415</v>
      </c>
      <c r="AA597" s="79">
        <v>45504</v>
      </c>
      <c r="AB597" s="79">
        <v>18021293</v>
      </c>
    </row>
    <row r="598" spans="19:28">
      <c r="S598" s="63" t="s">
        <v>6133</v>
      </c>
      <c r="T598" s="79">
        <v>2465</v>
      </c>
      <c r="U598" s="218">
        <v>-90</v>
      </c>
      <c r="V598" s="79">
        <v>138517</v>
      </c>
      <c r="W598" s="79">
        <v>341947820</v>
      </c>
      <c r="X598" s="79">
        <v>2555</v>
      </c>
      <c r="Y598" s="79">
        <v>2555</v>
      </c>
      <c r="Z598" s="79">
        <v>2440</v>
      </c>
      <c r="AA598" s="79">
        <v>44422</v>
      </c>
      <c r="AB598" s="79">
        <v>18021293</v>
      </c>
    </row>
    <row r="599" spans="19:28">
      <c r="S599" s="63" t="s">
        <v>6134</v>
      </c>
      <c r="T599" s="79">
        <v>2555</v>
      </c>
      <c r="U599" s="218">
        <v>-35</v>
      </c>
      <c r="V599" s="79">
        <v>19943</v>
      </c>
      <c r="W599" s="79">
        <v>51336925</v>
      </c>
      <c r="X599" s="79">
        <v>2595</v>
      </c>
      <c r="Y599" s="79">
        <v>2635</v>
      </c>
      <c r="Z599" s="79">
        <v>2555</v>
      </c>
      <c r="AA599" s="79">
        <v>46044</v>
      </c>
      <c r="AB599" s="79">
        <v>18021293</v>
      </c>
    </row>
    <row r="600" spans="19:28">
      <c r="S600" s="63" t="s">
        <v>6135</v>
      </c>
      <c r="T600" s="79">
        <v>2590</v>
      </c>
      <c r="U600" s="218">
        <v>-50</v>
      </c>
      <c r="V600" s="79">
        <v>28960</v>
      </c>
      <c r="W600" s="79">
        <v>75184820</v>
      </c>
      <c r="X600" s="79">
        <v>2640</v>
      </c>
      <c r="Y600" s="79">
        <v>2640</v>
      </c>
      <c r="Z600" s="79">
        <v>2575</v>
      </c>
      <c r="AA600" s="79">
        <v>46675</v>
      </c>
      <c r="AB600" s="79">
        <v>18021293</v>
      </c>
    </row>
    <row r="601" spans="19:28">
      <c r="S601" s="63" t="s">
        <v>6136</v>
      </c>
      <c r="T601" s="79">
        <v>2640</v>
      </c>
      <c r="U601" s="218">
        <v>-30</v>
      </c>
      <c r="V601" s="79">
        <v>39390</v>
      </c>
      <c r="W601" s="79">
        <v>103647100</v>
      </c>
      <c r="X601" s="79">
        <v>2670</v>
      </c>
      <c r="Y601" s="79">
        <v>2680</v>
      </c>
      <c r="Z601" s="79">
        <v>2610</v>
      </c>
      <c r="AA601" s="79">
        <v>47576</v>
      </c>
      <c r="AB601" s="79">
        <v>18021293</v>
      </c>
    </row>
    <row r="602" spans="19:28">
      <c r="S602" s="63" t="s">
        <v>6137</v>
      </c>
      <c r="T602" s="79">
        <v>2670</v>
      </c>
      <c r="U602" s="218">
        <v>5</v>
      </c>
      <c r="V602" s="79">
        <v>31305</v>
      </c>
      <c r="W602" s="79">
        <v>83260045</v>
      </c>
      <c r="X602" s="79">
        <v>2690</v>
      </c>
      <c r="Y602" s="79">
        <v>2690</v>
      </c>
      <c r="Z602" s="79">
        <v>2630</v>
      </c>
      <c r="AA602" s="79">
        <v>48117</v>
      </c>
      <c r="AB602" s="79">
        <v>18021293</v>
      </c>
    </row>
    <row r="603" spans="19:28">
      <c r="S603" s="63" t="s">
        <v>6138</v>
      </c>
      <c r="T603" s="79">
        <v>2665</v>
      </c>
      <c r="U603" s="218">
        <v>15</v>
      </c>
      <c r="V603" s="79">
        <v>28925</v>
      </c>
      <c r="W603" s="79">
        <v>76902660</v>
      </c>
      <c r="X603" s="79">
        <v>2650</v>
      </c>
      <c r="Y603" s="79">
        <v>2685</v>
      </c>
      <c r="Z603" s="79">
        <v>2640</v>
      </c>
      <c r="AA603" s="79">
        <v>48027</v>
      </c>
      <c r="AB603" s="79">
        <v>18021293</v>
      </c>
    </row>
    <row r="604" spans="19:28">
      <c r="S604" s="63" t="s">
        <v>6139</v>
      </c>
      <c r="T604" s="79">
        <v>2650</v>
      </c>
      <c r="U604" s="218">
        <v>10</v>
      </c>
      <c r="V604" s="79">
        <v>21159</v>
      </c>
      <c r="W604" s="79">
        <v>55794575</v>
      </c>
      <c r="X604" s="79">
        <v>2650</v>
      </c>
      <c r="Y604" s="79">
        <v>2650</v>
      </c>
      <c r="Z604" s="79">
        <v>2590</v>
      </c>
      <c r="AA604" s="79">
        <v>47756</v>
      </c>
      <c r="AB604" s="79">
        <v>18021293</v>
      </c>
    </row>
    <row r="605" spans="19:28">
      <c r="S605" s="63" t="s">
        <v>6140</v>
      </c>
      <c r="T605" s="79">
        <v>2640</v>
      </c>
      <c r="U605" s="218">
        <v>85</v>
      </c>
      <c r="V605" s="79">
        <v>43140</v>
      </c>
      <c r="W605" s="79">
        <v>112475035</v>
      </c>
      <c r="X605" s="79">
        <v>2600</v>
      </c>
      <c r="Y605" s="79">
        <v>2640</v>
      </c>
      <c r="Z605" s="79">
        <v>2570</v>
      </c>
      <c r="AA605" s="79">
        <v>47576</v>
      </c>
      <c r="AB605" s="79">
        <v>18021293</v>
      </c>
    </row>
    <row r="606" spans="19:28">
      <c r="S606" s="63" t="s">
        <v>6141</v>
      </c>
      <c r="T606" s="79">
        <v>2555</v>
      </c>
      <c r="U606" s="218">
        <v>25</v>
      </c>
      <c r="V606" s="79">
        <v>62523</v>
      </c>
      <c r="W606" s="79">
        <v>161239695</v>
      </c>
      <c r="X606" s="79">
        <v>2530</v>
      </c>
      <c r="Y606" s="79">
        <v>2625</v>
      </c>
      <c r="Z606" s="79">
        <v>2530</v>
      </c>
      <c r="AA606" s="79">
        <v>46044</v>
      </c>
      <c r="AB606" s="79">
        <v>18021293</v>
      </c>
    </row>
    <row r="607" spans="19:28">
      <c r="S607" s="63" t="s">
        <v>6142</v>
      </c>
      <c r="T607" s="79">
        <v>2530</v>
      </c>
      <c r="U607" s="218">
        <v>80</v>
      </c>
      <c r="V607" s="79">
        <v>38444</v>
      </c>
      <c r="W607" s="79">
        <v>96676950</v>
      </c>
      <c r="X607" s="79">
        <v>2460</v>
      </c>
      <c r="Y607" s="79">
        <v>2550</v>
      </c>
      <c r="Z607" s="79">
        <v>2460</v>
      </c>
      <c r="AA607" s="79">
        <v>45594</v>
      </c>
      <c r="AB607" s="79">
        <v>18021293</v>
      </c>
    </row>
    <row r="608" spans="19:28">
      <c r="S608" s="63" t="s">
        <v>6143</v>
      </c>
      <c r="T608" s="79">
        <v>2450</v>
      </c>
      <c r="U608" s="218">
        <v>-160</v>
      </c>
      <c r="V608" s="79">
        <v>252153</v>
      </c>
      <c r="W608" s="79">
        <v>613708700</v>
      </c>
      <c r="X608" s="79">
        <v>2595</v>
      </c>
      <c r="Y608" s="79">
        <v>2625</v>
      </c>
      <c r="Z608" s="79">
        <v>2315</v>
      </c>
      <c r="AA608" s="79">
        <v>44152</v>
      </c>
      <c r="AB608" s="79">
        <v>18021293</v>
      </c>
    </row>
    <row r="609" spans="19:28">
      <c r="S609" s="63" t="s">
        <v>6144</v>
      </c>
      <c r="T609" s="79">
        <v>2610</v>
      </c>
      <c r="U609" s="218">
        <v>25</v>
      </c>
      <c r="V609" s="79">
        <v>42077</v>
      </c>
      <c r="W609" s="79">
        <v>108965600</v>
      </c>
      <c r="X609" s="79">
        <v>2600</v>
      </c>
      <c r="Y609" s="79">
        <v>2625</v>
      </c>
      <c r="Z609" s="79">
        <v>2560</v>
      </c>
      <c r="AA609" s="79">
        <v>47036</v>
      </c>
      <c r="AB609" s="79">
        <v>18021293</v>
      </c>
    </row>
    <row r="610" spans="19:28">
      <c r="S610" s="63" t="s">
        <v>6155</v>
      </c>
      <c r="T610" s="79">
        <v>2585</v>
      </c>
      <c r="U610" s="218">
        <v>60</v>
      </c>
      <c r="V610" s="79">
        <v>41380</v>
      </c>
      <c r="W610" s="79">
        <v>106391405</v>
      </c>
      <c r="X610" s="79">
        <v>2600</v>
      </c>
      <c r="Y610" s="79">
        <v>2625</v>
      </c>
      <c r="Z610" s="79">
        <v>2550</v>
      </c>
      <c r="AA610" s="79">
        <v>46585</v>
      </c>
      <c r="AB610" s="79">
        <v>18021293</v>
      </c>
    </row>
    <row r="611" spans="19:28">
      <c r="S611" s="63" t="s">
        <v>6156</v>
      </c>
      <c r="T611" s="79">
        <v>2525</v>
      </c>
      <c r="U611" s="218">
        <v>20</v>
      </c>
      <c r="V611" s="79">
        <v>34745</v>
      </c>
      <c r="W611" s="79">
        <v>87498135</v>
      </c>
      <c r="X611" s="79">
        <v>2470</v>
      </c>
      <c r="Y611" s="79">
        <v>2535</v>
      </c>
      <c r="Z611" s="79">
        <v>2470</v>
      </c>
      <c r="AA611" s="79">
        <v>45504</v>
      </c>
      <c r="AB611" s="79">
        <v>18021293</v>
      </c>
    </row>
    <row r="612" spans="19:28">
      <c r="S612" s="63" t="s">
        <v>6157</v>
      </c>
      <c r="T612" s="79">
        <v>2505</v>
      </c>
      <c r="U612" s="218">
        <v>20</v>
      </c>
      <c r="V612" s="79">
        <v>45270</v>
      </c>
      <c r="W612" s="79">
        <v>111333615</v>
      </c>
      <c r="X612" s="79">
        <v>2400</v>
      </c>
      <c r="Y612" s="79">
        <v>2520</v>
      </c>
      <c r="Z612" s="79">
        <v>2400</v>
      </c>
      <c r="AA612" s="79">
        <v>45143</v>
      </c>
      <c r="AB612" s="79">
        <v>18021293</v>
      </c>
    </row>
    <row r="613" spans="19:28">
      <c r="S613" s="63" t="s">
        <v>6158</v>
      </c>
      <c r="T613" s="79">
        <v>2485</v>
      </c>
      <c r="U613" s="218">
        <v>-60</v>
      </c>
      <c r="V613" s="79">
        <v>104789</v>
      </c>
      <c r="W613" s="79">
        <v>264564735</v>
      </c>
      <c r="X613" s="79">
        <v>2500</v>
      </c>
      <c r="Y613" s="79">
        <v>2600</v>
      </c>
      <c r="Z613" s="79">
        <v>2485</v>
      </c>
      <c r="AA613" s="79">
        <v>44783</v>
      </c>
      <c r="AB613" s="79">
        <v>18021293</v>
      </c>
    </row>
    <row r="614" spans="19:28">
      <c r="S614" s="63" t="s">
        <v>6159</v>
      </c>
      <c r="T614" s="79">
        <v>2545</v>
      </c>
      <c r="U614" s="218">
        <v>-10</v>
      </c>
      <c r="V614" s="79">
        <v>86112</v>
      </c>
      <c r="W614" s="79">
        <v>220775065</v>
      </c>
      <c r="X614" s="79">
        <v>2530</v>
      </c>
      <c r="Y614" s="79">
        <v>2595</v>
      </c>
      <c r="Z614" s="79">
        <v>2530</v>
      </c>
      <c r="AA614" s="79">
        <v>45864</v>
      </c>
      <c r="AB614" s="79">
        <v>18021293</v>
      </c>
    </row>
    <row r="615" spans="19:28">
      <c r="S615" s="63" t="s">
        <v>6160</v>
      </c>
      <c r="T615" s="79">
        <v>2555</v>
      </c>
      <c r="U615" s="218">
        <v>-105</v>
      </c>
      <c r="V615" s="79">
        <v>138863</v>
      </c>
      <c r="W615" s="79">
        <v>354870505</v>
      </c>
      <c r="X615" s="79">
        <v>2660</v>
      </c>
      <c r="Y615" s="79">
        <v>2660</v>
      </c>
      <c r="Z615" s="79">
        <v>2525</v>
      </c>
      <c r="AA615" s="79">
        <v>46044</v>
      </c>
      <c r="AB615" s="79">
        <v>18021293</v>
      </c>
    </row>
    <row r="616" spans="19:28">
      <c r="S616" s="63" t="s">
        <v>6161</v>
      </c>
      <c r="T616" s="79">
        <v>2660</v>
      </c>
      <c r="U616" s="218">
        <v>-30</v>
      </c>
      <c r="V616" s="79">
        <v>43115</v>
      </c>
      <c r="W616" s="79">
        <v>115069300</v>
      </c>
      <c r="X616" s="79">
        <v>2700</v>
      </c>
      <c r="Y616" s="79">
        <v>2745</v>
      </c>
      <c r="Z616" s="79">
        <v>2645</v>
      </c>
      <c r="AA616" s="79">
        <v>47937</v>
      </c>
      <c r="AB616" s="79">
        <v>18021293</v>
      </c>
    </row>
    <row r="617" spans="19:28">
      <c r="S617" s="63" t="s">
        <v>6162</v>
      </c>
      <c r="T617" s="79">
        <v>2690</v>
      </c>
      <c r="U617" s="218">
        <v>55</v>
      </c>
      <c r="V617" s="79">
        <v>45298</v>
      </c>
      <c r="W617" s="79">
        <v>120371810</v>
      </c>
      <c r="X617" s="79">
        <v>2600</v>
      </c>
      <c r="Y617" s="79">
        <v>2695</v>
      </c>
      <c r="Z617" s="79">
        <v>2600</v>
      </c>
      <c r="AA617" s="79">
        <v>48477</v>
      </c>
      <c r="AB617" s="79">
        <v>18021293</v>
      </c>
    </row>
    <row r="618" spans="19:28">
      <c r="S618" s="63" t="s">
        <v>6163</v>
      </c>
      <c r="T618" s="79">
        <v>2635</v>
      </c>
      <c r="U618" s="218">
        <v>-45</v>
      </c>
      <c r="V618" s="79">
        <v>165091</v>
      </c>
      <c r="W618" s="79">
        <v>429349440</v>
      </c>
      <c r="X618" s="79">
        <v>2630</v>
      </c>
      <c r="Y618" s="79">
        <v>2680</v>
      </c>
      <c r="Z618" s="79">
        <v>2540</v>
      </c>
      <c r="AA618" s="79">
        <v>47486</v>
      </c>
      <c r="AB618" s="79">
        <v>18021293</v>
      </c>
    </row>
    <row r="619" spans="19:28">
      <c r="S619" s="63" t="s">
        <v>6164</v>
      </c>
      <c r="T619" s="79">
        <v>2680</v>
      </c>
      <c r="U619" s="218">
        <v>-90</v>
      </c>
      <c r="V619" s="79">
        <v>97586</v>
      </c>
      <c r="W619" s="79">
        <v>262695875</v>
      </c>
      <c r="X619" s="79">
        <v>2750</v>
      </c>
      <c r="Y619" s="79">
        <v>2775</v>
      </c>
      <c r="Z619" s="79">
        <v>2670</v>
      </c>
      <c r="AA619" s="79">
        <v>48297</v>
      </c>
      <c r="AB619" s="79">
        <v>18021293</v>
      </c>
    </row>
    <row r="620" spans="19:28">
      <c r="S620" s="63" t="s">
        <v>6165</v>
      </c>
      <c r="T620" s="79">
        <v>2770</v>
      </c>
      <c r="U620" s="218">
        <v>-35</v>
      </c>
      <c r="V620" s="79">
        <v>50457</v>
      </c>
      <c r="W620" s="79">
        <v>140369235</v>
      </c>
      <c r="X620" s="79">
        <v>2805</v>
      </c>
      <c r="Y620" s="79">
        <v>2840</v>
      </c>
      <c r="Z620" s="79">
        <v>2770</v>
      </c>
      <c r="AA620" s="79">
        <v>49919</v>
      </c>
      <c r="AB620" s="79">
        <v>18021293</v>
      </c>
    </row>
    <row r="621" spans="19:28">
      <c r="S621" s="63" t="s">
        <v>6166</v>
      </c>
      <c r="T621" s="79">
        <v>2805</v>
      </c>
      <c r="U621" s="218">
        <v>-35</v>
      </c>
      <c r="V621" s="79">
        <v>74506</v>
      </c>
      <c r="W621" s="79">
        <v>208987565</v>
      </c>
      <c r="X621" s="79">
        <v>2865</v>
      </c>
      <c r="Y621" s="79">
        <v>2865</v>
      </c>
      <c r="Z621" s="79">
        <v>2785</v>
      </c>
      <c r="AA621" s="79">
        <v>50550</v>
      </c>
      <c r="AB621" s="79">
        <v>18021293</v>
      </c>
    </row>
    <row r="622" spans="19:28">
      <c r="S622" s="63" t="s">
        <v>6167</v>
      </c>
      <c r="T622" s="79">
        <v>2840</v>
      </c>
      <c r="U622" s="218">
        <v>0</v>
      </c>
      <c r="V622" s="79">
        <v>168048</v>
      </c>
      <c r="W622" s="79">
        <v>489496320</v>
      </c>
      <c r="X622" s="79">
        <v>2970</v>
      </c>
      <c r="Y622" s="79">
        <v>2995</v>
      </c>
      <c r="Z622" s="79">
        <v>2840</v>
      </c>
      <c r="AA622" s="79">
        <v>51180</v>
      </c>
      <c r="AB622" s="79">
        <v>18021293</v>
      </c>
    </row>
    <row r="623" spans="19:28">
      <c r="S623" s="63" t="s">
        <v>6168</v>
      </c>
      <c r="T623" s="79">
        <v>2840</v>
      </c>
      <c r="U623" s="218">
        <v>10</v>
      </c>
      <c r="V623" s="79">
        <v>22655</v>
      </c>
      <c r="W623" s="79">
        <v>64202730</v>
      </c>
      <c r="X623" s="79">
        <v>2825</v>
      </c>
      <c r="Y623" s="79">
        <v>2850</v>
      </c>
      <c r="Z623" s="79">
        <v>2820</v>
      </c>
      <c r="AA623" s="79">
        <v>51180</v>
      </c>
      <c r="AB623" s="79">
        <v>18021293</v>
      </c>
    </row>
    <row r="624" spans="19:28">
      <c r="S624" s="63" t="s">
        <v>6169</v>
      </c>
      <c r="T624" s="79">
        <v>2830</v>
      </c>
      <c r="U624" s="218">
        <v>5</v>
      </c>
      <c r="V624" s="79">
        <v>52722</v>
      </c>
      <c r="W624" s="79">
        <v>148284580</v>
      </c>
      <c r="X624" s="79">
        <v>2800</v>
      </c>
      <c r="Y624" s="79">
        <v>2850</v>
      </c>
      <c r="Z624" s="79">
        <v>2780</v>
      </c>
      <c r="AA624" s="79">
        <v>51000</v>
      </c>
      <c r="AB624" s="79">
        <v>18021293</v>
      </c>
    </row>
    <row r="625" spans="19:28">
      <c r="S625" s="63" t="s">
        <v>6170</v>
      </c>
      <c r="T625" s="79">
        <v>2825</v>
      </c>
      <c r="U625" s="218">
        <v>0</v>
      </c>
      <c r="V625" s="79">
        <v>41103</v>
      </c>
      <c r="W625" s="79">
        <v>115757445</v>
      </c>
      <c r="X625" s="79">
        <v>2830</v>
      </c>
      <c r="Y625" s="79">
        <v>2855</v>
      </c>
      <c r="Z625" s="79">
        <v>2800</v>
      </c>
      <c r="AA625" s="79">
        <v>50910</v>
      </c>
      <c r="AB625" s="79">
        <v>18021293</v>
      </c>
    </row>
    <row r="626" spans="19:28">
      <c r="S626" s="63" t="s">
        <v>6171</v>
      </c>
      <c r="T626" s="79">
        <v>2825</v>
      </c>
      <c r="U626" s="218">
        <v>-10</v>
      </c>
      <c r="V626" s="79">
        <v>64030</v>
      </c>
      <c r="W626" s="79">
        <v>180570235</v>
      </c>
      <c r="X626" s="79">
        <v>2835</v>
      </c>
      <c r="Y626" s="79">
        <v>2890</v>
      </c>
      <c r="Z626" s="79">
        <v>2800</v>
      </c>
      <c r="AA626" s="79">
        <v>50910</v>
      </c>
      <c r="AB626" s="79">
        <v>18021293</v>
      </c>
    </row>
    <row r="627" spans="19:28">
      <c r="S627" s="63" t="s">
        <v>6172</v>
      </c>
      <c r="T627" s="79">
        <v>2835</v>
      </c>
      <c r="U627" s="218">
        <v>-45</v>
      </c>
      <c r="V627" s="79">
        <v>63637</v>
      </c>
      <c r="W627" s="79">
        <v>181814030</v>
      </c>
      <c r="X627" s="79">
        <v>2925</v>
      </c>
      <c r="Y627" s="79">
        <v>2925</v>
      </c>
      <c r="Z627" s="79">
        <v>2835</v>
      </c>
      <c r="AA627" s="79">
        <v>51090</v>
      </c>
      <c r="AB627" s="79">
        <v>18021293</v>
      </c>
    </row>
    <row r="628" spans="19:28">
      <c r="S628" s="63" t="s">
        <v>6173</v>
      </c>
      <c r="T628" s="79">
        <v>2880</v>
      </c>
      <c r="U628" s="218">
        <v>-5</v>
      </c>
      <c r="V628" s="79">
        <v>88801</v>
      </c>
      <c r="W628" s="79">
        <v>256776380</v>
      </c>
      <c r="X628" s="79">
        <v>2880</v>
      </c>
      <c r="Y628" s="79">
        <v>2925</v>
      </c>
      <c r="Z628" s="79">
        <v>2825</v>
      </c>
      <c r="AA628" s="79">
        <v>51901</v>
      </c>
      <c r="AB628" s="79">
        <v>18021293</v>
      </c>
    </row>
    <row r="629" spans="19:28">
      <c r="S629" s="63" t="s">
        <v>6174</v>
      </c>
      <c r="T629" s="79">
        <v>2885</v>
      </c>
      <c r="U629" s="218">
        <v>-65</v>
      </c>
      <c r="V629" s="79">
        <v>126759</v>
      </c>
      <c r="W629" s="79">
        <v>366193955</v>
      </c>
      <c r="X629" s="79">
        <v>2960</v>
      </c>
      <c r="Y629" s="79">
        <v>2980</v>
      </c>
      <c r="Z629" s="79">
        <v>2815</v>
      </c>
      <c r="AA629" s="79">
        <v>51991</v>
      </c>
      <c r="AB629" s="79">
        <v>18021293</v>
      </c>
    </row>
    <row r="630" spans="19:28">
      <c r="S630" s="63" t="s">
        <v>6175</v>
      </c>
      <c r="T630" s="79">
        <v>2950</v>
      </c>
      <c r="U630" s="218">
        <v>0</v>
      </c>
      <c r="V630" s="79">
        <v>41812</v>
      </c>
      <c r="W630" s="79">
        <v>122844930</v>
      </c>
      <c r="X630" s="79">
        <v>2950</v>
      </c>
      <c r="Y630" s="79">
        <v>2975</v>
      </c>
      <c r="Z630" s="79">
        <v>2810</v>
      </c>
      <c r="AA630" s="79">
        <v>53163</v>
      </c>
      <c r="AB630" s="79">
        <v>18021293</v>
      </c>
    </row>
    <row r="631" spans="19:28">
      <c r="S631" s="63" t="s">
        <v>6176</v>
      </c>
      <c r="T631" s="79">
        <v>2950</v>
      </c>
      <c r="U631" s="218">
        <v>-70</v>
      </c>
      <c r="V631" s="79">
        <v>114530</v>
      </c>
      <c r="W631" s="79">
        <v>340603465</v>
      </c>
      <c r="X631" s="79">
        <v>2995</v>
      </c>
      <c r="Y631" s="79">
        <v>3020</v>
      </c>
      <c r="Z631" s="79">
        <v>2940</v>
      </c>
      <c r="AA631" s="79">
        <v>53163</v>
      </c>
      <c r="AB631" s="79">
        <v>18021293</v>
      </c>
    </row>
    <row r="632" spans="19:28">
      <c r="S632" s="63" t="s">
        <v>6178</v>
      </c>
      <c r="T632" s="79">
        <v>3020</v>
      </c>
      <c r="U632" s="218">
        <v>10</v>
      </c>
      <c r="V632" s="79">
        <v>80380</v>
      </c>
      <c r="W632" s="79">
        <v>242213095</v>
      </c>
      <c r="X632" s="79">
        <v>3050</v>
      </c>
      <c r="Y632" s="79">
        <v>3050</v>
      </c>
      <c r="Z632" s="79">
        <v>2990</v>
      </c>
      <c r="AA632" s="79">
        <v>54424</v>
      </c>
      <c r="AB632" s="79">
        <v>18021293</v>
      </c>
    </row>
    <row r="633" spans="19:28">
      <c r="S633" s="63" t="s">
        <v>6179</v>
      </c>
      <c r="T633" s="79">
        <v>3010</v>
      </c>
      <c r="U633" s="218">
        <v>-15</v>
      </c>
      <c r="V633" s="79">
        <v>95700</v>
      </c>
      <c r="W633" s="79">
        <v>286480995</v>
      </c>
      <c r="X633" s="79">
        <v>3020</v>
      </c>
      <c r="Y633" s="79">
        <v>3025</v>
      </c>
      <c r="Z633" s="79">
        <v>2970</v>
      </c>
      <c r="AA633" s="79">
        <v>54244</v>
      </c>
      <c r="AB633" s="79">
        <v>18021293</v>
      </c>
    </row>
    <row r="634" spans="19:28">
      <c r="S634" s="63" t="s">
        <v>6180</v>
      </c>
      <c r="T634" s="79">
        <v>3025</v>
      </c>
      <c r="U634" s="218">
        <v>105</v>
      </c>
      <c r="V634" s="79">
        <v>252288</v>
      </c>
      <c r="W634" s="79">
        <v>757560780</v>
      </c>
      <c r="X634" s="79">
        <v>2980</v>
      </c>
      <c r="Y634" s="79">
        <v>3035</v>
      </c>
      <c r="Z634" s="79">
        <v>2925</v>
      </c>
      <c r="AA634" s="79">
        <v>54514</v>
      </c>
      <c r="AB634" s="79">
        <v>18021293</v>
      </c>
    </row>
  </sheetData>
  <phoneticPr fontId="2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W631"/>
  <sheetViews>
    <sheetView topLeftCell="B1" workbookViewId="0">
      <selection activeCell="N3" sqref="N3"/>
    </sheetView>
  </sheetViews>
  <sheetFormatPr defaultRowHeight="12.95" customHeight="1"/>
  <cols>
    <col min="2" max="2" width="27.75" style="582" customWidth="1"/>
    <col min="3" max="5" width="13.5" style="582" bestFit="1" customWidth="1"/>
    <col min="6" max="6" width="9" style="582"/>
    <col min="7" max="8" width="20" customWidth="1"/>
    <col min="9" max="11" width="13.5" bestFit="1" customWidth="1"/>
    <col min="12" max="12" width="13.5" customWidth="1"/>
    <col min="18" max="18" width="12.875" bestFit="1" customWidth="1"/>
  </cols>
  <sheetData>
    <row r="2" spans="2:19" ht="12.95" customHeight="1">
      <c r="B2" s="501" t="s">
        <v>4740</v>
      </c>
      <c r="C2" s="502" t="s">
        <v>4741</v>
      </c>
      <c r="D2" s="502" t="s">
        <v>4741</v>
      </c>
      <c r="E2" s="502" t="s">
        <v>4741</v>
      </c>
      <c r="F2" s="449"/>
      <c r="G2" s="503" t="s">
        <v>4742</v>
      </c>
      <c r="H2" s="504">
        <v>2018</v>
      </c>
      <c r="I2" s="504">
        <v>2018</v>
      </c>
      <c r="J2" s="504">
        <v>2018</v>
      </c>
      <c r="K2" s="505"/>
      <c r="L2" s="505"/>
      <c r="M2" s="546"/>
      <c r="N2" s="63" t="s">
        <v>4743</v>
      </c>
      <c r="O2" s="79">
        <f>AVERAGE(O82:O143)</f>
        <v>6414.677419354839</v>
      </c>
      <c r="P2" s="79">
        <f>AVERAGE(O326:O382)</f>
        <v>6926.8421052631575</v>
      </c>
      <c r="Q2" s="79">
        <f>AVERAGE(O569:O631)</f>
        <v>6132.6984126984125</v>
      </c>
      <c r="R2" s="63" t="s">
        <v>2002</v>
      </c>
      <c r="S2" s="63"/>
    </row>
    <row r="3" spans="2:19" ht="12.95" customHeight="1">
      <c r="B3" s="101" t="s">
        <v>4745</v>
      </c>
      <c r="C3" s="104">
        <f>C4+C5</f>
        <v>26968.661849999997</v>
      </c>
      <c r="D3" s="104">
        <f t="shared" ref="D3:E3" si="0">D4+D5</f>
        <v>8266.726607999999</v>
      </c>
      <c r="E3" s="104">
        <f t="shared" si="0"/>
        <v>6549.2455559999999</v>
      </c>
      <c r="F3" s="449"/>
      <c r="G3" s="116"/>
      <c r="H3" s="117" t="s">
        <v>4746</v>
      </c>
      <c r="I3" s="117" t="s">
        <v>4746</v>
      </c>
      <c r="J3" s="117" t="s">
        <v>4746</v>
      </c>
      <c r="K3" s="505"/>
      <c r="L3" s="505"/>
      <c r="M3" s="546"/>
      <c r="N3" s="63" t="s">
        <v>4747</v>
      </c>
      <c r="O3" s="79">
        <f>AVERAGE(O23:O81)</f>
        <v>6996.2711864406783</v>
      </c>
      <c r="P3" s="79">
        <f>AVERAGE(O265:O325)</f>
        <v>7432.7868852459014</v>
      </c>
      <c r="Q3" s="79">
        <f>AVERAGE(O507:O568)</f>
        <v>6276.1290322580644</v>
      </c>
      <c r="R3" s="63" t="s">
        <v>2002</v>
      </c>
      <c r="S3" s="63"/>
    </row>
    <row r="4" spans="2:19" ht="12.95" customHeight="1">
      <c r="B4" s="106" t="s">
        <v>4748</v>
      </c>
      <c r="C4" s="105">
        <f>C38/10^6</f>
        <v>24061.061849999998</v>
      </c>
      <c r="D4" s="105">
        <f t="shared" ref="D4:E4" si="1">D38/10^6</f>
        <v>5659.1266079999996</v>
      </c>
      <c r="E4" s="105">
        <f t="shared" si="1"/>
        <v>3881.6455559999999</v>
      </c>
      <c r="F4" s="449"/>
      <c r="G4" s="100" t="s">
        <v>4749</v>
      </c>
      <c r="H4" s="105">
        <f>I23/10^6</f>
        <v>175954.96524399999</v>
      </c>
      <c r="I4" s="105">
        <f t="shared" ref="I4:J4" si="2">J23/10^6</f>
        <v>160280.182183</v>
      </c>
      <c r="J4" s="105">
        <f t="shared" si="2"/>
        <v>135518.950239</v>
      </c>
      <c r="K4" s="505"/>
      <c r="L4" s="505"/>
      <c r="M4" s="546"/>
      <c r="N4" s="63" t="s">
        <v>4750</v>
      </c>
      <c r="O4" s="79">
        <f>AVERAGE(O23:O143)</f>
        <v>6698.2644628099169</v>
      </c>
      <c r="P4" s="79">
        <f>AVERAGE(O265:O385)</f>
        <v>7176.8595041322315</v>
      </c>
      <c r="Q4" s="79">
        <f>AVERAGE(O507:O631)</f>
        <v>6203.84</v>
      </c>
      <c r="R4" s="63" t="s">
        <v>2002</v>
      </c>
      <c r="S4" s="63"/>
    </row>
    <row r="5" spans="2:19" ht="12.95" customHeight="1">
      <c r="B5" s="106" t="s">
        <v>4751</v>
      </c>
      <c r="C5" s="105">
        <f>C71/10^3</f>
        <v>2907.6</v>
      </c>
      <c r="D5" s="105">
        <f>E71/10^3</f>
        <v>2607.6</v>
      </c>
      <c r="E5" s="105">
        <f>G71/10^3</f>
        <v>2667.6</v>
      </c>
      <c r="G5" s="100" t="s">
        <v>4752</v>
      </c>
      <c r="H5" s="105">
        <f>I27/10^6</f>
        <v>23853.490468</v>
      </c>
      <c r="I5" s="105">
        <f t="shared" ref="I5:J5" si="3">J27/10^6</f>
        <v>21914.662930999999</v>
      </c>
      <c r="J5" s="105">
        <f t="shared" si="3"/>
        <v>18063.942996000002</v>
      </c>
      <c r="K5" s="505"/>
      <c r="L5" s="505"/>
      <c r="M5" s="505"/>
      <c r="N5" s="63" t="s">
        <v>4741</v>
      </c>
      <c r="O5" s="219">
        <f>V82</f>
        <v>231308</v>
      </c>
      <c r="P5" s="219">
        <f>V326</f>
        <v>256183</v>
      </c>
      <c r="Q5" s="219">
        <f>V569</f>
        <v>222385</v>
      </c>
      <c r="R5" s="63" t="s">
        <v>2003</v>
      </c>
      <c r="S5" s="63"/>
    </row>
    <row r="6" spans="2:19" ht="12.95" customHeight="1">
      <c r="B6" s="506" t="s">
        <v>4753</v>
      </c>
      <c r="C6" s="507">
        <f>SUM(C7:C9)</f>
        <v>90603.868453000003</v>
      </c>
      <c r="D6" s="507">
        <f t="shared" ref="D6:E6" si="4">SUM(D7:D9)</f>
        <v>97524.714412000001</v>
      </c>
      <c r="E6" s="507">
        <f t="shared" si="4"/>
        <v>101838.295981</v>
      </c>
      <c r="F6" s="449"/>
      <c r="G6" s="100" t="s">
        <v>4754</v>
      </c>
      <c r="H6" s="105">
        <f>SUM(I62:I63)/10^3</f>
        <v>6459.6350000000002</v>
      </c>
      <c r="I6" s="105">
        <f t="shared" ref="I6:J6" si="5">SUM(J62:J63)/10^3</f>
        <v>6295.8639999999996</v>
      </c>
      <c r="J6" s="105">
        <f t="shared" si="5"/>
        <v>5725.4210000000003</v>
      </c>
      <c r="K6" s="505"/>
      <c r="L6" s="505"/>
      <c r="M6" s="505"/>
      <c r="N6" s="63" t="s">
        <v>4706</v>
      </c>
      <c r="O6" s="219">
        <f>V23</f>
        <v>293938</v>
      </c>
      <c r="P6" s="219">
        <f>V265</f>
        <v>248511</v>
      </c>
      <c r="Q6" s="219">
        <f>V507</f>
        <v>204349</v>
      </c>
      <c r="R6" s="63" t="s">
        <v>2003</v>
      </c>
      <c r="S6" s="63"/>
    </row>
    <row r="7" spans="2:19" ht="12.95" customHeight="1">
      <c r="B7" s="108" t="s">
        <v>4755</v>
      </c>
      <c r="C7" s="109">
        <f>SUM(C58:C59)/10^6</f>
        <v>72274.990000000005</v>
      </c>
      <c r="D7" s="109">
        <f t="shared" ref="D7:E7" si="6">SUM(D58:D59)/10^6</f>
        <v>38733.480000000003</v>
      </c>
      <c r="E7" s="109">
        <f t="shared" si="6"/>
        <v>59595.721926999999</v>
      </c>
      <c r="F7" s="449"/>
      <c r="G7" s="100" t="s">
        <v>4709</v>
      </c>
      <c r="H7" s="105">
        <f>(H5+H6)</f>
        <v>30313.125467999998</v>
      </c>
      <c r="I7" s="105">
        <f t="shared" ref="I7:J7" si="7">(I5+I6)</f>
        <v>28210.526931</v>
      </c>
      <c r="J7" s="105">
        <f t="shared" si="7"/>
        <v>23789.363996</v>
      </c>
      <c r="K7" s="505"/>
      <c r="L7" s="505"/>
      <c r="M7" s="505"/>
      <c r="O7" s="219">
        <f>W23</f>
        <v>36605043</v>
      </c>
      <c r="P7" s="219">
        <f>W265</f>
        <v>35963930</v>
      </c>
      <c r="Q7" s="219">
        <f>W507</f>
        <v>34694211</v>
      </c>
      <c r="R7" s="505" t="s">
        <v>6383</v>
      </c>
      <c r="S7" s="505"/>
    </row>
    <row r="8" spans="2:19" ht="12.95" customHeight="1" thickBot="1">
      <c r="B8" s="108" t="s">
        <v>4756</v>
      </c>
      <c r="C8" s="109">
        <v>0</v>
      </c>
      <c r="D8" s="109">
        <f>D51/10^6</f>
        <v>36874.83</v>
      </c>
      <c r="E8" s="109">
        <f t="shared" ref="E8" si="8">E51/10^6</f>
        <v>10708.15</v>
      </c>
      <c r="F8" s="449"/>
      <c r="G8" s="110" t="s">
        <v>4712</v>
      </c>
      <c r="H8" s="111">
        <f>I33/10^6</f>
        <v>19964.863479</v>
      </c>
      <c r="I8" s="111">
        <f t="shared" ref="I8:J8" si="9">J33/10^6</f>
        <v>2700.6853460000002</v>
      </c>
      <c r="J8" s="111">
        <f t="shared" si="9"/>
        <v>7483.3586619999996</v>
      </c>
      <c r="K8" s="505"/>
      <c r="L8" s="505"/>
      <c r="M8" s="505"/>
    </row>
    <row r="9" spans="2:19" ht="12.95" customHeight="1" thickTop="1">
      <c r="B9" s="108" t="s">
        <v>4778</v>
      </c>
      <c r="C9" s="109">
        <f>C60/10^6</f>
        <v>18328.878453000001</v>
      </c>
      <c r="D9" s="109">
        <f t="shared" ref="D9:E9" si="10">D60/10^6</f>
        <v>21916.404412</v>
      </c>
      <c r="E9" s="109">
        <f t="shared" si="10"/>
        <v>31534.424053999999</v>
      </c>
      <c r="F9" s="449"/>
      <c r="G9" s="578"/>
      <c r="H9" s="579"/>
      <c r="K9" s="505"/>
      <c r="L9" s="505"/>
      <c r="M9" s="505"/>
    </row>
    <row r="10" spans="2:19" ht="12.95" customHeight="1">
      <c r="B10" s="506" t="s">
        <v>4757</v>
      </c>
      <c r="C10" s="507">
        <f>SUM(C11:C14)</f>
        <v>2785.224052</v>
      </c>
      <c r="D10" s="507">
        <f>SUM(D11:D14)</f>
        <v>9881.7752230000006</v>
      </c>
      <c r="E10" s="507">
        <f>SUM(E11:E14)</f>
        <v>10532.344407999999</v>
      </c>
      <c r="F10" s="449"/>
      <c r="G10" s="449"/>
      <c r="H10" s="449"/>
      <c r="I10" s="449"/>
      <c r="J10" s="449"/>
      <c r="K10" s="505"/>
      <c r="L10" s="505"/>
      <c r="M10" s="505"/>
    </row>
    <row r="11" spans="2:19" ht="12.95" customHeight="1">
      <c r="B11" s="106" t="s">
        <v>4758</v>
      </c>
      <c r="C11" s="61">
        <f>(D72+D73)/10^3</f>
        <v>2083.931</v>
      </c>
      <c r="D11" s="61">
        <f>(F72+F73)/10^3</f>
        <v>8427.7900000000009</v>
      </c>
      <c r="E11" s="61">
        <f>(H72+H73)/10^3</f>
        <v>1509.3820000000001</v>
      </c>
      <c r="G11" s="449"/>
      <c r="H11" s="449"/>
      <c r="I11" s="449"/>
      <c r="J11" s="449"/>
      <c r="K11" s="505"/>
      <c r="L11" s="505"/>
      <c r="M11" s="505"/>
    </row>
    <row r="12" spans="2:19" ht="12.95" customHeight="1">
      <c r="B12" s="106" t="s">
        <v>4760</v>
      </c>
      <c r="C12" s="49">
        <v>0</v>
      </c>
      <c r="D12" s="49">
        <v>0</v>
      </c>
      <c r="E12" s="49">
        <v>0</v>
      </c>
      <c r="F12" s="449"/>
      <c r="G12" s="449"/>
      <c r="H12" s="449"/>
      <c r="I12" s="449"/>
      <c r="J12" s="449"/>
      <c r="K12" s="505"/>
      <c r="L12" s="505"/>
      <c r="M12" s="505"/>
    </row>
    <row r="13" spans="2:19" ht="12.95" customHeight="1">
      <c r="B13" s="106" t="s">
        <v>4762</v>
      </c>
      <c r="C13" s="109">
        <f>C28/10^6</f>
        <v>217.32705200000001</v>
      </c>
      <c r="D13" s="109">
        <f t="shared" ref="D13:E13" si="11">D28/10^6</f>
        <v>556.16622299999995</v>
      </c>
      <c r="E13" s="109">
        <f t="shared" si="11"/>
        <v>6526.7684079999999</v>
      </c>
      <c r="F13" s="449"/>
      <c r="G13" s="449"/>
      <c r="H13" s="449"/>
      <c r="I13" s="449"/>
      <c r="J13" s="449"/>
      <c r="K13" s="505"/>
      <c r="L13" s="505"/>
      <c r="M13" s="505"/>
    </row>
    <row r="14" spans="2:19" ht="12.95" customHeight="1">
      <c r="B14" s="106" t="s">
        <v>4720</v>
      </c>
      <c r="C14" s="109">
        <f>SUM(C74:D75)/10^3</f>
        <v>483.96600000000001</v>
      </c>
      <c r="D14" s="109">
        <f>SUM(E74:F75)/10^3</f>
        <v>897.81899999999996</v>
      </c>
      <c r="E14" s="109">
        <f>SUM(G74:H75)/10^3</f>
        <v>2496.194</v>
      </c>
      <c r="G14" s="449"/>
      <c r="H14" s="449"/>
      <c r="I14" s="449"/>
      <c r="J14" s="449"/>
      <c r="K14" s="505"/>
      <c r="L14" s="505"/>
      <c r="M14" s="505"/>
    </row>
    <row r="15" spans="2:19" ht="12.95" customHeight="1" thickBot="1">
      <c r="B15" s="508" t="s">
        <v>4722</v>
      </c>
      <c r="C15" s="509">
        <f>C47/10^6</f>
        <v>186940.06130299999</v>
      </c>
      <c r="D15" s="509">
        <f t="shared" ref="D15:E15" si="12">D47/10^6</f>
        <v>169748.56740999999</v>
      </c>
      <c r="E15" s="509">
        <f t="shared" si="12"/>
        <v>145681.00632499999</v>
      </c>
      <c r="F15" s="449"/>
      <c r="G15" s="449"/>
      <c r="H15" s="449"/>
      <c r="I15" s="449"/>
      <c r="J15" s="449"/>
      <c r="K15" s="505"/>
      <c r="L15" s="505"/>
      <c r="M15" s="505"/>
    </row>
    <row r="16" spans="2:19" ht="12.95" customHeight="1" thickTop="1">
      <c r="B16" s="580"/>
      <c r="C16" s="581"/>
      <c r="D16" s="49"/>
      <c r="E16" s="49"/>
      <c r="F16" s="449"/>
      <c r="G16" s="449"/>
      <c r="H16" s="449"/>
      <c r="I16" s="449"/>
      <c r="J16" s="449"/>
      <c r="K16" s="505"/>
      <c r="L16" s="505"/>
      <c r="M16" s="505"/>
    </row>
    <row r="17" spans="2:23" ht="12.95" customHeight="1">
      <c r="B17" s="171" t="s">
        <v>120</v>
      </c>
      <c r="G17" s="171" t="s">
        <v>125</v>
      </c>
      <c r="H17" s="171"/>
      <c r="I17" s="582"/>
      <c r="J17" s="582"/>
      <c r="K17" s="582"/>
      <c r="L17" s="582"/>
      <c r="M17" s="582"/>
    </row>
    <row r="18" spans="2:23" ht="12.95" customHeight="1">
      <c r="B18" s="173" t="s">
        <v>4779</v>
      </c>
      <c r="G18" s="173" t="s">
        <v>4780</v>
      </c>
      <c r="H18" s="173"/>
      <c r="I18" s="582"/>
      <c r="J18" s="582"/>
      <c r="K18" s="582"/>
      <c r="L18" s="582"/>
      <c r="M18" s="582"/>
    </row>
    <row r="19" spans="2:23" ht="12.95" customHeight="1">
      <c r="B19" s="173" t="s">
        <v>4781</v>
      </c>
      <c r="G19" s="173" t="s">
        <v>4782</v>
      </c>
      <c r="H19" s="173"/>
      <c r="I19" s="582"/>
      <c r="J19" s="582"/>
      <c r="K19" s="582"/>
      <c r="L19" s="582"/>
      <c r="M19" s="582"/>
    </row>
    <row r="20" spans="2:23" ht="12.95" customHeight="1">
      <c r="B20" s="173" t="s">
        <v>4783</v>
      </c>
      <c r="G20" s="173" t="s">
        <v>4784</v>
      </c>
      <c r="H20" s="173"/>
      <c r="I20" s="582"/>
      <c r="J20" s="582"/>
      <c r="K20" s="582"/>
      <c r="L20" s="582"/>
      <c r="M20" s="582"/>
    </row>
    <row r="21" spans="2:23" ht="12.95" customHeight="1">
      <c r="B21" s="173" t="s">
        <v>121</v>
      </c>
      <c r="G21" s="173" t="s">
        <v>121</v>
      </c>
      <c r="H21" s="173"/>
      <c r="I21" s="582"/>
      <c r="J21" s="582"/>
      <c r="K21" s="582"/>
      <c r="L21" s="582"/>
      <c r="M21" s="582"/>
    </row>
    <row r="22" spans="2:23" ht="12.95" customHeight="1">
      <c r="B22" s="583"/>
      <c r="C22" s="584" t="s">
        <v>1344</v>
      </c>
      <c r="D22" s="584" t="s">
        <v>1240</v>
      </c>
      <c r="E22" s="585" t="s">
        <v>1241</v>
      </c>
      <c r="G22" s="583"/>
      <c r="H22" s="586"/>
      <c r="I22" s="584" t="s">
        <v>1344</v>
      </c>
      <c r="J22" s="584" t="s">
        <v>1240</v>
      </c>
      <c r="K22" s="585" t="s">
        <v>1241</v>
      </c>
      <c r="L22" s="796"/>
      <c r="M22" s="582"/>
      <c r="N22" s="587" t="s">
        <v>127</v>
      </c>
      <c r="O22" s="587" t="s">
        <v>128</v>
      </c>
      <c r="P22" s="587" t="s">
        <v>129</v>
      </c>
      <c r="Q22" s="587" t="s">
        <v>130</v>
      </c>
      <c r="R22" s="587" t="s">
        <v>131</v>
      </c>
      <c r="S22" s="587" t="s">
        <v>132</v>
      </c>
      <c r="T22" s="587" t="s">
        <v>133</v>
      </c>
      <c r="U22" s="587" t="s">
        <v>134</v>
      </c>
      <c r="V22" s="587" t="s">
        <v>135</v>
      </c>
      <c r="W22" s="587" t="s">
        <v>136</v>
      </c>
    </row>
    <row r="23" spans="2:23" ht="12.95" customHeight="1">
      <c r="B23" s="65" t="s">
        <v>14</v>
      </c>
      <c r="C23" s="73"/>
      <c r="D23" s="73"/>
      <c r="E23" s="74"/>
      <c r="G23" s="65" t="s">
        <v>86</v>
      </c>
      <c r="H23" s="588"/>
      <c r="I23" s="75">
        <v>175954965244</v>
      </c>
      <c r="J23" s="75">
        <v>160280182183</v>
      </c>
      <c r="K23" s="76">
        <v>135518950239</v>
      </c>
      <c r="L23" s="797"/>
      <c r="N23" s="589" t="s">
        <v>2082</v>
      </c>
      <c r="O23" s="590">
        <v>8030</v>
      </c>
      <c r="P23" s="591">
        <v>0</v>
      </c>
      <c r="Q23" s="590">
        <v>713977</v>
      </c>
      <c r="R23" s="590">
        <v>5713465610</v>
      </c>
      <c r="S23" s="590">
        <v>8040</v>
      </c>
      <c r="T23" s="590">
        <v>8210</v>
      </c>
      <c r="U23" s="590">
        <v>7550</v>
      </c>
      <c r="V23" s="590">
        <v>293938</v>
      </c>
      <c r="W23" s="590">
        <v>36605043</v>
      </c>
    </row>
    <row r="24" spans="2:23" ht="12.95" customHeight="1">
      <c r="B24" s="65" t="s">
        <v>23</v>
      </c>
      <c r="C24" s="75">
        <v>246540218177</v>
      </c>
      <c r="D24" s="75">
        <v>244197069564</v>
      </c>
      <c r="E24" s="76">
        <v>245154928672</v>
      </c>
      <c r="G24" s="65" t="s">
        <v>53</v>
      </c>
      <c r="H24" s="588"/>
      <c r="I24" s="75">
        <v>135494696794</v>
      </c>
      <c r="J24" s="75">
        <v>121392406280</v>
      </c>
      <c r="K24" s="76">
        <v>101462555546</v>
      </c>
      <c r="L24" s="797"/>
      <c r="N24" s="589" t="s">
        <v>2083</v>
      </c>
      <c r="O24" s="590">
        <v>8030</v>
      </c>
      <c r="P24" s="591">
        <v>-80</v>
      </c>
      <c r="Q24" s="590">
        <v>537159</v>
      </c>
      <c r="R24" s="590">
        <v>4355862020</v>
      </c>
      <c r="S24" s="590">
        <v>8080</v>
      </c>
      <c r="T24" s="590">
        <v>8240</v>
      </c>
      <c r="U24" s="590">
        <v>8000</v>
      </c>
      <c r="V24" s="590">
        <v>293938</v>
      </c>
      <c r="W24" s="590">
        <v>36605043</v>
      </c>
    </row>
    <row r="25" spans="2:23" ht="12.95" customHeight="1">
      <c r="B25" s="65" t="s">
        <v>28</v>
      </c>
      <c r="C25" s="75">
        <v>229775553893</v>
      </c>
      <c r="D25" s="75">
        <v>220172721125</v>
      </c>
      <c r="E25" s="76">
        <v>208912572083</v>
      </c>
      <c r="G25" s="65" t="s">
        <v>54</v>
      </c>
      <c r="H25" s="588"/>
      <c r="I25" s="75">
        <v>40460268450</v>
      </c>
      <c r="J25" s="75">
        <v>38887775903</v>
      </c>
      <c r="K25" s="76">
        <v>34056394693</v>
      </c>
      <c r="L25" s="797"/>
      <c r="N25" s="589" t="s">
        <v>2087</v>
      </c>
      <c r="O25" s="590">
        <v>8110</v>
      </c>
      <c r="P25" s="591">
        <v>-60</v>
      </c>
      <c r="Q25" s="590">
        <v>1042599</v>
      </c>
      <c r="R25" s="590">
        <v>8568545050</v>
      </c>
      <c r="S25" s="590">
        <v>8220</v>
      </c>
      <c r="T25" s="590">
        <v>8350</v>
      </c>
      <c r="U25" s="590">
        <v>8070</v>
      </c>
      <c r="V25" s="590">
        <v>296867</v>
      </c>
      <c r="W25" s="590">
        <v>36605043</v>
      </c>
    </row>
    <row r="26" spans="2:23" ht="12.95" customHeight="1">
      <c r="B26" s="65" t="s">
        <v>1244</v>
      </c>
      <c r="C26" s="75">
        <v>2019841407</v>
      </c>
      <c r="D26" s="75">
        <v>2019841407</v>
      </c>
      <c r="E26" s="76">
        <v>2019841407</v>
      </c>
      <c r="G26" s="65" t="s">
        <v>55</v>
      </c>
      <c r="H26" s="588"/>
      <c r="I26" s="75">
        <v>16606777982</v>
      </c>
      <c r="J26" s="75">
        <v>16973112972</v>
      </c>
      <c r="K26" s="76">
        <v>15992451697</v>
      </c>
      <c r="L26" s="797"/>
      <c r="N26" s="589" t="s">
        <v>2088</v>
      </c>
      <c r="O26" s="590">
        <v>8170</v>
      </c>
      <c r="P26" s="591">
        <v>170</v>
      </c>
      <c r="Q26" s="590">
        <v>1188017</v>
      </c>
      <c r="R26" s="590">
        <v>9710721340</v>
      </c>
      <c r="S26" s="590">
        <v>8040</v>
      </c>
      <c r="T26" s="590">
        <v>8370</v>
      </c>
      <c r="U26" s="590">
        <v>7900</v>
      </c>
      <c r="V26" s="590">
        <v>299063</v>
      </c>
      <c r="W26" s="590">
        <v>36605043</v>
      </c>
    </row>
    <row r="27" spans="2:23" ht="12.95" customHeight="1">
      <c r="B27" s="65" t="s">
        <v>82</v>
      </c>
      <c r="C27" s="75">
        <v>115612498</v>
      </c>
      <c r="D27" s="75">
        <v>423315836</v>
      </c>
      <c r="E27" s="76">
        <v>713753670</v>
      </c>
      <c r="G27" s="65" t="s">
        <v>56</v>
      </c>
      <c r="H27" s="588"/>
      <c r="I27" s="75">
        <v>23853490468</v>
      </c>
      <c r="J27" s="75">
        <v>21914662931</v>
      </c>
      <c r="K27" s="76">
        <v>18063942996</v>
      </c>
      <c r="L27" s="797"/>
      <c r="N27" s="589" t="s">
        <v>2089</v>
      </c>
      <c r="O27" s="590">
        <v>8000</v>
      </c>
      <c r="P27" s="591">
        <v>-90</v>
      </c>
      <c r="Q27" s="590">
        <v>791660</v>
      </c>
      <c r="R27" s="590">
        <v>6390490710</v>
      </c>
      <c r="S27" s="590">
        <v>8030</v>
      </c>
      <c r="T27" s="590">
        <v>8240</v>
      </c>
      <c r="U27" s="590">
        <v>7950</v>
      </c>
      <c r="V27" s="590">
        <v>292840</v>
      </c>
      <c r="W27" s="590">
        <v>36605043</v>
      </c>
    </row>
    <row r="28" spans="2:23" ht="12.95" customHeight="1">
      <c r="B28" s="65" t="s">
        <v>4346</v>
      </c>
      <c r="C28" s="75">
        <v>217327052</v>
      </c>
      <c r="D28" s="75">
        <v>556166223</v>
      </c>
      <c r="E28" s="76">
        <v>6526768408</v>
      </c>
      <c r="G28" s="65" t="s">
        <v>57</v>
      </c>
      <c r="H28" s="588"/>
      <c r="I28" s="75">
        <v>341074920</v>
      </c>
      <c r="J28" s="75">
        <v>1255730117</v>
      </c>
      <c r="K28" s="76">
        <v>352110868</v>
      </c>
      <c r="L28" s="797"/>
      <c r="N28" s="589" t="s">
        <v>2090</v>
      </c>
      <c r="O28" s="590">
        <v>8090</v>
      </c>
      <c r="P28" s="591">
        <v>380</v>
      </c>
      <c r="Q28" s="590">
        <v>1268976</v>
      </c>
      <c r="R28" s="590">
        <v>10200592610</v>
      </c>
      <c r="S28" s="590">
        <v>7710</v>
      </c>
      <c r="T28" s="590">
        <v>8190</v>
      </c>
      <c r="U28" s="590">
        <v>7710</v>
      </c>
      <c r="V28" s="590">
        <v>296089</v>
      </c>
      <c r="W28" s="590">
        <v>36599388</v>
      </c>
    </row>
    <row r="29" spans="2:23" ht="12.95" customHeight="1">
      <c r="B29" s="65" t="s">
        <v>527</v>
      </c>
      <c r="C29" s="75">
        <v>10195896412</v>
      </c>
      <c r="D29" s="75">
        <v>10626643520</v>
      </c>
      <c r="E29" s="76">
        <v>22199645869</v>
      </c>
      <c r="G29" s="65" t="s">
        <v>1258</v>
      </c>
      <c r="H29" s="588"/>
      <c r="I29" s="75">
        <v>1567814262</v>
      </c>
      <c r="J29" s="75">
        <v>9802594236</v>
      </c>
      <c r="K29" s="76">
        <v>6191340311</v>
      </c>
      <c r="L29" s="797"/>
      <c r="N29" s="589" t="s">
        <v>2091</v>
      </c>
      <c r="O29" s="590">
        <v>7710</v>
      </c>
      <c r="P29" s="591">
        <v>-310</v>
      </c>
      <c r="Q29" s="590">
        <v>992018</v>
      </c>
      <c r="R29" s="590">
        <v>7704635600</v>
      </c>
      <c r="S29" s="590">
        <v>7980</v>
      </c>
      <c r="T29" s="590">
        <v>8060</v>
      </c>
      <c r="U29" s="590">
        <v>7650</v>
      </c>
      <c r="V29" s="590">
        <v>282181</v>
      </c>
      <c r="W29" s="590">
        <v>36599388</v>
      </c>
    </row>
    <row r="30" spans="2:23" ht="12.95" customHeight="1">
      <c r="B30" s="65" t="s">
        <v>30</v>
      </c>
      <c r="C30" s="75">
        <v>2515034246</v>
      </c>
      <c r="D30" s="75">
        <v>8685745901</v>
      </c>
      <c r="E30" s="76">
        <v>2453960193</v>
      </c>
      <c r="G30" s="65" t="s">
        <v>59</v>
      </c>
      <c r="H30" s="588"/>
      <c r="I30" s="75">
        <v>1598390513</v>
      </c>
      <c r="J30" s="75">
        <v>141953494</v>
      </c>
      <c r="K30" s="76">
        <v>1816252101</v>
      </c>
      <c r="L30" s="797"/>
      <c r="N30" s="589" t="s">
        <v>2093</v>
      </c>
      <c r="O30" s="590">
        <v>8020</v>
      </c>
      <c r="P30" s="591">
        <v>-40</v>
      </c>
      <c r="Q30" s="590">
        <v>585136</v>
      </c>
      <c r="R30" s="590">
        <v>4684716010</v>
      </c>
      <c r="S30" s="590">
        <v>8070</v>
      </c>
      <c r="T30" s="590">
        <v>8120</v>
      </c>
      <c r="U30" s="590">
        <v>7900</v>
      </c>
      <c r="V30" s="590">
        <v>293527</v>
      </c>
      <c r="W30" s="590">
        <v>36599388</v>
      </c>
    </row>
    <row r="31" spans="2:23" ht="12.95" customHeight="1">
      <c r="B31" s="65" t="s">
        <v>26</v>
      </c>
      <c r="C31" s="75">
        <v>1700952669</v>
      </c>
      <c r="D31" s="75">
        <v>1712635552</v>
      </c>
      <c r="E31" s="76">
        <v>2328387042</v>
      </c>
      <c r="G31" s="65" t="s">
        <v>60</v>
      </c>
      <c r="H31" s="588"/>
      <c r="I31" s="75">
        <v>3921438989</v>
      </c>
      <c r="J31" s="75">
        <v>5193370975</v>
      </c>
      <c r="K31" s="76">
        <v>7135913606</v>
      </c>
      <c r="L31" s="797"/>
      <c r="N31" s="589" t="s">
        <v>2096</v>
      </c>
      <c r="O31" s="590">
        <v>8060</v>
      </c>
      <c r="P31" s="591">
        <v>210</v>
      </c>
      <c r="Q31" s="590">
        <v>1084214</v>
      </c>
      <c r="R31" s="590">
        <v>8692786410</v>
      </c>
      <c r="S31" s="590">
        <v>7950</v>
      </c>
      <c r="T31" s="590">
        <v>8120</v>
      </c>
      <c r="U31" s="590">
        <v>7810</v>
      </c>
      <c r="V31" s="590">
        <v>294991</v>
      </c>
      <c r="W31" s="590">
        <v>36599388</v>
      </c>
    </row>
    <row r="32" spans="2:23" ht="12.95" customHeight="1">
      <c r="B32" s="65" t="s">
        <v>15</v>
      </c>
      <c r="C32" s="75">
        <v>69081354677</v>
      </c>
      <c r="D32" s="75">
        <v>54148067907</v>
      </c>
      <c r="E32" s="76">
        <v>55892016899</v>
      </c>
      <c r="G32" s="65" t="s">
        <v>4785</v>
      </c>
      <c r="H32" s="588"/>
      <c r="I32" s="75">
        <v>-338839171</v>
      </c>
      <c r="J32" s="75">
        <v>-5615695985</v>
      </c>
      <c r="K32" s="76">
        <v>578306614</v>
      </c>
      <c r="L32" s="797"/>
      <c r="N32" s="589" t="s">
        <v>2098</v>
      </c>
      <c r="O32" s="590">
        <v>7850</v>
      </c>
      <c r="P32" s="591">
        <v>80</v>
      </c>
      <c r="Q32" s="590">
        <v>965413</v>
      </c>
      <c r="R32" s="590">
        <v>7656323340</v>
      </c>
      <c r="S32" s="590">
        <v>7950</v>
      </c>
      <c r="T32" s="590">
        <v>8080</v>
      </c>
      <c r="U32" s="590">
        <v>7800</v>
      </c>
      <c r="V32" s="590">
        <v>287305</v>
      </c>
      <c r="W32" s="590">
        <v>36599388</v>
      </c>
    </row>
    <row r="33" spans="2:23" ht="12.95" customHeight="1">
      <c r="B33" s="65" t="s">
        <v>19</v>
      </c>
      <c r="C33" s="75">
        <v>11722277279</v>
      </c>
      <c r="D33" s="75">
        <v>13231722336</v>
      </c>
      <c r="E33" s="76">
        <v>15958428488</v>
      </c>
      <c r="G33" s="65" t="s">
        <v>61</v>
      </c>
      <c r="H33" s="588"/>
      <c r="I33" s="75">
        <v>19964863479</v>
      </c>
      <c r="J33" s="75">
        <v>2700685346</v>
      </c>
      <c r="K33" s="76">
        <v>7483358662</v>
      </c>
      <c r="L33" s="797"/>
      <c r="N33" s="589" t="s">
        <v>2100</v>
      </c>
      <c r="O33" s="590">
        <v>7770</v>
      </c>
      <c r="P33" s="591">
        <v>80</v>
      </c>
      <c r="Q33" s="590">
        <v>925561</v>
      </c>
      <c r="R33" s="590">
        <v>7210517410</v>
      </c>
      <c r="S33" s="590">
        <v>7780</v>
      </c>
      <c r="T33" s="590">
        <v>7920</v>
      </c>
      <c r="U33" s="590">
        <v>7650</v>
      </c>
      <c r="V33" s="590">
        <v>284377</v>
      </c>
      <c r="W33" s="590">
        <v>36599388</v>
      </c>
    </row>
    <row r="34" spans="2:23" ht="12.95" customHeight="1">
      <c r="B34" s="65" t="s">
        <v>18</v>
      </c>
      <c r="C34" s="75">
        <v>27274253842</v>
      </c>
      <c r="D34" s="75">
        <v>27724131942</v>
      </c>
      <c r="E34" s="76">
        <v>28330035580</v>
      </c>
      <c r="G34" s="65" t="s">
        <v>62</v>
      </c>
      <c r="H34" s="588"/>
      <c r="I34" s="75">
        <v>4489603960</v>
      </c>
      <c r="J34" s="75">
        <v>-450506666</v>
      </c>
      <c r="K34" s="76">
        <v>6122292143</v>
      </c>
      <c r="L34" s="797"/>
      <c r="N34" s="589" t="s">
        <v>2102</v>
      </c>
      <c r="O34" s="590">
        <v>7690</v>
      </c>
      <c r="P34" s="591">
        <v>-10</v>
      </c>
      <c r="Q34" s="590">
        <v>553256</v>
      </c>
      <c r="R34" s="590">
        <v>4261470280</v>
      </c>
      <c r="S34" s="590">
        <v>7700</v>
      </c>
      <c r="T34" s="590">
        <v>7790</v>
      </c>
      <c r="U34" s="590">
        <v>7610</v>
      </c>
      <c r="V34" s="590">
        <v>281449</v>
      </c>
      <c r="W34" s="590">
        <v>36599388</v>
      </c>
    </row>
    <row r="35" spans="2:23" ht="12.95" customHeight="1">
      <c r="B35" s="65" t="s">
        <v>21</v>
      </c>
      <c r="C35" s="75">
        <v>2960463410</v>
      </c>
      <c r="D35" s="75">
        <v>3247463410</v>
      </c>
      <c r="E35" s="76">
        <v>4219216410</v>
      </c>
      <c r="G35" s="65" t="s">
        <v>1359</v>
      </c>
      <c r="H35" s="588"/>
      <c r="I35" s="75">
        <v>15475259519</v>
      </c>
      <c r="J35" s="75">
        <v>3151192012</v>
      </c>
      <c r="K35" s="76">
        <v>1361066519</v>
      </c>
      <c r="L35" s="797"/>
      <c r="N35" s="589" t="s">
        <v>2105</v>
      </c>
      <c r="O35" s="590">
        <v>7700</v>
      </c>
      <c r="P35" s="591">
        <v>240</v>
      </c>
      <c r="Q35" s="590">
        <v>1878536</v>
      </c>
      <c r="R35" s="590">
        <v>14388541480</v>
      </c>
      <c r="S35" s="590">
        <v>7540</v>
      </c>
      <c r="T35" s="590">
        <v>7800</v>
      </c>
      <c r="U35" s="590">
        <v>7470</v>
      </c>
      <c r="V35" s="590">
        <v>281815</v>
      </c>
      <c r="W35" s="590">
        <v>36599388</v>
      </c>
    </row>
    <row r="36" spans="2:23" ht="12.95" customHeight="1">
      <c r="B36" s="65" t="s">
        <v>20</v>
      </c>
      <c r="C36" s="75">
        <v>64515</v>
      </c>
      <c r="D36" s="75">
        <v>318838324</v>
      </c>
      <c r="E36" s="76">
        <v>347870</v>
      </c>
      <c r="G36" s="65" t="s">
        <v>1360</v>
      </c>
      <c r="H36" s="588"/>
      <c r="I36" s="73"/>
      <c r="J36" s="73"/>
      <c r="K36" s="76">
        <v>-888599696</v>
      </c>
      <c r="L36" s="797"/>
      <c r="N36" s="589" t="s">
        <v>2108</v>
      </c>
      <c r="O36" s="590">
        <v>7460</v>
      </c>
      <c r="P36" s="591">
        <v>330</v>
      </c>
      <c r="Q36" s="590">
        <v>910997</v>
      </c>
      <c r="R36" s="590">
        <v>6733686660</v>
      </c>
      <c r="S36" s="590">
        <v>7200</v>
      </c>
      <c r="T36" s="590">
        <v>7480</v>
      </c>
      <c r="U36" s="590">
        <v>7140</v>
      </c>
      <c r="V36" s="590">
        <v>273031</v>
      </c>
      <c r="W36" s="590">
        <v>36599388</v>
      </c>
    </row>
    <row r="37" spans="2:23" ht="12.95" customHeight="1">
      <c r="B37" s="65" t="s">
        <v>22</v>
      </c>
      <c r="C37" s="75">
        <v>3063233781</v>
      </c>
      <c r="D37" s="75">
        <v>3966785287</v>
      </c>
      <c r="E37" s="76">
        <v>3502342995</v>
      </c>
      <c r="G37" s="65" t="s">
        <v>63</v>
      </c>
      <c r="H37" s="588"/>
      <c r="I37" s="75">
        <v>15475259519</v>
      </c>
      <c r="J37" s="75">
        <v>3151192012</v>
      </c>
      <c r="K37" s="76">
        <v>472466823</v>
      </c>
      <c r="L37" s="797"/>
      <c r="N37" s="589" t="s">
        <v>2109</v>
      </c>
      <c r="O37" s="590">
        <v>7130</v>
      </c>
      <c r="P37" s="591">
        <v>-150</v>
      </c>
      <c r="Q37" s="590">
        <v>260776</v>
      </c>
      <c r="R37" s="590">
        <v>1862717200</v>
      </c>
      <c r="S37" s="590">
        <v>7290</v>
      </c>
      <c r="T37" s="590">
        <v>7310</v>
      </c>
      <c r="U37" s="590">
        <v>7030</v>
      </c>
      <c r="V37" s="590">
        <v>260954</v>
      </c>
      <c r="W37" s="590">
        <v>36599388</v>
      </c>
    </row>
    <row r="38" spans="2:23" ht="12.95" customHeight="1">
      <c r="B38" s="65" t="s">
        <v>16</v>
      </c>
      <c r="C38" s="75">
        <v>24061061850</v>
      </c>
      <c r="D38" s="75">
        <v>5659126608</v>
      </c>
      <c r="E38" s="76">
        <v>3881645556</v>
      </c>
      <c r="G38" s="65" t="s">
        <v>64</v>
      </c>
      <c r="H38" s="588"/>
      <c r="I38" s="75">
        <v>-832658382</v>
      </c>
      <c r="J38" s="75">
        <v>157599567</v>
      </c>
      <c r="K38" s="76">
        <v>722521040</v>
      </c>
      <c r="L38" s="797"/>
      <c r="N38" s="589" t="s">
        <v>2112</v>
      </c>
      <c r="O38" s="590">
        <v>7280</v>
      </c>
      <c r="P38" s="591">
        <v>40</v>
      </c>
      <c r="Q38" s="590">
        <v>323545</v>
      </c>
      <c r="R38" s="590">
        <v>2343633260</v>
      </c>
      <c r="S38" s="590">
        <v>7250</v>
      </c>
      <c r="T38" s="590">
        <v>7310</v>
      </c>
      <c r="U38" s="590">
        <v>7180</v>
      </c>
      <c r="V38" s="590">
        <v>266444</v>
      </c>
      <c r="W38" s="590">
        <v>36599388</v>
      </c>
    </row>
    <row r="39" spans="2:23" ht="12.95" customHeight="1">
      <c r="B39" s="65" t="s">
        <v>32</v>
      </c>
      <c r="C39" s="75">
        <v>315621572854</v>
      </c>
      <c r="D39" s="75">
        <v>298345137471</v>
      </c>
      <c r="E39" s="76">
        <v>301046945571</v>
      </c>
      <c r="G39" s="65" t="s">
        <v>65</v>
      </c>
      <c r="H39" s="588"/>
      <c r="I39" s="73"/>
      <c r="J39" s="73"/>
      <c r="K39" s="74"/>
      <c r="L39" s="798"/>
      <c r="N39" s="589" t="s">
        <v>2113</v>
      </c>
      <c r="O39" s="590">
        <v>7240</v>
      </c>
      <c r="P39" s="591">
        <v>-30</v>
      </c>
      <c r="Q39" s="590">
        <v>406713</v>
      </c>
      <c r="R39" s="590">
        <v>2949792180</v>
      </c>
      <c r="S39" s="590">
        <v>7300</v>
      </c>
      <c r="T39" s="590">
        <v>7300</v>
      </c>
      <c r="U39" s="590">
        <v>7150</v>
      </c>
      <c r="V39" s="590">
        <v>264980</v>
      </c>
      <c r="W39" s="590">
        <v>36599388</v>
      </c>
    </row>
    <row r="40" spans="2:23" ht="12.95" customHeight="1">
      <c r="B40" s="65" t="s">
        <v>43</v>
      </c>
      <c r="C40" s="73"/>
      <c r="D40" s="73"/>
      <c r="E40" s="74"/>
      <c r="G40" s="65" t="s">
        <v>66</v>
      </c>
      <c r="H40" s="588"/>
      <c r="I40" s="75">
        <v>-649411462</v>
      </c>
      <c r="J40" s="75">
        <v>292174939</v>
      </c>
      <c r="K40" s="76">
        <v>692479246</v>
      </c>
      <c r="L40" s="797"/>
      <c r="N40" s="589" t="s">
        <v>2114</v>
      </c>
      <c r="O40" s="590">
        <v>7270</v>
      </c>
      <c r="P40" s="591">
        <v>40</v>
      </c>
      <c r="Q40" s="590">
        <v>582183</v>
      </c>
      <c r="R40" s="590">
        <v>4246694650</v>
      </c>
      <c r="S40" s="590">
        <v>7230</v>
      </c>
      <c r="T40" s="590">
        <v>7380</v>
      </c>
      <c r="U40" s="590">
        <v>7170</v>
      </c>
      <c r="V40" s="590">
        <v>266078</v>
      </c>
      <c r="W40" s="590">
        <v>36599388</v>
      </c>
    </row>
    <row r="41" spans="2:23" ht="12.95" customHeight="1">
      <c r="B41" s="65" t="s">
        <v>44</v>
      </c>
      <c r="C41" s="75">
        <v>182359225884</v>
      </c>
      <c r="D41" s="75">
        <v>164314240001</v>
      </c>
      <c r="E41" s="76">
        <v>144902928961</v>
      </c>
      <c r="G41" s="65" t="s">
        <v>80</v>
      </c>
      <c r="H41" s="588"/>
      <c r="I41" s="73"/>
      <c r="J41" s="73"/>
      <c r="K41" s="74"/>
      <c r="L41" s="798"/>
      <c r="N41" s="589" t="s">
        <v>2115</v>
      </c>
      <c r="O41" s="590">
        <v>7230</v>
      </c>
      <c r="P41" s="591">
        <v>30</v>
      </c>
      <c r="Q41" s="590">
        <v>498704</v>
      </c>
      <c r="R41" s="590">
        <v>3589512860</v>
      </c>
      <c r="S41" s="590">
        <v>7190</v>
      </c>
      <c r="T41" s="590">
        <v>7290</v>
      </c>
      <c r="U41" s="590">
        <v>7090</v>
      </c>
      <c r="V41" s="590">
        <v>264614</v>
      </c>
      <c r="W41" s="590">
        <v>36599388</v>
      </c>
    </row>
    <row r="42" spans="2:23" ht="12.95" customHeight="1">
      <c r="B42" s="65" t="s">
        <v>45</v>
      </c>
      <c r="C42" s="75">
        <v>18299694000</v>
      </c>
      <c r="D42" s="75">
        <v>17889866500</v>
      </c>
      <c r="E42" s="76">
        <v>17092099000</v>
      </c>
      <c r="G42" s="65" t="s">
        <v>1267</v>
      </c>
      <c r="H42" s="588"/>
      <c r="I42" s="75">
        <v>-215407112</v>
      </c>
      <c r="J42" s="73"/>
      <c r="K42" s="74"/>
      <c r="L42" s="798"/>
      <c r="N42" s="589" t="s">
        <v>2117</v>
      </c>
      <c r="O42" s="590">
        <v>7200</v>
      </c>
      <c r="P42" s="591">
        <v>430</v>
      </c>
      <c r="Q42" s="590">
        <v>1239361</v>
      </c>
      <c r="R42" s="590">
        <v>8868528350</v>
      </c>
      <c r="S42" s="590">
        <v>6860</v>
      </c>
      <c r="T42" s="590">
        <v>7220</v>
      </c>
      <c r="U42" s="590">
        <v>6860</v>
      </c>
      <c r="V42" s="590">
        <v>263516</v>
      </c>
      <c r="W42" s="590">
        <v>36599388</v>
      </c>
    </row>
    <row r="43" spans="2:23" ht="12.95" customHeight="1">
      <c r="B43" s="65" t="s">
        <v>46</v>
      </c>
      <c r="C43" s="75">
        <v>53913460842</v>
      </c>
      <c r="D43" s="75">
        <v>50881395194</v>
      </c>
      <c r="E43" s="76">
        <v>35374690366</v>
      </c>
      <c r="G43" s="65" t="s">
        <v>81</v>
      </c>
      <c r="H43" s="588"/>
      <c r="I43" s="75">
        <v>32160192</v>
      </c>
      <c r="J43" s="75">
        <v>-134575372</v>
      </c>
      <c r="K43" s="76">
        <v>30041794</v>
      </c>
      <c r="L43" s="797"/>
      <c r="N43" s="589" t="s">
        <v>2119</v>
      </c>
      <c r="O43" s="590">
        <v>6770</v>
      </c>
      <c r="P43" s="591">
        <v>-170</v>
      </c>
      <c r="Q43" s="590">
        <v>345661</v>
      </c>
      <c r="R43" s="590">
        <v>2383426880</v>
      </c>
      <c r="S43" s="590">
        <v>6960</v>
      </c>
      <c r="T43" s="590">
        <v>6990</v>
      </c>
      <c r="U43" s="590">
        <v>6760</v>
      </c>
      <c r="V43" s="590">
        <v>247778</v>
      </c>
      <c r="W43" s="590">
        <v>36599388</v>
      </c>
    </row>
    <row r="44" spans="2:23" ht="12.95" customHeight="1">
      <c r="B44" s="65" t="s">
        <v>78</v>
      </c>
      <c r="C44" s="75">
        <v>456699860</v>
      </c>
      <c r="D44" s="75">
        <v>1177022284</v>
      </c>
      <c r="E44" s="76">
        <v>884847345</v>
      </c>
      <c r="G44" s="65" t="s">
        <v>67</v>
      </c>
      <c r="H44" s="588"/>
      <c r="I44" s="75">
        <v>14642601137</v>
      </c>
      <c r="J44" s="75">
        <v>3308791579</v>
      </c>
      <c r="K44" s="76">
        <v>1194987863</v>
      </c>
      <c r="L44" s="797"/>
      <c r="N44" s="589" t="s">
        <v>2121</v>
      </c>
      <c r="O44" s="590">
        <v>6940</v>
      </c>
      <c r="P44" s="591">
        <v>0</v>
      </c>
      <c r="Q44" s="590">
        <v>387633</v>
      </c>
      <c r="R44" s="590">
        <v>2716245470</v>
      </c>
      <c r="S44" s="590">
        <v>7090</v>
      </c>
      <c r="T44" s="590">
        <v>7120</v>
      </c>
      <c r="U44" s="590">
        <v>6910</v>
      </c>
      <c r="V44" s="590">
        <v>254000</v>
      </c>
      <c r="W44" s="590">
        <v>36599388</v>
      </c>
    </row>
    <row r="45" spans="2:23" ht="12.95" customHeight="1">
      <c r="B45" s="65" t="s">
        <v>48</v>
      </c>
      <c r="C45" s="75">
        <v>109689371182</v>
      </c>
      <c r="D45" s="75">
        <v>94365956023</v>
      </c>
      <c r="E45" s="76">
        <v>91551292250</v>
      </c>
      <c r="G45" s="65" t="s">
        <v>68</v>
      </c>
      <c r="H45" s="588"/>
      <c r="I45" s="73"/>
      <c r="J45" s="73"/>
      <c r="K45" s="74"/>
      <c r="L45" s="798"/>
      <c r="N45" s="589" t="s">
        <v>2122</v>
      </c>
      <c r="O45" s="590">
        <v>6940</v>
      </c>
      <c r="P45" s="591">
        <v>10</v>
      </c>
      <c r="Q45" s="590">
        <v>216543</v>
      </c>
      <c r="R45" s="590">
        <v>1503624960</v>
      </c>
      <c r="S45" s="590">
        <v>6900</v>
      </c>
      <c r="T45" s="590">
        <v>7000</v>
      </c>
      <c r="U45" s="590">
        <v>6860</v>
      </c>
      <c r="V45" s="590">
        <v>254000</v>
      </c>
      <c r="W45" s="590">
        <v>36599388</v>
      </c>
    </row>
    <row r="46" spans="2:23" ht="12.95" customHeight="1">
      <c r="B46" s="65" t="s">
        <v>49</v>
      </c>
      <c r="C46" s="75">
        <v>4580835419</v>
      </c>
      <c r="D46" s="75">
        <v>5434327409</v>
      </c>
      <c r="E46" s="76">
        <v>778077364</v>
      </c>
      <c r="G46" s="65" t="s">
        <v>1361</v>
      </c>
      <c r="H46" s="588"/>
      <c r="I46" s="75">
        <v>15297281954</v>
      </c>
      <c r="J46" s="75">
        <v>2948361170</v>
      </c>
      <c r="K46" s="76">
        <v>444848042</v>
      </c>
      <c r="L46" s="797"/>
      <c r="N46" s="589" t="s">
        <v>2124</v>
      </c>
      <c r="O46" s="590">
        <v>6930</v>
      </c>
      <c r="P46" s="591">
        <v>210</v>
      </c>
      <c r="Q46" s="590">
        <v>316577</v>
      </c>
      <c r="R46" s="590">
        <v>2176620600</v>
      </c>
      <c r="S46" s="590">
        <v>6730</v>
      </c>
      <c r="T46" s="590">
        <v>6940</v>
      </c>
      <c r="U46" s="590">
        <v>6730</v>
      </c>
      <c r="V46" s="590">
        <v>253634</v>
      </c>
      <c r="W46" s="590">
        <v>36599388</v>
      </c>
    </row>
    <row r="47" spans="2:23" ht="12.95" customHeight="1">
      <c r="B47" s="65" t="s">
        <v>50</v>
      </c>
      <c r="C47" s="75">
        <v>186940061303</v>
      </c>
      <c r="D47" s="75">
        <v>169748567410</v>
      </c>
      <c r="E47" s="76">
        <v>145681006325</v>
      </c>
      <c r="G47" s="65" t="s">
        <v>4786</v>
      </c>
      <c r="H47" s="588"/>
      <c r="I47" s="75">
        <v>15297281954</v>
      </c>
      <c r="J47" s="75">
        <v>2948361170</v>
      </c>
      <c r="K47" s="76">
        <v>1333447738</v>
      </c>
      <c r="L47" s="797"/>
      <c r="N47" s="589" t="s">
        <v>2126</v>
      </c>
      <c r="O47" s="590">
        <v>6720</v>
      </c>
      <c r="P47" s="591">
        <v>-70</v>
      </c>
      <c r="Q47" s="590">
        <v>220086</v>
      </c>
      <c r="R47" s="590">
        <v>1477071550</v>
      </c>
      <c r="S47" s="590">
        <v>6730</v>
      </c>
      <c r="T47" s="590">
        <v>6770</v>
      </c>
      <c r="U47" s="590">
        <v>6670</v>
      </c>
      <c r="V47" s="590">
        <v>245948</v>
      </c>
      <c r="W47" s="590">
        <v>36599388</v>
      </c>
    </row>
    <row r="48" spans="2:23" ht="12.95" customHeight="1">
      <c r="B48" s="65" t="s">
        <v>33</v>
      </c>
      <c r="C48" s="73"/>
      <c r="D48" s="73"/>
      <c r="E48" s="74"/>
      <c r="G48" s="65" t="s">
        <v>4787</v>
      </c>
      <c r="H48" s="588"/>
      <c r="I48" s="73"/>
      <c r="J48" s="73"/>
      <c r="K48" s="76">
        <v>-888599696</v>
      </c>
      <c r="L48" s="797"/>
      <c r="N48" s="589" t="s">
        <v>2128</v>
      </c>
      <c r="O48" s="590">
        <v>6790</v>
      </c>
      <c r="P48" s="591">
        <v>-110</v>
      </c>
      <c r="Q48" s="590">
        <v>250229</v>
      </c>
      <c r="R48" s="590">
        <v>1700595660</v>
      </c>
      <c r="S48" s="590">
        <v>6870</v>
      </c>
      <c r="T48" s="590">
        <v>6910</v>
      </c>
      <c r="U48" s="590">
        <v>6760</v>
      </c>
      <c r="V48" s="590">
        <v>248510</v>
      </c>
      <c r="W48" s="590">
        <v>36599388</v>
      </c>
    </row>
    <row r="49" spans="2:23" ht="12.95" customHeight="1">
      <c r="B49" s="65" t="s">
        <v>39</v>
      </c>
      <c r="C49" s="75">
        <v>16568369727</v>
      </c>
      <c r="D49" s="75">
        <v>52059218015</v>
      </c>
      <c r="E49" s="76">
        <v>43876942225</v>
      </c>
      <c r="G49" s="65" t="s">
        <v>1362</v>
      </c>
      <c r="H49" s="588"/>
      <c r="I49" s="75">
        <v>177977565</v>
      </c>
      <c r="J49" s="75">
        <v>202830842</v>
      </c>
      <c r="K49" s="76">
        <v>27618781</v>
      </c>
      <c r="L49" s="797"/>
      <c r="N49" s="589" t="s">
        <v>2130</v>
      </c>
      <c r="O49" s="590">
        <v>6900</v>
      </c>
      <c r="P49" s="591">
        <v>10</v>
      </c>
      <c r="Q49" s="590">
        <v>159070</v>
      </c>
      <c r="R49" s="590">
        <v>1095336260</v>
      </c>
      <c r="S49" s="590">
        <v>6940</v>
      </c>
      <c r="T49" s="590">
        <v>6950</v>
      </c>
      <c r="U49" s="590">
        <v>6850</v>
      </c>
      <c r="V49" s="590">
        <v>252536</v>
      </c>
      <c r="W49" s="590">
        <v>36599388</v>
      </c>
    </row>
    <row r="50" spans="2:23" ht="12.95" customHeight="1">
      <c r="B50" s="65" t="s">
        <v>1431</v>
      </c>
      <c r="C50" s="75">
        <v>765000000</v>
      </c>
      <c r="D50" s="75">
        <v>755000000</v>
      </c>
      <c r="E50" s="76">
        <v>725000000</v>
      </c>
      <c r="G50" s="65" t="s">
        <v>4786</v>
      </c>
      <c r="H50" s="588"/>
      <c r="I50" s="75">
        <v>177977565</v>
      </c>
      <c r="J50" s="75">
        <v>202830842</v>
      </c>
      <c r="K50" s="76">
        <v>27618781</v>
      </c>
      <c r="L50" s="797"/>
      <c r="N50" s="589" t="s">
        <v>2131</v>
      </c>
      <c r="O50" s="590">
        <v>6890</v>
      </c>
      <c r="P50" s="591">
        <v>-50</v>
      </c>
      <c r="Q50" s="590">
        <v>162352</v>
      </c>
      <c r="R50" s="590">
        <v>1119607060</v>
      </c>
      <c r="S50" s="590">
        <v>6940</v>
      </c>
      <c r="T50" s="590">
        <v>6940</v>
      </c>
      <c r="U50" s="590">
        <v>6860</v>
      </c>
      <c r="V50" s="590">
        <v>252170</v>
      </c>
      <c r="W50" s="590">
        <v>36599388</v>
      </c>
    </row>
    <row r="51" spans="2:23" ht="12.95" customHeight="1">
      <c r="B51" s="65" t="s">
        <v>40</v>
      </c>
      <c r="C51" s="73"/>
      <c r="D51" s="75">
        <v>36874830000</v>
      </c>
      <c r="E51" s="76">
        <v>10708150000</v>
      </c>
      <c r="G51" s="65" t="s">
        <v>69</v>
      </c>
      <c r="H51" s="588"/>
      <c r="I51" s="73"/>
      <c r="J51" s="73"/>
      <c r="K51" s="74"/>
      <c r="L51" s="798"/>
      <c r="N51" s="589" t="s">
        <v>2132</v>
      </c>
      <c r="O51" s="590">
        <v>6940</v>
      </c>
      <c r="P51" s="591">
        <v>100</v>
      </c>
      <c r="Q51" s="590">
        <v>302598</v>
      </c>
      <c r="R51" s="590">
        <v>2100017860</v>
      </c>
      <c r="S51" s="590">
        <v>6860</v>
      </c>
      <c r="T51" s="590">
        <v>7000</v>
      </c>
      <c r="U51" s="590">
        <v>6860</v>
      </c>
      <c r="V51" s="590">
        <v>254000</v>
      </c>
      <c r="W51" s="590">
        <v>36599388</v>
      </c>
    </row>
    <row r="52" spans="2:23" ht="12.95" customHeight="1">
      <c r="B52" s="65" t="s">
        <v>1249</v>
      </c>
      <c r="C52" s="73"/>
      <c r="D52" s="73"/>
      <c r="E52" s="76">
        <v>13435650833</v>
      </c>
      <c r="G52" s="65" t="s">
        <v>3170</v>
      </c>
      <c r="H52" s="588"/>
      <c r="I52" s="75">
        <v>14458596585</v>
      </c>
      <c r="J52" s="75">
        <v>3106838712</v>
      </c>
      <c r="K52" s="76">
        <v>1162916766</v>
      </c>
      <c r="L52" s="797"/>
      <c r="N52" s="589" t="s">
        <v>2133</v>
      </c>
      <c r="O52" s="590">
        <v>6840</v>
      </c>
      <c r="P52" s="591">
        <v>-120</v>
      </c>
      <c r="Q52" s="590">
        <v>227146</v>
      </c>
      <c r="R52" s="590">
        <v>1555428000</v>
      </c>
      <c r="S52" s="590">
        <v>6960</v>
      </c>
      <c r="T52" s="590">
        <v>6960</v>
      </c>
      <c r="U52" s="590">
        <v>6790</v>
      </c>
      <c r="V52" s="590">
        <v>250340</v>
      </c>
      <c r="W52" s="590">
        <v>36599388</v>
      </c>
    </row>
    <row r="53" spans="2:23" ht="12.95" customHeight="1">
      <c r="B53" s="65" t="s">
        <v>76</v>
      </c>
      <c r="C53" s="75">
        <v>7023014036</v>
      </c>
      <c r="D53" s="75">
        <v>5959841266</v>
      </c>
      <c r="E53" s="76">
        <v>7675689848</v>
      </c>
      <c r="G53" s="65" t="s">
        <v>49</v>
      </c>
      <c r="H53" s="588"/>
      <c r="I53" s="75">
        <v>184004552</v>
      </c>
      <c r="J53" s="75">
        <v>201952867</v>
      </c>
      <c r="K53" s="76">
        <v>32071097</v>
      </c>
      <c r="L53" s="797"/>
      <c r="N53" s="589" t="s">
        <v>2134</v>
      </c>
      <c r="O53" s="590">
        <v>6960</v>
      </c>
      <c r="P53" s="591">
        <v>50</v>
      </c>
      <c r="Q53" s="590">
        <v>273517</v>
      </c>
      <c r="R53" s="590">
        <v>1899865800</v>
      </c>
      <c r="S53" s="590">
        <v>6870</v>
      </c>
      <c r="T53" s="590">
        <v>7040</v>
      </c>
      <c r="U53" s="590">
        <v>6850</v>
      </c>
      <c r="V53" s="590">
        <v>254732</v>
      </c>
      <c r="W53" s="590">
        <v>36599388</v>
      </c>
    </row>
    <row r="54" spans="2:23" ht="12.95" customHeight="1">
      <c r="B54" s="65" t="s">
        <v>105</v>
      </c>
      <c r="C54" s="75">
        <v>929319771</v>
      </c>
      <c r="D54" s="75">
        <v>1479384336</v>
      </c>
      <c r="E54" s="76">
        <v>2143272677</v>
      </c>
      <c r="G54" s="65" t="s">
        <v>72</v>
      </c>
      <c r="H54" s="588"/>
      <c r="I54" s="73"/>
      <c r="J54" s="73"/>
      <c r="K54" s="74"/>
      <c r="L54" s="798"/>
      <c r="N54" s="589" t="s">
        <v>2135</v>
      </c>
      <c r="O54" s="590">
        <v>6910</v>
      </c>
      <c r="P54" s="591">
        <v>-90</v>
      </c>
      <c r="Q54" s="590">
        <v>1044824</v>
      </c>
      <c r="R54" s="590">
        <v>7338167590</v>
      </c>
      <c r="S54" s="590">
        <v>7050</v>
      </c>
      <c r="T54" s="590">
        <v>7220</v>
      </c>
      <c r="U54" s="590">
        <v>6850</v>
      </c>
      <c r="V54" s="590">
        <v>252902</v>
      </c>
      <c r="W54" s="590">
        <v>36599388</v>
      </c>
    </row>
    <row r="55" spans="2:23" ht="12.95" customHeight="1">
      <c r="B55" s="65" t="s">
        <v>1251</v>
      </c>
      <c r="C55" s="75">
        <v>7851035920</v>
      </c>
      <c r="D55" s="75">
        <v>6990162413</v>
      </c>
      <c r="E55" s="76">
        <v>9189178867</v>
      </c>
      <c r="G55" s="65" t="s">
        <v>4788</v>
      </c>
      <c r="H55" s="588"/>
      <c r="I55" s="73">
        <v>421</v>
      </c>
      <c r="J55" s="73">
        <v>84</v>
      </c>
      <c r="K55" s="74">
        <v>39</v>
      </c>
      <c r="L55" s="798"/>
      <c r="N55" s="589" t="s">
        <v>2136</v>
      </c>
      <c r="O55" s="590">
        <v>7000</v>
      </c>
      <c r="P55" s="591">
        <v>240</v>
      </c>
      <c r="Q55" s="590">
        <v>495268</v>
      </c>
      <c r="R55" s="590">
        <v>3438097020</v>
      </c>
      <c r="S55" s="590">
        <v>6830</v>
      </c>
      <c r="T55" s="590">
        <v>7010</v>
      </c>
      <c r="U55" s="590">
        <v>6750</v>
      </c>
      <c r="V55" s="590">
        <v>256196</v>
      </c>
      <c r="W55" s="590">
        <v>36599388</v>
      </c>
    </row>
    <row r="56" spans="2:23" ht="12.95" customHeight="1">
      <c r="B56" s="65" t="s">
        <v>34</v>
      </c>
      <c r="C56" s="75">
        <v>112113141824</v>
      </c>
      <c r="D56" s="75">
        <v>76537352046</v>
      </c>
      <c r="E56" s="76">
        <v>111488997021</v>
      </c>
      <c r="G56" s="65" t="s">
        <v>4789</v>
      </c>
      <c r="H56" s="588"/>
      <c r="I56" s="73"/>
      <c r="J56" s="73"/>
      <c r="K56" s="74">
        <v>-26</v>
      </c>
      <c r="L56" s="798"/>
      <c r="N56" s="589" t="s">
        <v>2137</v>
      </c>
      <c r="O56" s="590">
        <v>6760</v>
      </c>
      <c r="P56" s="591">
        <v>-100</v>
      </c>
      <c r="Q56" s="590">
        <v>178743</v>
      </c>
      <c r="R56" s="590">
        <v>1213529510</v>
      </c>
      <c r="S56" s="590">
        <v>6920</v>
      </c>
      <c r="T56" s="590">
        <v>6920</v>
      </c>
      <c r="U56" s="590">
        <v>6740</v>
      </c>
      <c r="V56" s="590">
        <v>247412</v>
      </c>
      <c r="W56" s="590">
        <v>36599388</v>
      </c>
    </row>
    <row r="57" spans="2:23" ht="12.95" customHeight="1">
      <c r="B57" s="65" t="s">
        <v>35</v>
      </c>
      <c r="C57" s="75">
        <v>11659598671</v>
      </c>
      <c r="D57" s="75">
        <v>7757345245</v>
      </c>
      <c r="E57" s="76">
        <v>9483355069</v>
      </c>
      <c r="G57" s="65" t="s">
        <v>383</v>
      </c>
      <c r="H57" s="588"/>
      <c r="I57" s="73">
        <v>421</v>
      </c>
      <c r="J57" s="73">
        <v>84</v>
      </c>
      <c r="K57" s="74">
        <v>13</v>
      </c>
      <c r="L57" s="798"/>
      <c r="N57" s="589" t="s">
        <v>2138</v>
      </c>
      <c r="O57" s="590">
        <v>6860</v>
      </c>
      <c r="P57" s="591">
        <v>10</v>
      </c>
      <c r="Q57" s="590">
        <v>154651</v>
      </c>
      <c r="R57" s="590">
        <v>1062642560</v>
      </c>
      <c r="S57" s="590">
        <v>6820</v>
      </c>
      <c r="T57" s="590">
        <v>6940</v>
      </c>
      <c r="U57" s="590">
        <v>6820</v>
      </c>
      <c r="V57" s="590">
        <v>251072</v>
      </c>
      <c r="W57" s="590">
        <v>36599388</v>
      </c>
    </row>
    <row r="58" spans="2:23" ht="12.95" customHeight="1">
      <c r="B58" s="65" t="s">
        <v>36</v>
      </c>
      <c r="C58" s="75">
        <v>40900000000</v>
      </c>
      <c r="D58" s="75">
        <v>34900000000</v>
      </c>
      <c r="E58" s="76">
        <v>55762241927</v>
      </c>
      <c r="G58" s="66" t="s">
        <v>524</v>
      </c>
      <c r="H58" s="592"/>
      <c r="I58" s="77">
        <v>378</v>
      </c>
      <c r="J58" s="77">
        <v>84</v>
      </c>
      <c r="K58" s="170">
        <v>13</v>
      </c>
      <c r="L58" s="798"/>
      <c r="N58" s="589" t="s">
        <v>2139</v>
      </c>
      <c r="O58" s="590">
        <v>6850</v>
      </c>
      <c r="P58" s="591">
        <v>190</v>
      </c>
      <c r="Q58" s="590">
        <v>268844</v>
      </c>
      <c r="R58" s="590">
        <v>1834570830</v>
      </c>
      <c r="S58" s="590">
        <v>6730</v>
      </c>
      <c r="T58" s="590">
        <v>6900</v>
      </c>
      <c r="U58" s="590">
        <v>6690</v>
      </c>
      <c r="V58" s="590">
        <v>250706</v>
      </c>
      <c r="W58" s="590">
        <v>36599388</v>
      </c>
    </row>
    <row r="59" spans="2:23" ht="12.95" customHeight="1">
      <c r="B59" s="65" t="s">
        <v>122</v>
      </c>
      <c r="C59" s="75">
        <v>31374990000</v>
      </c>
      <c r="D59" s="75">
        <v>3833480000</v>
      </c>
      <c r="E59" s="76">
        <v>3833480000</v>
      </c>
      <c r="G59" s="593"/>
      <c r="H59" s="593"/>
      <c r="I59" s="582"/>
      <c r="J59" s="582"/>
      <c r="K59" s="582"/>
      <c r="L59" s="582"/>
      <c r="N59" s="589" t="s">
        <v>2140</v>
      </c>
      <c r="O59" s="590">
        <v>6660</v>
      </c>
      <c r="P59" s="591">
        <v>-110</v>
      </c>
      <c r="Q59" s="590">
        <v>330144</v>
      </c>
      <c r="R59" s="590">
        <v>2224285720</v>
      </c>
      <c r="S59" s="590">
        <v>6760</v>
      </c>
      <c r="T59" s="590">
        <v>6890</v>
      </c>
      <c r="U59" s="590">
        <v>6610</v>
      </c>
      <c r="V59" s="590">
        <v>243752</v>
      </c>
      <c r="W59" s="590">
        <v>36599388</v>
      </c>
    </row>
    <row r="60" spans="2:23" ht="12.95" customHeight="1">
      <c r="B60" s="65" t="s">
        <v>1350</v>
      </c>
      <c r="C60" s="75">
        <v>18328878453</v>
      </c>
      <c r="D60" s="75">
        <v>21916404412</v>
      </c>
      <c r="E60" s="76">
        <v>31534424054</v>
      </c>
      <c r="G60" s="512" t="s">
        <v>4735</v>
      </c>
      <c r="H60" s="512"/>
      <c r="J60" s="168" t="s">
        <v>4790</v>
      </c>
      <c r="K60" s="582"/>
      <c r="L60" s="582"/>
      <c r="N60" s="589" t="s">
        <v>2144</v>
      </c>
      <c r="O60" s="590">
        <v>6770</v>
      </c>
      <c r="P60" s="591">
        <v>-100</v>
      </c>
      <c r="Q60" s="590">
        <v>233862</v>
      </c>
      <c r="R60" s="590">
        <v>1601974320</v>
      </c>
      <c r="S60" s="590">
        <v>6960</v>
      </c>
      <c r="T60" s="590">
        <v>6980</v>
      </c>
      <c r="U60" s="590">
        <v>6770</v>
      </c>
      <c r="V60" s="590">
        <v>247778</v>
      </c>
      <c r="W60" s="590">
        <v>36599388</v>
      </c>
    </row>
    <row r="61" spans="2:23" ht="12.95" customHeight="1">
      <c r="B61" s="65" t="s">
        <v>1428</v>
      </c>
      <c r="C61" s="75">
        <v>1125741230</v>
      </c>
      <c r="D61" s="75">
        <v>3577110655</v>
      </c>
      <c r="E61" s="76">
        <v>4302472250</v>
      </c>
      <c r="G61" s="583" t="s">
        <v>3993</v>
      </c>
      <c r="H61" s="586"/>
      <c r="I61" s="584" t="s">
        <v>1344</v>
      </c>
      <c r="J61" s="584" t="s">
        <v>1240</v>
      </c>
      <c r="K61" s="582"/>
      <c r="L61" s="582"/>
      <c r="N61" s="589" t="s">
        <v>2146</v>
      </c>
      <c r="O61" s="590">
        <v>6870</v>
      </c>
      <c r="P61" s="591">
        <v>140</v>
      </c>
      <c r="Q61" s="590">
        <v>491525</v>
      </c>
      <c r="R61" s="590">
        <v>3380025320</v>
      </c>
      <c r="S61" s="590">
        <v>6710</v>
      </c>
      <c r="T61" s="590">
        <v>6980</v>
      </c>
      <c r="U61" s="590">
        <v>6700</v>
      </c>
      <c r="V61" s="590">
        <v>251438</v>
      </c>
      <c r="W61" s="590">
        <v>36599388</v>
      </c>
    </row>
    <row r="62" spans="2:23" ht="12.95" customHeight="1">
      <c r="B62" s="65" t="s">
        <v>83</v>
      </c>
      <c r="C62" s="75">
        <v>3400546038</v>
      </c>
      <c r="D62" s="75">
        <v>351297675</v>
      </c>
      <c r="E62" s="76">
        <v>2526473913</v>
      </c>
      <c r="G62" s="65" t="s">
        <v>4776</v>
      </c>
      <c r="H62" s="588"/>
      <c r="I62" s="75">
        <v>6143983</v>
      </c>
      <c r="J62" s="76">
        <v>5984958</v>
      </c>
      <c r="K62" s="786">
        <v>5413143</v>
      </c>
      <c r="L62" s="786"/>
      <c r="N62" s="589" t="s">
        <v>2148</v>
      </c>
      <c r="O62" s="590">
        <v>6730</v>
      </c>
      <c r="P62" s="591">
        <v>-70</v>
      </c>
      <c r="Q62" s="590">
        <v>145767</v>
      </c>
      <c r="R62" s="590">
        <v>980433740</v>
      </c>
      <c r="S62" s="590">
        <v>6800</v>
      </c>
      <c r="T62" s="590">
        <v>6800</v>
      </c>
      <c r="U62" s="590">
        <v>6690</v>
      </c>
      <c r="V62" s="590">
        <v>246314</v>
      </c>
      <c r="W62" s="590">
        <v>36599388</v>
      </c>
    </row>
    <row r="63" spans="2:23" ht="12.95" customHeight="1">
      <c r="B63" s="65" t="s">
        <v>75</v>
      </c>
      <c r="C63" s="75">
        <v>2742975210</v>
      </c>
      <c r="D63" s="75">
        <v>2009995308</v>
      </c>
      <c r="E63" s="76">
        <v>1840777134</v>
      </c>
      <c r="G63" s="66" t="s">
        <v>4777</v>
      </c>
      <c r="H63" s="592"/>
      <c r="I63" s="169">
        <v>315652</v>
      </c>
      <c r="J63" s="78">
        <v>310906</v>
      </c>
      <c r="K63" s="784">
        <v>312278</v>
      </c>
      <c r="L63" s="799"/>
      <c r="N63" s="589" t="s">
        <v>2150</v>
      </c>
      <c r="O63" s="590">
        <v>6800</v>
      </c>
      <c r="P63" s="591">
        <v>10</v>
      </c>
      <c r="Q63" s="590">
        <v>275844</v>
      </c>
      <c r="R63" s="590">
        <v>1869414120</v>
      </c>
      <c r="S63" s="590">
        <v>6800</v>
      </c>
      <c r="T63" s="590">
        <v>6830</v>
      </c>
      <c r="U63" s="590">
        <v>6700</v>
      </c>
      <c r="V63" s="590">
        <v>248876</v>
      </c>
      <c r="W63" s="590">
        <v>36599388</v>
      </c>
    </row>
    <row r="64" spans="2:23" ht="12.95" customHeight="1">
      <c r="B64" s="65" t="s">
        <v>38</v>
      </c>
      <c r="C64" s="75">
        <v>2580412222</v>
      </c>
      <c r="D64" s="75">
        <v>2191718751</v>
      </c>
      <c r="E64" s="76">
        <v>2205772674</v>
      </c>
      <c r="K64" s="582"/>
      <c r="L64" s="582"/>
      <c r="N64" s="589" t="s">
        <v>2152</v>
      </c>
      <c r="O64" s="590">
        <v>6790</v>
      </c>
      <c r="P64" s="591">
        <v>-70</v>
      </c>
      <c r="Q64" s="590">
        <v>240079</v>
      </c>
      <c r="R64" s="590">
        <v>1628847940</v>
      </c>
      <c r="S64" s="590">
        <v>6880</v>
      </c>
      <c r="T64" s="590">
        <v>6880</v>
      </c>
      <c r="U64" s="590">
        <v>6750</v>
      </c>
      <c r="V64" s="590">
        <v>248510</v>
      </c>
      <c r="W64" s="590">
        <v>36599388</v>
      </c>
    </row>
    <row r="65" spans="2:23" ht="12.95" customHeight="1">
      <c r="B65" s="65" t="s">
        <v>42</v>
      </c>
      <c r="C65" s="75">
        <v>128681511551</v>
      </c>
      <c r="D65" s="75">
        <v>128596570061</v>
      </c>
      <c r="E65" s="76">
        <v>155365939246</v>
      </c>
      <c r="K65" s="582"/>
      <c r="L65" s="582"/>
      <c r="N65" s="589" t="s">
        <v>2153</v>
      </c>
      <c r="O65" s="590">
        <v>6860</v>
      </c>
      <c r="P65" s="591">
        <v>50</v>
      </c>
      <c r="Q65" s="590">
        <v>372041</v>
      </c>
      <c r="R65" s="590">
        <v>2549062330</v>
      </c>
      <c r="S65" s="590">
        <v>6810</v>
      </c>
      <c r="T65" s="590">
        <v>6920</v>
      </c>
      <c r="U65" s="590">
        <v>6740</v>
      </c>
      <c r="V65" s="590">
        <v>251072</v>
      </c>
      <c r="W65" s="590">
        <v>36599388</v>
      </c>
    </row>
    <row r="66" spans="2:23" ht="12.95" customHeight="1">
      <c r="B66" s="66" t="s">
        <v>51</v>
      </c>
      <c r="C66" s="169">
        <v>315621572854</v>
      </c>
      <c r="D66" s="169">
        <v>298345137471</v>
      </c>
      <c r="E66" s="78">
        <v>301046945571</v>
      </c>
      <c r="K66" s="582"/>
      <c r="L66" s="582"/>
      <c r="N66" s="589" t="s">
        <v>2156</v>
      </c>
      <c r="O66" s="590">
        <v>6810</v>
      </c>
      <c r="P66" s="591">
        <v>290</v>
      </c>
      <c r="Q66" s="590">
        <v>513067</v>
      </c>
      <c r="R66" s="590">
        <v>3442563060</v>
      </c>
      <c r="S66" s="590">
        <v>6470</v>
      </c>
      <c r="T66" s="590">
        <v>6820</v>
      </c>
      <c r="U66" s="590">
        <v>6470</v>
      </c>
      <c r="V66" s="590">
        <v>249242</v>
      </c>
      <c r="W66" s="590">
        <v>36599388</v>
      </c>
    </row>
    <row r="67" spans="2:23" ht="12.95" customHeight="1">
      <c r="B67" s="593"/>
      <c r="K67" s="582"/>
      <c r="L67" s="582"/>
      <c r="N67" s="589" t="s">
        <v>2158</v>
      </c>
      <c r="O67" s="590">
        <v>6520</v>
      </c>
      <c r="P67" s="591">
        <v>-30</v>
      </c>
      <c r="Q67" s="590">
        <v>186964</v>
      </c>
      <c r="R67" s="590">
        <v>1221033200</v>
      </c>
      <c r="S67" s="590">
        <v>6570</v>
      </c>
      <c r="T67" s="590">
        <v>6630</v>
      </c>
      <c r="U67" s="590">
        <v>6420</v>
      </c>
      <c r="V67" s="590">
        <v>238628</v>
      </c>
      <c r="W67" s="590">
        <v>36599388</v>
      </c>
    </row>
    <row r="68" spans="2:23" ht="12.95" customHeight="1">
      <c r="K68" s="582"/>
      <c r="L68" s="582"/>
      <c r="N68" s="589" t="s">
        <v>2160</v>
      </c>
      <c r="O68" s="590">
        <v>6550</v>
      </c>
      <c r="P68" s="591">
        <v>-70</v>
      </c>
      <c r="Q68" s="590">
        <v>184422</v>
      </c>
      <c r="R68" s="590">
        <v>1215615720</v>
      </c>
      <c r="S68" s="590">
        <v>6670</v>
      </c>
      <c r="T68" s="590">
        <v>6710</v>
      </c>
      <c r="U68" s="590">
        <v>6530</v>
      </c>
      <c r="V68" s="590">
        <v>239726</v>
      </c>
      <c r="W68" s="590">
        <v>36599388</v>
      </c>
    </row>
    <row r="69" spans="2:23" ht="12.95" customHeight="1">
      <c r="B69" s="65" t="s">
        <v>4836</v>
      </c>
      <c r="C69" s="73">
        <v>2018</v>
      </c>
      <c r="D69" s="73"/>
      <c r="E69" s="74">
        <v>2017</v>
      </c>
      <c r="F69" s="65"/>
      <c r="G69" s="794">
        <v>2016</v>
      </c>
      <c r="H69" s="795"/>
      <c r="K69" s="582"/>
      <c r="L69" s="582"/>
      <c r="N69" s="589" t="s">
        <v>2161</v>
      </c>
      <c r="O69" s="590">
        <v>6620</v>
      </c>
      <c r="P69" s="591">
        <v>240</v>
      </c>
      <c r="Q69" s="590">
        <v>402091</v>
      </c>
      <c r="R69" s="590">
        <v>2622313390</v>
      </c>
      <c r="S69" s="590">
        <v>6450</v>
      </c>
      <c r="T69" s="590">
        <v>6640</v>
      </c>
      <c r="U69" s="590">
        <v>6340</v>
      </c>
      <c r="V69" s="590">
        <v>242288</v>
      </c>
      <c r="W69" s="590">
        <v>36599388</v>
      </c>
    </row>
    <row r="70" spans="2:23" ht="12.95" customHeight="1">
      <c r="B70" s="65"/>
      <c r="C70" s="75" t="s">
        <v>4837</v>
      </c>
      <c r="D70" s="75" t="s">
        <v>4838</v>
      </c>
      <c r="E70" s="76" t="s">
        <v>4837</v>
      </c>
      <c r="F70" s="65" t="s">
        <v>4838</v>
      </c>
      <c r="G70" s="789" t="s">
        <v>4837</v>
      </c>
      <c r="H70" s="789" t="s">
        <v>4838</v>
      </c>
      <c r="K70" s="582"/>
      <c r="L70" s="582"/>
      <c r="N70" s="589" t="s">
        <v>2162</v>
      </c>
      <c r="O70" s="590">
        <v>6380</v>
      </c>
      <c r="P70" s="591">
        <v>-150</v>
      </c>
      <c r="Q70" s="590">
        <v>206299</v>
      </c>
      <c r="R70" s="590">
        <v>1326992660</v>
      </c>
      <c r="S70" s="590">
        <v>6590</v>
      </c>
      <c r="T70" s="590">
        <v>6590</v>
      </c>
      <c r="U70" s="590">
        <v>6380</v>
      </c>
      <c r="V70" s="590">
        <v>233504</v>
      </c>
      <c r="W70" s="590">
        <v>36599388</v>
      </c>
    </row>
    <row r="71" spans="2:23" ht="12.95" customHeight="1">
      <c r="B71" s="65" t="s">
        <v>4839</v>
      </c>
      <c r="C71" s="75">
        <v>2907600</v>
      </c>
      <c r="D71" s="75" t="s">
        <v>115</v>
      </c>
      <c r="E71" s="76">
        <v>2607600</v>
      </c>
      <c r="F71" s="65" t="s">
        <v>115</v>
      </c>
      <c r="G71" s="397">
        <v>2667600</v>
      </c>
      <c r="H71" s="395" t="s">
        <v>115</v>
      </c>
      <c r="N71" s="589" t="s">
        <v>2163</v>
      </c>
      <c r="O71" s="590">
        <v>6530</v>
      </c>
      <c r="P71" s="591">
        <v>180</v>
      </c>
      <c r="Q71" s="590">
        <v>302124</v>
      </c>
      <c r="R71" s="590">
        <v>1949591440</v>
      </c>
      <c r="S71" s="590">
        <v>6360</v>
      </c>
      <c r="T71" s="590">
        <v>6550</v>
      </c>
      <c r="U71" s="590">
        <v>6310</v>
      </c>
      <c r="V71" s="590">
        <v>238994</v>
      </c>
      <c r="W71" s="590">
        <v>36599388</v>
      </c>
    </row>
    <row r="72" spans="2:23" ht="12.95" customHeight="1">
      <c r="B72" s="65" t="s">
        <v>4840</v>
      </c>
      <c r="C72" s="75" t="s">
        <v>115</v>
      </c>
      <c r="D72" s="75">
        <v>662857</v>
      </c>
      <c r="E72" s="76" t="s">
        <v>115</v>
      </c>
      <c r="F72" s="65">
        <v>7920317</v>
      </c>
      <c r="G72" s="395" t="s">
        <v>115</v>
      </c>
      <c r="H72" s="397">
        <v>991909</v>
      </c>
      <c r="N72" s="589" t="s">
        <v>2165</v>
      </c>
      <c r="O72" s="590">
        <v>6350</v>
      </c>
      <c r="P72" s="591">
        <v>90</v>
      </c>
      <c r="Q72" s="590">
        <v>183868</v>
      </c>
      <c r="R72" s="590">
        <v>1159604460</v>
      </c>
      <c r="S72" s="590">
        <v>6300</v>
      </c>
      <c r="T72" s="590">
        <v>6360</v>
      </c>
      <c r="U72" s="590">
        <v>6260</v>
      </c>
      <c r="V72" s="590">
        <v>232406</v>
      </c>
      <c r="W72" s="590">
        <v>36599388</v>
      </c>
    </row>
    <row r="73" spans="2:23" ht="12.95" customHeight="1">
      <c r="B73" s="65" t="s">
        <v>3996</v>
      </c>
      <c r="C73" s="75" t="s">
        <v>115</v>
      </c>
      <c r="D73" s="75">
        <v>1421074</v>
      </c>
      <c r="E73" s="76" t="s">
        <v>115</v>
      </c>
      <c r="F73" s="65">
        <v>507473</v>
      </c>
      <c r="G73" s="395" t="s">
        <v>115</v>
      </c>
      <c r="H73" s="397">
        <v>517473</v>
      </c>
      <c r="N73" s="589" t="s">
        <v>2166</v>
      </c>
      <c r="O73" s="590">
        <v>6260</v>
      </c>
      <c r="P73" s="591">
        <v>-90</v>
      </c>
      <c r="Q73" s="590">
        <v>155459</v>
      </c>
      <c r="R73" s="590">
        <v>978209880</v>
      </c>
      <c r="S73" s="590">
        <v>6380</v>
      </c>
      <c r="T73" s="590">
        <v>6390</v>
      </c>
      <c r="U73" s="590">
        <v>6250</v>
      </c>
      <c r="V73" s="590">
        <v>229112</v>
      </c>
      <c r="W73" s="590">
        <v>36599388</v>
      </c>
    </row>
    <row r="74" spans="2:23" ht="12.95" customHeight="1">
      <c r="B74" s="65" t="s">
        <v>2220</v>
      </c>
      <c r="C74" s="75">
        <v>1167863</v>
      </c>
      <c r="D74" s="75">
        <v>471103</v>
      </c>
      <c r="E74" s="76">
        <v>1824863</v>
      </c>
      <c r="F74" s="65">
        <v>437956</v>
      </c>
      <c r="G74" s="397">
        <v>3276616</v>
      </c>
      <c r="H74" s="397">
        <v>1144578</v>
      </c>
      <c r="N74" s="589" t="s">
        <v>2167</v>
      </c>
      <c r="O74" s="590">
        <v>6350</v>
      </c>
      <c r="P74" s="591">
        <v>170</v>
      </c>
      <c r="Q74" s="590">
        <v>296479</v>
      </c>
      <c r="R74" s="590">
        <v>1859263820</v>
      </c>
      <c r="S74" s="590">
        <v>6200</v>
      </c>
      <c r="T74" s="590">
        <v>6380</v>
      </c>
      <c r="U74" s="590">
        <v>6150</v>
      </c>
      <c r="V74" s="590">
        <v>232406</v>
      </c>
      <c r="W74" s="590">
        <v>36599388</v>
      </c>
    </row>
    <row r="75" spans="2:23" ht="12.95" customHeight="1">
      <c r="B75" s="65" t="s">
        <v>4042</v>
      </c>
      <c r="C75" s="75">
        <v>-1115000</v>
      </c>
      <c r="D75" s="75">
        <v>-40000</v>
      </c>
      <c r="E75" s="76">
        <v>-1185000</v>
      </c>
      <c r="F75" s="65">
        <v>-180000</v>
      </c>
      <c r="G75" s="397">
        <v>-1725000</v>
      </c>
      <c r="H75" s="397">
        <v>-200000</v>
      </c>
      <c r="N75" s="589" t="s">
        <v>2168</v>
      </c>
      <c r="O75" s="590">
        <v>6180</v>
      </c>
      <c r="P75" s="591">
        <v>-50</v>
      </c>
      <c r="Q75" s="590">
        <v>136493</v>
      </c>
      <c r="R75" s="590">
        <v>843534690</v>
      </c>
      <c r="S75" s="590">
        <v>6240</v>
      </c>
      <c r="T75" s="590">
        <v>6270</v>
      </c>
      <c r="U75" s="590">
        <v>6150</v>
      </c>
      <c r="V75" s="590">
        <v>226184</v>
      </c>
      <c r="W75" s="590">
        <v>36599388</v>
      </c>
    </row>
    <row r="76" spans="2:23" ht="12.95" customHeight="1">
      <c r="B76" s="65" t="s">
        <v>4841</v>
      </c>
      <c r="C76" s="75">
        <v>2960463</v>
      </c>
      <c r="D76" s="75">
        <v>2515034</v>
      </c>
      <c r="E76" s="76">
        <v>3247463</v>
      </c>
      <c r="F76" s="65">
        <v>8685746</v>
      </c>
      <c r="G76" s="416">
        <v>4219216</v>
      </c>
      <c r="H76" s="416">
        <v>2453960</v>
      </c>
      <c r="N76" s="589" t="s">
        <v>2170</v>
      </c>
      <c r="O76" s="590">
        <v>6230</v>
      </c>
      <c r="P76" s="591">
        <v>80</v>
      </c>
      <c r="Q76" s="590">
        <v>129072</v>
      </c>
      <c r="R76" s="590">
        <v>804115840</v>
      </c>
      <c r="S76" s="590">
        <v>6150</v>
      </c>
      <c r="T76" s="590">
        <v>6280</v>
      </c>
      <c r="U76" s="590">
        <v>6150</v>
      </c>
      <c r="V76" s="590">
        <v>228014</v>
      </c>
      <c r="W76" s="590">
        <v>36599388</v>
      </c>
    </row>
    <row r="77" spans="2:23" ht="12.95" customHeight="1">
      <c r="N77" s="589" t="s">
        <v>2171</v>
      </c>
      <c r="O77" s="590">
        <v>6150</v>
      </c>
      <c r="P77" s="591">
        <v>-50</v>
      </c>
      <c r="Q77" s="590">
        <v>123845</v>
      </c>
      <c r="R77" s="590">
        <v>768658310</v>
      </c>
      <c r="S77" s="590">
        <v>6190</v>
      </c>
      <c r="T77" s="590">
        <v>6280</v>
      </c>
      <c r="U77" s="590">
        <v>6150</v>
      </c>
      <c r="V77" s="590">
        <v>225086</v>
      </c>
      <c r="W77" s="590">
        <v>36599388</v>
      </c>
    </row>
    <row r="78" spans="2:23" ht="12.95" customHeight="1">
      <c r="N78" s="589" t="s">
        <v>2173</v>
      </c>
      <c r="O78" s="590">
        <v>6200</v>
      </c>
      <c r="P78" s="591">
        <v>190</v>
      </c>
      <c r="Q78" s="590">
        <v>133900</v>
      </c>
      <c r="R78" s="590">
        <v>822616110</v>
      </c>
      <c r="S78" s="590">
        <v>6090</v>
      </c>
      <c r="T78" s="590">
        <v>6200</v>
      </c>
      <c r="U78" s="590">
        <v>6060</v>
      </c>
      <c r="V78" s="590">
        <v>226916</v>
      </c>
      <c r="W78" s="590">
        <v>36599388</v>
      </c>
    </row>
    <row r="79" spans="2:23" ht="12.95" customHeight="1">
      <c r="N79" s="589" t="s">
        <v>2174</v>
      </c>
      <c r="O79" s="590">
        <v>6010</v>
      </c>
      <c r="P79" s="591">
        <v>-10</v>
      </c>
      <c r="Q79" s="590">
        <v>186800</v>
      </c>
      <c r="R79" s="590">
        <v>1110553050</v>
      </c>
      <c r="S79" s="590">
        <v>6030</v>
      </c>
      <c r="T79" s="590">
        <v>6060</v>
      </c>
      <c r="U79" s="590">
        <v>5820</v>
      </c>
      <c r="V79" s="590">
        <v>219962</v>
      </c>
      <c r="W79" s="590">
        <v>36599388</v>
      </c>
    </row>
    <row r="80" spans="2:23" ht="12.95" customHeight="1">
      <c r="N80" s="589" t="s">
        <v>2176</v>
      </c>
      <c r="O80" s="590">
        <v>6020</v>
      </c>
      <c r="P80" s="591">
        <v>-80</v>
      </c>
      <c r="Q80" s="590">
        <v>145561</v>
      </c>
      <c r="R80" s="590">
        <v>881359640</v>
      </c>
      <c r="S80" s="590">
        <v>6110</v>
      </c>
      <c r="T80" s="590">
        <v>6150</v>
      </c>
      <c r="U80" s="590">
        <v>6000</v>
      </c>
      <c r="V80" s="590">
        <v>220328</v>
      </c>
      <c r="W80" s="590">
        <v>36599388</v>
      </c>
    </row>
    <row r="81" spans="2:23" ht="12.95" customHeight="1">
      <c r="N81" s="589" t="s">
        <v>2177</v>
      </c>
      <c r="O81" s="590">
        <v>6100</v>
      </c>
      <c r="P81" s="591">
        <v>-220</v>
      </c>
      <c r="Q81" s="590">
        <v>259130</v>
      </c>
      <c r="R81" s="590">
        <v>1599508850</v>
      </c>
      <c r="S81" s="590">
        <v>6380</v>
      </c>
      <c r="T81" s="590">
        <v>6390</v>
      </c>
      <c r="U81" s="590">
        <v>6060</v>
      </c>
      <c r="V81" s="590">
        <v>223256</v>
      </c>
      <c r="W81" s="590">
        <v>36599388</v>
      </c>
    </row>
    <row r="82" spans="2:23" ht="12.95" customHeight="1">
      <c r="B82" s="787" t="s">
        <v>4790</v>
      </c>
      <c r="C82"/>
      <c r="D82"/>
      <c r="E82"/>
      <c r="F82"/>
      <c r="N82" s="589" t="s">
        <v>2179</v>
      </c>
      <c r="O82" s="590">
        <v>6320</v>
      </c>
      <c r="P82" s="591">
        <v>60</v>
      </c>
      <c r="Q82" s="590">
        <v>122744</v>
      </c>
      <c r="R82" s="590">
        <v>774623570</v>
      </c>
      <c r="S82" s="590">
        <v>6260</v>
      </c>
      <c r="T82" s="590">
        <v>6400</v>
      </c>
      <c r="U82" s="590">
        <v>6260</v>
      </c>
      <c r="V82" s="590">
        <v>231308</v>
      </c>
      <c r="W82" s="590">
        <v>36599388</v>
      </c>
    </row>
    <row r="83" spans="2:23" ht="13.5" customHeight="1">
      <c r="B83" s="1101" t="s">
        <v>4836</v>
      </c>
      <c r="C83" s="1086" t="s">
        <v>2190</v>
      </c>
      <c r="D83" s="1103"/>
      <c r="E83" s="1086" t="s">
        <v>2191</v>
      </c>
      <c r="F83" s="1088"/>
      <c r="N83" s="589" t="s">
        <v>2180</v>
      </c>
      <c r="O83" s="590">
        <v>6260</v>
      </c>
      <c r="P83" s="591">
        <v>60</v>
      </c>
      <c r="Q83" s="590">
        <v>227222</v>
      </c>
      <c r="R83" s="590">
        <v>1425604520</v>
      </c>
      <c r="S83" s="590">
        <v>6300</v>
      </c>
      <c r="T83" s="590">
        <v>6390</v>
      </c>
      <c r="U83" s="590">
        <v>6220</v>
      </c>
      <c r="V83" s="590">
        <v>229112</v>
      </c>
      <c r="W83" s="590">
        <v>36599388</v>
      </c>
    </row>
    <row r="84" spans="2:23" ht="12.95" customHeight="1">
      <c r="B84" s="1102"/>
      <c r="C84" s="789" t="s">
        <v>4837</v>
      </c>
      <c r="D84" s="789" t="s">
        <v>4838</v>
      </c>
      <c r="E84" s="789" t="s">
        <v>4837</v>
      </c>
      <c r="F84" s="792" t="s">
        <v>4838</v>
      </c>
      <c r="N84" s="589" t="s">
        <v>2183</v>
      </c>
      <c r="O84" s="590">
        <v>6200</v>
      </c>
      <c r="P84" s="591">
        <v>-300</v>
      </c>
      <c r="Q84" s="590">
        <v>387315</v>
      </c>
      <c r="R84" s="590">
        <v>2419916570</v>
      </c>
      <c r="S84" s="590">
        <v>6380</v>
      </c>
      <c r="T84" s="590">
        <v>6450</v>
      </c>
      <c r="U84" s="590">
        <v>6160</v>
      </c>
      <c r="V84" s="590">
        <v>226916</v>
      </c>
      <c r="W84" s="590">
        <v>36599388</v>
      </c>
    </row>
    <row r="85" spans="2:23" ht="12.95" customHeight="1">
      <c r="B85" s="394" t="s">
        <v>6384</v>
      </c>
      <c r="C85" s="397">
        <v>2667600</v>
      </c>
      <c r="D85" s="395" t="s">
        <v>115</v>
      </c>
      <c r="E85" s="397">
        <v>54000</v>
      </c>
      <c r="F85" s="396" t="s">
        <v>115</v>
      </c>
      <c r="N85" s="589" t="s">
        <v>2185</v>
      </c>
      <c r="O85" s="590">
        <v>6500</v>
      </c>
      <c r="P85" s="591">
        <v>-100</v>
      </c>
      <c r="Q85" s="590">
        <v>180717</v>
      </c>
      <c r="R85" s="590">
        <v>1181288070</v>
      </c>
      <c r="S85" s="590">
        <v>6600</v>
      </c>
      <c r="T85" s="590">
        <v>6640</v>
      </c>
      <c r="U85" s="590">
        <v>6500</v>
      </c>
      <c r="V85" s="590">
        <v>237896</v>
      </c>
      <c r="W85" s="590">
        <v>36599388</v>
      </c>
    </row>
    <row r="86" spans="2:23" ht="12.95" customHeight="1">
      <c r="B86" s="394" t="s">
        <v>1282</v>
      </c>
      <c r="C86" s="395" t="s">
        <v>115</v>
      </c>
      <c r="D86" s="397">
        <v>991909</v>
      </c>
      <c r="E86" s="397">
        <v>119995</v>
      </c>
      <c r="F86" s="398">
        <v>755091</v>
      </c>
      <c r="N86" s="589" t="s">
        <v>2187</v>
      </c>
      <c r="O86" s="590">
        <v>6600</v>
      </c>
      <c r="P86" s="591">
        <v>40</v>
      </c>
      <c r="Q86" s="590">
        <v>323562</v>
      </c>
      <c r="R86" s="590">
        <v>2122404980</v>
      </c>
      <c r="S86" s="590">
        <v>6550</v>
      </c>
      <c r="T86" s="590">
        <v>6660</v>
      </c>
      <c r="U86" s="590">
        <v>6470</v>
      </c>
      <c r="V86" s="590">
        <v>241556</v>
      </c>
      <c r="W86" s="590">
        <v>36599388</v>
      </c>
    </row>
    <row r="87" spans="2:23" ht="12.95" customHeight="1">
      <c r="B87" s="394" t="s">
        <v>3996</v>
      </c>
      <c r="C87" s="395" t="s">
        <v>115</v>
      </c>
      <c r="D87" s="397">
        <v>517473</v>
      </c>
      <c r="E87" s="395" t="s">
        <v>115</v>
      </c>
      <c r="F87" s="398">
        <v>517473</v>
      </c>
      <c r="N87" s="589" t="s">
        <v>2188</v>
      </c>
      <c r="O87" s="590">
        <v>6560</v>
      </c>
      <c r="P87" s="591">
        <v>-120</v>
      </c>
      <c r="Q87" s="590">
        <v>306187</v>
      </c>
      <c r="R87" s="590">
        <v>2027338010</v>
      </c>
      <c r="S87" s="590">
        <v>6630</v>
      </c>
      <c r="T87" s="590">
        <v>6770</v>
      </c>
      <c r="U87" s="590">
        <v>6520</v>
      </c>
      <c r="V87" s="590">
        <v>240092</v>
      </c>
      <c r="W87" s="590">
        <v>36599388</v>
      </c>
    </row>
    <row r="88" spans="2:23" ht="12.95" customHeight="1">
      <c r="B88" s="394" t="s">
        <v>2220</v>
      </c>
      <c r="C88" s="397">
        <v>3276616</v>
      </c>
      <c r="D88" s="397">
        <v>1144578</v>
      </c>
      <c r="E88" s="397">
        <v>5419863</v>
      </c>
      <c r="F88" s="398">
        <v>3267736</v>
      </c>
      <c r="N88" s="589" t="s">
        <v>2193</v>
      </c>
      <c r="O88" s="590">
        <v>6680</v>
      </c>
      <c r="P88" s="591">
        <v>60</v>
      </c>
      <c r="Q88" s="590">
        <v>303241</v>
      </c>
      <c r="R88" s="590">
        <v>2032946030</v>
      </c>
      <c r="S88" s="590">
        <v>6610</v>
      </c>
      <c r="T88" s="590">
        <v>6800</v>
      </c>
      <c r="U88" s="590">
        <v>6570</v>
      </c>
      <c r="V88" s="590">
        <v>244484</v>
      </c>
      <c r="W88" s="590">
        <v>36599388</v>
      </c>
    </row>
    <row r="89" spans="2:23" ht="12.95" customHeight="1">
      <c r="B89" s="394" t="s">
        <v>4042</v>
      </c>
      <c r="C89" s="397">
        <v>-1725000</v>
      </c>
      <c r="D89" s="397">
        <v>-200000</v>
      </c>
      <c r="E89" s="397">
        <v>-262000</v>
      </c>
      <c r="F89" s="398">
        <v>-200000</v>
      </c>
      <c r="N89" s="589" t="s">
        <v>2196</v>
      </c>
      <c r="O89" s="590">
        <v>6620</v>
      </c>
      <c r="P89" s="591">
        <v>10</v>
      </c>
      <c r="Q89" s="590">
        <v>263422</v>
      </c>
      <c r="R89" s="590">
        <v>1754454380</v>
      </c>
      <c r="S89" s="590">
        <v>6520</v>
      </c>
      <c r="T89" s="590">
        <v>6740</v>
      </c>
      <c r="U89" s="590">
        <v>6520</v>
      </c>
      <c r="V89" s="590">
        <v>242288</v>
      </c>
      <c r="W89" s="590">
        <v>36599388</v>
      </c>
    </row>
    <row r="90" spans="2:23" ht="12.95" customHeight="1">
      <c r="B90" s="793" t="s">
        <v>4841</v>
      </c>
      <c r="C90" s="416">
        <v>4219216</v>
      </c>
      <c r="D90" s="416">
        <v>2453960</v>
      </c>
      <c r="E90" s="416">
        <v>5331858</v>
      </c>
      <c r="F90" s="417">
        <v>4340300</v>
      </c>
      <c r="N90" s="589" t="s">
        <v>2197</v>
      </c>
      <c r="O90" s="590">
        <v>6610</v>
      </c>
      <c r="P90" s="591">
        <v>-50</v>
      </c>
      <c r="Q90" s="590">
        <v>358327</v>
      </c>
      <c r="R90" s="590">
        <v>2373670090</v>
      </c>
      <c r="S90" s="590">
        <v>6660</v>
      </c>
      <c r="T90" s="590">
        <v>6820</v>
      </c>
      <c r="U90" s="590">
        <v>6520</v>
      </c>
      <c r="V90" s="590">
        <v>241922</v>
      </c>
      <c r="W90" s="590">
        <v>36599388</v>
      </c>
    </row>
    <row r="91" spans="2:23" ht="12.95" customHeight="1">
      <c r="N91" s="589" t="s">
        <v>2200</v>
      </c>
      <c r="O91" s="590">
        <v>6660</v>
      </c>
      <c r="P91" s="591">
        <v>-160</v>
      </c>
      <c r="Q91" s="590">
        <v>222099</v>
      </c>
      <c r="R91" s="590">
        <v>1487531590</v>
      </c>
      <c r="S91" s="590">
        <v>6870</v>
      </c>
      <c r="T91" s="590">
        <v>6870</v>
      </c>
      <c r="U91" s="590">
        <v>6620</v>
      </c>
      <c r="V91" s="590">
        <v>243752</v>
      </c>
      <c r="W91" s="590">
        <v>36599388</v>
      </c>
    </row>
    <row r="92" spans="2:23" ht="12.95" customHeight="1">
      <c r="N92" s="589" t="s">
        <v>2201</v>
      </c>
      <c r="O92" s="590">
        <v>6820</v>
      </c>
      <c r="P92" s="591">
        <v>-60</v>
      </c>
      <c r="Q92" s="590">
        <v>236092</v>
      </c>
      <c r="R92" s="590">
        <v>1614556300</v>
      </c>
      <c r="S92" s="590">
        <v>6880</v>
      </c>
      <c r="T92" s="590">
        <v>6910</v>
      </c>
      <c r="U92" s="590">
        <v>6760</v>
      </c>
      <c r="V92" s="590">
        <v>249608</v>
      </c>
      <c r="W92" s="590">
        <v>36599388</v>
      </c>
    </row>
    <row r="93" spans="2:23" ht="12.95" customHeight="1">
      <c r="N93" s="589" t="s">
        <v>2204</v>
      </c>
      <c r="O93" s="590">
        <v>6880</v>
      </c>
      <c r="P93" s="591">
        <v>120</v>
      </c>
      <c r="Q93" s="590">
        <v>333681</v>
      </c>
      <c r="R93" s="590">
        <v>2276484520</v>
      </c>
      <c r="S93" s="590">
        <v>6760</v>
      </c>
      <c r="T93" s="590">
        <v>6880</v>
      </c>
      <c r="U93" s="590">
        <v>6740</v>
      </c>
      <c r="V93" s="590">
        <v>251804</v>
      </c>
      <c r="W93" s="590">
        <v>36599388</v>
      </c>
    </row>
    <row r="94" spans="2:23" ht="12.95" customHeight="1">
      <c r="N94" s="589" t="s">
        <v>2206</v>
      </c>
      <c r="O94" s="590">
        <v>6760</v>
      </c>
      <c r="P94" s="591">
        <v>-180</v>
      </c>
      <c r="Q94" s="590">
        <v>435849</v>
      </c>
      <c r="R94" s="590">
        <v>2985090910</v>
      </c>
      <c r="S94" s="590">
        <v>6920</v>
      </c>
      <c r="T94" s="590">
        <v>7000</v>
      </c>
      <c r="U94" s="590">
        <v>6750</v>
      </c>
      <c r="V94" s="590">
        <v>247412</v>
      </c>
      <c r="W94" s="590">
        <v>36599388</v>
      </c>
    </row>
    <row r="95" spans="2:23" ht="12.95" customHeight="1">
      <c r="N95" s="589" t="s">
        <v>2207</v>
      </c>
      <c r="O95" s="590">
        <v>6940</v>
      </c>
      <c r="P95" s="591">
        <v>50</v>
      </c>
      <c r="Q95" s="590">
        <v>845594</v>
      </c>
      <c r="R95" s="590">
        <v>5922521670</v>
      </c>
      <c r="S95" s="590">
        <v>6760</v>
      </c>
      <c r="T95" s="590">
        <v>7130</v>
      </c>
      <c r="U95" s="590">
        <v>6760</v>
      </c>
      <c r="V95" s="590">
        <v>254000</v>
      </c>
      <c r="W95" s="590">
        <v>36599388</v>
      </c>
    </row>
    <row r="96" spans="2:23" ht="12.95" customHeight="1">
      <c r="N96" s="589" t="s">
        <v>2209</v>
      </c>
      <c r="O96" s="590">
        <v>6890</v>
      </c>
      <c r="P96" s="591">
        <v>140</v>
      </c>
      <c r="Q96" s="590">
        <v>299063</v>
      </c>
      <c r="R96" s="590">
        <v>2046357950</v>
      </c>
      <c r="S96" s="590">
        <v>6830</v>
      </c>
      <c r="T96" s="590">
        <v>6920</v>
      </c>
      <c r="U96" s="590">
        <v>6750</v>
      </c>
      <c r="V96" s="590">
        <v>252170</v>
      </c>
      <c r="W96" s="590">
        <v>36599388</v>
      </c>
    </row>
    <row r="97" spans="14:23" ht="12.95" customHeight="1">
      <c r="N97" s="589" t="s">
        <v>2211</v>
      </c>
      <c r="O97" s="590">
        <v>6750</v>
      </c>
      <c r="P97" s="591">
        <v>-110</v>
      </c>
      <c r="Q97" s="590">
        <v>384411</v>
      </c>
      <c r="R97" s="590">
        <v>2631191110</v>
      </c>
      <c r="S97" s="590">
        <v>6860</v>
      </c>
      <c r="T97" s="590">
        <v>6980</v>
      </c>
      <c r="U97" s="590">
        <v>6750</v>
      </c>
      <c r="V97" s="590">
        <v>247046</v>
      </c>
      <c r="W97" s="590">
        <v>36599388</v>
      </c>
    </row>
    <row r="98" spans="14:23" ht="12.95" customHeight="1">
      <c r="N98" s="589" t="s">
        <v>2212</v>
      </c>
      <c r="O98" s="590">
        <v>6860</v>
      </c>
      <c r="P98" s="591">
        <v>160</v>
      </c>
      <c r="Q98" s="590">
        <v>680731</v>
      </c>
      <c r="R98" s="590">
        <v>4660710890</v>
      </c>
      <c r="S98" s="590">
        <v>6610</v>
      </c>
      <c r="T98" s="590">
        <v>6940</v>
      </c>
      <c r="U98" s="590">
        <v>6520</v>
      </c>
      <c r="V98" s="590">
        <v>251072</v>
      </c>
      <c r="W98" s="590">
        <v>36599388</v>
      </c>
    </row>
    <row r="99" spans="14:23" ht="12.95" customHeight="1">
      <c r="N99" s="589" t="s">
        <v>2215</v>
      </c>
      <c r="O99" s="590">
        <v>6700</v>
      </c>
      <c r="P99" s="591">
        <v>170</v>
      </c>
      <c r="Q99" s="590">
        <v>383542</v>
      </c>
      <c r="R99" s="590">
        <v>2547569490</v>
      </c>
      <c r="S99" s="590">
        <v>6520</v>
      </c>
      <c r="T99" s="590">
        <v>6710</v>
      </c>
      <c r="U99" s="590">
        <v>6470</v>
      </c>
      <c r="V99" s="590">
        <v>245216</v>
      </c>
      <c r="W99" s="590">
        <v>36599388</v>
      </c>
    </row>
    <row r="100" spans="14:23" ht="12.95" customHeight="1">
      <c r="N100" s="589" t="s">
        <v>2216</v>
      </c>
      <c r="O100" s="590">
        <v>6530</v>
      </c>
      <c r="P100" s="591">
        <v>150</v>
      </c>
      <c r="Q100" s="590">
        <v>251406</v>
      </c>
      <c r="R100" s="590">
        <v>1636446920</v>
      </c>
      <c r="S100" s="590">
        <v>6410</v>
      </c>
      <c r="T100" s="590">
        <v>6560</v>
      </c>
      <c r="U100" s="590">
        <v>6390</v>
      </c>
      <c r="V100" s="590">
        <v>238994</v>
      </c>
      <c r="W100" s="590">
        <v>36599388</v>
      </c>
    </row>
    <row r="101" spans="14:23" ht="12.95" customHeight="1">
      <c r="N101" s="589" t="s">
        <v>2217</v>
      </c>
      <c r="O101" s="590">
        <v>6380</v>
      </c>
      <c r="P101" s="591">
        <v>-100</v>
      </c>
      <c r="Q101" s="590">
        <v>169985</v>
      </c>
      <c r="R101" s="590">
        <v>1085987600</v>
      </c>
      <c r="S101" s="590">
        <v>6480</v>
      </c>
      <c r="T101" s="590">
        <v>6490</v>
      </c>
      <c r="U101" s="590">
        <v>6330</v>
      </c>
      <c r="V101" s="590">
        <v>233504</v>
      </c>
      <c r="W101" s="590">
        <v>36599388</v>
      </c>
    </row>
    <row r="102" spans="14:23" ht="12.95" customHeight="1">
      <c r="N102" s="589" t="s">
        <v>2218</v>
      </c>
      <c r="O102" s="590">
        <v>6480</v>
      </c>
      <c r="P102" s="591">
        <v>-10</v>
      </c>
      <c r="Q102" s="590">
        <v>229062</v>
      </c>
      <c r="R102" s="590">
        <v>1491460440</v>
      </c>
      <c r="S102" s="590">
        <v>6580</v>
      </c>
      <c r="T102" s="590">
        <v>6580</v>
      </c>
      <c r="U102" s="590">
        <v>6460</v>
      </c>
      <c r="V102" s="590">
        <v>237164</v>
      </c>
      <c r="W102" s="590">
        <v>36599388</v>
      </c>
    </row>
    <row r="103" spans="14:23" ht="12.95" customHeight="1">
      <c r="N103" s="589" t="s">
        <v>2219</v>
      </c>
      <c r="O103" s="590">
        <v>6490</v>
      </c>
      <c r="P103" s="591">
        <v>180</v>
      </c>
      <c r="Q103" s="590">
        <v>361109</v>
      </c>
      <c r="R103" s="590">
        <v>2332341790</v>
      </c>
      <c r="S103" s="590">
        <v>6370</v>
      </c>
      <c r="T103" s="590">
        <v>6530</v>
      </c>
      <c r="U103" s="590">
        <v>6350</v>
      </c>
      <c r="V103" s="590">
        <v>237530</v>
      </c>
      <c r="W103" s="590">
        <v>36599388</v>
      </c>
    </row>
    <row r="104" spans="14:23" ht="12.95" customHeight="1">
      <c r="N104" s="589" t="s">
        <v>2221</v>
      </c>
      <c r="O104" s="590">
        <v>6310</v>
      </c>
      <c r="P104" s="591">
        <v>0</v>
      </c>
      <c r="Q104" s="590">
        <v>205620</v>
      </c>
      <c r="R104" s="590">
        <v>1305477460</v>
      </c>
      <c r="S104" s="590">
        <v>6310</v>
      </c>
      <c r="T104" s="590">
        <v>6410</v>
      </c>
      <c r="U104" s="590">
        <v>6310</v>
      </c>
      <c r="V104" s="590">
        <v>230942</v>
      </c>
      <c r="W104" s="590">
        <v>36599388</v>
      </c>
    </row>
    <row r="105" spans="14:23" ht="12.95" customHeight="1">
      <c r="N105" s="589" t="s">
        <v>2222</v>
      </c>
      <c r="O105" s="590">
        <v>6310</v>
      </c>
      <c r="P105" s="591">
        <v>-10</v>
      </c>
      <c r="Q105" s="590">
        <v>131683</v>
      </c>
      <c r="R105" s="590">
        <v>836730300</v>
      </c>
      <c r="S105" s="590">
        <v>6280</v>
      </c>
      <c r="T105" s="590">
        <v>6440</v>
      </c>
      <c r="U105" s="590">
        <v>6280</v>
      </c>
      <c r="V105" s="590">
        <v>230942</v>
      </c>
      <c r="W105" s="590">
        <v>36599388</v>
      </c>
    </row>
    <row r="106" spans="14:23" ht="12.95" customHeight="1">
      <c r="N106" s="589" t="s">
        <v>2223</v>
      </c>
      <c r="O106" s="590">
        <v>6320</v>
      </c>
      <c r="P106" s="591">
        <v>-20</v>
      </c>
      <c r="Q106" s="590">
        <v>259314</v>
      </c>
      <c r="R106" s="590">
        <v>1656857350</v>
      </c>
      <c r="S106" s="590">
        <v>6350</v>
      </c>
      <c r="T106" s="590">
        <v>6490</v>
      </c>
      <c r="U106" s="590">
        <v>6280</v>
      </c>
      <c r="V106" s="590">
        <v>231308</v>
      </c>
      <c r="W106" s="590">
        <v>36599388</v>
      </c>
    </row>
    <row r="107" spans="14:23" ht="12.95" customHeight="1">
      <c r="N107" s="589" t="s">
        <v>2224</v>
      </c>
      <c r="O107" s="590">
        <v>6340</v>
      </c>
      <c r="P107" s="591">
        <v>70</v>
      </c>
      <c r="Q107" s="590">
        <v>299960</v>
      </c>
      <c r="R107" s="590">
        <v>1928416860</v>
      </c>
      <c r="S107" s="590">
        <v>6300</v>
      </c>
      <c r="T107" s="590">
        <v>6540</v>
      </c>
      <c r="U107" s="590">
        <v>6300</v>
      </c>
      <c r="V107" s="590">
        <v>232040</v>
      </c>
      <c r="W107" s="590">
        <v>36599388</v>
      </c>
    </row>
    <row r="108" spans="14:23" ht="12.95" customHeight="1">
      <c r="N108" s="589" t="s">
        <v>2226</v>
      </c>
      <c r="O108" s="590">
        <v>6270</v>
      </c>
      <c r="P108" s="591">
        <v>-20</v>
      </c>
      <c r="Q108" s="590">
        <v>120040</v>
      </c>
      <c r="R108" s="590">
        <v>753852990</v>
      </c>
      <c r="S108" s="590">
        <v>6200</v>
      </c>
      <c r="T108" s="590">
        <v>6330</v>
      </c>
      <c r="U108" s="590">
        <v>6190</v>
      </c>
      <c r="V108" s="590">
        <v>229478</v>
      </c>
      <c r="W108" s="590">
        <v>36599388</v>
      </c>
    </row>
    <row r="109" spans="14:23" ht="12.95" customHeight="1">
      <c r="N109" s="589" t="s">
        <v>2227</v>
      </c>
      <c r="O109" s="590">
        <v>6290</v>
      </c>
      <c r="P109" s="591">
        <v>40</v>
      </c>
      <c r="Q109" s="590">
        <v>190656</v>
      </c>
      <c r="R109" s="590">
        <v>1196181040</v>
      </c>
      <c r="S109" s="590">
        <v>6150</v>
      </c>
      <c r="T109" s="590">
        <v>6360</v>
      </c>
      <c r="U109" s="590">
        <v>6150</v>
      </c>
      <c r="V109" s="590">
        <v>230210</v>
      </c>
      <c r="W109" s="590">
        <v>36599388</v>
      </c>
    </row>
    <row r="110" spans="14:23" ht="12.95" customHeight="1">
      <c r="N110" s="589" t="s">
        <v>2228</v>
      </c>
      <c r="O110" s="590">
        <v>6250</v>
      </c>
      <c r="P110" s="591">
        <v>60</v>
      </c>
      <c r="Q110" s="590">
        <v>131855</v>
      </c>
      <c r="R110" s="590">
        <v>824929520</v>
      </c>
      <c r="S110" s="590">
        <v>6240</v>
      </c>
      <c r="T110" s="590">
        <v>6340</v>
      </c>
      <c r="U110" s="590">
        <v>6190</v>
      </c>
      <c r="V110" s="590">
        <v>228746</v>
      </c>
      <c r="W110" s="590">
        <v>36599388</v>
      </c>
    </row>
    <row r="111" spans="14:23" ht="12.95" customHeight="1">
      <c r="N111" s="589" t="s">
        <v>2229</v>
      </c>
      <c r="O111" s="590">
        <v>6190</v>
      </c>
      <c r="P111" s="591">
        <v>200</v>
      </c>
      <c r="Q111" s="590">
        <v>233152</v>
      </c>
      <c r="R111" s="590">
        <v>1442230360</v>
      </c>
      <c r="S111" s="590">
        <v>5970</v>
      </c>
      <c r="T111" s="590">
        <v>6270</v>
      </c>
      <c r="U111" s="590">
        <v>5970</v>
      </c>
      <c r="V111" s="590">
        <v>226550</v>
      </c>
      <c r="W111" s="590">
        <v>36599388</v>
      </c>
    </row>
    <row r="112" spans="14:23" ht="12.95" customHeight="1">
      <c r="N112" s="589" t="s">
        <v>2230</v>
      </c>
      <c r="O112" s="590">
        <v>5990</v>
      </c>
      <c r="P112" s="591">
        <v>60</v>
      </c>
      <c r="Q112" s="590">
        <v>167516</v>
      </c>
      <c r="R112" s="590">
        <v>996992260</v>
      </c>
      <c r="S112" s="590">
        <v>5980</v>
      </c>
      <c r="T112" s="590">
        <v>6030</v>
      </c>
      <c r="U112" s="590">
        <v>5880</v>
      </c>
      <c r="V112" s="590">
        <v>219230</v>
      </c>
      <c r="W112" s="590">
        <v>36599388</v>
      </c>
    </row>
    <row r="113" spans="14:23" ht="12.95" customHeight="1">
      <c r="N113" s="589" t="s">
        <v>2232</v>
      </c>
      <c r="O113" s="590">
        <v>5930</v>
      </c>
      <c r="P113" s="591">
        <v>-160</v>
      </c>
      <c r="Q113" s="590">
        <v>228234</v>
      </c>
      <c r="R113" s="590">
        <v>1371429200</v>
      </c>
      <c r="S113" s="590">
        <v>5990</v>
      </c>
      <c r="T113" s="590">
        <v>6090</v>
      </c>
      <c r="U113" s="590">
        <v>5900</v>
      </c>
      <c r="V113" s="590">
        <v>217034</v>
      </c>
      <c r="W113" s="590">
        <v>36599388</v>
      </c>
    </row>
    <row r="114" spans="14:23" ht="12.95" customHeight="1">
      <c r="N114" s="589" t="s">
        <v>2233</v>
      </c>
      <c r="O114" s="590">
        <v>6090</v>
      </c>
      <c r="P114" s="591">
        <v>-20</v>
      </c>
      <c r="Q114" s="590">
        <v>141828</v>
      </c>
      <c r="R114" s="590">
        <v>851040590</v>
      </c>
      <c r="S114" s="590">
        <v>6010</v>
      </c>
      <c r="T114" s="590">
        <v>6090</v>
      </c>
      <c r="U114" s="590">
        <v>5940</v>
      </c>
      <c r="V114" s="590">
        <v>222890</v>
      </c>
      <c r="W114" s="590">
        <v>36599388</v>
      </c>
    </row>
    <row r="115" spans="14:23" ht="12.95" customHeight="1">
      <c r="N115" s="589" t="s">
        <v>2235</v>
      </c>
      <c r="O115" s="590">
        <v>6110</v>
      </c>
      <c r="P115" s="591">
        <v>-120</v>
      </c>
      <c r="Q115" s="590">
        <v>151663</v>
      </c>
      <c r="R115" s="590">
        <v>934484170</v>
      </c>
      <c r="S115" s="590">
        <v>6240</v>
      </c>
      <c r="T115" s="590">
        <v>6240</v>
      </c>
      <c r="U115" s="590">
        <v>6110</v>
      </c>
      <c r="V115" s="590">
        <v>223622</v>
      </c>
      <c r="W115" s="590">
        <v>36599388</v>
      </c>
    </row>
    <row r="116" spans="14:23" ht="12.95" customHeight="1">
      <c r="N116" s="589" t="s">
        <v>2236</v>
      </c>
      <c r="O116" s="590">
        <v>6230</v>
      </c>
      <c r="P116" s="591">
        <v>-70</v>
      </c>
      <c r="Q116" s="590">
        <v>128819</v>
      </c>
      <c r="R116" s="590">
        <v>803646540</v>
      </c>
      <c r="S116" s="590">
        <v>6310</v>
      </c>
      <c r="T116" s="590">
        <v>6330</v>
      </c>
      <c r="U116" s="590">
        <v>6170</v>
      </c>
      <c r="V116" s="590">
        <v>228014</v>
      </c>
      <c r="W116" s="590">
        <v>36599388</v>
      </c>
    </row>
    <row r="117" spans="14:23" ht="12.95" customHeight="1">
      <c r="N117" s="589" t="s">
        <v>2237</v>
      </c>
      <c r="O117" s="590">
        <v>6300</v>
      </c>
      <c r="P117" s="591">
        <v>350</v>
      </c>
      <c r="Q117" s="590">
        <v>367743</v>
      </c>
      <c r="R117" s="590">
        <v>2292263050</v>
      </c>
      <c r="S117" s="590">
        <v>6010</v>
      </c>
      <c r="T117" s="590">
        <v>6370</v>
      </c>
      <c r="U117" s="590">
        <v>6010</v>
      </c>
      <c r="V117" s="590">
        <v>230576</v>
      </c>
      <c r="W117" s="590">
        <v>36599388</v>
      </c>
    </row>
    <row r="118" spans="14:23" ht="12.95" customHeight="1">
      <c r="N118" s="589" t="s">
        <v>2238</v>
      </c>
      <c r="O118" s="590">
        <v>5950</v>
      </c>
      <c r="P118" s="591">
        <v>-30</v>
      </c>
      <c r="Q118" s="590">
        <v>203400</v>
      </c>
      <c r="R118" s="590">
        <v>1231134230</v>
      </c>
      <c r="S118" s="590">
        <v>6020</v>
      </c>
      <c r="T118" s="590">
        <v>6150</v>
      </c>
      <c r="U118" s="590">
        <v>5890</v>
      </c>
      <c r="V118" s="590">
        <v>217766</v>
      </c>
      <c r="W118" s="590">
        <v>36599388</v>
      </c>
    </row>
    <row r="119" spans="14:23" ht="12.95" customHeight="1">
      <c r="N119" s="589" t="s">
        <v>2239</v>
      </c>
      <c r="O119" s="590">
        <v>5980</v>
      </c>
      <c r="P119" s="591">
        <v>40</v>
      </c>
      <c r="Q119" s="590">
        <v>147764</v>
      </c>
      <c r="R119" s="590">
        <v>880803800</v>
      </c>
      <c r="S119" s="590">
        <v>5990</v>
      </c>
      <c r="T119" s="590">
        <v>6030</v>
      </c>
      <c r="U119" s="590">
        <v>5900</v>
      </c>
      <c r="V119" s="590">
        <v>218864</v>
      </c>
      <c r="W119" s="590">
        <v>36599388</v>
      </c>
    </row>
    <row r="120" spans="14:23" ht="12.95" customHeight="1">
      <c r="N120" s="589" t="s">
        <v>2240</v>
      </c>
      <c r="O120" s="590">
        <v>5940</v>
      </c>
      <c r="P120" s="591">
        <v>-10</v>
      </c>
      <c r="Q120" s="590">
        <v>159679</v>
      </c>
      <c r="R120" s="590">
        <v>942300190</v>
      </c>
      <c r="S120" s="590">
        <v>5950</v>
      </c>
      <c r="T120" s="590">
        <v>5990</v>
      </c>
      <c r="U120" s="590">
        <v>5780</v>
      </c>
      <c r="V120" s="590">
        <v>217400</v>
      </c>
      <c r="W120" s="590">
        <v>36599388</v>
      </c>
    </row>
    <row r="121" spans="14:23" ht="12.95" customHeight="1">
      <c r="N121" s="589" t="s">
        <v>2243</v>
      </c>
      <c r="O121" s="590">
        <v>5950</v>
      </c>
      <c r="P121" s="591">
        <v>250</v>
      </c>
      <c r="Q121" s="590">
        <v>185131</v>
      </c>
      <c r="R121" s="590">
        <v>1093434900</v>
      </c>
      <c r="S121" s="590">
        <v>5800</v>
      </c>
      <c r="T121" s="590">
        <v>5950</v>
      </c>
      <c r="U121" s="590">
        <v>5800</v>
      </c>
      <c r="V121" s="590">
        <v>217766</v>
      </c>
      <c r="W121" s="590">
        <v>36599388</v>
      </c>
    </row>
    <row r="122" spans="14:23" ht="12.95" customHeight="1">
      <c r="N122" s="589" t="s">
        <v>2245</v>
      </c>
      <c r="O122" s="590">
        <v>5700</v>
      </c>
      <c r="P122" s="591">
        <v>30</v>
      </c>
      <c r="Q122" s="590">
        <v>226084</v>
      </c>
      <c r="R122" s="590">
        <v>1310608770</v>
      </c>
      <c r="S122" s="590">
        <v>5700</v>
      </c>
      <c r="T122" s="590">
        <v>5890</v>
      </c>
      <c r="U122" s="590">
        <v>5680</v>
      </c>
      <c r="V122" s="590">
        <v>208617</v>
      </c>
      <c r="W122" s="590">
        <v>36599388</v>
      </c>
    </row>
    <row r="123" spans="14:23" ht="12.95" customHeight="1">
      <c r="N123" s="589" t="s">
        <v>2247</v>
      </c>
      <c r="O123" s="590">
        <v>5670</v>
      </c>
      <c r="P123" s="591">
        <v>80</v>
      </c>
      <c r="Q123" s="590">
        <v>192437</v>
      </c>
      <c r="R123" s="590">
        <v>1075388190</v>
      </c>
      <c r="S123" s="590">
        <v>5680</v>
      </c>
      <c r="T123" s="590">
        <v>5720</v>
      </c>
      <c r="U123" s="590">
        <v>5400</v>
      </c>
      <c r="V123" s="590">
        <v>207519</v>
      </c>
      <c r="W123" s="590">
        <v>36599388</v>
      </c>
    </row>
    <row r="124" spans="14:23" ht="12.95" customHeight="1">
      <c r="N124" s="589" t="s">
        <v>2248</v>
      </c>
      <c r="O124" s="590">
        <v>5590</v>
      </c>
      <c r="P124" s="591">
        <v>190</v>
      </c>
      <c r="Q124" s="590">
        <v>316775</v>
      </c>
      <c r="R124" s="590">
        <v>1707433720</v>
      </c>
      <c r="S124" s="590">
        <v>5160</v>
      </c>
      <c r="T124" s="590">
        <v>5640</v>
      </c>
      <c r="U124" s="590">
        <v>5160</v>
      </c>
      <c r="V124" s="590">
        <v>204591</v>
      </c>
      <c r="W124" s="590">
        <v>36599388</v>
      </c>
    </row>
    <row r="125" spans="14:23" ht="12.95" customHeight="1">
      <c r="N125" s="589" t="s">
        <v>2249</v>
      </c>
      <c r="O125" s="590">
        <v>5400</v>
      </c>
      <c r="P125" s="591">
        <v>-190</v>
      </c>
      <c r="Q125" s="590">
        <v>370049</v>
      </c>
      <c r="R125" s="590">
        <v>2058883320</v>
      </c>
      <c r="S125" s="590">
        <v>5510</v>
      </c>
      <c r="T125" s="590">
        <v>5750</v>
      </c>
      <c r="U125" s="590">
        <v>5400</v>
      </c>
      <c r="V125" s="590">
        <v>197637</v>
      </c>
      <c r="W125" s="590">
        <v>36599388</v>
      </c>
    </row>
    <row r="126" spans="14:23" ht="12.95" customHeight="1">
      <c r="N126" s="589" t="s">
        <v>2250</v>
      </c>
      <c r="O126" s="590">
        <v>5590</v>
      </c>
      <c r="P126" s="591">
        <v>-270</v>
      </c>
      <c r="Q126" s="590">
        <v>394509</v>
      </c>
      <c r="R126" s="590">
        <v>2218094440</v>
      </c>
      <c r="S126" s="590">
        <v>5910</v>
      </c>
      <c r="T126" s="590">
        <v>5950</v>
      </c>
      <c r="U126" s="590">
        <v>5470</v>
      </c>
      <c r="V126" s="590">
        <v>204591</v>
      </c>
      <c r="W126" s="590">
        <v>36599388</v>
      </c>
    </row>
    <row r="127" spans="14:23" ht="12.95" customHeight="1">
      <c r="N127" s="589" t="s">
        <v>2251</v>
      </c>
      <c r="O127" s="590">
        <v>5860</v>
      </c>
      <c r="P127" s="591">
        <v>-110</v>
      </c>
      <c r="Q127" s="590">
        <v>388555</v>
      </c>
      <c r="R127" s="590">
        <v>2239230350</v>
      </c>
      <c r="S127" s="590">
        <v>5690</v>
      </c>
      <c r="T127" s="590">
        <v>5900</v>
      </c>
      <c r="U127" s="590">
        <v>5650</v>
      </c>
      <c r="V127" s="590">
        <v>214472</v>
      </c>
      <c r="W127" s="590">
        <v>36599388</v>
      </c>
    </row>
    <row r="128" spans="14:23" ht="12.95" customHeight="1">
      <c r="N128" s="589" t="s">
        <v>2252</v>
      </c>
      <c r="O128" s="590">
        <v>5970</v>
      </c>
      <c r="P128" s="591">
        <v>-330</v>
      </c>
      <c r="Q128" s="590">
        <v>463809</v>
      </c>
      <c r="R128" s="590">
        <v>2832068850</v>
      </c>
      <c r="S128" s="590">
        <v>6320</v>
      </c>
      <c r="T128" s="590">
        <v>6360</v>
      </c>
      <c r="U128" s="590">
        <v>5950</v>
      </c>
      <c r="V128" s="590">
        <v>218498</v>
      </c>
      <c r="W128" s="590">
        <v>36599388</v>
      </c>
    </row>
    <row r="129" spans="14:23" ht="12.95" customHeight="1">
      <c r="N129" s="589" t="s">
        <v>2253</v>
      </c>
      <c r="O129" s="590">
        <v>6300</v>
      </c>
      <c r="P129" s="591">
        <v>-340</v>
      </c>
      <c r="Q129" s="590">
        <v>306356</v>
      </c>
      <c r="R129" s="590">
        <v>1963240160</v>
      </c>
      <c r="S129" s="590">
        <v>6630</v>
      </c>
      <c r="T129" s="590">
        <v>6640</v>
      </c>
      <c r="U129" s="590">
        <v>6290</v>
      </c>
      <c r="V129" s="590">
        <v>230576</v>
      </c>
      <c r="W129" s="590">
        <v>36599388</v>
      </c>
    </row>
    <row r="130" spans="14:23" ht="12.95" customHeight="1">
      <c r="N130" s="589" t="s">
        <v>2254</v>
      </c>
      <c r="O130" s="590">
        <v>6640</v>
      </c>
      <c r="P130" s="591">
        <v>0</v>
      </c>
      <c r="Q130" s="590">
        <v>82983</v>
      </c>
      <c r="R130" s="590">
        <v>549691220</v>
      </c>
      <c r="S130" s="590">
        <v>6650</v>
      </c>
      <c r="T130" s="590">
        <v>6680</v>
      </c>
      <c r="U130" s="590">
        <v>6580</v>
      </c>
      <c r="V130" s="590">
        <v>243020</v>
      </c>
      <c r="W130" s="590">
        <v>36599388</v>
      </c>
    </row>
    <row r="131" spans="14:23" ht="12.95" customHeight="1">
      <c r="N131" s="589" t="s">
        <v>2255</v>
      </c>
      <c r="O131" s="590">
        <v>6640</v>
      </c>
      <c r="P131" s="591">
        <v>-60</v>
      </c>
      <c r="Q131" s="590">
        <v>193372</v>
      </c>
      <c r="R131" s="590">
        <v>1271960540</v>
      </c>
      <c r="S131" s="590">
        <v>6650</v>
      </c>
      <c r="T131" s="590">
        <v>6650</v>
      </c>
      <c r="U131" s="590">
        <v>6500</v>
      </c>
      <c r="V131" s="590">
        <v>243020</v>
      </c>
      <c r="W131" s="590">
        <v>36599388</v>
      </c>
    </row>
    <row r="132" spans="14:23" ht="12.95" customHeight="1">
      <c r="N132" s="589" t="s">
        <v>2256</v>
      </c>
      <c r="O132" s="590">
        <v>6700</v>
      </c>
      <c r="P132" s="591">
        <v>-60</v>
      </c>
      <c r="Q132" s="590">
        <v>97470</v>
      </c>
      <c r="R132" s="590">
        <v>654105520</v>
      </c>
      <c r="S132" s="590">
        <v>6760</v>
      </c>
      <c r="T132" s="590">
        <v>6810</v>
      </c>
      <c r="U132" s="590">
        <v>6670</v>
      </c>
      <c r="V132" s="590">
        <v>245216</v>
      </c>
      <c r="W132" s="590">
        <v>36599388</v>
      </c>
    </row>
    <row r="133" spans="14:23" ht="12.95" customHeight="1">
      <c r="N133" s="589" t="s">
        <v>2257</v>
      </c>
      <c r="O133" s="590">
        <v>6760</v>
      </c>
      <c r="P133" s="591">
        <v>50</v>
      </c>
      <c r="Q133" s="590">
        <v>153504</v>
      </c>
      <c r="R133" s="590">
        <v>1043140780</v>
      </c>
      <c r="S133" s="590">
        <v>6800</v>
      </c>
      <c r="T133" s="590">
        <v>6880</v>
      </c>
      <c r="U133" s="590">
        <v>6720</v>
      </c>
      <c r="V133" s="590">
        <v>247412</v>
      </c>
      <c r="W133" s="590">
        <v>36599388</v>
      </c>
    </row>
    <row r="134" spans="14:23" ht="12.95" customHeight="1">
      <c r="N134" s="589" t="s">
        <v>2258</v>
      </c>
      <c r="O134" s="590">
        <v>6710</v>
      </c>
      <c r="P134" s="591">
        <v>20</v>
      </c>
      <c r="Q134" s="590">
        <v>151440</v>
      </c>
      <c r="R134" s="590">
        <v>1014976780</v>
      </c>
      <c r="S134" s="590">
        <v>6660</v>
      </c>
      <c r="T134" s="590">
        <v>6750</v>
      </c>
      <c r="U134" s="590">
        <v>6660</v>
      </c>
      <c r="V134" s="590">
        <v>245582</v>
      </c>
      <c r="W134" s="590">
        <v>36599388</v>
      </c>
    </row>
    <row r="135" spans="14:23" ht="12.95" customHeight="1">
      <c r="N135" s="589" t="s">
        <v>2259</v>
      </c>
      <c r="O135" s="590">
        <v>6690</v>
      </c>
      <c r="P135" s="591">
        <v>40</v>
      </c>
      <c r="Q135" s="590">
        <v>185499</v>
      </c>
      <c r="R135" s="590">
        <v>1250146370</v>
      </c>
      <c r="S135" s="590">
        <v>6660</v>
      </c>
      <c r="T135" s="590">
        <v>6860</v>
      </c>
      <c r="U135" s="590">
        <v>6650</v>
      </c>
      <c r="V135" s="590">
        <v>244850</v>
      </c>
      <c r="W135" s="590">
        <v>36599388</v>
      </c>
    </row>
    <row r="136" spans="14:23" ht="12.95" customHeight="1">
      <c r="N136" s="589" t="s">
        <v>2260</v>
      </c>
      <c r="O136" s="590">
        <v>6650</v>
      </c>
      <c r="P136" s="591">
        <v>40</v>
      </c>
      <c r="Q136" s="590">
        <v>321720</v>
      </c>
      <c r="R136" s="590">
        <v>2141452800</v>
      </c>
      <c r="S136" s="590">
        <v>6460</v>
      </c>
      <c r="T136" s="590">
        <v>6810</v>
      </c>
      <c r="U136" s="590">
        <v>6460</v>
      </c>
      <c r="V136" s="590">
        <v>243386</v>
      </c>
      <c r="W136" s="590">
        <v>36599388</v>
      </c>
    </row>
    <row r="137" spans="14:23" ht="12.95" customHeight="1">
      <c r="N137" s="589" t="s">
        <v>2261</v>
      </c>
      <c r="O137" s="590">
        <v>6610</v>
      </c>
      <c r="P137" s="591">
        <v>-350</v>
      </c>
      <c r="Q137" s="590">
        <v>564293</v>
      </c>
      <c r="R137" s="590">
        <v>3806758990</v>
      </c>
      <c r="S137" s="590">
        <v>6750</v>
      </c>
      <c r="T137" s="590">
        <v>7020</v>
      </c>
      <c r="U137" s="590">
        <v>6610</v>
      </c>
      <c r="V137" s="590">
        <v>241922</v>
      </c>
      <c r="W137" s="590">
        <v>36599388</v>
      </c>
    </row>
    <row r="138" spans="14:23" ht="12.95" customHeight="1">
      <c r="N138" s="589" t="s">
        <v>2262</v>
      </c>
      <c r="O138" s="590">
        <v>6960</v>
      </c>
      <c r="P138" s="591">
        <v>30</v>
      </c>
      <c r="Q138" s="590">
        <v>380902</v>
      </c>
      <c r="R138" s="590">
        <v>2664747790</v>
      </c>
      <c r="S138" s="590">
        <v>6880</v>
      </c>
      <c r="T138" s="590">
        <v>7150</v>
      </c>
      <c r="U138" s="590">
        <v>6820</v>
      </c>
      <c r="V138" s="590">
        <v>254732</v>
      </c>
      <c r="W138" s="590">
        <v>36599388</v>
      </c>
    </row>
    <row r="139" spans="14:23" ht="12.95" customHeight="1">
      <c r="N139" s="589" t="s">
        <v>2263</v>
      </c>
      <c r="O139" s="590">
        <v>6930</v>
      </c>
      <c r="P139" s="591">
        <v>60</v>
      </c>
      <c r="Q139" s="590">
        <v>186272</v>
      </c>
      <c r="R139" s="590">
        <v>1296338220</v>
      </c>
      <c r="S139" s="590">
        <v>6940</v>
      </c>
      <c r="T139" s="590">
        <v>7020</v>
      </c>
      <c r="U139" s="590">
        <v>6870</v>
      </c>
      <c r="V139" s="590">
        <v>253634</v>
      </c>
      <c r="W139" s="590">
        <v>36599388</v>
      </c>
    </row>
    <row r="140" spans="14:23" ht="12.95" customHeight="1">
      <c r="N140" s="589" t="s">
        <v>2264</v>
      </c>
      <c r="O140" s="590">
        <v>6870</v>
      </c>
      <c r="P140" s="591">
        <v>-90</v>
      </c>
      <c r="Q140" s="590">
        <v>227992</v>
      </c>
      <c r="R140" s="590">
        <v>1570747370</v>
      </c>
      <c r="S140" s="590">
        <v>6900</v>
      </c>
      <c r="T140" s="590">
        <v>7040</v>
      </c>
      <c r="U140" s="590">
        <v>6800</v>
      </c>
      <c r="V140" s="590">
        <v>251438</v>
      </c>
      <c r="W140" s="590">
        <v>36599388</v>
      </c>
    </row>
    <row r="141" spans="14:23" ht="12.95" customHeight="1">
      <c r="N141" s="589" t="s">
        <v>2265</v>
      </c>
      <c r="O141" s="590">
        <v>6960</v>
      </c>
      <c r="P141" s="591">
        <v>-180</v>
      </c>
      <c r="Q141" s="590">
        <v>356712</v>
      </c>
      <c r="R141" s="590">
        <v>2501865950</v>
      </c>
      <c r="S141" s="590">
        <v>7160</v>
      </c>
      <c r="T141" s="590">
        <v>7160</v>
      </c>
      <c r="U141" s="590">
        <v>6940</v>
      </c>
      <c r="V141" s="590">
        <v>254732</v>
      </c>
      <c r="W141" s="590">
        <v>36599388</v>
      </c>
    </row>
    <row r="142" spans="14:23" ht="12.95" customHeight="1">
      <c r="N142" s="589" t="s">
        <v>2266</v>
      </c>
      <c r="O142" s="590">
        <v>7140</v>
      </c>
      <c r="P142" s="591">
        <v>10</v>
      </c>
      <c r="Q142" s="590">
        <v>245471</v>
      </c>
      <c r="R142" s="590">
        <v>1760034980</v>
      </c>
      <c r="S142" s="590">
        <v>7220</v>
      </c>
      <c r="T142" s="590">
        <v>7220</v>
      </c>
      <c r="U142" s="590">
        <v>7130</v>
      </c>
      <c r="V142" s="590">
        <v>261320</v>
      </c>
      <c r="W142" s="590">
        <v>36599388</v>
      </c>
    </row>
    <row r="143" spans="14:23" ht="12.95" customHeight="1">
      <c r="N143" s="589" t="s">
        <v>2267</v>
      </c>
      <c r="O143" s="590">
        <v>7130</v>
      </c>
      <c r="P143" s="591">
        <v>20</v>
      </c>
      <c r="Q143" s="590">
        <v>126497</v>
      </c>
      <c r="R143" s="590">
        <v>901348870</v>
      </c>
      <c r="S143" s="590">
        <v>7150</v>
      </c>
      <c r="T143" s="590">
        <v>7160</v>
      </c>
      <c r="U143" s="590">
        <v>7100</v>
      </c>
      <c r="V143" s="590">
        <v>260954</v>
      </c>
      <c r="W143" s="590">
        <v>36599388</v>
      </c>
    </row>
    <row r="144" spans="14:23" ht="12.95" customHeight="1">
      <c r="N144" s="379" t="s">
        <v>4452</v>
      </c>
      <c r="O144" s="380">
        <v>7110</v>
      </c>
      <c r="P144" s="381">
        <v>30</v>
      </c>
      <c r="Q144" s="380">
        <v>126936</v>
      </c>
      <c r="R144" s="380">
        <v>903651860</v>
      </c>
      <c r="S144" s="380">
        <v>7090</v>
      </c>
      <c r="T144" s="380">
        <v>7170</v>
      </c>
      <c r="U144" s="380">
        <v>7090</v>
      </c>
      <c r="V144" s="380">
        <v>260222</v>
      </c>
      <c r="W144" s="380">
        <v>36599388</v>
      </c>
    </row>
    <row r="145" spans="14:23" ht="12.95" customHeight="1">
      <c r="N145" s="379" t="s">
        <v>4453</v>
      </c>
      <c r="O145" s="380">
        <v>7080</v>
      </c>
      <c r="P145" s="381">
        <v>-90</v>
      </c>
      <c r="Q145" s="380">
        <v>217608</v>
      </c>
      <c r="R145" s="380">
        <v>1546300500</v>
      </c>
      <c r="S145" s="380">
        <v>7180</v>
      </c>
      <c r="T145" s="380">
        <v>7200</v>
      </c>
      <c r="U145" s="380">
        <v>7060</v>
      </c>
      <c r="V145" s="380">
        <v>259124</v>
      </c>
      <c r="W145" s="380">
        <v>36599388</v>
      </c>
    </row>
    <row r="146" spans="14:23" ht="12.95" customHeight="1">
      <c r="N146" s="379" t="s">
        <v>4454</v>
      </c>
      <c r="O146" s="380">
        <v>7170</v>
      </c>
      <c r="P146" s="381">
        <v>50</v>
      </c>
      <c r="Q146" s="380">
        <v>213964</v>
      </c>
      <c r="R146" s="380">
        <v>1530560590</v>
      </c>
      <c r="S146" s="380">
        <v>7120</v>
      </c>
      <c r="T146" s="380">
        <v>7220</v>
      </c>
      <c r="U146" s="380">
        <v>7100</v>
      </c>
      <c r="V146" s="380">
        <v>262418</v>
      </c>
      <c r="W146" s="380">
        <v>36599388</v>
      </c>
    </row>
    <row r="147" spans="14:23" ht="12.95" customHeight="1">
      <c r="N147" s="379" t="s">
        <v>4455</v>
      </c>
      <c r="O147" s="380">
        <v>7120</v>
      </c>
      <c r="P147" s="381">
        <v>30</v>
      </c>
      <c r="Q147" s="380">
        <v>170982</v>
      </c>
      <c r="R147" s="380">
        <v>1213785100</v>
      </c>
      <c r="S147" s="380">
        <v>7190</v>
      </c>
      <c r="T147" s="380">
        <v>7190</v>
      </c>
      <c r="U147" s="380">
        <v>7050</v>
      </c>
      <c r="V147" s="380">
        <v>260588</v>
      </c>
      <c r="W147" s="380">
        <v>36599388</v>
      </c>
    </row>
    <row r="148" spans="14:23" ht="12.95" customHeight="1">
      <c r="N148" s="379" t="s">
        <v>4456</v>
      </c>
      <c r="O148" s="380">
        <v>7090</v>
      </c>
      <c r="P148" s="381">
        <v>40</v>
      </c>
      <c r="Q148" s="380">
        <v>226474</v>
      </c>
      <c r="R148" s="380">
        <v>1613622500</v>
      </c>
      <c r="S148" s="380">
        <v>7050</v>
      </c>
      <c r="T148" s="380">
        <v>7260</v>
      </c>
      <c r="U148" s="380">
        <v>7050</v>
      </c>
      <c r="V148" s="380">
        <v>259490</v>
      </c>
      <c r="W148" s="380">
        <v>36599388</v>
      </c>
    </row>
    <row r="149" spans="14:23" ht="12.95" customHeight="1">
      <c r="N149" s="379" t="s">
        <v>4457</v>
      </c>
      <c r="O149" s="380">
        <v>7050</v>
      </c>
      <c r="P149" s="381">
        <v>-90</v>
      </c>
      <c r="Q149" s="380">
        <v>329196</v>
      </c>
      <c r="R149" s="380">
        <v>2329817010</v>
      </c>
      <c r="S149" s="380">
        <v>7110</v>
      </c>
      <c r="T149" s="380">
        <v>7180</v>
      </c>
      <c r="U149" s="380">
        <v>7040</v>
      </c>
      <c r="V149" s="380">
        <v>258026</v>
      </c>
      <c r="W149" s="380">
        <v>36599388</v>
      </c>
    </row>
    <row r="150" spans="14:23" ht="12.95" customHeight="1">
      <c r="N150" s="379" t="s">
        <v>4458</v>
      </c>
      <c r="O150" s="380">
        <v>7140</v>
      </c>
      <c r="P150" s="381">
        <v>-70</v>
      </c>
      <c r="Q150" s="380">
        <v>246473</v>
      </c>
      <c r="R150" s="380">
        <v>1766786000</v>
      </c>
      <c r="S150" s="380">
        <v>7250</v>
      </c>
      <c r="T150" s="380">
        <v>7250</v>
      </c>
      <c r="U150" s="380">
        <v>7130</v>
      </c>
      <c r="V150" s="380">
        <v>261320</v>
      </c>
      <c r="W150" s="380">
        <v>36599388</v>
      </c>
    </row>
    <row r="151" spans="14:23" ht="12.95" customHeight="1">
      <c r="N151" s="379" t="s">
        <v>4459</v>
      </c>
      <c r="O151" s="380">
        <v>7210</v>
      </c>
      <c r="P151" s="381">
        <v>-10</v>
      </c>
      <c r="Q151" s="380">
        <v>231594</v>
      </c>
      <c r="R151" s="380">
        <v>1667277460</v>
      </c>
      <c r="S151" s="380">
        <v>7260</v>
      </c>
      <c r="T151" s="380">
        <v>7270</v>
      </c>
      <c r="U151" s="380">
        <v>7170</v>
      </c>
      <c r="V151" s="380">
        <v>263882</v>
      </c>
      <c r="W151" s="380">
        <v>36599388</v>
      </c>
    </row>
    <row r="152" spans="14:23" ht="12.95" customHeight="1">
      <c r="N152" s="379" t="s">
        <v>4460</v>
      </c>
      <c r="O152" s="380">
        <v>7220</v>
      </c>
      <c r="P152" s="381">
        <v>20</v>
      </c>
      <c r="Q152" s="380">
        <v>166048</v>
      </c>
      <c r="R152" s="380">
        <v>1198766470</v>
      </c>
      <c r="S152" s="380">
        <v>7200</v>
      </c>
      <c r="T152" s="380">
        <v>7260</v>
      </c>
      <c r="U152" s="380">
        <v>7180</v>
      </c>
      <c r="V152" s="380">
        <v>264248</v>
      </c>
      <c r="W152" s="380">
        <v>36599388</v>
      </c>
    </row>
    <row r="153" spans="14:23" ht="12.95" customHeight="1">
      <c r="N153" s="379" t="s">
        <v>4461</v>
      </c>
      <c r="O153" s="380">
        <v>7200</v>
      </c>
      <c r="P153" s="381">
        <v>-70</v>
      </c>
      <c r="Q153" s="380">
        <v>282916</v>
      </c>
      <c r="R153" s="380">
        <v>2035602820</v>
      </c>
      <c r="S153" s="380">
        <v>7320</v>
      </c>
      <c r="T153" s="380">
        <v>7330</v>
      </c>
      <c r="U153" s="380">
        <v>7120</v>
      </c>
      <c r="V153" s="380">
        <v>263516</v>
      </c>
      <c r="W153" s="380">
        <v>36599388</v>
      </c>
    </row>
    <row r="154" spans="14:23" ht="12.95" customHeight="1">
      <c r="N154" s="379" t="s">
        <v>4462</v>
      </c>
      <c r="O154" s="380">
        <v>7270</v>
      </c>
      <c r="P154" s="381">
        <v>-40</v>
      </c>
      <c r="Q154" s="380">
        <v>208886</v>
      </c>
      <c r="R154" s="380">
        <v>1518030790</v>
      </c>
      <c r="S154" s="380">
        <v>7290</v>
      </c>
      <c r="T154" s="380">
        <v>7350</v>
      </c>
      <c r="U154" s="380">
        <v>7220</v>
      </c>
      <c r="V154" s="380">
        <v>266078</v>
      </c>
      <c r="W154" s="380">
        <v>36599388</v>
      </c>
    </row>
    <row r="155" spans="14:23" ht="12.95" customHeight="1">
      <c r="N155" s="379" t="s">
        <v>4463</v>
      </c>
      <c r="O155" s="380">
        <v>7310</v>
      </c>
      <c r="P155" s="381">
        <v>140</v>
      </c>
      <c r="Q155" s="380">
        <v>238295</v>
      </c>
      <c r="R155" s="380">
        <v>1740830190</v>
      </c>
      <c r="S155" s="380">
        <v>7180</v>
      </c>
      <c r="T155" s="380">
        <v>7370</v>
      </c>
      <c r="U155" s="380">
        <v>7180</v>
      </c>
      <c r="V155" s="380">
        <v>267542</v>
      </c>
      <c r="W155" s="380">
        <v>36599388</v>
      </c>
    </row>
    <row r="156" spans="14:23" ht="12.95" customHeight="1">
      <c r="N156" s="379" t="s">
        <v>4464</v>
      </c>
      <c r="O156" s="380">
        <v>7170</v>
      </c>
      <c r="P156" s="381">
        <v>0</v>
      </c>
      <c r="Q156" s="380">
        <v>324221</v>
      </c>
      <c r="R156" s="380">
        <v>2323684820</v>
      </c>
      <c r="S156" s="380">
        <v>7190</v>
      </c>
      <c r="T156" s="380">
        <v>7270</v>
      </c>
      <c r="U156" s="380">
        <v>7080</v>
      </c>
      <c r="V156" s="380">
        <v>262418</v>
      </c>
      <c r="W156" s="380">
        <v>36599388</v>
      </c>
    </row>
    <row r="157" spans="14:23" ht="12.95" customHeight="1">
      <c r="N157" s="379" t="s">
        <v>4465</v>
      </c>
      <c r="O157" s="380">
        <v>7170</v>
      </c>
      <c r="P157" s="381">
        <v>-170</v>
      </c>
      <c r="Q157" s="380">
        <v>360450</v>
      </c>
      <c r="R157" s="380">
        <v>2609527180</v>
      </c>
      <c r="S157" s="380">
        <v>7350</v>
      </c>
      <c r="T157" s="380">
        <v>7380</v>
      </c>
      <c r="U157" s="380">
        <v>7170</v>
      </c>
      <c r="V157" s="380">
        <v>261823</v>
      </c>
      <c r="W157" s="380">
        <v>36516512</v>
      </c>
    </row>
    <row r="158" spans="14:23" ht="12.95" customHeight="1">
      <c r="N158" s="379" t="s">
        <v>4466</v>
      </c>
      <c r="O158" s="380">
        <v>7340</v>
      </c>
      <c r="P158" s="381">
        <v>20</v>
      </c>
      <c r="Q158" s="380">
        <v>420971</v>
      </c>
      <c r="R158" s="380">
        <v>3110339300</v>
      </c>
      <c r="S158" s="380">
        <v>7330</v>
      </c>
      <c r="T158" s="380">
        <v>7470</v>
      </c>
      <c r="U158" s="380">
        <v>7310</v>
      </c>
      <c r="V158" s="380">
        <v>268031</v>
      </c>
      <c r="W158" s="380">
        <v>36516512</v>
      </c>
    </row>
    <row r="159" spans="14:23" ht="12.95" customHeight="1">
      <c r="N159" s="379" t="s">
        <v>4467</v>
      </c>
      <c r="O159" s="380">
        <v>7320</v>
      </c>
      <c r="P159" s="381">
        <v>-430</v>
      </c>
      <c r="Q159" s="380">
        <v>1792370</v>
      </c>
      <c r="R159" s="380">
        <v>13269371890</v>
      </c>
      <c r="S159" s="380">
        <v>7770</v>
      </c>
      <c r="T159" s="380">
        <v>7780</v>
      </c>
      <c r="U159" s="380">
        <v>7180</v>
      </c>
      <c r="V159" s="380">
        <v>267301</v>
      </c>
      <c r="W159" s="380">
        <v>36516512</v>
      </c>
    </row>
    <row r="160" spans="14:23" ht="12.95" customHeight="1">
      <c r="N160" s="379" t="s">
        <v>4468</v>
      </c>
      <c r="O160" s="380">
        <v>7750</v>
      </c>
      <c r="P160" s="381">
        <v>240</v>
      </c>
      <c r="Q160" s="380">
        <v>471055</v>
      </c>
      <c r="R160" s="380">
        <v>3615117760</v>
      </c>
      <c r="S160" s="380">
        <v>7530</v>
      </c>
      <c r="T160" s="380">
        <v>7750</v>
      </c>
      <c r="U160" s="380">
        <v>7530</v>
      </c>
      <c r="V160" s="380">
        <v>283003</v>
      </c>
      <c r="W160" s="380">
        <v>36516512</v>
      </c>
    </row>
    <row r="161" spans="14:23" ht="12.95" customHeight="1">
      <c r="N161" s="379" t="s">
        <v>4469</v>
      </c>
      <c r="O161" s="380">
        <v>7510</v>
      </c>
      <c r="P161" s="381">
        <v>-20</v>
      </c>
      <c r="Q161" s="380">
        <v>174597</v>
      </c>
      <c r="R161" s="380">
        <v>1314788870</v>
      </c>
      <c r="S161" s="380">
        <v>7540</v>
      </c>
      <c r="T161" s="380">
        <v>7570</v>
      </c>
      <c r="U161" s="380">
        <v>7490</v>
      </c>
      <c r="V161" s="380">
        <v>274239</v>
      </c>
      <c r="W161" s="380">
        <v>36516512</v>
      </c>
    </row>
    <row r="162" spans="14:23" ht="12.95" customHeight="1">
      <c r="N162" s="379" t="s">
        <v>4470</v>
      </c>
      <c r="O162" s="380">
        <v>7530</v>
      </c>
      <c r="P162" s="381">
        <v>10</v>
      </c>
      <c r="Q162" s="380">
        <v>243943</v>
      </c>
      <c r="R162" s="380">
        <v>1847323640</v>
      </c>
      <c r="S162" s="380">
        <v>7610</v>
      </c>
      <c r="T162" s="380">
        <v>7680</v>
      </c>
      <c r="U162" s="380">
        <v>7500</v>
      </c>
      <c r="V162" s="380">
        <v>274969</v>
      </c>
      <c r="W162" s="380">
        <v>36516512</v>
      </c>
    </row>
    <row r="163" spans="14:23" ht="12.95" customHeight="1">
      <c r="N163" s="379" t="s">
        <v>4471</v>
      </c>
      <c r="O163" s="380">
        <v>7520</v>
      </c>
      <c r="P163" s="381">
        <v>-110</v>
      </c>
      <c r="Q163" s="380">
        <v>264717</v>
      </c>
      <c r="R163" s="380">
        <v>2009164230</v>
      </c>
      <c r="S163" s="380">
        <v>7670</v>
      </c>
      <c r="T163" s="380">
        <v>7700</v>
      </c>
      <c r="U163" s="380">
        <v>7520</v>
      </c>
      <c r="V163" s="380">
        <v>274604</v>
      </c>
      <c r="W163" s="380">
        <v>36516512</v>
      </c>
    </row>
    <row r="164" spans="14:23" ht="12.95" customHeight="1">
      <c r="N164" s="379" t="s">
        <v>4472</v>
      </c>
      <c r="O164" s="380">
        <v>7630</v>
      </c>
      <c r="P164" s="381">
        <v>60</v>
      </c>
      <c r="Q164" s="380">
        <v>470563</v>
      </c>
      <c r="R164" s="380">
        <v>3600753950</v>
      </c>
      <c r="S164" s="380">
        <v>7570</v>
      </c>
      <c r="T164" s="380">
        <v>7740</v>
      </c>
      <c r="U164" s="380">
        <v>7500</v>
      </c>
      <c r="V164" s="380">
        <v>278621</v>
      </c>
      <c r="W164" s="380">
        <v>36516512</v>
      </c>
    </row>
    <row r="165" spans="14:23" ht="12.95" customHeight="1">
      <c r="N165" s="379" t="s">
        <v>4473</v>
      </c>
      <c r="O165" s="380">
        <v>7570</v>
      </c>
      <c r="P165" s="381">
        <v>-130</v>
      </c>
      <c r="Q165" s="380">
        <v>478255</v>
      </c>
      <c r="R165" s="380">
        <v>3640632290</v>
      </c>
      <c r="S165" s="380">
        <v>7700</v>
      </c>
      <c r="T165" s="380">
        <v>7700</v>
      </c>
      <c r="U165" s="380">
        <v>7560</v>
      </c>
      <c r="V165" s="380">
        <v>276430</v>
      </c>
      <c r="W165" s="380">
        <v>36516512</v>
      </c>
    </row>
    <row r="166" spans="14:23" ht="12.95" customHeight="1">
      <c r="N166" s="379" t="s">
        <v>4474</v>
      </c>
      <c r="O166" s="380">
        <v>7700</v>
      </c>
      <c r="P166" s="381">
        <v>-90</v>
      </c>
      <c r="Q166" s="380">
        <v>891108</v>
      </c>
      <c r="R166" s="380">
        <v>6796205580</v>
      </c>
      <c r="S166" s="380">
        <v>7570</v>
      </c>
      <c r="T166" s="380">
        <v>7730</v>
      </c>
      <c r="U166" s="380">
        <v>7520</v>
      </c>
      <c r="V166" s="380">
        <v>281177</v>
      </c>
      <c r="W166" s="380">
        <v>36516512</v>
      </c>
    </row>
    <row r="167" spans="14:23" ht="12.95" customHeight="1">
      <c r="N167" s="379" t="s">
        <v>4475</v>
      </c>
      <c r="O167" s="380">
        <v>7790</v>
      </c>
      <c r="P167" s="381">
        <v>-230</v>
      </c>
      <c r="Q167" s="380">
        <v>919721</v>
      </c>
      <c r="R167" s="380">
        <v>7190299100</v>
      </c>
      <c r="S167" s="380">
        <v>8020</v>
      </c>
      <c r="T167" s="380">
        <v>8020</v>
      </c>
      <c r="U167" s="380">
        <v>7690</v>
      </c>
      <c r="V167" s="380">
        <v>284464</v>
      </c>
      <c r="W167" s="380">
        <v>36516512</v>
      </c>
    </row>
    <row r="168" spans="14:23" ht="12.95" customHeight="1">
      <c r="N168" s="379" t="s">
        <v>4476</v>
      </c>
      <c r="O168" s="380">
        <v>8020</v>
      </c>
      <c r="P168" s="381">
        <v>110</v>
      </c>
      <c r="Q168" s="380">
        <v>862969</v>
      </c>
      <c r="R168" s="380">
        <v>6907622300</v>
      </c>
      <c r="S168" s="380">
        <v>8050</v>
      </c>
      <c r="T168" s="380">
        <v>8080</v>
      </c>
      <c r="U168" s="380">
        <v>7900</v>
      </c>
      <c r="V168" s="380">
        <v>292862</v>
      </c>
      <c r="W168" s="380">
        <v>36516512</v>
      </c>
    </row>
    <row r="169" spans="14:23" ht="12.95" customHeight="1">
      <c r="N169" s="379" t="s">
        <v>4477</v>
      </c>
      <c r="O169" s="380">
        <v>7910</v>
      </c>
      <c r="P169" s="381">
        <v>-40</v>
      </c>
      <c r="Q169" s="380">
        <v>681881</v>
      </c>
      <c r="R169" s="380">
        <v>5404496770</v>
      </c>
      <c r="S169" s="380">
        <v>8050</v>
      </c>
      <c r="T169" s="380">
        <v>8050</v>
      </c>
      <c r="U169" s="380">
        <v>7820</v>
      </c>
      <c r="V169" s="380">
        <v>288846</v>
      </c>
      <c r="W169" s="380">
        <v>36516512</v>
      </c>
    </row>
    <row r="170" spans="14:23" ht="12.95" customHeight="1">
      <c r="N170" s="379" t="s">
        <v>4478</v>
      </c>
      <c r="O170" s="380">
        <v>7950</v>
      </c>
      <c r="P170" s="381">
        <v>380</v>
      </c>
      <c r="Q170" s="380">
        <v>900293</v>
      </c>
      <c r="R170" s="380">
        <v>7025505830</v>
      </c>
      <c r="S170" s="380">
        <v>7640</v>
      </c>
      <c r="T170" s="380">
        <v>7950</v>
      </c>
      <c r="U170" s="380">
        <v>7610</v>
      </c>
      <c r="V170" s="380">
        <v>290306</v>
      </c>
      <c r="W170" s="380">
        <v>36516512</v>
      </c>
    </row>
    <row r="171" spans="14:23" ht="12.95" customHeight="1">
      <c r="N171" s="379" t="s">
        <v>4479</v>
      </c>
      <c r="O171" s="380">
        <v>7570</v>
      </c>
      <c r="P171" s="381">
        <v>-30</v>
      </c>
      <c r="Q171" s="380">
        <v>283948</v>
      </c>
      <c r="R171" s="380">
        <v>2150599100</v>
      </c>
      <c r="S171" s="380">
        <v>7670</v>
      </c>
      <c r="T171" s="380">
        <v>7670</v>
      </c>
      <c r="U171" s="380">
        <v>7480</v>
      </c>
      <c r="V171" s="380">
        <v>276430</v>
      </c>
      <c r="W171" s="380">
        <v>36516512</v>
      </c>
    </row>
    <row r="172" spans="14:23" ht="12.95" customHeight="1">
      <c r="N172" s="379" t="s">
        <v>4480</v>
      </c>
      <c r="O172" s="380">
        <v>7600</v>
      </c>
      <c r="P172" s="381">
        <v>80</v>
      </c>
      <c r="Q172" s="380">
        <v>311818</v>
      </c>
      <c r="R172" s="380">
        <v>2351598380</v>
      </c>
      <c r="S172" s="380">
        <v>7550</v>
      </c>
      <c r="T172" s="380">
        <v>7660</v>
      </c>
      <c r="U172" s="380">
        <v>7430</v>
      </c>
      <c r="V172" s="380">
        <v>277525</v>
      </c>
      <c r="W172" s="380">
        <v>36516512</v>
      </c>
    </row>
    <row r="173" spans="14:23" ht="12.95" customHeight="1">
      <c r="N173" s="379" t="s">
        <v>4481</v>
      </c>
      <c r="O173" s="380">
        <v>7520</v>
      </c>
      <c r="P173" s="381">
        <v>220</v>
      </c>
      <c r="Q173" s="380">
        <v>517938</v>
      </c>
      <c r="R173" s="380">
        <v>3918048600</v>
      </c>
      <c r="S173" s="380">
        <v>7410</v>
      </c>
      <c r="T173" s="380">
        <v>7690</v>
      </c>
      <c r="U173" s="380">
        <v>7390</v>
      </c>
      <c r="V173" s="380">
        <v>274604</v>
      </c>
      <c r="W173" s="380">
        <v>36516512</v>
      </c>
    </row>
    <row r="174" spans="14:23" ht="12.95" customHeight="1">
      <c r="N174" s="379" t="s">
        <v>4482</v>
      </c>
      <c r="O174" s="380">
        <v>7300</v>
      </c>
      <c r="P174" s="381">
        <v>-130</v>
      </c>
      <c r="Q174" s="380">
        <v>293613</v>
      </c>
      <c r="R174" s="380">
        <v>2154475340</v>
      </c>
      <c r="S174" s="380">
        <v>7390</v>
      </c>
      <c r="T174" s="380">
        <v>7410</v>
      </c>
      <c r="U174" s="380">
        <v>7270</v>
      </c>
      <c r="V174" s="380">
        <v>266571</v>
      </c>
      <c r="W174" s="380">
        <v>36516512</v>
      </c>
    </row>
    <row r="175" spans="14:23" ht="12.95" customHeight="1">
      <c r="N175" s="379" t="s">
        <v>4483</v>
      </c>
      <c r="O175" s="380">
        <v>7430</v>
      </c>
      <c r="P175" s="381">
        <v>-140</v>
      </c>
      <c r="Q175" s="380">
        <v>260693</v>
      </c>
      <c r="R175" s="380">
        <v>1946493940</v>
      </c>
      <c r="S175" s="380">
        <v>7570</v>
      </c>
      <c r="T175" s="380">
        <v>7610</v>
      </c>
      <c r="U175" s="380">
        <v>7400</v>
      </c>
      <c r="V175" s="380">
        <v>271318</v>
      </c>
      <c r="W175" s="380">
        <v>36516512</v>
      </c>
    </row>
    <row r="176" spans="14:23" ht="12.95" customHeight="1">
      <c r="N176" s="379" t="s">
        <v>4484</v>
      </c>
      <c r="O176" s="380">
        <v>7570</v>
      </c>
      <c r="P176" s="381">
        <v>130</v>
      </c>
      <c r="Q176" s="380">
        <v>365277</v>
      </c>
      <c r="R176" s="380">
        <v>2714321550</v>
      </c>
      <c r="S176" s="380">
        <v>7490</v>
      </c>
      <c r="T176" s="380">
        <v>7570</v>
      </c>
      <c r="U176" s="380">
        <v>7340</v>
      </c>
      <c r="V176" s="380">
        <v>276430</v>
      </c>
      <c r="W176" s="380">
        <v>36516512</v>
      </c>
    </row>
    <row r="177" spans="14:23" ht="12.95" customHeight="1">
      <c r="N177" s="379" t="s">
        <v>4485</v>
      </c>
      <c r="O177" s="380">
        <v>7440</v>
      </c>
      <c r="P177" s="381">
        <v>-60</v>
      </c>
      <c r="Q177" s="380">
        <v>207422</v>
      </c>
      <c r="R177" s="380">
        <v>1549507670</v>
      </c>
      <c r="S177" s="380">
        <v>7580</v>
      </c>
      <c r="T177" s="380">
        <v>7580</v>
      </c>
      <c r="U177" s="380">
        <v>7390</v>
      </c>
      <c r="V177" s="380">
        <v>271683</v>
      </c>
      <c r="W177" s="380">
        <v>36516512</v>
      </c>
    </row>
    <row r="178" spans="14:23" ht="12.95" customHeight="1">
      <c r="N178" s="379" t="s">
        <v>4486</v>
      </c>
      <c r="O178" s="380">
        <v>7500</v>
      </c>
      <c r="P178" s="381">
        <v>-160</v>
      </c>
      <c r="Q178" s="380">
        <v>201695</v>
      </c>
      <c r="R178" s="380">
        <v>1520173790</v>
      </c>
      <c r="S178" s="380">
        <v>7700</v>
      </c>
      <c r="T178" s="380">
        <v>7700</v>
      </c>
      <c r="U178" s="380">
        <v>7480</v>
      </c>
      <c r="V178" s="380">
        <v>273874</v>
      </c>
      <c r="W178" s="380">
        <v>36516512</v>
      </c>
    </row>
    <row r="179" spans="14:23" ht="12.95" customHeight="1">
      <c r="N179" s="379" t="s">
        <v>4487</v>
      </c>
      <c r="O179" s="380">
        <v>7660</v>
      </c>
      <c r="P179" s="381">
        <v>50</v>
      </c>
      <c r="Q179" s="380">
        <v>399313</v>
      </c>
      <c r="R179" s="380">
        <v>3057102250</v>
      </c>
      <c r="S179" s="380">
        <v>7680</v>
      </c>
      <c r="T179" s="380">
        <v>7720</v>
      </c>
      <c r="U179" s="380">
        <v>7580</v>
      </c>
      <c r="V179" s="380">
        <v>279716</v>
      </c>
      <c r="W179" s="380">
        <v>36516512</v>
      </c>
    </row>
    <row r="180" spans="14:23" ht="12.95" customHeight="1">
      <c r="N180" s="379" t="s">
        <v>4488</v>
      </c>
      <c r="O180" s="380">
        <v>7610</v>
      </c>
      <c r="P180" s="381">
        <v>210</v>
      </c>
      <c r="Q180" s="380">
        <v>319984</v>
      </c>
      <c r="R180" s="380">
        <v>2399931320</v>
      </c>
      <c r="S180" s="380">
        <v>7470</v>
      </c>
      <c r="T180" s="380">
        <v>7610</v>
      </c>
      <c r="U180" s="380">
        <v>7370</v>
      </c>
      <c r="V180" s="380">
        <v>277891</v>
      </c>
      <c r="W180" s="380">
        <v>36516512</v>
      </c>
    </row>
    <row r="181" spans="14:23" ht="12.95" customHeight="1">
      <c r="N181" s="379" t="s">
        <v>4489</v>
      </c>
      <c r="O181" s="380">
        <v>7400</v>
      </c>
      <c r="P181" s="381">
        <v>-120</v>
      </c>
      <c r="Q181" s="380">
        <v>230656</v>
      </c>
      <c r="R181" s="380">
        <v>1716339790</v>
      </c>
      <c r="S181" s="380">
        <v>7500</v>
      </c>
      <c r="T181" s="380">
        <v>7560</v>
      </c>
      <c r="U181" s="380">
        <v>7340</v>
      </c>
      <c r="V181" s="380">
        <v>270222</v>
      </c>
      <c r="W181" s="380">
        <v>36516512</v>
      </c>
    </row>
    <row r="182" spans="14:23" ht="12.95" customHeight="1">
      <c r="N182" s="379" t="s">
        <v>4490</v>
      </c>
      <c r="O182" s="380">
        <v>7520</v>
      </c>
      <c r="P182" s="381">
        <v>330</v>
      </c>
      <c r="Q182" s="380">
        <v>681844</v>
      </c>
      <c r="R182" s="380">
        <v>5104756930</v>
      </c>
      <c r="S182" s="380">
        <v>7190</v>
      </c>
      <c r="T182" s="380">
        <v>7570</v>
      </c>
      <c r="U182" s="380">
        <v>7190</v>
      </c>
      <c r="V182" s="380">
        <v>274604</v>
      </c>
      <c r="W182" s="380">
        <v>36516512</v>
      </c>
    </row>
    <row r="183" spans="14:23" ht="12.95" customHeight="1">
      <c r="N183" s="379" t="s">
        <v>4491</v>
      </c>
      <c r="O183" s="380">
        <v>7190</v>
      </c>
      <c r="P183" s="381">
        <v>-200</v>
      </c>
      <c r="Q183" s="380">
        <v>299166</v>
      </c>
      <c r="R183" s="380">
        <v>2163192600</v>
      </c>
      <c r="S183" s="380">
        <v>7390</v>
      </c>
      <c r="T183" s="380">
        <v>7400</v>
      </c>
      <c r="U183" s="380">
        <v>7150</v>
      </c>
      <c r="V183" s="380">
        <v>262554</v>
      </c>
      <c r="W183" s="380">
        <v>36516512</v>
      </c>
    </row>
    <row r="184" spans="14:23" ht="12.95" customHeight="1">
      <c r="N184" s="379" t="s">
        <v>4492</v>
      </c>
      <c r="O184" s="380">
        <v>7390</v>
      </c>
      <c r="P184" s="381">
        <v>240</v>
      </c>
      <c r="Q184" s="380">
        <v>629382</v>
      </c>
      <c r="R184" s="380">
        <v>4640040020</v>
      </c>
      <c r="S184" s="380">
        <v>7200</v>
      </c>
      <c r="T184" s="380">
        <v>7460</v>
      </c>
      <c r="U184" s="380">
        <v>7190</v>
      </c>
      <c r="V184" s="380">
        <v>268436</v>
      </c>
      <c r="W184" s="380">
        <v>36324236</v>
      </c>
    </row>
    <row r="185" spans="14:23" ht="12.95" customHeight="1">
      <c r="N185" s="379" t="s">
        <v>4493</v>
      </c>
      <c r="O185" s="380">
        <v>7150</v>
      </c>
      <c r="P185" s="381">
        <v>50</v>
      </c>
      <c r="Q185" s="380">
        <v>215962</v>
      </c>
      <c r="R185" s="380">
        <v>1538005670</v>
      </c>
      <c r="S185" s="380">
        <v>7110</v>
      </c>
      <c r="T185" s="380">
        <v>7160</v>
      </c>
      <c r="U185" s="380">
        <v>7060</v>
      </c>
      <c r="V185" s="380">
        <v>259718</v>
      </c>
      <c r="W185" s="380">
        <v>36324236</v>
      </c>
    </row>
    <row r="186" spans="14:23" ht="12.95" customHeight="1">
      <c r="N186" s="379" t="s">
        <v>4494</v>
      </c>
      <c r="O186" s="380">
        <v>7100</v>
      </c>
      <c r="P186" s="381">
        <v>210</v>
      </c>
      <c r="Q186" s="380">
        <v>267048</v>
      </c>
      <c r="R186" s="380">
        <v>1884780910</v>
      </c>
      <c r="S186" s="380">
        <v>6910</v>
      </c>
      <c r="T186" s="380">
        <v>7160</v>
      </c>
      <c r="U186" s="380">
        <v>6880</v>
      </c>
      <c r="V186" s="380">
        <v>257902</v>
      </c>
      <c r="W186" s="380">
        <v>36324236</v>
      </c>
    </row>
    <row r="187" spans="14:23" ht="12.95" customHeight="1">
      <c r="N187" s="379" t="s">
        <v>4495</v>
      </c>
      <c r="O187" s="380">
        <v>6890</v>
      </c>
      <c r="P187" s="381">
        <v>110</v>
      </c>
      <c r="Q187" s="380">
        <v>282550</v>
      </c>
      <c r="R187" s="380">
        <v>1949029410</v>
      </c>
      <c r="S187" s="380">
        <v>6810</v>
      </c>
      <c r="T187" s="380">
        <v>6990</v>
      </c>
      <c r="U187" s="380">
        <v>6800</v>
      </c>
      <c r="V187" s="380">
        <v>250274</v>
      </c>
      <c r="W187" s="380">
        <v>36324236</v>
      </c>
    </row>
    <row r="188" spans="14:23" ht="12.95" customHeight="1">
      <c r="N188" s="379" t="s">
        <v>4496</v>
      </c>
      <c r="O188" s="380">
        <v>6780</v>
      </c>
      <c r="P188" s="381">
        <v>120</v>
      </c>
      <c r="Q188" s="380">
        <v>207798</v>
      </c>
      <c r="R188" s="380">
        <v>1403363900</v>
      </c>
      <c r="S188" s="380">
        <v>6570</v>
      </c>
      <c r="T188" s="380">
        <v>6840</v>
      </c>
      <c r="U188" s="380">
        <v>6570</v>
      </c>
      <c r="V188" s="380">
        <v>246278</v>
      </c>
      <c r="W188" s="380">
        <v>36324236</v>
      </c>
    </row>
    <row r="189" spans="14:23" ht="12.95" customHeight="1">
      <c r="N189" s="379" t="s">
        <v>4497</v>
      </c>
      <c r="O189" s="380">
        <v>6660</v>
      </c>
      <c r="P189" s="381">
        <v>-240</v>
      </c>
      <c r="Q189" s="380">
        <v>304960</v>
      </c>
      <c r="R189" s="380">
        <v>2048947470</v>
      </c>
      <c r="S189" s="380">
        <v>6860</v>
      </c>
      <c r="T189" s="380">
        <v>6900</v>
      </c>
      <c r="U189" s="380">
        <v>6540</v>
      </c>
      <c r="V189" s="380">
        <v>241919</v>
      </c>
      <c r="W189" s="380">
        <v>36324236</v>
      </c>
    </row>
    <row r="190" spans="14:23" ht="12.95" customHeight="1">
      <c r="N190" s="379" t="s">
        <v>4498</v>
      </c>
      <c r="O190" s="380">
        <v>6900</v>
      </c>
      <c r="P190" s="381">
        <v>50</v>
      </c>
      <c r="Q190" s="380">
        <v>142342</v>
      </c>
      <c r="R190" s="380">
        <v>976168210</v>
      </c>
      <c r="S190" s="380">
        <v>6800</v>
      </c>
      <c r="T190" s="380">
        <v>6960</v>
      </c>
      <c r="U190" s="380">
        <v>6790</v>
      </c>
      <c r="V190" s="380">
        <v>250637</v>
      </c>
      <c r="W190" s="380">
        <v>36324236</v>
      </c>
    </row>
    <row r="191" spans="14:23" ht="12.95" customHeight="1">
      <c r="N191" s="379" t="s">
        <v>673</v>
      </c>
      <c r="O191" s="380">
        <v>6850</v>
      </c>
      <c r="P191" s="381">
        <v>-160</v>
      </c>
      <c r="Q191" s="380">
        <v>245699</v>
      </c>
      <c r="R191" s="380">
        <v>1694663250</v>
      </c>
      <c r="S191" s="380">
        <v>7000</v>
      </c>
      <c r="T191" s="380">
        <v>7060</v>
      </c>
      <c r="U191" s="380">
        <v>6820</v>
      </c>
      <c r="V191" s="380">
        <v>248821</v>
      </c>
      <c r="W191" s="380">
        <v>36324236</v>
      </c>
    </row>
    <row r="192" spans="14:23" ht="12.95" customHeight="1">
      <c r="N192" s="379" t="s">
        <v>674</v>
      </c>
      <c r="O192" s="380">
        <v>7010</v>
      </c>
      <c r="P192" s="381">
        <v>-170</v>
      </c>
      <c r="Q192" s="380">
        <v>252554</v>
      </c>
      <c r="R192" s="380">
        <v>1781616800</v>
      </c>
      <c r="S192" s="380">
        <v>7210</v>
      </c>
      <c r="T192" s="380">
        <v>7210</v>
      </c>
      <c r="U192" s="380">
        <v>6930</v>
      </c>
      <c r="V192" s="380">
        <v>254633</v>
      </c>
      <c r="W192" s="380">
        <v>36324236</v>
      </c>
    </row>
    <row r="193" spans="14:23" ht="12.95" customHeight="1">
      <c r="N193" s="379" t="s">
        <v>675</v>
      </c>
      <c r="O193" s="380">
        <v>7180</v>
      </c>
      <c r="P193" s="381">
        <v>-120</v>
      </c>
      <c r="Q193" s="380">
        <v>106595</v>
      </c>
      <c r="R193" s="380">
        <v>770157520</v>
      </c>
      <c r="S193" s="380">
        <v>7300</v>
      </c>
      <c r="T193" s="380">
        <v>7310</v>
      </c>
      <c r="U193" s="380">
        <v>7170</v>
      </c>
      <c r="V193" s="380">
        <v>260808</v>
      </c>
      <c r="W193" s="380">
        <v>36324236</v>
      </c>
    </row>
    <row r="194" spans="14:23" ht="12.95" customHeight="1">
      <c r="N194" s="379" t="s">
        <v>676</v>
      </c>
      <c r="O194" s="380">
        <v>7300</v>
      </c>
      <c r="P194" s="381">
        <v>70</v>
      </c>
      <c r="Q194" s="380">
        <v>169854</v>
      </c>
      <c r="R194" s="380">
        <v>1229502640</v>
      </c>
      <c r="S194" s="380">
        <v>7230</v>
      </c>
      <c r="T194" s="380">
        <v>7310</v>
      </c>
      <c r="U194" s="380">
        <v>7060</v>
      </c>
      <c r="V194" s="380">
        <v>265167</v>
      </c>
      <c r="W194" s="380">
        <v>36324236</v>
      </c>
    </row>
    <row r="195" spans="14:23" ht="12.95" customHeight="1">
      <c r="N195" s="379" t="s">
        <v>677</v>
      </c>
      <c r="O195" s="380">
        <v>7230</v>
      </c>
      <c r="P195" s="381">
        <v>0</v>
      </c>
      <c r="Q195" s="380">
        <v>197294</v>
      </c>
      <c r="R195" s="380">
        <v>1422898440</v>
      </c>
      <c r="S195" s="380">
        <v>7200</v>
      </c>
      <c r="T195" s="380">
        <v>7260</v>
      </c>
      <c r="U195" s="380">
        <v>7160</v>
      </c>
      <c r="V195" s="380">
        <v>262624</v>
      </c>
      <c r="W195" s="380">
        <v>36324236</v>
      </c>
    </row>
    <row r="196" spans="14:23" ht="12.95" customHeight="1">
      <c r="N196" s="379" t="s">
        <v>678</v>
      </c>
      <c r="O196" s="380">
        <v>7230</v>
      </c>
      <c r="P196" s="381">
        <v>160</v>
      </c>
      <c r="Q196" s="380">
        <v>181394</v>
      </c>
      <c r="R196" s="380">
        <v>1301296850</v>
      </c>
      <c r="S196" s="380">
        <v>7070</v>
      </c>
      <c r="T196" s="380">
        <v>7230</v>
      </c>
      <c r="U196" s="380">
        <v>7070</v>
      </c>
      <c r="V196" s="380">
        <v>262624</v>
      </c>
      <c r="W196" s="380">
        <v>36324236</v>
      </c>
    </row>
    <row r="197" spans="14:23" ht="12.95" customHeight="1">
      <c r="N197" s="379" t="s">
        <v>137</v>
      </c>
      <c r="O197" s="380">
        <v>7070</v>
      </c>
      <c r="P197" s="381">
        <v>20</v>
      </c>
      <c r="Q197" s="380">
        <v>137678</v>
      </c>
      <c r="R197" s="380">
        <v>966717560</v>
      </c>
      <c r="S197" s="380">
        <v>7050</v>
      </c>
      <c r="T197" s="380">
        <v>7130</v>
      </c>
      <c r="U197" s="380">
        <v>6940</v>
      </c>
      <c r="V197" s="380">
        <v>256812</v>
      </c>
      <c r="W197" s="380">
        <v>36324236</v>
      </c>
    </row>
    <row r="198" spans="14:23" ht="12.95" customHeight="1">
      <c r="N198" s="379" t="s">
        <v>142</v>
      </c>
      <c r="O198" s="380">
        <v>7050</v>
      </c>
      <c r="P198" s="381">
        <v>70</v>
      </c>
      <c r="Q198" s="380">
        <v>184226</v>
      </c>
      <c r="R198" s="380">
        <v>1308263010</v>
      </c>
      <c r="S198" s="380">
        <v>7090</v>
      </c>
      <c r="T198" s="380">
        <v>7170</v>
      </c>
      <c r="U198" s="380">
        <v>7030</v>
      </c>
      <c r="V198" s="380">
        <v>256086</v>
      </c>
      <c r="W198" s="380">
        <v>36324236</v>
      </c>
    </row>
    <row r="199" spans="14:23" ht="12.95" customHeight="1">
      <c r="N199" s="379" t="s">
        <v>145</v>
      </c>
      <c r="O199" s="380">
        <v>6980</v>
      </c>
      <c r="P199" s="381">
        <v>-60</v>
      </c>
      <c r="Q199" s="380">
        <v>141021</v>
      </c>
      <c r="R199" s="380">
        <v>984769170</v>
      </c>
      <c r="S199" s="380">
        <v>7050</v>
      </c>
      <c r="T199" s="380">
        <v>7050</v>
      </c>
      <c r="U199" s="380">
        <v>6920</v>
      </c>
      <c r="V199" s="380">
        <v>253543</v>
      </c>
      <c r="W199" s="380">
        <v>36324236</v>
      </c>
    </row>
    <row r="200" spans="14:23" ht="12.95" customHeight="1">
      <c r="N200" s="379" t="s">
        <v>150</v>
      </c>
      <c r="O200" s="380">
        <v>7040</v>
      </c>
      <c r="P200" s="381">
        <v>140</v>
      </c>
      <c r="Q200" s="380">
        <v>248106</v>
      </c>
      <c r="R200" s="380">
        <v>1708218970</v>
      </c>
      <c r="S200" s="380">
        <v>6900</v>
      </c>
      <c r="T200" s="380">
        <v>7050</v>
      </c>
      <c r="U200" s="380">
        <v>6770</v>
      </c>
      <c r="V200" s="380">
        <v>255723</v>
      </c>
      <c r="W200" s="380">
        <v>36324236</v>
      </c>
    </row>
    <row r="201" spans="14:23" ht="12.95" customHeight="1">
      <c r="N201" s="379" t="s">
        <v>155</v>
      </c>
      <c r="O201" s="380">
        <v>6900</v>
      </c>
      <c r="P201" s="381">
        <v>-160</v>
      </c>
      <c r="Q201" s="380">
        <v>333481</v>
      </c>
      <c r="R201" s="380">
        <v>2298736680</v>
      </c>
      <c r="S201" s="380">
        <v>7070</v>
      </c>
      <c r="T201" s="380">
        <v>7110</v>
      </c>
      <c r="U201" s="380">
        <v>6780</v>
      </c>
      <c r="V201" s="380">
        <v>250637</v>
      </c>
      <c r="W201" s="380">
        <v>36324236</v>
      </c>
    </row>
    <row r="202" spans="14:23" ht="12.95" customHeight="1">
      <c r="N202" s="379" t="s">
        <v>159</v>
      </c>
      <c r="O202" s="380">
        <v>7060</v>
      </c>
      <c r="P202" s="381">
        <v>10</v>
      </c>
      <c r="Q202" s="380">
        <v>96885</v>
      </c>
      <c r="R202" s="380">
        <v>683529370</v>
      </c>
      <c r="S202" s="380">
        <v>7020</v>
      </c>
      <c r="T202" s="380">
        <v>7110</v>
      </c>
      <c r="U202" s="380">
        <v>7000</v>
      </c>
      <c r="V202" s="380">
        <v>256449</v>
      </c>
      <c r="W202" s="380">
        <v>36324236</v>
      </c>
    </row>
    <row r="203" spans="14:23" ht="12.95" customHeight="1">
      <c r="N203" s="379" t="s">
        <v>164</v>
      </c>
      <c r="O203" s="380">
        <v>7050</v>
      </c>
      <c r="P203" s="381">
        <v>-30</v>
      </c>
      <c r="Q203" s="380">
        <v>298012</v>
      </c>
      <c r="R203" s="380">
        <v>2114522590</v>
      </c>
      <c r="S203" s="380">
        <v>7030</v>
      </c>
      <c r="T203" s="380">
        <v>7220</v>
      </c>
      <c r="U203" s="380">
        <v>7010</v>
      </c>
      <c r="V203" s="380">
        <v>256086</v>
      </c>
      <c r="W203" s="380">
        <v>36324236</v>
      </c>
    </row>
    <row r="204" spans="14:23" ht="12.95" customHeight="1">
      <c r="N204" s="379" t="s">
        <v>169</v>
      </c>
      <c r="O204" s="380">
        <v>7080</v>
      </c>
      <c r="P204" s="381">
        <v>-170</v>
      </c>
      <c r="Q204" s="380">
        <v>344947</v>
      </c>
      <c r="R204" s="380">
        <v>2466009480</v>
      </c>
      <c r="S204" s="380">
        <v>7320</v>
      </c>
      <c r="T204" s="380">
        <v>7340</v>
      </c>
      <c r="U204" s="380">
        <v>6980</v>
      </c>
      <c r="V204" s="380">
        <v>257176</v>
      </c>
      <c r="W204" s="380">
        <v>36324236</v>
      </c>
    </row>
    <row r="205" spans="14:23" ht="12.95" customHeight="1">
      <c r="N205" s="379" t="s">
        <v>172</v>
      </c>
      <c r="O205" s="380">
        <v>7250</v>
      </c>
      <c r="P205" s="381">
        <v>240</v>
      </c>
      <c r="Q205" s="380">
        <v>270036</v>
      </c>
      <c r="R205" s="380">
        <v>1913817900</v>
      </c>
      <c r="S205" s="380">
        <v>7060</v>
      </c>
      <c r="T205" s="380">
        <v>7260</v>
      </c>
      <c r="U205" s="380">
        <v>6950</v>
      </c>
      <c r="V205" s="380">
        <v>263351</v>
      </c>
      <c r="W205" s="380">
        <v>36324236</v>
      </c>
    </row>
    <row r="206" spans="14:23" ht="12.95" customHeight="1">
      <c r="N206" s="379" t="s">
        <v>176</v>
      </c>
      <c r="O206" s="380">
        <v>7010</v>
      </c>
      <c r="P206" s="381">
        <v>-60</v>
      </c>
      <c r="Q206" s="380">
        <v>266377</v>
      </c>
      <c r="R206" s="380">
        <v>1879112190</v>
      </c>
      <c r="S206" s="380">
        <v>7070</v>
      </c>
      <c r="T206" s="380">
        <v>7180</v>
      </c>
      <c r="U206" s="380">
        <v>6930</v>
      </c>
      <c r="V206" s="380">
        <v>254633</v>
      </c>
      <c r="W206" s="380">
        <v>36324236</v>
      </c>
    </row>
    <row r="207" spans="14:23" ht="12.95" customHeight="1">
      <c r="N207" s="379" t="s">
        <v>180</v>
      </c>
      <c r="O207" s="380">
        <v>7070</v>
      </c>
      <c r="P207" s="381">
        <v>-180</v>
      </c>
      <c r="Q207" s="380">
        <v>302943</v>
      </c>
      <c r="R207" s="380">
        <v>2167887280</v>
      </c>
      <c r="S207" s="380">
        <v>7320</v>
      </c>
      <c r="T207" s="380">
        <v>7320</v>
      </c>
      <c r="U207" s="380">
        <v>7050</v>
      </c>
      <c r="V207" s="380">
        <v>256812</v>
      </c>
      <c r="W207" s="380">
        <v>36324236</v>
      </c>
    </row>
    <row r="208" spans="14:23" ht="12.95" customHeight="1">
      <c r="N208" s="379" t="s">
        <v>184</v>
      </c>
      <c r="O208" s="380">
        <v>7250</v>
      </c>
      <c r="P208" s="381">
        <v>-150</v>
      </c>
      <c r="Q208" s="380">
        <v>252101</v>
      </c>
      <c r="R208" s="380">
        <v>1825144830</v>
      </c>
      <c r="S208" s="380">
        <v>7320</v>
      </c>
      <c r="T208" s="380">
        <v>7440</v>
      </c>
      <c r="U208" s="380">
        <v>7160</v>
      </c>
      <c r="V208" s="380">
        <v>263351</v>
      </c>
      <c r="W208" s="380">
        <v>36324236</v>
      </c>
    </row>
    <row r="209" spans="14:23" ht="12.95" customHeight="1">
      <c r="N209" s="379" t="s">
        <v>187</v>
      </c>
      <c r="O209" s="380">
        <v>7400</v>
      </c>
      <c r="P209" s="381">
        <v>180</v>
      </c>
      <c r="Q209" s="380">
        <v>226359</v>
      </c>
      <c r="R209" s="380">
        <v>1665384460</v>
      </c>
      <c r="S209" s="380">
        <v>7200</v>
      </c>
      <c r="T209" s="380">
        <v>7500</v>
      </c>
      <c r="U209" s="380">
        <v>7200</v>
      </c>
      <c r="V209" s="380">
        <v>268799</v>
      </c>
      <c r="W209" s="380">
        <v>36324236</v>
      </c>
    </row>
    <row r="210" spans="14:23" ht="12.95" customHeight="1">
      <c r="N210" s="379" t="s">
        <v>190</v>
      </c>
      <c r="O210" s="380">
        <v>7220</v>
      </c>
      <c r="P210" s="381">
        <v>-80</v>
      </c>
      <c r="Q210" s="380">
        <v>217515</v>
      </c>
      <c r="R210" s="380">
        <v>1565080200</v>
      </c>
      <c r="S210" s="380">
        <v>7290</v>
      </c>
      <c r="T210" s="380">
        <v>7320</v>
      </c>
      <c r="U210" s="380">
        <v>7130</v>
      </c>
      <c r="V210" s="380">
        <v>262261</v>
      </c>
      <c r="W210" s="380">
        <v>36324236</v>
      </c>
    </row>
    <row r="211" spans="14:23" ht="12.95" customHeight="1">
      <c r="N211" s="379" t="s">
        <v>192</v>
      </c>
      <c r="O211" s="380">
        <v>7300</v>
      </c>
      <c r="P211" s="381">
        <v>-200</v>
      </c>
      <c r="Q211" s="380">
        <v>196074</v>
      </c>
      <c r="R211" s="380">
        <v>1452332250</v>
      </c>
      <c r="S211" s="380">
        <v>7430</v>
      </c>
      <c r="T211" s="380">
        <v>7520</v>
      </c>
      <c r="U211" s="380">
        <v>7250</v>
      </c>
      <c r="V211" s="380">
        <v>265167</v>
      </c>
      <c r="W211" s="380">
        <v>36324236</v>
      </c>
    </row>
    <row r="212" spans="14:23" ht="12.95" customHeight="1">
      <c r="N212" s="379" t="s">
        <v>194</v>
      </c>
      <c r="O212" s="380">
        <v>7500</v>
      </c>
      <c r="P212" s="381">
        <v>330</v>
      </c>
      <c r="Q212" s="380">
        <v>429126</v>
      </c>
      <c r="R212" s="380">
        <v>3150131610</v>
      </c>
      <c r="S212" s="380">
        <v>7090</v>
      </c>
      <c r="T212" s="380">
        <v>7520</v>
      </c>
      <c r="U212" s="380">
        <v>7080</v>
      </c>
      <c r="V212" s="380">
        <v>272432</v>
      </c>
      <c r="W212" s="380">
        <v>36324236</v>
      </c>
    </row>
    <row r="213" spans="14:23" ht="12.95" customHeight="1">
      <c r="N213" s="379" t="s">
        <v>196</v>
      </c>
      <c r="O213" s="380">
        <v>7170</v>
      </c>
      <c r="P213" s="381">
        <v>-190</v>
      </c>
      <c r="Q213" s="380">
        <v>329461</v>
      </c>
      <c r="R213" s="380">
        <v>2396832750</v>
      </c>
      <c r="S213" s="380">
        <v>7370</v>
      </c>
      <c r="T213" s="380">
        <v>7480</v>
      </c>
      <c r="U213" s="380">
        <v>7170</v>
      </c>
      <c r="V213" s="380">
        <v>260445</v>
      </c>
      <c r="W213" s="380">
        <v>36324236</v>
      </c>
    </row>
    <row r="214" spans="14:23" ht="12.95" customHeight="1">
      <c r="N214" s="379" t="s">
        <v>198</v>
      </c>
      <c r="O214" s="380">
        <v>7360</v>
      </c>
      <c r="P214" s="381">
        <v>-250</v>
      </c>
      <c r="Q214" s="380">
        <v>505110</v>
      </c>
      <c r="R214" s="380">
        <v>3757298700</v>
      </c>
      <c r="S214" s="380">
        <v>7550</v>
      </c>
      <c r="T214" s="380">
        <v>7700</v>
      </c>
      <c r="U214" s="380">
        <v>7220</v>
      </c>
      <c r="V214" s="380">
        <v>267346</v>
      </c>
      <c r="W214" s="380">
        <v>36324236</v>
      </c>
    </row>
    <row r="215" spans="14:23" ht="12.95" customHeight="1">
      <c r="N215" s="379" t="s">
        <v>200</v>
      </c>
      <c r="O215" s="380">
        <v>7610</v>
      </c>
      <c r="P215" s="381">
        <v>0</v>
      </c>
      <c r="Q215" s="380">
        <v>302859</v>
      </c>
      <c r="R215" s="380">
        <v>2309263690</v>
      </c>
      <c r="S215" s="380">
        <v>7610</v>
      </c>
      <c r="T215" s="380">
        <v>7720</v>
      </c>
      <c r="U215" s="380">
        <v>7590</v>
      </c>
      <c r="V215" s="380">
        <v>276427</v>
      </c>
      <c r="W215" s="380">
        <v>36324236</v>
      </c>
    </row>
    <row r="216" spans="14:23" ht="12.95" customHeight="1">
      <c r="N216" s="379" t="s">
        <v>201</v>
      </c>
      <c r="O216" s="380">
        <v>7610</v>
      </c>
      <c r="P216" s="381">
        <v>-190</v>
      </c>
      <c r="Q216" s="380">
        <v>511539</v>
      </c>
      <c r="R216" s="380">
        <v>3899691950</v>
      </c>
      <c r="S216" s="380">
        <v>7720</v>
      </c>
      <c r="T216" s="380">
        <v>7770</v>
      </c>
      <c r="U216" s="380">
        <v>7570</v>
      </c>
      <c r="V216" s="380">
        <v>276427</v>
      </c>
      <c r="W216" s="380">
        <v>36324236</v>
      </c>
    </row>
    <row r="217" spans="14:23" ht="12.95" customHeight="1">
      <c r="N217" s="379" t="s">
        <v>202</v>
      </c>
      <c r="O217" s="380">
        <v>7800</v>
      </c>
      <c r="P217" s="381">
        <v>-150</v>
      </c>
      <c r="Q217" s="380">
        <v>505992</v>
      </c>
      <c r="R217" s="380">
        <v>3956197950</v>
      </c>
      <c r="S217" s="380">
        <v>7990</v>
      </c>
      <c r="T217" s="380">
        <v>8010</v>
      </c>
      <c r="U217" s="380">
        <v>7710</v>
      </c>
      <c r="V217" s="380">
        <v>283329</v>
      </c>
      <c r="W217" s="380">
        <v>36324236</v>
      </c>
    </row>
    <row r="218" spans="14:23" ht="12.95" customHeight="1">
      <c r="N218" s="379" t="s">
        <v>204</v>
      </c>
      <c r="O218" s="380">
        <v>7950</v>
      </c>
      <c r="P218" s="381">
        <v>70</v>
      </c>
      <c r="Q218" s="380">
        <v>517351</v>
      </c>
      <c r="R218" s="380">
        <v>4083684410</v>
      </c>
      <c r="S218" s="380">
        <v>7900</v>
      </c>
      <c r="T218" s="380">
        <v>7990</v>
      </c>
      <c r="U218" s="380">
        <v>7750</v>
      </c>
      <c r="V218" s="380">
        <v>288778</v>
      </c>
      <c r="W218" s="380">
        <v>36324236</v>
      </c>
    </row>
    <row r="219" spans="14:23" ht="12.95" customHeight="1">
      <c r="N219" s="379" t="s">
        <v>206</v>
      </c>
      <c r="O219" s="380">
        <v>7880</v>
      </c>
      <c r="P219" s="381">
        <v>-300</v>
      </c>
      <c r="Q219" s="380">
        <v>772402</v>
      </c>
      <c r="R219" s="380">
        <v>6154422600</v>
      </c>
      <c r="S219" s="380">
        <v>8230</v>
      </c>
      <c r="T219" s="380">
        <v>8230</v>
      </c>
      <c r="U219" s="380">
        <v>7870</v>
      </c>
      <c r="V219" s="380">
        <v>286235</v>
      </c>
      <c r="W219" s="380">
        <v>36324236</v>
      </c>
    </row>
    <row r="220" spans="14:23" ht="12.95" customHeight="1">
      <c r="N220" s="379" t="s">
        <v>208</v>
      </c>
      <c r="O220" s="380">
        <v>8180</v>
      </c>
      <c r="P220" s="381">
        <v>-120</v>
      </c>
      <c r="Q220" s="380">
        <v>534381</v>
      </c>
      <c r="R220" s="380">
        <v>4393379740</v>
      </c>
      <c r="S220" s="380">
        <v>8360</v>
      </c>
      <c r="T220" s="380">
        <v>8360</v>
      </c>
      <c r="U220" s="380">
        <v>8180</v>
      </c>
      <c r="V220" s="380">
        <v>297132</v>
      </c>
      <c r="W220" s="380">
        <v>36324236</v>
      </c>
    </row>
    <row r="221" spans="14:23" ht="12.95" customHeight="1">
      <c r="N221" s="379" t="s">
        <v>210</v>
      </c>
      <c r="O221" s="380">
        <v>8300</v>
      </c>
      <c r="P221" s="381">
        <v>80</v>
      </c>
      <c r="Q221" s="380">
        <v>443962</v>
      </c>
      <c r="R221" s="380">
        <v>3643370190</v>
      </c>
      <c r="S221" s="380">
        <v>8180</v>
      </c>
      <c r="T221" s="380">
        <v>8300</v>
      </c>
      <c r="U221" s="380">
        <v>8120</v>
      </c>
      <c r="V221" s="380">
        <v>301491</v>
      </c>
      <c r="W221" s="380">
        <v>36324236</v>
      </c>
    </row>
    <row r="222" spans="14:23" ht="12.95" customHeight="1">
      <c r="N222" s="379" t="s">
        <v>211</v>
      </c>
      <c r="O222" s="380">
        <v>8220</v>
      </c>
      <c r="P222" s="381">
        <v>170</v>
      </c>
      <c r="Q222" s="380">
        <v>832104</v>
      </c>
      <c r="R222" s="380">
        <v>6853367220</v>
      </c>
      <c r="S222" s="380">
        <v>8310</v>
      </c>
      <c r="T222" s="380">
        <v>8340</v>
      </c>
      <c r="U222" s="380">
        <v>8130</v>
      </c>
      <c r="V222" s="380">
        <v>298585</v>
      </c>
      <c r="W222" s="380">
        <v>36324236</v>
      </c>
    </row>
    <row r="223" spans="14:23" ht="12.95" customHeight="1">
      <c r="N223" s="379" t="s">
        <v>213</v>
      </c>
      <c r="O223" s="380">
        <v>8050</v>
      </c>
      <c r="P223" s="381">
        <v>-80</v>
      </c>
      <c r="Q223" s="380">
        <v>873150</v>
      </c>
      <c r="R223" s="380">
        <v>6999361920</v>
      </c>
      <c r="S223" s="380">
        <v>8150</v>
      </c>
      <c r="T223" s="380">
        <v>8180</v>
      </c>
      <c r="U223" s="380">
        <v>7870</v>
      </c>
      <c r="V223" s="380">
        <v>292410</v>
      </c>
      <c r="W223" s="380">
        <v>36324236</v>
      </c>
    </row>
    <row r="224" spans="14:23" ht="12.95" customHeight="1">
      <c r="N224" s="379" t="s">
        <v>217</v>
      </c>
      <c r="O224" s="380">
        <v>8130</v>
      </c>
      <c r="P224" s="381">
        <v>-110</v>
      </c>
      <c r="Q224" s="380">
        <v>1032216</v>
      </c>
      <c r="R224" s="380">
        <v>8518620130</v>
      </c>
      <c r="S224" s="380">
        <v>8320</v>
      </c>
      <c r="T224" s="380">
        <v>8480</v>
      </c>
      <c r="U224" s="380">
        <v>8090</v>
      </c>
      <c r="V224" s="380">
        <v>295316</v>
      </c>
      <c r="W224" s="380">
        <v>36324236</v>
      </c>
    </row>
    <row r="225" spans="14:23" ht="12.95" customHeight="1">
      <c r="N225" s="379" t="s">
        <v>220</v>
      </c>
      <c r="O225" s="380">
        <v>8240</v>
      </c>
      <c r="P225" s="381">
        <v>-100</v>
      </c>
      <c r="Q225" s="380">
        <v>1474619</v>
      </c>
      <c r="R225" s="380">
        <v>12212383460</v>
      </c>
      <c r="S225" s="380">
        <v>8390</v>
      </c>
      <c r="T225" s="380">
        <v>8510</v>
      </c>
      <c r="U225" s="380">
        <v>8080</v>
      </c>
      <c r="V225" s="380">
        <v>299312</v>
      </c>
      <c r="W225" s="380">
        <v>36324236</v>
      </c>
    </row>
    <row r="226" spans="14:23" ht="12.95" customHeight="1">
      <c r="N226" s="379" t="s">
        <v>223</v>
      </c>
      <c r="O226" s="380">
        <v>8340</v>
      </c>
      <c r="P226" s="381">
        <v>-360</v>
      </c>
      <c r="Q226" s="380">
        <v>1329629</v>
      </c>
      <c r="R226" s="380">
        <v>11186716470</v>
      </c>
      <c r="S226" s="380">
        <v>8630</v>
      </c>
      <c r="T226" s="380">
        <v>8640</v>
      </c>
      <c r="U226" s="380">
        <v>8320</v>
      </c>
      <c r="V226" s="380">
        <v>299939</v>
      </c>
      <c r="W226" s="380">
        <v>35963930</v>
      </c>
    </row>
    <row r="227" spans="14:23" ht="12.95" customHeight="1">
      <c r="N227" s="379" t="s">
        <v>224</v>
      </c>
      <c r="O227" s="380">
        <v>8700</v>
      </c>
      <c r="P227" s="381">
        <v>640</v>
      </c>
      <c r="Q227" s="380">
        <v>3537812</v>
      </c>
      <c r="R227" s="380">
        <v>30828553790</v>
      </c>
      <c r="S227" s="380">
        <v>8380</v>
      </c>
      <c r="T227" s="380">
        <v>9160</v>
      </c>
      <c r="U227" s="380">
        <v>8320</v>
      </c>
      <c r="V227" s="380">
        <v>312886</v>
      </c>
      <c r="W227" s="380">
        <v>35963930</v>
      </c>
    </row>
    <row r="228" spans="14:23" ht="12.95" customHeight="1">
      <c r="N228" s="379" t="s">
        <v>225</v>
      </c>
      <c r="O228" s="380">
        <v>8060</v>
      </c>
      <c r="P228" s="381">
        <v>-240</v>
      </c>
      <c r="Q228" s="380">
        <v>1029278</v>
      </c>
      <c r="R228" s="380">
        <v>8212337460</v>
      </c>
      <c r="S228" s="380">
        <v>7810</v>
      </c>
      <c r="T228" s="380">
        <v>8110</v>
      </c>
      <c r="U228" s="380">
        <v>7800</v>
      </c>
      <c r="V228" s="380">
        <v>289869</v>
      </c>
      <c r="W228" s="380">
        <v>35963930</v>
      </c>
    </row>
    <row r="229" spans="14:23" ht="12.95" customHeight="1">
      <c r="N229" s="379" t="s">
        <v>227</v>
      </c>
      <c r="O229" s="380">
        <v>8300</v>
      </c>
      <c r="P229" s="381">
        <v>-260</v>
      </c>
      <c r="Q229" s="380">
        <v>941907</v>
      </c>
      <c r="R229" s="380">
        <v>7913901200</v>
      </c>
      <c r="S229" s="380">
        <v>8560</v>
      </c>
      <c r="T229" s="380">
        <v>8560</v>
      </c>
      <c r="U229" s="380">
        <v>8250</v>
      </c>
      <c r="V229" s="380">
        <v>298501</v>
      </c>
      <c r="W229" s="380">
        <v>35963930</v>
      </c>
    </row>
    <row r="230" spans="14:23" ht="12.95" customHeight="1">
      <c r="N230" s="379" t="s">
        <v>228</v>
      </c>
      <c r="O230" s="380">
        <v>8560</v>
      </c>
      <c r="P230" s="381">
        <v>140</v>
      </c>
      <c r="Q230" s="380">
        <v>1089033</v>
      </c>
      <c r="R230" s="380">
        <v>9210573380</v>
      </c>
      <c r="S230" s="380">
        <v>8280</v>
      </c>
      <c r="T230" s="380">
        <v>8590</v>
      </c>
      <c r="U230" s="380">
        <v>8230</v>
      </c>
      <c r="V230" s="380">
        <v>307851</v>
      </c>
      <c r="W230" s="380">
        <v>35963930</v>
      </c>
    </row>
    <row r="231" spans="14:23" ht="12.95" customHeight="1">
      <c r="N231" s="379" t="s">
        <v>229</v>
      </c>
      <c r="O231" s="380">
        <v>8420</v>
      </c>
      <c r="P231" s="381">
        <v>-110</v>
      </c>
      <c r="Q231" s="380">
        <v>756101</v>
      </c>
      <c r="R231" s="380">
        <v>6410308820</v>
      </c>
      <c r="S231" s="380">
        <v>8570</v>
      </c>
      <c r="T231" s="380">
        <v>8630</v>
      </c>
      <c r="U231" s="380">
        <v>8380</v>
      </c>
      <c r="V231" s="380">
        <v>302816</v>
      </c>
      <c r="W231" s="380">
        <v>35963930</v>
      </c>
    </row>
    <row r="232" spans="14:23" ht="12.95" customHeight="1">
      <c r="N232" s="379" t="s">
        <v>231</v>
      </c>
      <c r="O232" s="380">
        <v>8530</v>
      </c>
      <c r="P232" s="381">
        <v>20</v>
      </c>
      <c r="Q232" s="380">
        <v>895129</v>
      </c>
      <c r="R232" s="380">
        <v>7588977900</v>
      </c>
      <c r="S232" s="380">
        <v>8590</v>
      </c>
      <c r="T232" s="380">
        <v>8620</v>
      </c>
      <c r="U232" s="380">
        <v>8380</v>
      </c>
      <c r="V232" s="380">
        <v>306772</v>
      </c>
      <c r="W232" s="380">
        <v>35963930</v>
      </c>
    </row>
    <row r="233" spans="14:23" ht="12.95" customHeight="1">
      <c r="N233" s="379" t="s">
        <v>233</v>
      </c>
      <c r="O233" s="380">
        <v>8510</v>
      </c>
      <c r="P233" s="381">
        <v>310</v>
      </c>
      <c r="Q233" s="380">
        <v>2271026</v>
      </c>
      <c r="R233" s="380">
        <v>19340380130</v>
      </c>
      <c r="S233" s="380">
        <v>8150</v>
      </c>
      <c r="T233" s="380">
        <v>8750</v>
      </c>
      <c r="U233" s="380">
        <v>8110</v>
      </c>
      <c r="V233" s="380">
        <v>306053</v>
      </c>
      <c r="W233" s="380">
        <v>35963930</v>
      </c>
    </row>
    <row r="234" spans="14:23" ht="12.95" customHeight="1">
      <c r="N234" s="379" t="s">
        <v>235</v>
      </c>
      <c r="O234" s="380">
        <v>8200</v>
      </c>
      <c r="P234" s="381">
        <v>-440</v>
      </c>
      <c r="Q234" s="380">
        <v>2801399</v>
      </c>
      <c r="R234" s="380">
        <v>23707027430</v>
      </c>
      <c r="S234" s="380">
        <v>8320</v>
      </c>
      <c r="T234" s="380">
        <v>8740</v>
      </c>
      <c r="U234" s="380">
        <v>8130</v>
      </c>
      <c r="V234" s="380">
        <v>294904</v>
      </c>
      <c r="W234" s="380">
        <v>35963930</v>
      </c>
    </row>
    <row r="235" spans="14:23" ht="12.95" customHeight="1">
      <c r="N235" s="379" t="s">
        <v>237</v>
      </c>
      <c r="O235" s="380">
        <v>8640</v>
      </c>
      <c r="P235" s="381">
        <v>310</v>
      </c>
      <c r="Q235" s="380">
        <v>1877657</v>
      </c>
      <c r="R235" s="380">
        <v>16060827000</v>
      </c>
      <c r="S235" s="380">
        <v>8370</v>
      </c>
      <c r="T235" s="380">
        <v>8750</v>
      </c>
      <c r="U235" s="380">
        <v>8170</v>
      </c>
      <c r="V235" s="380">
        <v>310728</v>
      </c>
      <c r="W235" s="380">
        <v>35963930</v>
      </c>
    </row>
    <row r="236" spans="14:23" ht="12.95" customHeight="1">
      <c r="N236" s="379" t="s">
        <v>238</v>
      </c>
      <c r="O236" s="380">
        <v>8330</v>
      </c>
      <c r="P236" s="381">
        <v>80</v>
      </c>
      <c r="Q236" s="380">
        <v>1767451</v>
      </c>
      <c r="R236" s="380">
        <v>14896629740</v>
      </c>
      <c r="S236" s="380">
        <v>8460</v>
      </c>
      <c r="T236" s="380">
        <v>8590</v>
      </c>
      <c r="U236" s="380">
        <v>8300</v>
      </c>
      <c r="V236" s="380">
        <v>299580</v>
      </c>
      <c r="W236" s="380">
        <v>35963930</v>
      </c>
    </row>
    <row r="237" spans="14:23" ht="12.95" customHeight="1">
      <c r="N237" s="379" t="s">
        <v>241</v>
      </c>
      <c r="O237" s="380">
        <v>8250</v>
      </c>
      <c r="P237" s="381">
        <v>180</v>
      </c>
      <c r="Q237" s="380">
        <v>863842</v>
      </c>
      <c r="R237" s="380">
        <v>6996937830</v>
      </c>
      <c r="S237" s="380">
        <v>8110</v>
      </c>
      <c r="T237" s="380">
        <v>8270</v>
      </c>
      <c r="U237" s="380">
        <v>7920</v>
      </c>
      <c r="V237" s="380">
        <v>296702</v>
      </c>
      <c r="W237" s="380">
        <v>35963930</v>
      </c>
    </row>
    <row r="238" spans="14:23" ht="12.95" customHeight="1">
      <c r="N238" s="379" t="s">
        <v>243</v>
      </c>
      <c r="O238" s="380">
        <v>8070</v>
      </c>
      <c r="P238" s="381">
        <v>-120</v>
      </c>
      <c r="Q238" s="380">
        <v>881795</v>
      </c>
      <c r="R238" s="380">
        <v>7132498610</v>
      </c>
      <c r="S238" s="380">
        <v>8220</v>
      </c>
      <c r="T238" s="380">
        <v>8310</v>
      </c>
      <c r="U238" s="380">
        <v>7970</v>
      </c>
      <c r="V238" s="380">
        <v>290229</v>
      </c>
      <c r="W238" s="380">
        <v>35963930</v>
      </c>
    </row>
    <row r="239" spans="14:23" ht="12.95" customHeight="1">
      <c r="N239" s="379" t="s">
        <v>245</v>
      </c>
      <c r="O239" s="380">
        <v>8190</v>
      </c>
      <c r="P239" s="381">
        <v>90</v>
      </c>
      <c r="Q239" s="380">
        <v>1436784</v>
      </c>
      <c r="R239" s="380">
        <v>11599612540</v>
      </c>
      <c r="S239" s="380">
        <v>8170</v>
      </c>
      <c r="T239" s="380">
        <v>8280</v>
      </c>
      <c r="U239" s="380">
        <v>7810</v>
      </c>
      <c r="V239" s="380">
        <v>294545</v>
      </c>
      <c r="W239" s="380">
        <v>35963930</v>
      </c>
    </row>
    <row r="240" spans="14:23" ht="12.95" customHeight="1">
      <c r="N240" s="379" t="s">
        <v>246</v>
      </c>
      <c r="O240" s="380">
        <v>8100</v>
      </c>
      <c r="P240" s="381">
        <v>190</v>
      </c>
      <c r="Q240" s="380">
        <v>4480278</v>
      </c>
      <c r="R240" s="380">
        <v>37590253550</v>
      </c>
      <c r="S240" s="380">
        <v>8020</v>
      </c>
      <c r="T240" s="380">
        <v>8820</v>
      </c>
      <c r="U240" s="380">
        <v>7930</v>
      </c>
      <c r="V240" s="380">
        <v>291308</v>
      </c>
      <c r="W240" s="380">
        <v>35963930</v>
      </c>
    </row>
    <row r="241" spans="14:23" ht="12.95" customHeight="1">
      <c r="N241" s="379" t="s">
        <v>247</v>
      </c>
      <c r="O241" s="380">
        <v>7910</v>
      </c>
      <c r="P241" s="381">
        <v>-20</v>
      </c>
      <c r="Q241" s="380">
        <v>1015135</v>
      </c>
      <c r="R241" s="380">
        <v>8074044530</v>
      </c>
      <c r="S241" s="380">
        <v>7940</v>
      </c>
      <c r="T241" s="380">
        <v>8140</v>
      </c>
      <c r="U241" s="380">
        <v>7770</v>
      </c>
      <c r="V241" s="380">
        <v>284475</v>
      </c>
      <c r="W241" s="380">
        <v>35963930</v>
      </c>
    </row>
    <row r="242" spans="14:23" ht="12.95" customHeight="1">
      <c r="N242" s="379" t="s">
        <v>249</v>
      </c>
      <c r="O242" s="380">
        <v>7930</v>
      </c>
      <c r="P242" s="381">
        <v>-150</v>
      </c>
      <c r="Q242" s="380">
        <v>832078</v>
      </c>
      <c r="R242" s="380">
        <v>6621147570</v>
      </c>
      <c r="S242" s="380">
        <v>7980</v>
      </c>
      <c r="T242" s="380">
        <v>8080</v>
      </c>
      <c r="U242" s="380">
        <v>7850</v>
      </c>
      <c r="V242" s="380">
        <v>285194</v>
      </c>
      <c r="W242" s="380">
        <v>35963930</v>
      </c>
    </row>
    <row r="243" spans="14:23" ht="12.95" customHeight="1">
      <c r="N243" s="379" t="s">
        <v>251</v>
      </c>
      <c r="O243" s="380">
        <v>8080</v>
      </c>
      <c r="P243" s="381">
        <v>100</v>
      </c>
      <c r="Q243" s="380">
        <v>1674731</v>
      </c>
      <c r="R243" s="380">
        <v>13348282710</v>
      </c>
      <c r="S243" s="380">
        <v>7850</v>
      </c>
      <c r="T243" s="380">
        <v>8140</v>
      </c>
      <c r="U243" s="380">
        <v>7700</v>
      </c>
      <c r="V243" s="380">
        <v>290589</v>
      </c>
      <c r="W243" s="380">
        <v>35963930</v>
      </c>
    </row>
    <row r="244" spans="14:23" ht="12.95" customHeight="1">
      <c r="N244" s="379" t="s">
        <v>5491</v>
      </c>
      <c r="O244" s="380">
        <v>7980</v>
      </c>
      <c r="P244" s="381">
        <v>380</v>
      </c>
      <c r="Q244" s="380">
        <v>2932797</v>
      </c>
      <c r="R244" s="380">
        <v>23281133060</v>
      </c>
      <c r="S244" s="380">
        <v>7830</v>
      </c>
      <c r="T244" s="380">
        <v>8110</v>
      </c>
      <c r="U244" s="380">
        <v>7710</v>
      </c>
      <c r="V244" s="380">
        <v>286992</v>
      </c>
      <c r="W244" s="380">
        <v>35963930</v>
      </c>
    </row>
    <row r="245" spans="14:23" ht="12.95" customHeight="1">
      <c r="N245" s="379" t="s">
        <v>5496</v>
      </c>
      <c r="O245" s="380">
        <v>7600</v>
      </c>
      <c r="P245" s="381">
        <v>180</v>
      </c>
      <c r="Q245" s="380">
        <v>451252</v>
      </c>
      <c r="R245" s="380">
        <v>3369039300</v>
      </c>
      <c r="S245" s="380">
        <v>7450</v>
      </c>
      <c r="T245" s="380">
        <v>7600</v>
      </c>
      <c r="U245" s="380">
        <v>7350</v>
      </c>
      <c r="V245" s="380">
        <v>273326</v>
      </c>
      <c r="W245" s="380">
        <v>35963930</v>
      </c>
    </row>
    <row r="246" spans="14:23" ht="12.95" customHeight="1">
      <c r="N246" s="379" t="s">
        <v>5499</v>
      </c>
      <c r="O246" s="380">
        <v>7420</v>
      </c>
      <c r="P246" s="381">
        <v>20</v>
      </c>
      <c r="Q246" s="380">
        <v>205666</v>
      </c>
      <c r="R246" s="380">
        <v>1529052780</v>
      </c>
      <c r="S246" s="380">
        <v>7480</v>
      </c>
      <c r="T246" s="380">
        <v>7560</v>
      </c>
      <c r="U246" s="380">
        <v>7360</v>
      </c>
      <c r="V246" s="380">
        <v>266852</v>
      </c>
      <c r="W246" s="380">
        <v>35963930</v>
      </c>
    </row>
    <row r="247" spans="14:23" ht="12.95" customHeight="1">
      <c r="N247" s="379" t="s">
        <v>5502</v>
      </c>
      <c r="O247" s="380">
        <v>7400</v>
      </c>
      <c r="P247" s="381">
        <v>-40</v>
      </c>
      <c r="Q247" s="380">
        <v>613722</v>
      </c>
      <c r="R247" s="380">
        <v>4610986700</v>
      </c>
      <c r="S247" s="380">
        <v>7500</v>
      </c>
      <c r="T247" s="380">
        <v>7740</v>
      </c>
      <c r="U247" s="380">
        <v>7380</v>
      </c>
      <c r="V247" s="380">
        <v>266133</v>
      </c>
      <c r="W247" s="380">
        <v>35963930</v>
      </c>
    </row>
    <row r="248" spans="14:23" ht="12.95" customHeight="1">
      <c r="N248" s="379" t="s">
        <v>5505</v>
      </c>
      <c r="O248" s="380">
        <v>7440</v>
      </c>
      <c r="P248" s="381">
        <v>-60</v>
      </c>
      <c r="Q248" s="380">
        <v>324772</v>
      </c>
      <c r="R248" s="380">
        <v>2416467540</v>
      </c>
      <c r="S248" s="380">
        <v>7510</v>
      </c>
      <c r="T248" s="380">
        <v>7540</v>
      </c>
      <c r="U248" s="380">
        <v>7390</v>
      </c>
      <c r="V248" s="380">
        <v>267572</v>
      </c>
      <c r="W248" s="380">
        <v>35963930</v>
      </c>
    </row>
    <row r="249" spans="14:23" ht="12.95" customHeight="1">
      <c r="N249" s="379" t="s">
        <v>5510</v>
      </c>
      <c r="O249" s="380">
        <v>7500</v>
      </c>
      <c r="P249" s="381">
        <v>-110</v>
      </c>
      <c r="Q249" s="380">
        <v>366176</v>
      </c>
      <c r="R249" s="380">
        <v>2765982260</v>
      </c>
      <c r="S249" s="380">
        <v>7660</v>
      </c>
      <c r="T249" s="380">
        <v>7670</v>
      </c>
      <c r="U249" s="380">
        <v>7480</v>
      </c>
      <c r="V249" s="380">
        <v>269729</v>
      </c>
      <c r="W249" s="380">
        <v>35963930</v>
      </c>
    </row>
    <row r="250" spans="14:23" ht="12.95" customHeight="1">
      <c r="N250" s="379" t="s">
        <v>5514</v>
      </c>
      <c r="O250" s="380">
        <v>7610</v>
      </c>
      <c r="P250" s="381">
        <v>-90</v>
      </c>
      <c r="Q250" s="380">
        <v>501755</v>
      </c>
      <c r="R250" s="380">
        <v>3831375160</v>
      </c>
      <c r="S250" s="380">
        <v>7760</v>
      </c>
      <c r="T250" s="380">
        <v>7790</v>
      </c>
      <c r="U250" s="380">
        <v>7550</v>
      </c>
      <c r="V250" s="380">
        <v>273686</v>
      </c>
      <c r="W250" s="380">
        <v>35963930</v>
      </c>
    </row>
    <row r="251" spans="14:23" ht="12.95" customHeight="1">
      <c r="N251" s="379" t="s">
        <v>5518</v>
      </c>
      <c r="O251" s="380">
        <v>7700</v>
      </c>
      <c r="P251" s="381">
        <v>160</v>
      </c>
      <c r="Q251" s="380">
        <v>1152734</v>
      </c>
      <c r="R251" s="380">
        <v>8809985080</v>
      </c>
      <c r="S251" s="380">
        <v>7540</v>
      </c>
      <c r="T251" s="380">
        <v>7840</v>
      </c>
      <c r="U251" s="380">
        <v>7380</v>
      </c>
      <c r="V251" s="380">
        <v>276922</v>
      </c>
      <c r="W251" s="380">
        <v>35963930</v>
      </c>
    </row>
    <row r="252" spans="14:23" ht="12.95" customHeight="1">
      <c r="N252" s="379" t="s">
        <v>5521</v>
      </c>
      <c r="O252" s="380">
        <v>7540</v>
      </c>
      <c r="P252" s="381">
        <v>-100</v>
      </c>
      <c r="Q252" s="380">
        <v>477597</v>
      </c>
      <c r="R252" s="380">
        <v>3617439460</v>
      </c>
      <c r="S252" s="380">
        <v>7610</v>
      </c>
      <c r="T252" s="380">
        <v>7690</v>
      </c>
      <c r="U252" s="380">
        <v>7470</v>
      </c>
      <c r="V252" s="380">
        <v>271168</v>
      </c>
      <c r="W252" s="380">
        <v>35963930</v>
      </c>
    </row>
    <row r="253" spans="14:23" ht="12.95" customHeight="1">
      <c r="N253" s="379" t="s">
        <v>5526</v>
      </c>
      <c r="O253" s="380">
        <v>7640</v>
      </c>
      <c r="P253" s="381">
        <v>-120</v>
      </c>
      <c r="Q253" s="380">
        <v>508636</v>
      </c>
      <c r="R253" s="380">
        <v>3906220670</v>
      </c>
      <c r="S253" s="380">
        <v>7790</v>
      </c>
      <c r="T253" s="380">
        <v>7790</v>
      </c>
      <c r="U253" s="380">
        <v>7610</v>
      </c>
      <c r="V253" s="380">
        <v>274764</v>
      </c>
      <c r="W253" s="380">
        <v>35963930</v>
      </c>
    </row>
    <row r="254" spans="14:23" ht="12.95" customHeight="1">
      <c r="N254" s="379" t="s">
        <v>5530</v>
      </c>
      <c r="O254" s="380">
        <v>7760</v>
      </c>
      <c r="P254" s="381">
        <v>400</v>
      </c>
      <c r="Q254" s="380">
        <v>1241204</v>
      </c>
      <c r="R254" s="380">
        <v>9504881120</v>
      </c>
      <c r="S254" s="380">
        <v>7380</v>
      </c>
      <c r="T254" s="380">
        <v>7770</v>
      </c>
      <c r="U254" s="380">
        <v>7370</v>
      </c>
      <c r="V254" s="380">
        <v>279080</v>
      </c>
      <c r="W254" s="380">
        <v>35963930</v>
      </c>
    </row>
    <row r="255" spans="14:23" ht="12.95" customHeight="1">
      <c r="N255" s="379" t="s">
        <v>5536</v>
      </c>
      <c r="O255" s="380">
        <v>7360</v>
      </c>
      <c r="P255" s="381">
        <v>-40</v>
      </c>
      <c r="Q255" s="380">
        <v>261361</v>
      </c>
      <c r="R255" s="380">
        <v>1933250680</v>
      </c>
      <c r="S255" s="380">
        <v>7520</v>
      </c>
      <c r="T255" s="380">
        <v>7520</v>
      </c>
      <c r="U255" s="380">
        <v>7350</v>
      </c>
      <c r="V255" s="380">
        <v>264695</v>
      </c>
      <c r="W255" s="380">
        <v>35963930</v>
      </c>
    </row>
    <row r="256" spans="14:23" ht="12.95" customHeight="1">
      <c r="N256" s="379" t="s">
        <v>5541</v>
      </c>
      <c r="O256" s="380">
        <v>7400</v>
      </c>
      <c r="P256" s="381">
        <v>-70</v>
      </c>
      <c r="Q256" s="380">
        <v>269391</v>
      </c>
      <c r="R256" s="380">
        <v>2008947780</v>
      </c>
      <c r="S256" s="380">
        <v>7480</v>
      </c>
      <c r="T256" s="380">
        <v>7560</v>
      </c>
      <c r="U256" s="380">
        <v>7390</v>
      </c>
      <c r="V256" s="380">
        <v>266133</v>
      </c>
      <c r="W256" s="380">
        <v>35963930</v>
      </c>
    </row>
    <row r="257" spans="14:23" ht="12.95" customHeight="1">
      <c r="N257" s="379" t="s">
        <v>5547</v>
      </c>
      <c r="O257" s="380">
        <v>7470</v>
      </c>
      <c r="P257" s="381">
        <v>-70</v>
      </c>
      <c r="Q257" s="380">
        <v>360416</v>
      </c>
      <c r="R257" s="380">
        <v>2706358180</v>
      </c>
      <c r="S257" s="380">
        <v>7550</v>
      </c>
      <c r="T257" s="380">
        <v>7640</v>
      </c>
      <c r="U257" s="380">
        <v>7440</v>
      </c>
      <c r="V257" s="380">
        <v>268651</v>
      </c>
      <c r="W257" s="380">
        <v>35963930</v>
      </c>
    </row>
    <row r="258" spans="14:23" ht="12.95" customHeight="1">
      <c r="N258" s="379" t="s">
        <v>5551</v>
      </c>
      <c r="O258" s="380">
        <v>7540</v>
      </c>
      <c r="P258" s="381">
        <v>280</v>
      </c>
      <c r="Q258" s="380">
        <v>740502</v>
      </c>
      <c r="R258" s="380">
        <v>5518655570</v>
      </c>
      <c r="S258" s="380">
        <v>7210</v>
      </c>
      <c r="T258" s="380">
        <v>7610</v>
      </c>
      <c r="U258" s="380">
        <v>7200</v>
      </c>
      <c r="V258" s="380">
        <v>271168</v>
      </c>
      <c r="W258" s="380">
        <v>35963930</v>
      </c>
    </row>
    <row r="259" spans="14:23" ht="12.95" customHeight="1">
      <c r="N259" s="379" t="s">
        <v>5555</v>
      </c>
      <c r="O259" s="380">
        <v>7260</v>
      </c>
      <c r="P259" s="381">
        <v>-280</v>
      </c>
      <c r="Q259" s="380">
        <v>383392</v>
      </c>
      <c r="R259" s="380">
        <v>2806841300</v>
      </c>
      <c r="S259" s="380">
        <v>7440</v>
      </c>
      <c r="T259" s="380">
        <v>7510</v>
      </c>
      <c r="U259" s="380">
        <v>7250</v>
      </c>
      <c r="V259" s="380">
        <v>261098</v>
      </c>
      <c r="W259" s="380">
        <v>35963930</v>
      </c>
    </row>
    <row r="260" spans="14:23" ht="12.95" customHeight="1">
      <c r="N260" s="379" t="s">
        <v>5561</v>
      </c>
      <c r="O260" s="380">
        <v>7540</v>
      </c>
      <c r="P260" s="381">
        <v>-140</v>
      </c>
      <c r="Q260" s="380">
        <v>551727</v>
      </c>
      <c r="R260" s="380">
        <v>4228160960</v>
      </c>
      <c r="S260" s="380">
        <v>7780</v>
      </c>
      <c r="T260" s="380">
        <v>7820</v>
      </c>
      <c r="U260" s="380">
        <v>7500</v>
      </c>
      <c r="V260" s="380">
        <v>271168</v>
      </c>
      <c r="W260" s="380">
        <v>35963930</v>
      </c>
    </row>
    <row r="261" spans="14:23" ht="12.95" customHeight="1">
      <c r="N261" s="379" t="s">
        <v>5567</v>
      </c>
      <c r="O261" s="380">
        <v>7680</v>
      </c>
      <c r="P261" s="381">
        <v>340</v>
      </c>
      <c r="Q261" s="380">
        <v>1314783</v>
      </c>
      <c r="R261" s="380">
        <v>10059629530</v>
      </c>
      <c r="S261" s="380">
        <v>7350</v>
      </c>
      <c r="T261" s="380">
        <v>7780</v>
      </c>
      <c r="U261" s="380">
        <v>7340</v>
      </c>
      <c r="V261" s="380">
        <v>276203</v>
      </c>
      <c r="W261" s="380">
        <v>35963930</v>
      </c>
    </row>
    <row r="262" spans="14:23" ht="12.95" customHeight="1">
      <c r="N262" s="379" t="s">
        <v>5572</v>
      </c>
      <c r="O262" s="380">
        <v>7340</v>
      </c>
      <c r="P262" s="381">
        <v>-90</v>
      </c>
      <c r="Q262" s="380">
        <v>546136</v>
      </c>
      <c r="R262" s="380">
        <v>4073522490</v>
      </c>
      <c r="S262" s="380">
        <v>7500</v>
      </c>
      <c r="T262" s="380">
        <v>7670</v>
      </c>
      <c r="U262" s="380">
        <v>7280</v>
      </c>
      <c r="V262" s="380">
        <v>263975</v>
      </c>
      <c r="W262" s="380">
        <v>35963930</v>
      </c>
    </row>
    <row r="263" spans="14:23" ht="12.95" customHeight="1">
      <c r="N263" s="379" t="s">
        <v>5577</v>
      </c>
      <c r="O263" s="380">
        <v>7430</v>
      </c>
      <c r="P263" s="381">
        <v>380</v>
      </c>
      <c r="Q263" s="380">
        <v>743697</v>
      </c>
      <c r="R263" s="380">
        <v>5427678500</v>
      </c>
      <c r="S263" s="380">
        <v>6980</v>
      </c>
      <c r="T263" s="380">
        <v>7430</v>
      </c>
      <c r="U263" s="380">
        <v>6930</v>
      </c>
      <c r="V263" s="380">
        <v>267212</v>
      </c>
      <c r="W263" s="380">
        <v>35963930</v>
      </c>
    </row>
    <row r="264" spans="14:23" ht="12.95" customHeight="1">
      <c r="N264" s="379" t="s">
        <v>5583</v>
      </c>
      <c r="O264" s="380">
        <v>7050</v>
      </c>
      <c r="P264" s="381">
        <v>140</v>
      </c>
      <c r="Q264" s="380">
        <v>210631</v>
      </c>
      <c r="R264" s="380">
        <v>1470422250</v>
      </c>
      <c r="S264" s="380">
        <v>7010</v>
      </c>
      <c r="T264" s="380">
        <v>7070</v>
      </c>
      <c r="U264" s="380">
        <v>6880</v>
      </c>
      <c r="V264" s="380">
        <v>253546</v>
      </c>
      <c r="W264" s="380">
        <v>35963930</v>
      </c>
    </row>
    <row r="265" spans="14:23" ht="12.95" customHeight="1">
      <c r="N265" s="379" t="s">
        <v>5587</v>
      </c>
      <c r="O265" s="380">
        <v>6910</v>
      </c>
      <c r="P265" s="381">
        <v>130</v>
      </c>
      <c r="Q265" s="380">
        <v>166690</v>
      </c>
      <c r="R265" s="380">
        <v>1151741120</v>
      </c>
      <c r="S265" s="380">
        <v>6810</v>
      </c>
      <c r="T265" s="380">
        <v>7010</v>
      </c>
      <c r="U265" s="380">
        <v>6780</v>
      </c>
      <c r="V265" s="380">
        <v>248511</v>
      </c>
      <c r="W265" s="380">
        <v>35963930</v>
      </c>
    </row>
    <row r="266" spans="14:23" ht="12.95" customHeight="1">
      <c r="N266" s="379" t="s">
        <v>5590</v>
      </c>
      <c r="O266" s="380">
        <v>6780</v>
      </c>
      <c r="P266" s="381">
        <v>60</v>
      </c>
      <c r="Q266" s="380">
        <v>293880</v>
      </c>
      <c r="R266" s="380">
        <v>1974359540</v>
      </c>
      <c r="S266" s="380">
        <v>6720</v>
      </c>
      <c r="T266" s="380">
        <v>6800</v>
      </c>
      <c r="U266" s="380">
        <v>6580</v>
      </c>
      <c r="V266" s="380">
        <v>243835</v>
      </c>
      <c r="W266" s="380">
        <v>35963930</v>
      </c>
    </row>
    <row r="267" spans="14:23" ht="12.95" customHeight="1">
      <c r="N267" s="379" t="s">
        <v>5596</v>
      </c>
      <c r="O267" s="380">
        <v>6720</v>
      </c>
      <c r="P267" s="381">
        <v>-120</v>
      </c>
      <c r="Q267" s="380">
        <v>195605</v>
      </c>
      <c r="R267" s="380">
        <v>1314439660</v>
      </c>
      <c r="S267" s="380">
        <v>6890</v>
      </c>
      <c r="T267" s="380">
        <v>6890</v>
      </c>
      <c r="U267" s="380">
        <v>6670</v>
      </c>
      <c r="V267" s="380">
        <v>241678</v>
      </c>
      <c r="W267" s="380">
        <v>35963930</v>
      </c>
    </row>
    <row r="268" spans="14:23" ht="12.95" customHeight="1">
      <c r="N268" s="379" t="s">
        <v>5601</v>
      </c>
      <c r="O268" s="380">
        <v>6840</v>
      </c>
      <c r="P268" s="381">
        <v>120</v>
      </c>
      <c r="Q268" s="380">
        <v>156844</v>
      </c>
      <c r="R268" s="380">
        <v>1068858100</v>
      </c>
      <c r="S268" s="380">
        <v>6810</v>
      </c>
      <c r="T268" s="380">
        <v>6880</v>
      </c>
      <c r="U268" s="380">
        <v>6750</v>
      </c>
      <c r="V268" s="380">
        <v>245993</v>
      </c>
      <c r="W268" s="380">
        <v>35963930</v>
      </c>
    </row>
    <row r="269" spans="14:23" ht="12.95" customHeight="1">
      <c r="N269" s="379" t="s">
        <v>5605</v>
      </c>
      <c r="O269" s="380">
        <v>6720</v>
      </c>
      <c r="P269" s="381">
        <v>-10</v>
      </c>
      <c r="Q269" s="380">
        <v>324524</v>
      </c>
      <c r="R269" s="380">
        <v>2156871000</v>
      </c>
      <c r="S269" s="380">
        <v>6730</v>
      </c>
      <c r="T269" s="380">
        <v>6740</v>
      </c>
      <c r="U269" s="380">
        <v>6530</v>
      </c>
      <c r="V269" s="380">
        <v>241678</v>
      </c>
      <c r="W269" s="380">
        <v>35963930</v>
      </c>
    </row>
    <row r="270" spans="14:23" ht="12.95" customHeight="1">
      <c r="N270" s="379" t="s">
        <v>5609</v>
      </c>
      <c r="O270" s="380">
        <v>6730</v>
      </c>
      <c r="P270" s="381">
        <v>-310</v>
      </c>
      <c r="Q270" s="380">
        <v>387539</v>
      </c>
      <c r="R270" s="380">
        <v>2648735060</v>
      </c>
      <c r="S270" s="380">
        <v>6950</v>
      </c>
      <c r="T270" s="380">
        <v>6980</v>
      </c>
      <c r="U270" s="380">
        <v>6650</v>
      </c>
      <c r="V270" s="380">
        <v>242037</v>
      </c>
      <c r="W270" s="380">
        <v>35963930</v>
      </c>
    </row>
    <row r="271" spans="14:23" ht="12.95" customHeight="1">
      <c r="N271" s="379" t="s">
        <v>5613</v>
      </c>
      <c r="O271" s="380">
        <v>7040</v>
      </c>
      <c r="P271" s="381">
        <v>-40</v>
      </c>
      <c r="Q271" s="380">
        <v>211082</v>
      </c>
      <c r="R271" s="380">
        <v>1491618390</v>
      </c>
      <c r="S271" s="380">
        <v>7190</v>
      </c>
      <c r="T271" s="380">
        <v>7190</v>
      </c>
      <c r="U271" s="380">
        <v>7010</v>
      </c>
      <c r="V271" s="380">
        <v>253186</v>
      </c>
      <c r="W271" s="380">
        <v>35963930</v>
      </c>
    </row>
    <row r="272" spans="14:23" ht="12.95" customHeight="1">
      <c r="N272" s="379" t="s">
        <v>5618</v>
      </c>
      <c r="O272" s="380">
        <v>7080</v>
      </c>
      <c r="P272" s="381">
        <v>-10</v>
      </c>
      <c r="Q272" s="380">
        <v>160196</v>
      </c>
      <c r="R272" s="380">
        <v>1136131220</v>
      </c>
      <c r="S272" s="380">
        <v>7090</v>
      </c>
      <c r="T272" s="380">
        <v>7180</v>
      </c>
      <c r="U272" s="380">
        <v>7020</v>
      </c>
      <c r="V272" s="380">
        <v>254625</v>
      </c>
      <c r="W272" s="380">
        <v>35963930</v>
      </c>
    </row>
    <row r="273" spans="14:23" ht="12.95" customHeight="1">
      <c r="N273" s="379" t="s">
        <v>5622</v>
      </c>
      <c r="O273" s="380">
        <v>7090</v>
      </c>
      <c r="P273" s="381">
        <v>-120</v>
      </c>
      <c r="Q273" s="380">
        <v>162331</v>
      </c>
      <c r="R273" s="380">
        <v>1154983520</v>
      </c>
      <c r="S273" s="380">
        <v>7190</v>
      </c>
      <c r="T273" s="380">
        <v>7200</v>
      </c>
      <c r="U273" s="380">
        <v>7070</v>
      </c>
      <c r="V273" s="380">
        <v>254984</v>
      </c>
      <c r="W273" s="380">
        <v>35963930</v>
      </c>
    </row>
    <row r="274" spans="14:23" ht="12.95" customHeight="1">
      <c r="N274" s="379" t="s">
        <v>5627</v>
      </c>
      <c r="O274" s="380">
        <v>7210</v>
      </c>
      <c r="P274" s="381">
        <v>-110</v>
      </c>
      <c r="Q274" s="380">
        <v>113658</v>
      </c>
      <c r="R274" s="380">
        <v>822991870</v>
      </c>
      <c r="S274" s="380">
        <v>7320</v>
      </c>
      <c r="T274" s="380">
        <v>7320</v>
      </c>
      <c r="U274" s="380">
        <v>7210</v>
      </c>
      <c r="V274" s="380">
        <v>259300</v>
      </c>
      <c r="W274" s="380">
        <v>35963930</v>
      </c>
    </row>
    <row r="275" spans="14:23" ht="12.95" customHeight="1">
      <c r="N275" s="379" t="s">
        <v>5631</v>
      </c>
      <c r="O275" s="380">
        <v>7320</v>
      </c>
      <c r="P275" s="381">
        <v>20</v>
      </c>
      <c r="Q275" s="380">
        <v>194702</v>
      </c>
      <c r="R275" s="380">
        <v>1406196170</v>
      </c>
      <c r="S275" s="380">
        <v>7250</v>
      </c>
      <c r="T275" s="380">
        <v>7320</v>
      </c>
      <c r="U275" s="380">
        <v>7170</v>
      </c>
      <c r="V275" s="380">
        <v>263256</v>
      </c>
      <c r="W275" s="380">
        <v>35963930</v>
      </c>
    </row>
    <row r="276" spans="14:23" ht="12.95" customHeight="1">
      <c r="N276" s="379" t="s">
        <v>5637</v>
      </c>
      <c r="O276" s="380">
        <v>7300</v>
      </c>
      <c r="P276" s="381">
        <v>-60</v>
      </c>
      <c r="Q276" s="380">
        <v>153643</v>
      </c>
      <c r="R276" s="380">
        <v>1119984910</v>
      </c>
      <c r="S276" s="380">
        <v>7380</v>
      </c>
      <c r="T276" s="380">
        <v>7380</v>
      </c>
      <c r="U276" s="380">
        <v>7250</v>
      </c>
      <c r="V276" s="380">
        <v>262537</v>
      </c>
      <c r="W276" s="380">
        <v>35963930</v>
      </c>
    </row>
    <row r="277" spans="14:23" ht="12.95" customHeight="1">
      <c r="N277" s="379" t="s">
        <v>5641</v>
      </c>
      <c r="O277" s="380">
        <v>7360</v>
      </c>
      <c r="P277" s="381">
        <v>140</v>
      </c>
      <c r="Q277" s="380">
        <v>303641</v>
      </c>
      <c r="R277" s="380">
        <v>2210750390</v>
      </c>
      <c r="S277" s="380">
        <v>7210</v>
      </c>
      <c r="T277" s="380">
        <v>7380</v>
      </c>
      <c r="U277" s="380">
        <v>7080</v>
      </c>
      <c r="V277" s="380">
        <v>264695</v>
      </c>
      <c r="W277" s="380">
        <v>35963930</v>
      </c>
    </row>
    <row r="278" spans="14:23" ht="12.95" customHeight="1">
      <c r="N278" s="379" t="s">
        <v>5647</v>
      </c>
      <c r="O278" s="380">
        <v>7220</v>
      </c>
      <c r="P278" s="381">
        <v>20</v>
      </c>
      <c r="Q278" s="380">
        <v>165002</v>
      </c>
      <c r="R278" s="380">
        <v>1194063170</v>
      </c>
      <c r="S278" s="380">
        <v>7200</v>
      </c>
      <c r="T278" s="380">
        <v>7290</v>
      </c>
      <c r="U278" s="380">
        <v>7180</v>
      </c>
      <c r="V278" s="380">
        <v>259660</v>
      </c>
      <c r="W278" s="380">
        <v>35963930</v>
      </c>
    </row>
    <row r="279" spans="14:23" ht="12.95" customHeight="1">
      <c r="N279" s="379" t="s">
        <v>5650</v>
      </c>
      <c r="O279" s="380">
        <v>7200</v>
      </c>
      <c r="P279" s="381">
        <v>30</v>
      </c>
      <c r="Q279" s="380">
        <v>219297</v>
      </c>
      <c r="R279" s="380">
        <v>1565043590</v>
      </c>
      <c r="S279" s="380">
        <v>7180</v>
      </c>
      <c r="T279" s="380">
        <v>7200</v>
      </c>
      <c r="U279" s="380">
        <v>7080</v>
      </c>
      <c r="V279" s="380">
        <v>258940</v>
      </c>
      <c r="W279" s="380">
        <v>35963930</v>
      </c>
    </row>
    <row r="280" spans="14:23" ht="12.95" customHeight="1">
      <c r="N280" s="379" t="s">
        <v>5655</v>
      </c>
      <c r="O280" s="380">
        <v>7170</v>
      </c>
      <c r="P280" s="381">
        <v>30</v>
      </c>
      <c r="Q280" s="380">
        <v>156644</v>
      </c>
      <c r="R280" s="380">
        <v>1116695990</v>
      </c>
      <c r="S280" s="380">
        <v>7120</v>
      </c>
      <c r="T280" s="380">
        <v>7190</v>
      </c>
      <c r="U280" s="380">
        <v>7080</v>
      </c>
      <c r="V280" s="380">
        <v>257861</v>
      </c>
      <c r="W280" s="380">
        <v>35963930</v>
      </c>
    </row>
    <row r="281" spans="14:23" ht="12.95" customHeight="1">
      <c r="N281" s="379" t="s">
        <v>5659</v>
      </c>
      <c r="O281" s="380">
        <v>7140</v>
      </c>
      <c r="P281" s="381">
        <v>200</v>
      </c>
      <c r="Q281" s="380">
        <v>160244</v>
      </c>
      <c r="R281" s="380">
        <v>1133124610</v>
      </c>
      <c r="S281" s="380">
        <v>6960</v>
      </c>
      <c r="T281" s="380">
        <v>7150</v>
      </c>
      <c r="U281" s="380">
        <v>6950</v>
      </c>
      <c r="V281" s="380">
        <v>256782</v>
      </c>
      <c r="W281" s="380">
        <v>35963930</v>
      </c>
    </row>
    <row r="282" spans="14:23" ht="12.95" customHeight="1">
      <c r="N282" s="379" t="s">
        <v>5663</v>
      </c>
      <c r="O282" s="380">
        <v>6940</v>
      </c>
      <c r="P282" s="381">
        <v>0</v>
      </c>
      <c r="Q282" s="380">
        <v>175188</v>
      </c>
      <c r="R282" s="380">
        <v>1224990390</v>
      </c>
      <c r="S282" s="380">
        <v>6970</v>
      </c>
      <c r="T282" s="380">
        <v>7100</v>
      </c>
      <c r="U282" s="380">
        <v>6840</v>
      </c>
      <c r="V282" s="380">
        <v>249590</v>
      </c>
      <c r="W282" s="380">
        <v>35963930</v>
      </c>
    </row>
    <row r="283" spans="14:23" ht="12.95" customHeight="1">
      <c r="N283" s="379" t="s">
        <v>5668</v>
      </c>
      <c r="O283" s="380">
        <v>6940</v>
      </c>
      <c r="P283" s="381">
        <v>40</v>
      </c>
      <c r="Q283" s="380">
        <v>240636</v>
      </c>
      <c r="R283" s="380">
        <v>1671288130</v>
      </c>
      <c r="S283" s="380">
        <v>6900</v>
      </c>
      <c r="T283" s="380">
        <v>7040</v>
      </c>
      <c r="U283" s="380">
        <v>6900</v>
      </c>
      <c r="V283" s="380">
        <v>249152</v>
      </c>
      <c r="W283" s="380">
        <v>35900915</v>
      </c>
    </row>
    <row r="284" spans="14:23" ht="12.95" customHeight="1">
      <c r="N284" s="379" t="s">
        <v>5672</v>
      </c>
      <c r="O284" s="380">
        <v>6900</v>
      </c>
      <c r="P284" s="381">
        <v>-260</v>
      </c>
      <c r="Q284" s="380">
        <v>391549</v>
      </c>
      <c r="R284" s="380">
        <v>2728329920</v>
      </c>
      <c r="S284" s="380">
        <v>7110</v>
      </c>
      <c r="T284" s="380">
        <v>7180</v>
      </c>
      <c r="U284" s="380">
        <v>6890</v>
      </c>
      <c r="V284" s="380">
        <v>247716</v>
      </c>
      <c r="W284" s="380">
        <v>35900915</v>
      </c>
    </row>
    <row r="285" spans="14:23" ht="12.95" customHeight="1">
      <c r="N285" s="379" t="s">
        <v>5676</v>
      </c>
      <c r="O285" s="380">
        <v>7160</v>
      </c>
      <c r="P285" s="381">
        <v>110</v>
      </c>
      <c r="Q285" s="380">
        <v>197473</v>
      </c>
      <c r="R285" s="380">
        <v>1406942360</v>
      </c>
      <c r="S285" s="380">
        <v>7010</v>
      </c>
      <c r="T285" s="380">
        <v>7200</v>
      </c>
      <c r="U285" s="380">
        <v>6980</v>
      </c>
      <c r="V285" s="380">
        <v>257051</v>
      </c>
      <c r="W285" s="380">
        <v>35900915</v>
      </c>
    </row>
    <row r="286" spans="14:23" ht="12.95" customHeight="1">
      <c r="N286" s="379" t="s">
        <v>5680</v>
      </c>
      <c r="O286" s="380">
        <v>7050</v>
      </c>
      <c r="P286" s="381">
        <v>-260</v>
      </c>
      <c r="Q286" s="380">
        <v>795270</v>
      </c>
      <c r="R286" s="380">
        <v>5619378270</v>
      </c>
      <c r="S286" s="380">
        <v>7190</v>
      </c>
      <c r="T286" s="380">
        <v>7240</v>
      </c>
      <c r="U286" s="380">
        <v>6970</v>
      </c>
      <c r="V286" s="380">
        <v>253101</v>
      </c>
      <c r="W286" s="380">
        <v>35900915</v>
      </c>
    </row>
    <row r="287" spans="14:23" ht="12.95" customHeight="1">
      <c r="N287" s="379" t="s">
        <v>5683</v>
      </c>
      <c r="O287" s="380">
        <v>7310</v>
      </c>
      <c r="P287" s="381">
        <v>40</v>
      </c>
      <c r="Q287" s="380">
        <v>216833</v>
      </c>
      <c r="R287" s="380">
        <v>1573015220</v>
      </c>
      <c r="S287" s="380">
        <v>7320</v>
      </c>
      <c r="T287" s="380">
        <v>7330</v>
      </c>
      <c r="U287" s="380">
        <v>7150</v>
      </c>
      <c r="V287" s="380">
        <v>262436</v>
      </c>
      <c r="W287" s="380">
        <v>35900915</v>
      </c>
    </row>
    <row r="288" spans="14:23" ht="12.95" customHeight="1">
      <c r="N288" s="379" t="s">
        <v>5687</v>
      </c>
      <c r="O288" s="380">
        <v>7270</v>
      </c>
      <c r="P288" s="381">
        <v>-110</v>
      </c>
      <c r="Q288" s="380">
        <v>178086</v>
      </c>
      <c r="R288" s="380">
        <v>1303246880</v>
      </c>
      <c r="S288" s="380">
        <v>7400</v>
      </c>
      <c r="T288" s="380">
        <v>7430</v>
      </c>
      <c r="U288" s="380">
        <v>7250</v>
      </c>
      <c r="V288" s="380">
        <v>261000</v>
      </c>
      <c r="W288" s="380">
        <v>35900915</v>
      </c>
    </row>
    <row r="289" spans="14:23" ht="12.95" customHeight="1">
      <c r="N289" s="379" t="s">
        <v>5692</v>
      </c>
      <c r="O289" s="380">
        <v>7380</v>
      </c>
      <c r="P289" s="381">
        <v>50</v>
      </c>
      <c r="Q289" s="380">
        <v>156568</v>
      </c>
      <c r="R289" s="380">
        <v>1155553040</v>
      </c>
      <c r="S289" s="380">
        <v>7350</v>
      </c>
      <c r="T289" s="380">
        <v>7450</v>
      </c>
      <c r="U289" s="380">
        <v>7330</v>
      </c>
      <c r="V289" s="380">
        <v>264949</v>
      </c>
      <c r="W289" s="380">
        <v>35900915</v>
      </c>
    </row>
    <row r="290" spans="14:23" ht="12.95" customHeight="1">
      <c r="N290" s="379" t="s">
        <v>5696</v>
      </c>
      <c r="O290" s="380">
        <v>7330</v>
      </c>
      <c r="P290" s="381">
        <v>-40</v>
      </c>
      <c r="Q290" s="380">
        <v>161340</v>
      </c>
      <c r="R290" s="380">
        <v>1187128540</v>
      </c>
      <c r="S290" s="380">
        <v>7370</v>
      </c>
      <c r="T290" s="380">
        <v>7420</v>
      </c>
      <c r="U290" s="380">
        <v>7300</v>
      </c>
      <c r="V290" s="380">
        <v>263154</v>
      </c>
      <c r="W290" s="380">
        <v>35900915</v>
      </c>
    </row>
    <row r="291" spans="14:23" ht="12.95" customHeight="1">
      <c r="N291" s="379" t="s">
        <v>5700</v>
      </c>
      <c r="O291" s="380">
        <v>7370</v>
      </c>
      <c r="P291" s="381">
        <v>-80</v>
      </c>
      <c r="Q291" s="380">
        <v>297300</v>
      </c>
      <c r="R291" s="380">
        <v>2193101590</v>
      </c>
      <c r="S291" s="380">
        <v>7410</v>
      </c>
      <c r="T291" s="380">
        <v>7470</v>
      </c>
      <c r="U291" s="380">
        <v>7330</v>
      </c>
      <c r="V291" s="380">
        <v>264590</v>
      </c>
      <c r="W291" s="380">
        <v>35900915</v>
      </c>
    </row>
    <row r="292" spans="14:23" ht="12.95" customHeight="1">
      <c r="N292" s="379" t="s">
        <v>5704</v>
      </c>
      <c r="O292" s="380">
        <v>7450</v>
      </c>
      <c r="P292" s="381">
        <v>-60</v>
      </c>
      <c r="Q292" s="380">
        <v>164480</v>
      </c>
      <c r="R292" s="380">
        <v>1228724750</v>
      </c>
      <c r="S292" s="380">
        <v>7550</v>
      </c>
      <c r="T292" s="380">
        <v>7550</v>
      </c>
      <c r="U292" s="380">
        <v>7450</v>
      </c>
      <c r="V292" s="380">
        <v>267462</v>
      </c>
      <c r="W292" s="380">
        <v>35900915</v>
      </c>
    </row>
    <row r="293" spans="14:23" ht="12.95" customHeight="1">
      <c r="N293" s="379" t="s">
        <v>5708</v>
      </c>
      <c r="O293" s="380">
        <v>7510</v>
      </c>
      <c r="P293" s="381">
        <v>70</v>
      </c>
      <c r="Q293" s="380">
        <v>202332</v>
      </c>
      <c r="R293" s="380">
        <v>1515496440</v>
      </c>
      <c r="S293" s="380">
        <v>7490</v>
      </c>
      <c r="T293" s="380">
        <v>7560</v>
      </c>
      <c r="U293" s="380">
        <v>7450</v>
      </c>
      <c r="V293" s="380">
        <v>269616</v>
      </c>
      <c r="W293" s="380">
        <v>35900915</v>
      </c>
    </row>
    <row r="294" spans="14:23" ht="12.95" customHeight="1">
      <c r="N294" s="379" t="s">
        <v>5711</v>
      </c>
      <c r="O294" s="380">
        <v>7440</v>
      </c>
      <c r="P294" s="381">
        <v>80</v>
      </c>
      <c r="Q294" s="380">
        <v>154374</v>
      </c>
      <c r="R294" s="380">
        <v>1140492890</v>
      </c>
      <c r="S294" s="380">
        <v>7420</v>
      </c>
      <c r="T294" s="380">
        <v>7470</v>
      </c>
      <c r="U294" s="380">
        <v>7330</v>
      </c>
      <c r="V294" s="380">
        <v>267103</v>
      </c>
      <c r="W294" s="380">
        <v>35900915</v>
      </c>
    </row>
    <row r="295" spans="14:23" ht="12.95" customHeight="1">
      <c r="N295" s="379" t="s">
        <v>5715</v>
      </c>
      <c r="O295" s="380">
        <v>7360</v>
      </c>
      <c r="P295" s="381">
        <v>-40</v>
      </c>
      <c r="Q295" s="380">
        <v>263225</v>
      </c>
      <c r="R295" s="380">
        <v>1952354070</v>
      </c>
      <c r="S295" s="380">
        <v>7510</v>
      </c>
      <c r="T295" s="380">
        <v>7540</v>
      </c>
      <c r="U295" s="380">
        <v>7330</v>
      </c>
      <c r="V295" s="380">
        <v>264231</v>
      </c>
      <c r="W295" s="380">
        <v>35900915</v>
      </c>
    </row>
    <row r="296" spans="14:23" ht="12.95" customHeight="1">
      <c r="N296" s="379" t="s">
        <v>5719</v>
      </c>
      <c r="O296" s="380">
        <v>7400</v>
      </c>
      <c r="P296" s="381">
        <v>0</v>
      </c>
      <c r="Q296" s="380">
        <v>270571</v>
      </c>
      <c r="R296" s="380">
        <v>2029505540</v>
      </c>
      <c r="S296" s="380">
        <v>7550</v>
      </c>
      <c r="T296" s="380">
        <v>7590</v>
      </c>
      <c r="U296" s="380">
        <v>7400</v>
      </c>
      <c r="V296" s="380">
        <v>265667</v>
      </c>
      <c r="W296" s="380">
        <v>35900915</v>
      </c>
    </row>
    <row r="297" spans="14:23" ht="12.95" customHeight="1">
      <c r="N297" s="379" t="s">
        <v>5723</v>
      </c>
      <c r="O297" s="380">
        <v>7400</v>
      </c>
      <c r="P297" s="381">
        <v>-130</v>
      </c>
      <c r="Q297" s="380">
        <v>349050</v>
      </c>
      <c r="R297" s="380">
        <v>2570860580</v>
      </c>
      <c r="S297" s="380">
        <v>7280</v>
      </c>
      <c r="T297" s="380">
        <v>7470</v>
      </c>
      <c r="U297" s="380">
        <v>7280</v>
      </c>
      <c r="V297" s="380">
        <v>265667</v>
      </c>
      <c r="W297" s="380">
        <v>35900915</v>
      </c>
    </row>
    <row r="298" spans="14:23" ht="12.95" customHeight="1">
      <c r="N298" s="379" t="s">
        <v>5728</v>
      </c>
      <c r="O298" s="380">
        <v>7530</v>
      </c>
      <c r="P298" s="381">
        <v>150</v>
      </c>
      <c r="Q298" s="380">
        <v>326576</v>
      </c>
      <c r="R298" s="380">
        <v>2456180320</v>
      </c>
      <c r="S298" s="380">
        <v>7330</v>
      </c>
      <c r="T298" s="380">
        <v>7620</v>
      </c>
      <c r="U298" s="380">
        <v>7330</v>
      </c>
      <c r="V298" s="380">
        <v>269421</v>
      </c>
      <c r="W298" s="380">
        <v>35779733</v>
      </c>
    </row>
    <row r="299" spans="14:23" ht="12.95" customHeight="1">
      <c r="N299" s="379" t="s">
        <v>5731</v>
      </c>
      <c r="O299" s="380">
        <v>7380</v>
      </c>
      <c r="P299" s="381">
        <v>-70</v>
      </c>
      <c r="Q299" s="380">
        <v>552892</v>
      </c>
      <c r="R299" s="380">
        <v>4131057930</v>
      </c>
      <c r="S299" s="380">
        <v>7580</v>
      </c>
      <c r="T299" s="380">
        <v>7600</v>
      </c>
      <c r="U299" s="380">
        <v>7370</v>
      </c>
      <c r="V299" s="380">
        <v>264054</v>
      </c>
      <c r="W299" s="380">
        <v>35779733</v>
      </c>
    </row>
    <row r="300" spans="14:23" ht="12.95" customHeight="1">
      <c r="N300" s="379" t="s">
        <v>5735</v>
      </c>
      <c r="O300" s="380">
        <v>7450</v>
      </c>
      <c r="P300" s="381">
        <v>-70</v>
      </c>
      <c r="Q300" s="380">
        <v>608977</v>
      </c>
      <c r="R300" s="380">
        <v>4419409660</v>
      </c>
      <c r="S300" s="380">
        <v>7210</v>
      </c>
      <c r="T300" s="380">
        <v>7480</v>
      </c>
      <c r="U300" s="380">
        <v>7140</v>
      </c>
      <c r="V300" s="380">
        <v>266559</v>
      </c>
      <c r="W300" s="380">
        <v>35779733</v>
      </c>
    </row>
    <row r="301" spans="14:23" ht="12.95" customHeight="1">
      <c r="N301" s="379" t="s">
        <v>5738</v>
      </c>
      <c r="O301" s="380">
        <v>7520</v>
      </c>
      <c r="P301" s="381">
        <v>-190</v>
      </c>
      <c r="Q301" s="380">
        <v>433065</v>
      </c>
      <c r="R301" s="380">
        <v>3261597700</v>
      </c>
      <c r="S301" s="380">
        <v>7590</v>
      </c>
      <c r="T301" s="380">
        <v>7640</v>
      </c>
      <c r="U301" s="380">
        <v>7480</v>
      </c>
      <c r="V301" s="380">
        <v>269064</v>
      </c>
      <c r="W301" s="380">
        <v>35779733</v>
      </c>
    </row>
    <row r="302" spans="14:23" ht="12.95" customHeight="1">
      <c r="N302" s="379" t="s">
        <v>5741</v>
      </c>
      <c r="O302" s="380">
        <v>7710</v>
      </c>
      <c r="P302" s="381">
        <v>-100</v>
      </c>
      <c r="Q302" s="380">
        <v>492265</v>
      </c>
      <c r="R302" s="380">
        <v>3761996260</v>
      </c>
      <c r="S302" s="380">
        <v>7830</v>
      </c>
      <c r="T302" s="380">
        <v>7860</v>
      </c>
      <c r="U302" s="380">
        <v>7530</v>
      </c>
      <c r="V302" s="380">
        <v>275862</v>
      </c>
      <c r="W302" s="380">
        <v>35779733</v>
      </c>
    </row>
    <row r="303" spans="14:23" ht="12.95" customHeight="1">
      <c r="N303" s="379" t="s">
        <v>5745</v>
      </c>
      <c r="O303" s="380">
        <v>7810</v>
      </c>
      <c r="P303" s="381">
        <v>0</v>
      </c>
      <c r="Q303" s="380">
        <v>560538</v>
      </c>
      <c r="R303" s="380">
        <v>4328159780</v>
      </c>
      <c r="S303" s="380">
        <v>7840</v>
      </c>
      <c r="T303" s="380">
        <v>7880</v>
      </c>
      <c r="U303" s="380">
        <v>7570</v>
      </c>
      <c r="V303" s="380">
        <v>279440</v>
      </c>
      <c r="W303" s="380">
        <v>35779733</v>
      </c>
    </row>
    <row r="304" spans="14:23" ht="12.95" customHeight="1">
      <c r="N304" s="379" t="s">
        <v>5749</v>
      </c>
      <c r="O304" s="380">
        <v>7810</v>
      </c>
      <c r="P304" s="381">
        <v>-250</v>
      </c>
      <c r="Q304" s="380">
        <v>638935</v>
      </c>
      <c r="R304" s="380">
        <v>5025341060</v>
      </c>
      <c r="S304" s="380">
        <v>7990</v>
      </c>
      <c r="T304" s="380">
        <v>8030</v>
      </c>
      <c r="U304" s="380">
        <v>7790</v>
      </c>
      <c r="V304" s="380">
        <v>279440</v>
      </c>
      <c r="W304" s="380">
        <v>35779733</v>
      </c>
    </row>
    <row r="305" spans="14:23" ht="12.95" customHeight="1">
      <c r="N305" s="379" t="s">
        <v>5754</v>
      </c>
      <c r="O305" s="380">
        <v>8060</v>
      </c>
      <c r="P305" s="381">
        <v>-90</v>
      </c>
      <c r="Q305" s="380">
        <v>481822</v>
      </c>
      <c r="R305" s="380">
        <v>3904567400</v>
      </c>
      <c r="S305" s="380">
        <v>8200</v>
      </c>
      <c r="T305" s="380">
        <v>8220</v>
      </c>
      <c r="U305" s="380">
        <v>8040</v>
      </c>
      <c r="V305" s="380">
        <v>288385</v>
      </c>
      <c r="W305" s="380">
        <v>35779733</v>
      </c>
    </row>
    <row r="306" spans="14:23" ht="12.95" customHeight="1">
      <c r="N306" s="379" t="s">
        <v>5760</v>
      </c>
      <c r="O306" s="380">
        <v>8150</v>
      </c>
      <c r="P306" s="381">
        <v>270</v>
      </c>
      <c r="Q306" s="380">
        <v>1314340</v>
      </c>
      <c r="R306" s="380">
        <v>10806302770</v>
      </c>
      <c r="S306" s="380">
        <v>7990</v>
      </c>
      <c r="T306" s="380">
        <v>8350</v>
      </c>
      <c r="U306" s="380">
        <v>7970</v>
      </c>
      <c r="V306" s="380">
        <v>291605</v>
      </c>
      <c r="W306" s="380">
        <v>35779733</v>
      </c>
    </row>
    <row r="307" spans="14:23" ht="12.95" customHeight="1">
      <c r="N307" s="379" t="s">
        <v>5765</v>
      </c>
      <c r="O307" s="380">
        <v>7880</v>
      </c>
      <c r="P307" s="381">
        <v>-140</v>
      </c>
      <c r="Q307" s="380">
        <v>682831</v>
      </c>
      <c r="R307" s="380">
        <v>5374819080</v>
      </c>
      <c r="S307" s="380">
        <v>8050</v>
      </c>
      <c r="T307" s="380">
        <v>8050</v>
      </c>
      <c r="U307" s="380">
        <v>7800</v>
      </c>
      <c r="V307" s="380">
        <v>281944</v>
      </c>
      <c r="W307" s="380">
        <v>35779733</v>
      </c>
    </row>
    <row r="308" spans="14:23" ht="12.95" customHeight="1">
      <c r="N308" s="379" t="s">
        <v>5769</v>
      </c>
      <c r="O308" s="380">
        <v>8020</v>
      </c>
      <c r="P308" s="381">
        <v>40</v>
      </c>
      <c r="Q308" s="380">
        <v>281834</v>
      </c>
      <c r="R308" s="380">
        <v>2247534620</v>
      </c>
      <c r="S308" s="380">
        <v>7980</v>
      </c>
      <c r="T308" s="380">
        <v>8060</v>
      </c>
      <c r="U308" s="380">
        <v>7920</v>
      </c>
      <c r="V308" s="380">
        <v>286953</v>
      </c>
      <c r="W308" s="380">
        <v>35779733</v>
      </c>
    </row>
    <row r="309" spans="14:23" ht="12.95" customHeight="1">
      <c r="N309" s="379" t="s">
        <v>5774</v>
      </c>
      <c r="O309" s="380">
        <v>7980</v>
      </c>
      <c r="P309" s="381">
        <v>-80</v>
      </c>
      <c r="Q309" s="380">
        <v>390661</v>
      </c>
      <c r="R309" s="380">
        <v>3132766310</v>
      </c>
      <c r="S309" s="380">
        <v>8120</v>
      </c>
      <c r="T309" s="380">
        <v>8120</v>
      </c>
      <c r="U309" s="380">
        <v>7980</v>
      </c>
      <c r="V309" s="380">
        <v>285522</v>
      </c>
      <c r="W309" s="380">
        <v>35779733</v>
      </c>
    </row>
    <row r="310" spans="14:23" ht="12.95" customHeight="1">
      <c r="N310" s="379" t="s">
        <v>5778</v>
      </c>
      <c r="O310" s="380">
        <v>8060</v>
      </c>
      <c r="P310" s="381">
        <v>60</v>
      </c>
      <c r="Q310" s="380">
        <v>342170</v>
      </c>
      <c r="R310" s="380">
        <v>2747046340</v>
      </c>
      <c r="S310" s="380">
        <v>8070</v>
      </c>
      <c r="T310" s="380">
        <v>8120</v>
      </c>
      <c r="U310" s="380">
        <v>7950</v>
      </c>
      <c r="V310" s="380">
        <v>288385</v>
      </c>
      <c r="W310" s="380">
        <v>35779733</v>
      </c>
    </row>
    <row r="311" spans="14:23" ht="12.95" customHeight="1">
      <c r="N311" s="379" t="s">
        <v>5783</v>
      </c>
      <c r="O311" s="380">
        <v>8000</v>
      </c>
      <c r="P311" s="381">
        <v>-40</v>
      </c>
      <c r="Q311" s="380">
        <v>574521</v>
      </c>
      <c r="R311" s="380">
        <v>4632846170</v>
      </c>
      <c r="S311" s="380">
        <v>8100</v>
      </c>
      <c r="T311" s="380">
        <v>8220</v>
      </c>
      <c r="U311" s="380">
        <v>7900</v>
      </c>
      <c r="V311" s="380">
        <v>286238</v>
      </c>
      <c r="W311" s="380">
        <v>35779733</v>
      </c>
    </row>
    <row r="312" spans="14:23" ht="12.95" customHeight="1">
      <c r="N312" s="379" t="s">
        <v>5788</v>
      </c>
      <c r="O312" s="380">
        <v>8040</v>
      </c>
      <c r="P312" s="381">
        <v>30</v>
      </c>
      <c r="Q312" s="380">
        <v>376530</v>
      </c>
      <c r="R312" s="380">
        <v>3015551960</v>
      </c>
      <c r="S312" s="380">
        <v>7990</v>
      </c>
      <c r="T312" s="380">
        <v>8120</v>
      </c>
      <c r="U312" s="380">
        <v>7950</v>
      </c>
      <c r="V312" s="380">
        <v>287669</v>
      </c>
      <c r="W312" s="380">
        <v>35779733</v>
      </c>
    </row>
    <row r="313" spans="14:23" ht="12.95" customHeight="1">
      <c r="N313" s="379" t="s">
        <v>5794</v>
      </c>
      <c r="O313" s="380">
        <v>8010</v>
      </c>
      <c r="P313" s="381">
        <v>-20</v>
      </c>
      <c r="Q313" s="380">
        <v>423454</v>
      </c>
      <c r="R313" s="380">
        <v>3402260210</v>
      </c>
      <c r="S313" s="380">
        <v>8090</v>
      </c>
      <c r="T313" s="380">
        <v>8100</v>
      </c>
      <c r="U313" s="380">
        <v>7980</v>
      </c>
      <c r="V313" s="380">
        <v>286596</v>
      </c>
      <c r="W313" s="380">
        <v>35779733</v>
      </c>
    </row>
    <row r="314" spans="14:23" ht="12.95" customHeight="1">
      <c r="N314" s="379" t="s">
        <v>5798</v>
      </c>
      <c r="O314" s="380">
        <v>8030</v>
      </c>
      <c r="P314" s="381">
        <v>-100</v>
      </c>
      <c r="Q314" s="380">
        <v>562761</v>
      </c>
      <c r="R314" s="380">
        <v>4547977490</v>
      </c>
      <c r="S314" s="380">
        <v>8140</v>
      </c>
      <c r="T314" s="380">
        <v>8180</v>
      </c>
      <c r="U314" s="380">
        <v>8030</v>
      </c>
      <c r="V314" s="380">
        <v>287311</v>
      </c>
      <c r="W314" s="380">
        <v>35779733</v>
      </c>
    </row>
    <row r="315" spans="14:23" ht="12.95" customHeight="1">
      <c r="N315" s="379" t="s">
        <v>5803</v>
      </c>
      <c r="O315" s="380">
        <v>8130</v>
      </c>
      <c r="P315" s="381">
        <v>280</v>
      </c>
      <c r="Q315" s="380">
        <v>1431140</v>
      </c>
      <c r="R315" s="380">
        <v>11557632020</v>
      </c>
      <c r="S315" s="380">
        <v>7900</v>
      </c>
      <c r="T315" s="380">
        <v>8180</v>
      </c>
      <c r="U315" s="380">
        <v>7890</v>
      </c>
      <c r="V315" s="380">
        <v>290889</v>
      </c>
      <c r="W315" s="380">
        <v>35779733</v>
      </c>
    </row>
    <row r="316" spans="14:23" ht="12.95" customHeight="1">
      <c r="N316" s="379" t="s">
        <v>5808</v>
      </c>
      <c r="O316" s="380">
        <v>7850</v>
      </c>
      <c r="P316" s="381">
        <v>200</v>
      </c>
      <c r="Q316" s="380">
        <v>1699222</v>
      </c>
      <c r="R316" s="380">
        <v>13480789840</v>
      </c>
      <c r="S316" s="380">
        <v>7710</v>
      </c>
      <c r="T316" s="380">
        <v>8080</v>
      </c>
      <c r="U316" s="380">
        <v>7710</v>
      </c>
      <c r="V316" s="380">
        <v>280871</v>
      </c>
      <c r="W316" s="380">
        <v>35779733</v>
      </c>
    </row>
    <row r="317" spans="14:23" ht="12.95" customHeight="1">
      <c r="N317" s="379" t="s">
        <v>5813</v>
      </c>
      <c r="O317" s="380">
        <v>7650</v>
      </c>
      <c r="P317" s="381">
        <v>-170</v>
      </c>
      <c r="Q317" s="380">
        <v>609493</v>
      </c>
      <c r="R317" s="380">
        <v>4679362580</v>
      </c>
      <c r="S317" s="380">
        <v>7860</v>
      </c>
      <c r="T317" s="380">
        <v>7870</v>
      </c>
      <c r="U317" s="380">
        <v>7590</v>
      </c>
      <c r="V317" s="380">
        <v>273715</v>
      </c>
      <c r="W317" s="380">
        <v>35779733</v>
      </c>
    </row>
    <row r="318" spans="14:23" ht="12.95" customHeight="1">
      <c r="N318" s="379" t="s">
        <v>5817</v>
      </c>
      <c r="O318" s="380">
        <v>7820</v>
      </c>
      <c r="P318" s="381">
        <v>40</v>
      </c>
      <c r="Q318" s="380">
        <v>717416</v>
      </c>
      <c r="R318" s="380">
        <v>5635165770</v>
      </c>
      <c r="S318" s="380">
        <v>7780</v>
      </c>
      <c r="T318" s="380">
        <v>7990</v>
      </c>
      <c r="U318" s="380">
        <v>7700</v>
      </c>
      <c r="V318" s="380">
        <v>279798</v>
      </c>
      <c r="W318" s="380">
        <v>35779733</v>
      </c>
    </row>
    <row r="319" spans="14:23" ht="12.95" customHeight="1">
      <c r="N319" s="379" t="s">
        <v>5821</v>
      </c>
      <c r="O319" s="380">
        <v>7780</v>
      </c>
      <c r="P319" s="381">
        <v>0</v>
      </c>
      <c r="Q319" s="380">
        <v>647395</v>
      </c>
      <c r="R319" s="380">
        <v>5017863000</v>
      </c>
      <c r="S319" s="380">
        <v>7830</v>
      </c>
      <c r="T319" s="380">
        <v>7920</v>
      </c>
      <c r="U319" s="380">
        <v>7580</v>
      </c>
      <c r="V319" s="380">
        <v>278366</v>
      </c>
      <c r="W319" s="380">
        <v>35779733</v>
      </c>
    </row>
    <row r="320" spans="14:23" ht="12.95" customHeight="1">
      <c r="N320" s="379" t="s">
        <v>5825</v>
      </c>
      <c r="O320" s="380">
        <v>7780</v>
      </c>
      <c r="P320" s="381">
        <v>-20</v>
      </c>
      <c r="Q320" s="380">
        <v>763813</v>
      </c>
      <c r="R320" s="380">
        <v>5919923360</v>
      </c>
      <c r="S320" s="380">
        <v>7780</v>
      </c>
      <c r="T320" s="380">
        <v>7860</v>
      </c>
      <c r="U320" s="380">
        <v>7660</v>
      </c>
      <c r="V320" s="380">
        <v>278366</v>
      </c>
      <c r="W320" s="380">
        <v>35779733</v>
      </c>
    </row>
    <row r="321" spans="14:23" ht="12.95" customHeight="1">
      <c r="N321" s="379" t="s">
        <v>5832</v>
      </c>
      <c r="O321" s="380">
        <v>7800</v>
      </c>
      <c r="P321" s="381">
        <v>500</v>
      </c>
      <c r="Q321" s="380">
        <v>2575445</v>
      </c>
      <c r="R321" s="380">
        <v>19871649260</v>
      </c>
      <c r="S321" s="380">
        <v>7330</v>
      </c>
      <c r="T321" s="380">
        <v>7880</v>
      </c>
      <c r="U321" s="380">
        <v>7330</v>
      </c>
      <c r="V321" s="380">
        <v>279082</v>
      </c>
      <c r="W321" s="380">
        <v>35779733</v>
      </c>
    </row>
    <row r="322" spans="14:23" ht="12.95" customHeight="1">
      <c r="N322" s="379" t="s">
        <v>5836</v>
      </c>
      <c r="O322" s="380">
        <v>7300</v>
      </c>
      <c r="P322" s="381">
        <v>-30</v>
      </c>
      <c r="Q322" s="380">
        <v>444047</v>
      </c>
      <c r="R322" s="380">
        <v>3253822520</v>
      </c>
      <c r="S322" s="380">
        <v>7280</v>
      </c>
      <c r="T322" s="380">
        <v>7420</v>
      </c>
      <c r="U322" s="380">
        <v>7230</v>
      </c>
      <c r="V322" s="380">
        <v>261192</v>
      </c>
      <c r="W322" s="380">
        <v>35779733</v>
      </c>
    </row>
    <row r="323" spans="14:23" ht="12.95" customHeight="1">
      <c r="N323" s="379" t="s">
        <v>5840</v>
      </c>
      <c r="O323" s="380">
        <v>7330</v>
      </c>
      <c r="P323" s="381">
        <v>-60</v>
      </c>
      <c r="Q323" s="380">
        <v>598114</v>
      </c>
      <c r="R323" s="380">
        <v>4401504220</v>
      </c>
      <c r="S323" s="380">
        <v>7430</v>
      </c>
      <c r="T323" s="380">
        <v>7490</v>
      </c>
      <c r="U323" s="380">
        <v>7270</v>
      </c>
      <c r="V323" s="380">
        <v>262265</v>
      </c>
      <c r="W323" s="380">
        <v>35779733</v>
      </c>
    </row>
    <row r="324" spans="14:23" ht="12.95" customHeight="1">
      <c r="N324" s="379" t="s">
        <v>5843</v>
      </c>
      <c r="O324" s="380">
        <v>7390</v>
      </c>
      <c r="P324" s="381">
        <v>300</v>
      </c>
      <c r="Q324" s="380">
        <v>725970</v>
      </c>
      <c r="R324" s="380">
        <v>5257861370</v>
      </c>
      <c r="S324" s="380">
        <v>7150</v>
      </c>
      <c r="T324" s="380">
        <v>7390</v>
      </c>
      <c r="U324" s="380">
        <v>7040</v>
      </c>
      <c r="V324" s="380">
        <v>264412</v>
      </c>
      <c r="W324" s="380">
        <v>35779733</v>
      </c>
    </row>
    <row r="325" spans="14:23" ht="12.95" customHeight="1">
      <c r="N325" s="379" t="s">
        <v>5847</v>
      </c>
      <c r="O325" s="380">
        <v>7090</v>
      </c>
      <c r="P325" s="381">
        <v>-70</v>
      </c>
      <c r="Q325" s="380">
        <v>338475</v>
      </c>
      <c r="R325" s="380">
        <v>2403794280</v>
      </c>
      <c r="S325" s="380">
        <v>7180</v>
      </c>
      <c r="T325" s="380">
        <v>7230</v>
      </c>
      <c r="U325" s="380">
        <v>7040</v>
      </c>
      <c r="V325" s="380">
        <v>253678</v>
      </c>
      <c r="W325" s="380">
        <v>35779733</v>
      </c>
    </row>
    <row r="326" spans="14:23" ht="12.95" customHeight="1">
      <c r="N326" s="379" t="s">
        <v>5851</v>
      </c>
      <c r="O326" s="380">
        <v>7160</v>
      </c>
      <c r="P326" s="381">
        <v>-10</v>
      </c>
      <c r="Q326" s="380">
        <v>215754</v>
      </c>
      <c r="R326" s="380">
        <v>1541920670</v>
      </c>
      <c r="S326" s="380">
        <v>7170</v>
      </c>
      <c r="T326" s="380">
        <v>7250</v>
      </c>
      <c r="U326" s="380">
        <v>7100</v>
      </c>
      <c r="V326" s="380">
        <v>256183</v>
      </c>
      <c r="W326" s="380">
        <v>35779733</v>
      </c>
    </row>
    <row r="327" spans="14:23" ht="12.95" customHeight="1">
      <c r="N327" s="379" t="s">
        <v>5852</v>
      </c>
      <c r="O327" s="380">
        <v>7170</v>
      </c>
      <c r="P327" s="381">
        <v>200</v>
      </c>
      <c r="Q327" s="380">
        <v>372064</v>
      </c>
      <c r="R327" s="380">
        <v>2644783810</v>
      </c>
      <c r="S327" s="380">
        <v>6970</v>
      </c>
      <c r="T327" s="380">
        <v>7240</v>
      </c>
      <c r="U327" s="380">
        <v>6930</v>
      </c>
      <c r="V327" s="380">
        <v>256541</v>
      </c>
      <c r="W327" s="380">
        <v>35779733</v>
      </c>
    </row>
    <row r="328" spans="14:23" ht="12.95" customHeight="1">
      <c r="N328" s="379" t="s">
        <v>5853</v>
      </c>
      <c r="O328" s="380">
        <v>6970</v>
      </c>
      <c r="P328" s="381">
        <v>-110</v>
      </c>
      <c r="Q328" s="380">
        <v>289817</v>
      </c>
      <c r="R328" s="380">
        <v>2037241730</v>
      </c>
      <c r="S328" s="380">
        <v>7120</v>
      </c>
      <c r="T328" s="380">
        <v>7120</v>
      </c>
      <c r="U328" s="380">
        <v>6950</v>
      </c>
      <c r="V328" s="380">
        <v>249385</v>
      </c>
      <c r="W328" s="380">
        <v>35779733</v>
      </c>
    </row>
    <row r="329" spans="14:23" ht="12.95" customHeight="1">
      <c r="N329" s="379" t="s">
        <v>5854</v>
      </c>
      <c r="O329" s="380">
        <v>7080</v>
      </c>
      <c r="P329" s="381">
        <v>70</v>
      </c>
      <c r="Q329" s="380">
        <v>205580</v>
      </c>
      <c r="R329" s="380">
        <v>1457204940</v>
      </c>
      <c r="S329" s="380">
        <v>7010</v>
      </c>
      <c r="T329" s="380">
        <v>7180</v>
      </c>
      <c r="U329" s="380">
        <v>7000</v>
      </c>
      <c r="V329" s="380">
        <v>253321</v>
      </c>
      <c r="W329" s="380">
        <v>35779733</v>
      </c>
    </row>
    <row r="330" spans="14:23" ht="12.95" customHeight="1">
      <c r="N330" s="379" t="s">
        <v>5855</v>
      </c>
      <c r="O330" s="380">
        <v>7010</v>
      </c>
      <c r="P330" s="381">
        <v>-140</v>
      </c>
      <c r="Q330" s="380">
        <v>382806</v>
      </c>
      <c r="R330" s="380">
        <v>2724581430</v>
      </c>
      <c r="S330" s="380">
        <v>7140</v>
      </c>
      <c r="T330" s="380">
        <v>7280</v>
      </c>
      <c r="U330" s="380">
        <v>7010</v>
      </c>
      <c r="V330" s="380">
        <v>250816</v>
      </c>
      <c r="W330" s="380">
        <v>35779733</v>
      </c>
    </row>
    <row r="331" spans="14:23" ht="12.95" customHeight="1">
      <c r="N331" s="379" t="s">
        <v>5856</v>
      </c>
      <c r="O331" s="380">
        <v>7150</v>
      </c>
      <c r="P331" s="381">
        <v>-250</v>
      </c>
      <c r="Q331" s="380">
        <v>361718</v>
      </c>
      <c r="R331" s="380">
        <v>2621218790</v>
      </c>
      <c r="S331" s="380">
        <v>7390</v>
      </c>
      <c r="T331" s="380">
        <v>7390</v>
      </c>
      <c r="U331" s="380">
        <v>7150</v>
      </c>
      <c r="V331" s="380">
        <v>255825</v>
      </c>
      <c r="W331" s="380">
        <v>35779733</v>
      </c>
    </row>
    <row r="332" spans="14:23" ht="12.95" customHeight="1">
      <c r="N332" s="379" t="s">
        <v>5857</v>
      </c>
      <c r="O332" s="380">
        <v>7400</v>
      </c>
      <c r="P332" s="381">
        <v>10</v>
      </c>
      <c r="Q332" s="380">
        <v>456712</v>
      </c>
      <c r="R332" s="380">
        <v>3342111450</v>
      </c>
      <c r="S332" s="380">
        <v>7390</v>
      </c>
      <c r="T332" s="380">
        <v>7400</v>
      </c>
      <c r="U332" s="380">
        <v>7230</v>
      </c>
      <c r="V332" s="380">
        <v>264770</v>
      </c>
      <c r="W332" s="380">
        <v>35779733</v>
      </c>
    </row>
    <row r="333" spans="14:23" ht="12.95" customHeight="1">
      <c r="N333" s="379" t="s">
        <v>5858</v>
      </c>
      <c r="O333" s="380">
        <v>7390</v>
      </c>
      <c r="P333" s="381">
        <v>70</v>
      </c>
      <c r="Q333" s="380">
        <v>434003</v>
      </c>
      <c r="R333" s="380">
        <v>3186202590</v>
      </c>
      <c r="S333" s="380">
        <v>7360</v>
      </c>
      <c r="T333" s="380">
        <v>7390</v>
      </c>
      <c r="U333" s="380">
        <v>7260</v>
      </c>
      <c r="V333" s="380">
        <v>264412</v>
      </c>
      <c r="W333" s="380">
        <v>35779733</v>
      </c>
    </row>
    <row r="334" spans="14:23" ht="12.95" customHeight="1">
      <c r="N334" s="379" t="s">
        <v>5859</v>
      </c>
      <c r="O334" s="380">
        <v>7320</v>
      </c>
      <c r="P334" s="381">
        <v>170</v>
      </c>
      <c r="Q334" s="380">
        <v>472403</v>
      </c>
      <c r="R334" s="380">
        <v>3421473300</v>
      </c>
      <c r="S334" s="380">
        <v>7170</v>
      </c>
      <c r="T334" s="380">
        <v>7320</v>
      </c>
      <c r="U334" s="380">
        <v>7090</v>
      </c>
      <c r="V334" s="380">
        <v>261908</v>
      </c>
      <c r="W334" s="380">
        <v>35779733</v>
      </c>
    </row>
    <row r="335" spans="14:23" ht="12.95" customHeight="1">
      <c r="N335" s="379" t="s">
        <v>5860</v>
      </c>
      <c r="O335" s="380">
        <v>7150</v>
      </c>
      <c r="P335" s="381">
        <v>220</v>
      </c>
      <c r="Q335" s="380">
        <v>555403</v>
      </c>
      <c r="R335" s="380">
        <v>3944379300</v>
      </c>
      <c r="S335" s="380">
        <v>6980</v>
      </c>
      <c r="T335" s="380">
        <v>7190</v>
      </c>
      <c r="U335" s="380">
        <v>6920</v>
      </c>
      <c r="V335" s="380">
        <v>255825</v>
      </c>
      <c r="W335" s="380">
        <v>35779733</v>
      </c>
    </row>
    <row r="336" spans="14:23" ht="12.95" customHeight="1">
      <c r="N336" s="379" t="s">
        <v>5861</v>
      </c>
      <c r="O336" s="380">
        <v>6930</v>
      </c>
      <c r="P336" s="381">
        <v>30</v>
      </c>
      <c r="Q336" s="380">
        <v>189771</v>
      </c>
      <c r="R336" s="380">
        <v>1317579740</v>
      </c>
      <c r="S336" s="380">
        <v>6900</v>
      </c>
      <c r="T336" s="380">
        <v>7020</v>
      </c>
      <c r="U336" s="380">
        <v>6860</v>
      </c>
      <c r="V336" s="380">
        <v>247954</v>
      </c>
      <c r="W336" s="380">
        <v>35779733</v>
      </c>
    </row>
    <row r="337" spans="14:23" ht="12.95" customHeight="1">
      <c r="N337" s="379" t="s">
        <v>5862</v>
      </c>
      <c r="O337" s="380">
        <v>6900</v>
      </c>
      <c r="P337" s="381">
        <v>-70</v>
      </c>
      <c r="Q337" s="380">
        <v>218247</v>
      </c>
      <c r="R337" s="380">
        <v>1517445760</v>
      </c>
      <c r="S337" s="380">
        <v>7080</v>
      </c>
      <c r="T337" s="380">
        <v>7080</v>
      </c>
      <c r="U337" s="380">
        <v>6900</v>
      </c>
      <c r="V337" s="380">
        <v>246880</v>
      </c>
      <c r="W337" s="380">
        <v>35779733</v>
      </c>
    </row>
    <row r="338" spans="14:23" ht="12.95" customHeight="1">
      <c r="N338" s="379" t="s">
        <v>5863</v>
      </c>
      <c r="O338" s="380">
        <v>6970</v>
      </c>
      <c r="P338" s="381">
        <v>220</v>
      </c>
      <c r="Q338" s="380">
        <v>189547</v>
      </c>
      <c r="R338" s="380">
        <v>1298293490</v>
      </c>
      <c r="S338" s="380">
        <v>6700</v>
      </c>
      <c r="T338" s="380">
        <v>6990</v>
      </c>
      <c r="U338" s="380">
        <v>6700</v>
      </c>
      <c r="V338" s="380">
        <v>249385</v>
      </c>
      <c r="W338" s="380">
        <v>35779733</v>
      </c>
    </row>
    <row r="339" spans="14:23" ht="12.95" customHeight="1">
      <c r="N339" s="379" t="s">
        <v>5864</v>
      </c>
      <c r="O339" s="380">
        <v>6750</v>
      </c>
      <c r="P339" s="381">
        <v>0</v>
      </c>
      <c r="Q339" s="380">
        <v>234723</v>
      </c>
      <c r="R339" s="380">
        <v>1590117810</v>
      </c>
      <c r="S339" s="380">
        <v>6770</v>
      </c>
      <c r="T339" s="380">
        <v>6860</v>
      </c>
      <c r="U339" s="380">
        <v>6720</v>
      </c>
      <c r="V339" s="380">
        <v>241513</v>
      </c>
      <c r="W339" s="380">
        <v>35779733</v>
      </c>
    </row>
    <row r="340" spans="14:23" ht="12.95" customHeight="1">
      <c r="N340" s="379" t="s">
        <v>5865</v>
      </c>
      <c r="O340" s="380">
        <v>6750</v>
      </c>
      <c r="P340" s="381">
        <v>-180</v>
      </c>
      <c r="Q340" s="380">
        <v>433702</v>
      </c>
      <c r="R340" s="380">
        <v>2960668880</v>
      </c>
      <c r="S340" s="380">
        <v>6960</v>
      </c>
      <c r="T340" s="380">
        <v>7120</v>
      </c>
      <c r="U340" s="380">
        <v>6700</v>
      </c>
      <c r="V340" s="380">
        <v>241513</v>
      </c>
      <c r="W340" s="380">
        <v>35779733</v>
      </c>
    </row>
    <row r="341" spans="14:23" ht="12.95" customHeight="1">
      <c r="N341" s="379" t="s">
        <v>5866</v>
      </c>
      <c r="O341" s="380">
        <v>6930</v>
      </c>
      <c r="P341" s="381">
        <v>-110</v>
      </c>
      <c r="Q341" s="380">
        <v>258918</v>
      </c>
      <c r="R341" s="380">
        <v>1811804300</v>
      </c>
      <c r="S341" s="380">
        <v>7030</v>
      </c>
      <c r="T341" s="380">
        <v>7120</v>
      </c>
      <c r="U341" s="380">
        <v>6920</v>
      </c>
      <c r="V341" s="380">
        <v>247954</v>
      </c>
      <c r="W341" s="380">
        <v>35779733</v>
      </c>
    </row>
    <row r="342" spans="14:23" ht="12.95" customHeight="1">
      <c r="N342" s="379" t="s">
        <v>5867</v>
      </c>
      <c r="O342" s="380">
        <v>7040</v>
      </c>
      <c r="P342" s="381">
        <v>-40</v>
      </c>
      <c r="Q342" s="380">
        <v>308406</v>
      </c>
      <c r="R342" s="380">
        <v>2179306200</v>
      </c>
      <c r="S342" s="380">
        <v>7130</v>
      </c>
      <c r="T342" s="380">
        <v>7160</v>
      </c>
      <c r="U342" s="380">
        <v>7000</v>
      </c>
      <c r="V342" s="380">
        <v>251889</v>
      </c>
      <c r="W342" s="380">
        <v>35779733</v>
      </c>
    </row>
    <row r="343" spans="14:23" ht="12.95" customHeight="1">
      <c r="N343" s="379" t="s">
        <v>5868</v>
      </c>
      <c r="O343" s="380">
        <v>7080</v>
      </c>
      <c r="P343" s="381">
        <v>-60</v>
      </c>
      <c r="Q343" s="380">
        <v>317215</v>
      </c>
      <c r="R343" s="380">
        <v>2262313930</v>
      </c>
      <c r="S343" s="380">
        <v>7140</v>
      </c>
      <c r="T343" s="380">
        <v>7240</v>
      </c>
      <c r="U343" s="380">
        <v>7060</v>
      </c>
      <c r="V343" s="380">
        <v>253321</v>
      </c>
      <c r="W343" s="380">
        <v>35779733</v>
      </c>
    </row>
    <row r="344" spans="14:23" ht="12.95" customHeight="1">
      <c r="N344" s="379" t="s">
        <v>5869</v>
      </c>
      <c r="O344" s="380">
        <v>7140</v>
      </c>
      <c r="P344" s="381">
        <v>280</v>
      </c>
      <c r="Q344" s="380">
        <v>318710</v>
      </c>
      <c r="R344" s="380">
        <v>2239395350</v>
      </c>
      <c r="S344" s="380">
        <v>6930</v>
      </c>
      <c r="T344" s="380">
        <v>7150</v>
      </c>
      <c r="U344" s="380">
        <v>6860</v>
      </c>
      <c r="V344" s="380">
        <v>255467</v>
      </c>
      <c r="W344" s="380">
        <v>35779733</v>
      </c>
    </row>
    <row r="345" spans="14:23" ht="12.95" customHeight="1">
      <c r="N345" s="379" t="s">
        <v>5870</v>
      </c>
      <c r="O345" s="380">
        <v>6860</v>
      </c>
      <c r="P345" s="381">
        <v>-230</v>
      </c>
      <c r="Q345" s="380">
        <v>424550</v>
      </c>
      <c r="R345" s="380">
        <v>2969498220</v>
      </c>
      <c r="S345" s="380">
        <v>7060</v>
      </c>
      <c r="T345" s="380">
        <v>7180</v>
      </c>
      <c r="U345" s="380">
        <v>6860</v>
      </c>
      <c r="V345" s="380">
        <v>245449</v>
      </c>
      <c r="W345" s="380">
        <v>35779733</v>
      </c>
    </row>
    <row r="346" spans="14:23" ht="12.95" customHeight="1">
      <c r="N346" s="379" t="s">
        <v>5871</v>
      </c>
      <c r="O346" s="380">
        <v>7090</v>
      </c>
      <c r="P346" s="381">
        <v>50</v>
      </c>
      <c r="Q346" s="380">
        <v>413726</v>
      </c>
      <c r="R346" s="380">
        <v>2938040230</v>
      </c>
      <c r="S346" s="380">
        <v>7040</v>
      </c>
      <c r="T346" s="380">
        <v>7200</v>
      </c>
      <c r="U346" s="380">
        <v>7030</v>
      </c>
      <c r="V346" s="380">
        <v>253678</v>
      </c>
      <c r="W346" s="380">
        <v>35779733</v>
      </c>
    </row>
    <row r="347" spans="14:23" ht="12.95" customHeight="1">
      <c r="N347" s="379" t="s">
        <v>5872</v>
      </c>
      <c r="O347" s="380">
        <v>7040</v>
      </c>
      <c r="P347" s="381">
        <v>-350</v>
      </c>
      <c r="Q347" s="380">
        <v>706340</v>
      </c>
      <c r="R347" s="380">
        <v>5096858940</v>
      </c>
      <c r="S347" s="380">
        <v>7420</v>
      </c>
      <c r="T347" s="380">
        <v>7420</v>
      </c>
      <c r="U347" s="380">
        <v>7040</v>
      </c>
      <c r="V347" s="380">
        <v>251889</v>
      </c>
      <c r="W347" s="380">
        <v>35779733</v>
      </c>
    </row>
    <row r="348" spans="14:23" ht="12.95" customHeight="1">
      <c r="N348" s="379" t="s">
        <v>5873</v>
      </c>
      <c r="O348" s="380">
        <v>7390</v>
      </c>
      <c r="P348" s="381">
        <v>0</v>
      </c>
      <c r="Q348" s="380">
        <v>542259</v>
      </c>
      <c r="R348" s="380">
        <v>4000050450</v>
      </c>
      <c r="S348" s="380">
        <v>7380</v>
      </c>
      <c r="T348" s="380">
        <v>7440</v>
      </c>
      <c r="U348" s="380">
        <v>7290</v>
      </c>
      <c r="V348" s="380">
        <v>264412</v>
      </c>
      <c r="W348" s="380">
        <v>35779733</v>
      </c>
    </row>
    <row r="349" spans="14:23" ht="12.95" customHeight="1">
      <c r="N349" s="379" t="s">
        <v>5874</v>
      </c>
      <c r="O349" s="380">
        <v>7390</v>
      </c>
      <c r="P349" s="381">
        <v>90</v>
      </c>
      <c r="Q349" s="380">
        <v>623297</v>
      </c>
      <c r="R349" s="380">
        <v>4587051350</v>
      </c>
      <c r="S349" s="380">
        <v>7290</v>
      </c>
      <c r="T349" s="380">
        <v>7470</v>
      </c>
      <c r="U349" s="380">
        <v>7220</v>
      </c>
      <c r="V349" s="380">
        <v>264412</v>
      </c>
      <c r="W349" s="380">
        <v>35779733</v>
      </c>
    </row>
    <row r="350" spans="14:23" ht="12.95" customHeight="1">
      <c r="N350" s="379" t="s">
        <v>5875</v>
      </c>
      <c r="O350" s="380">
        <v>7300</v>
      </c>
      <c r="P350" s="381">
        <v>-80</v>
      </c>
      <c r="Q350" s="380">
        <v>376731</v>
      </c>
      <c r="R350" s="380">
        <v>2759982710</v>
      </c>
      <c r="S350" s="380">
        <v>7410</v>
      </c>
      <c r="T350" s="380">
        <v>7440</v>
      </c>
      <c r="U350" s="380">
        <v>7280</v>
      </c>
      <c r="V350" s="380">
        <v>261192</v>
      </c>
      <c r="W350" s="380">
        <v>35779733</v>
      </c>
    </row>
    <row r="351" spans="14:23" ht="12.95" customHeight="1">
      <c r="N351" s="379" t="s">
        <v>5876</v>
      </c>
      <c r="O351" s="380">
        <v>7380</v>
      </c>
      <c r="P351" s="381">
        <v>220</v>
      </c>
      <c r="Q351" s="380">
        <v>848927</v>
      </c>
      <c r="R351" s="380">
        <v>6232865240</v>
      </c>
      <c r="S351" s="380">
        <v>7170</v>
      </c>
      <c r="T351" s="380">
        <v>7450</v>
      </c>
      <c r="U351" s="380">
        <v>7140</v>
      </c>
      <c r="V351" s="380">
        <v>264054</v>
      </c>
      <c r="W351" s="380">
        <v>35779733</v>
      </c>
    </row>
    <row r="352" spans="14:23" ht="12.95" customHeight="1">
      <c r="N352" s="379" t="s">
        <v>5877</v>
      </c>
      <c r="O352" s="380">
        <v>7160</v>
      </c>
      <c r="P352" s="381">
        <v>-110</v>
      </c>
      <c r="Q352" s="380">
        <v>1003454</v>
      </c>
      <c r="R352" s="380">
        <v>7390473550</v>
      </c>
      <c r="S352" s="380">
        <v>7260</v>
      </c>
      <c r="T352" s="380">
        <v>7550</v>
      </c>
      <c r="U352" s="380">
        <v>7150</v>
      </c>
      <c r="V352" s="380">
        <v>256183</v>
      </c>
      <c r="W352" s="380">
        <v>35779733</v>
      </c>
    </row>
    <row r="353" spans="14:23" ht="12.95" customHeight="1">
      <c r="N353" s="379" t="s">
        <v>5878</v>
      </c>
      <c r="O353" s="380">
        <v>7270</v>
      </c>
      <c r="P353" s="381">
        <v>-60</v>
      </c>
      <c r="Q353" s="380">
        <v>391321</v>
      </c>
      <c r="R353" s="380">
        <v>2865090640</v>
      </c>
      <c r="S353" s="380">
        <v>7380</v>
      </c>
      <c r="T353" s="380">
        <v>7470</v>
      </c>
      <c r="U353" s="380">
        <v>7250</v>
      </c>
      <c r="V353" s="380">
        <v>260119</v>
      </c>
      <c r="W353" s="380">
        <v>35779733</v>
      </c>
    </row>
    <row r="354" spans="14:23" ht="12.95" customHeight="1">
      <c r="N354" s="379" t="s">
        <v>5879</v>
      </c>
      <c r="O354" s="380">
        <v>7330</v>
      </c>
      <c r="P354" s="381">
        <v>-10</v>
      </c>
      <c r="Q354" s="380">
        <v>433398</v>
      </c>
      <c r="R354" s="380">
        <v>3187101700</v>
      </c>
      <c r="S354" s="380">
        <v>7380</v>
      </c>
      <c r="T354" s="380">
        <v>7490</v>
      </c>
      <c r="U354" s="380">
        <v>7270</v>
      </c>
      <c r="V354" s="380">
        <v>262265</v>
      </c>
      <c r="W354" s="380">
        <v>35779733</v>
      </c>
    </row>
    <row r="355" spans="14:23" ht="12.95" customHeight="1">
      <c r="N355" s="379" t="s">
        <v>5880</v>
      </c>
      <c r="O355" s="380">
        <v>7340</v>
      </c>
      <c r="P355" s="381">
        <v>-70</v>
      </c>
      <c r="Q355" s="380">
        <v>393500</v>
      </c>
      <c r="R355" s="380">
        <v>2904385900</v>
      </c>
      <c r="S355" s="380">
        <v>7490</v>
      </c>
      <c r="T355" s="380">
        <v>7530</v>
      </c>
      <c r="U355" s="380">
        <v>7320</v>
      </c>
      <c r="V355" s="380">
        <v>262623</v>
      </c>
      <c r="W355" s="380">
        <v>35779733</v>
      </c>
    </row>
    <row r="356" spans="14:23" ht="12.95" customHeight="1">
      <c r="N356" s="379" t="s">
        <v>5881</v>
      </c>
      <c r="O356" s="380">
        <v>7410</v>
      </c>
      <c r="P356" s="381">
        <v>100</v>
      </c>
      <c r="Q356" s="380">
        <v>669928</v>
      </c>
      <c r="R356" s="380">
        <v>4937209810</v>
      </c>
      <c r="S356" s="380">
        <v>7330</v>
      </c>
      <c r="T356" s="380">
        <v>7470</v>
      </c>
      <c r="U356" s="380">
        <v>7240</v>
      </c>
      <c r="V356" s="380">
        <v>265128</v>
      </c>
      <c r="W356" s="380">
        <v>35779733</v>
      </c>
    </row>
    <row r="357" spans="14:23" ht="12.95" customHeight="1">
      <c r="N357" s="379" t="s">
        <v>5882</v>
      </c>
      <c r="O357" s="380">
        <v>7310</v>
      </c>
      <c r="P357" s="381">
        <v>-50</v>
      </c>
      <c r="Q357" s="380">
        <v>574098</v>
      </c>
      <c r="R357" s="380">
        <v>4224117610</v>
      </c>
      <c r="S357" s="380">
        <v>7380</v>
      </c>
      <c r="T357" s="380">
        <v>7480</v>
      </c>
      <c r="U357" s="380">
        <v>7270</v>
      </c>
      <c r="V357" s="380">
        <v>261550</v>
      </c>
      <c r="W357" s="380">
        <v>35779733</v>
      </c>
    </row>
    <row r="358" spans="14:23" ht="12.95" customHeight="1">
      <c r="N358" s="379" t="s">
        <v>5883</v>
      </c>
      <c r="O358" s="380">
        <v>7360</v>
      </c>
      <c r="P358" s="381">
        <v>290</v>
      </c>
      <c r="Q358" s="380">
        <v>721567</v>
      </c>
      <c r="R358" s="380">
        <v>5254580920</v>
      </c>
      <c r="S358" s="380">
        <v>7170</v>
      </c>
      <c r="T358" s="380">
        <v>7390</v>
      </c>
      <c r="U358" s="380">
        <v>7080</v>
      </c>
      <c r="V358" s="380">
        <v>263339</v>
      </c>
      <c r="W358" s="380">
        <v>35779733</v>
      </c>
    </row>
    <row r="359" spans="14:23" ht="12.95" customHeight="1">
      <c r="N359" s="379" t="s">
        <v>5884</v>
      </c>
      <c r="O359" s="380">
        <v>7070</v>
      </c>
      <c r="P359" s="381">
        <v>10</v>
      </c>
      <c r="Q359" s="380">
        <v>395750</v>
      </c>
      <c r="R359" s="380">
        <v>2788485100</v>
      </c>
      <c r="S359" s="380">
        <v>7050</v>
      </c>
      <c r="T359" s="380">
        <v>7190</v>
      </c>
      <c r="U359" s="380">
        <v>6900</v>
      </c>
      <c r="V359" s="380">
        <v>252963</v>
      </c>
      <c r="W359" s="380">
        <v>35779733</v>
      </c>
    </row>
    <row r="360" spans="14:23" ht="12.95" customHeight="1">
      <c r="N360" s="379" t="s">
        <v>5885</v>
      </c>
      <c r="O360" s="380">
        <v>7060</v>
      </c>
      <c r="P360" s="381">
        <v>-40</v>
      </c>
      <c r="Q360" s="380">
        <v>317166</v>
      </c>
      <c r="R360" s="380">
        <v>2244420380</v>
      </c>
      <c r="S360" s="380">
        <v>7050</v>
      </c>
      <c r="T360" s="380">
        <v>7150</v>
      </c>
      <c r="U360" s="380">
        <v>7040</v>
      </c>
      <c r="V360" s="380">
        <v>252605</v>
      </c>
      <c r="W360" s="380">
        <v>35779733</v>
      </c>
    </row>
    <row r="361" spans="14:23" ht="12.95" customHeight="1">
      <c r="N361" s="379" t="s">
        <v>5886</v>
      </c>
      <c r="O361" s="380">
        <v>7100</v>
      </c>
      <c r="P361" s="381">
        <v>230</v>
      </c>
      <c r="Q361" s="380">
        <v>916639</v>
      </c>
      <c r="R361" s="380">
        <v>6507257470</v>
      </c>
      <c r="S361" s="380">
        <v>6870</v>
      </c>
      <c r="T361" s="380">
        <v>7190</v>
      </c>
      <c r="U361" s="380">
        <v>6850</v>
      </c>
      <c r="V361" s="380">
        <v>254036</v>
      </c>
      <c r="W361" s="380">
        <v>35779733</v>
      </c>
    </row>
    <row r="362" spans="14:23" ht="12.95" customHeight="1">
      <c r="N362" s="379" t="s">
        <v>5887</v>
      </c>
      <c r="O362" s="380">
        <v>6870</v>
      </c>
      <c r="P362" s="381">
        <v>-70</v>
      </c>
      <c r="Q362" s="380">
        <v>170224</v>
      </c>
      <c r="R362" s="380">
        <v>1170984580</v>
      </c>
      <c r="S362" s="380">
        <v>6940</v>
      </c>
      <c r="T362" s="380">
        <v>6950</v>
      </c>
      <c r="U362" s="380">
        <v>6850</v>
      </c>
      <c r="V362" s="380">
        <v>245807</v>
      </c>
      <c r="W362" s="380">
        <v>35779733</v>
      </c>
    </row>
    <row r="363" spans="14:23" ht="12.95" customHeight="1">
      <c r="N363" s="379" t="s">
        <v>5888</v>
      </c>
      <c r="O363" s="380">
        <v>6940</v>
      </c>
      <c r="P363" s="381">
        <v>20</v>
      </c>
      <c r="Q363" s="380">
        <v>260905</v>
      </c>
      <c r="R363" s="380">
        <v>1809080470</v>
      </c>
      <c r="S363" s="380">
        <v>6930</v>
      </c>
      <c r="T363" s="380">
        <v>7020</v>
      </c>
      <c r="U363" s="380">
        <v>6880</v>
      </c>
      <c r="V363" s="380">
        <v>248311</v>
      </c>
      <c r="W363" s="380">
        <v>35779733</v>
      </c>
    </row>
    <row r="364" spans="14:23" ht="12.95" customHeight="1">
      <c r="N364" s="379" t="s">
        <v>5889</v>
      </c>
      <c r="O364" s="380">
        <v>6920</v>
      </c>
      <c r="P364" s="381">
        <v>120</v>
      </c>
      <c r="Q364" s="380">
        <v>357497</v>
      </c>
      <c r="R364" s="380">
        <v>2446026350</v>
      </c>
      <c r="S364" s="380">
        <v>6780</v>
      </c>
      <c r="T364" s="380">
        <v>6930</v>
      </c>
      <c r="U364" s="380">
        <v>6720</v>
      </c>
      <c r="V364" s="380">
        <v>247596</v>
      </c>
      <c r="W364" s="380">
        <v>35779733</v>
      </c>
    </row>
    <row r="365" spans="14:23" ht="12.95" customHeight="1">
      <c r="N365" s="379" t="s">
        <v>5890</v>
      </c>
      <c r="O365" s="380">
        <v>6800</v>
      </c>
      <c r="P365" s="381">
        <v>80</v>
      </c>
      <c r="Q365" s="380">
        <v>281933</v>
      </c>
      <c r="R365" s="380">
        <v>1908745790</v>
      </c>
      <c r="S365" s="380">
        <v>6750</v>
      </c>
      <c r="T365" s="380">
        <v>6860</v>
      </c>
      <c r="U365" s="380">
        <v>6640</v>
      </c>
      <c r="V365" s="380">
        <v>243302</v>
      </c>
      <c r="W365" s="380">
        <v>35779733</v>
      </c>
    </row>
    <row r="366" spans="14:23" ht="12.95" customHeight="1">
      <c r="N366" s="379" t="s">
        <v>5891</v>
      </c>
      <c r="O366" s="380">
        <v>6720</v>
      </c>
      <c r="P366" s="381">
        <v>-60</v>
      </c>
      <c r="Q366" s="380">
        <v>407226</v>
      </c>
      <c r="R366" s="380">
        <v>2736141250</v>
      </c>
      <c r="S366" s="380">
        <v>6770</v>
      </c>
      <c r="T366" s="380">
        <v>6860</v>
      </c>
      <c r="U366" s="380">
        <v>6660</v>
      </c>
      <c r="V366" s="380">
        <v>240440</v>
      </c>
      <c r="W366" s="380">
        <v>35779733</v>
      </c>
    </row>
    <row r="367" spans="14:23" ht="12.95" customHeight="1">
      <c r="N367" s="379" t="s">
        <v>5892</v>
      </c>
      <c r="O367" s="380">
        <v>6780</v>
      </c>
      <c r="P367" s="381">
        <v>420</v>
      </c>
      <c r="Q367" s="380">
        <v>1226922</v>
      </c>
      <c r="R367" s="380">
        <v>8162596020</v>
      </c>
      <c r="S367" s="380">
        <v>6380</v>
      </c>
      <c r="T367" s="380">
        <v>6850</v>
      </c>
      <c r="U367" s="380">
        <v>6280</v>
      </c>
      <c r="V367" s="380">
        <v>242587</v>
      </c>
      <c r="W367" s="380">
        <v>35779733</v>
      </c>
    </row>
    <row r="368" spans="14:23" ht="12.95" customHeight="1">
      <c r="N368" s="379" t="s">
        <v>5893</v>
      </c>
      <c r="O368" s="380">
        <v>6360</v>
      </c>
      <c r="P368" s="381">
        <v>-100</v>
      </c>
      <c r="Q368" s="380">
        <v>359029</v>
      </c>
      <c r="R368" s="380">
        <v>2296987370</v>
      </c>
      <c r="S368" s="380">
        <v>6520</v>
      </c>
      <c r="T368" s="380">
        <v>6520</v>
      </c>
      <c r="U368" s="380">
        <v>6320</v>
      </c>
      <c r="V368" s="380">
        <v>227559</v>
      </c>
      <c r="W368" s="380">
        <v>35779733</v>
      </c>
    </row>
    <row r="369" spans="14:23" ht="12.95" customHeight="1">
      <c r="N369" s="379" t="s">
        <v>5894</v>
      </c>
      <c r="O369" s="380">
        <v>6460</v>
      </c>
      <c r="P369" s="381">
        <v>0</v>
      </c>
      <c r="Q369" s="380">
        <v>167917</v>
      </c>
      <c r="R369" s="380">
        <v>1083326600</v>
      </c>
      <c r="S369" s="380">
        <v>6450</v>
      </c>
      <c r="T369" s="380">
        <v>6510</v>
      </c>
      <c r="U369" s="380">
        <v>6410</v>
      </c>
      <c r="V369" s="380">
        <v>231137</v>
      </c>
      <c r="W369" s="380">
        <v>35779733</v>
      </c>
    </row>
    <row r="370" spans="14:23" ht="12.95" customHeight="1">
      <c r="N370" s="379" t="s">
        <v>5895</v>
      </c>
      <c r="O370" s="380">
        <v>6460</v>
      </c>
      <c r="P370" s="381">
        <v>-30</v>
      </c>
      <c r="Q370" s="380">
        <v>208121</v>
      </c>
      <c r="R370" s="380">
        <v>1343220250</v>
      </c>
      <c r="S370" s="380">
        <v>6540</v>
      </c>
      <c r="T370" s="380">
        <v>6540</v>
      </c>
      <c r="U370" s="380">
        <v>6400</v>
      </c>
      <c r="V370" s="380">
        <v>231137</v>
      </c>
      <c r="W370" s="380">
        <v>35779733</v>
      </c>
    </row>
    <row r="371" spans="14:23" ht="12.95" customHeight="1">
      <c r="N371" s="379" t="s">
        <v>5896</v>
      </c>
      <c r="O371" s="380">
        <v>6490</v>
      </c>
      <c r="P371" s="381">
        <v>20</v>
      </c>
      <c r="Q371" s="380">
        <v>427677</v>
      </c>
      <c r="R371" s="380">
        <v>2800716260</v>
      </c>
      <c r="S371" s="380">
        <v>6480</v>
      </c>
      <c r="T371" s="380">
        <v>6690</v>
      </c>
      <c r="U371" s="380">
        <v>6440</v>
      </c>
      <c r="V371" s="380">
        <v>232210</v>
      </c>
      <c r="W371" s="380">
        <v>35779733</v>
      </c>
    </row>
    <row r="372" spans="14:23" ht="12.95" customHeight="1">
      <c r="N372" s="379" t="s">
        <v>5897</v>
      </c>
      <c r="O372" s="380">
        <v>6470</v>
      </c>
      <c r="P372" s="381">
        <v>-10</v>
      </c>
      <c r="Q372" s="380">
        <v>286352</v>
      </c>
      <c r="R372" s="380">
        <v>1865320910</v>
      </c>
      <c r="S372" s="380">
        <v>6450</v>
      </c>
      <c r="T372" s="380">
        <v>6620</v>
      </c>
      <c r="U372" s="380">
        <v>6440</v>
      </c>
      <c r="V372" s="380">
        <v>231495</v>
      </c>
      <c r="W372" s="380">
        <v>35779733</v>
      </c>
    </row>
    <row r="373" spans="14:23" ht="12.95" customHeight="1">
      <c r="N373" s="379" t="s">
        <v>5898</v>
      </c>
      <c r="O373" s="380">
        <v>6480</v>
      </c>
      <c r="P373" s="381">
        <v>-100</v>
      </c>
      <c r="Q373" s="380">
        <v>135495</v>
      </c>
      <c r="R373" s="380">
        <v>883250860</v>
      </c>
      <c r="S373" s="380">
        <v>6530</v>
      </c>
      <c r="T373" s="380">
        <v>6610</v>
      </c>
      <c r="U373" s="380">
        <v>6470</v>
      </c>
      <c r="V373" s="380">
        <v>231853</v>
      </c>
      <c r="W373" s="380">
        <v>35779733</v>
      </c>
    </row>
    <row r="374" spans="14:23" ht="12.95" customHeight="1">
      <c r="N374" s="379" t="s">
        <v>5899</v>
      </c>
      <c r="O374" s="380">
        <v>6580</v>
      </c>
      <c r="P374" s="381">
        <v>0</v>
      </c>
      <c r="Q374" s="380">
        <v>230078</v>
      </c>
      <c r="R374" s="380">
        <v>1502150810</v>
      </c>
      <c r="S374" s="380">
        <v>6580</v>
      </c>
      <c r="T374" s="380">
        <v>6630</v>
      </c>
      <c r="U374" s="380">
        <v>6450</v>
      </c>
      <c r="V374" s="380">
        <v>235431</v>
      </c>
      <c r="W374" s="380">
        <v>35779733</v>
      </c>
    </row>
    <row r="375" spans="14:23" ht="12.95" customHeight="1">
      <c r="N375" s="379" t="s">
        <v>5900</v>
      </c>
      <c r="O375" s="380">
        <v>6580</v>
      </c>
      <c r="P375" s="381">
        <v>370</v>
      </c>
      <c r="Q375" s="380">
        <v>539823</v>
      </c>
      <c r="R375" s="380">
        <v>3495654060</v>
      </c>
      <c r="S375" s="380">
        <v>6250</v>
      </c>
      <c r="T375" s="380">
        <v>6590</v>
      </c>
      <c r="U375" s="380">
        <v>6240</v>
      </c>
      <c r="V375" s="380">
        <v>235431</v>
      </c>
      <c r="W375" s="380">
        <v>35779733</v>
      </c>
    </row>
    <row r="376" spans="14:23" ht="12.95" customHeight="1">
      <c r="N376" s="379" t="s">
        <v>5901</v>
      </c>
      <c r="O376" s="380">
        <v>6210</v>
      </c>
      <c r="P376" s="381">
        <v>-110</v>
      </c>
      <c r="Q376" s="380">
        <v>295730</v>
      </c>
      <c r="R376" s="380">
        <v>1844511990</v>
      </c>
      <c r="S376" s="380">
        <v>6320</v>
      </c>
      <c r="T376" s="380">
        <v>6360</v>
      </c>
      <c r="U376" s="380">
        <v>6170</v>
      </c>
      <c r="V376" s="380">
        <v>222192</v>
      </c>
      <c r="W376" s="380">
        <v>35779733</v>
      </c>
    </row>
    <row r="377" spans="14:23" ht="12.95" customHeight="1">
      <c r="N377" s="379" t="s">
        <v>5902</v>
      </c>
      <c r="O377" s="380">
        <v>6320</v>
      </c>
      <c r="P377" s="381">
        <v>-120</v>
      </c>
      <c r="Q377" s="380">
        <v>379695</v>
      </c>
      <c r="R377" s="380">
        <v>2423919970</v>
      </c>
      <c r="S377" s="380">
        <v>6440</v>
      </c>
      <c r="T377" s="380">
        <v>6540</v>
      </c>
      <c r="U377" s="380">
        <v>6280</v>
      </c>
      <c r="V377" s="380">
        <v>226128</v>
      </c>
      <c r="W377" s="380">
        <v>35779733</v>
      </c>
    </row>
    <row r="378" spans="14:23" ht="12.95" customHeight="1">
      <c r="N378" s="379" t="s">
        <v>5903</v>
      </c>
      <c r="O378" s="380">
        <v>6440</v>
      </c>
      <c r="P378" s="381">
        <v>90</v>
      </c>
      <c r="Q378" s="380">
        <v>277449</v>
      </c>
      <c r="R378" s="380">
        <v>1775740410</v>
      </c>
      <c r="S378" s="380">
        <v>6420</v>
      </c>
      <c r="T378" s="380">
        <v>6480</v>
      </c>
      <c r="U378" s="380">
        <v>6340</v>
      </c>
      <c r="V378" s="380">
        <v>230421</v>
      </c>
      <c r="W378" s="380">
        <v>35779733</v>
      </c>
    </row>
    <row r="379" spans="14:23" ht="12.95" customHeight="1">
      <c r="N379" s="379" t="s">
        <v>5904</v>
      </c>
      <c r="O379" s="380">
        <v>6350</v>
      </c>
      <c r="P379" s="381">
        <v>-30</v>
      </c>
      <c r="Q379" s="380">
        <v>411737</v>
      </c>
      <c r="R379" s="380">
        <v>2652419420</v>
      </c>
      <c r="S379" s="380">
        <v>6490</v>
      </c>
      <c r="T379" s="380">
        <v>6580</v>
      </c>
      <c r="U379" s="380">
        <v>6350</v>
      </c>
      <c r="V379" s="380">
        <v>227201</v>
      </c>
      <c r="W379" s="380">
        <v>35779733</v>
      </c>
    </row>
    <row r="380" spans="14:23" ht="12.95" customHeight="1">
      <c r="N380" s="379" t="s">
        <v>5905</v>
      </c>
      <c r="O380" s="380">
        <v>6380</v>
      </c>
      <c r="P380" s="381">
        <v>-130</v>
      </c>
      <c r="Q380" s="380">
        <v>493519</v>
      </c>
      <c r="R380" s="380">
        <v>3154070660</v>
      </c>
      <c r="S380" s="380">
        <v>6520</v>
      </c>
      <c r="T380" s="380">
        <v>6530</v>
      </c>
      <c r="U380" s="380">
        <v>6320</v>
      </c>
      <c r="V380" s="380">
        <v>228275</v>
      </c>
      <c r="W380" s="380">
        <v>35779733</v>
      </c>
    </row>
    <row r="381" spans="14:23" ht="12.95" customHeight="1">
      <c r="N381" s="379" t="s">
        <v>5906</v>
      </c>
      <c r="O381" s="380">
        <v>6510</v>
      </c>
      <c r="P381" s="381">
        <v>-50</v>
      </c>
      <c r="Q381" s="380">
        <v>433127</v>
      </c>
      <c r="R381" s="380">
        <v>2835048890</v>
      </c>
      <c r="S381" s="380">
        <v>6550</v>
      </c>
      <c r="T381" s="380">
        <v>6650</v>
      </c>
      <c r="U381" s="380">
        <v>6500</v>
      </c>
      <c r="V381" s="380">
        <v>232926</v>
      </c>
      <c r="W381" s="380">
        <v>35779733</v>
      </c>
    </row>
    <row r="382" spans="14:23" ht="12.95" customHeight="1">
      <c r="N382" s="379" t="s">
        <v>5907</v>
      </c>
      <c r="O382" s="380">
        <v>6560</v>
      </c>
      <c r="P382" s="381">
        <v>-160</v>
      </c>
      <c r="Q382" s="380">
        <v>274903</v>
      </c>
      <c r="R382" s="380">
        <v>1819724800</v>
      </c>
      <c r="S382" s="380">
        <v>6750</v>
      </c>
      <c r="T382" s="380">
        <v>6770</v>
      </c>
      <c r="U382" s="380">
        <v>6550</v>
      </c>
      <c r="V382" s="380">
        <v>234715</v>
      </c>
      <c r="W382" s="380">
        <v>35779733</v>
      </c>
    </row>
    <row r="383" spans="14:23" ht="12.95" customHeight="1">
      <c r="N383" s="379" t="s">
        <v>5908</v>
      </c>
      <c r="O383" s="380">
        <v>6720</v>
      </c>
      <c r="P383" s="381">
        <v>40</v>
      </c>
      <c r="Q383" s="380">
        <v>308004</v>
      </c>
      <c r="R383" s="380">
        <v>2071186390</v>
      </c>
      <c r="S383" s="380">
        <v>6720</v>
      </c>
      <c r="T383" s="380">
        <v>6810</v>
      </c>
      <c r="U383" s="380">
        <v>6680</v>
      </c>
      <c r="V383" s="380">
        <v>240440</v>
      </c>
      <c r="W383" s="380">
        <v>35779733</v>
      </c>
    </row>
    <row r="384" spans="14:23" ht="12.95" customHeight="1">
      <c r="N384" s="379" t="s">
        <v>5909</v>
      </c>
      <c r="O384" s="380">
        <v>6680</v>
      </c>
      <c r="P384" s="381">
        <v>-90</v>
      </c>
      <c r="Q384" s="380">
        <v>295524</v>
      </c>
      <c r="R384" s="380">
        <v>1991907960</v>
      </c>
      <c r="S384" s="380">
        <v>6790</v>
      </c>
      <c r="T384" s="380">
        <v>6810</v>
      </c>
      <c r="U384" s="380">
        <v>6670</v>
      </c>
      <c r="V384" s="380">
        <v>239009</v>
      </c>
      <c r="W384" s="380">
        <v>35779733</v>
      </c>
    </row>
    <row r="385" spans="14:23" ht="12.95" customHeight="1">
      <c r="N385" s="379" t="s">
        <v>5910</v>
      </c>
      <c r="O385" s="380">
        <v>6770</v>
      </c>
      <c r="P385" s="381">
        <v>120</v>
      </c>
      <c r="Q385" s="380">
        <v>386583</v>
      </c>
      <c r="R385" s="380">
        <v>2591446310</v>
      </c>
      <c r="S385" s="380">
        <v>6700</v>
      </c>
      <c r="T385" s="380">
        <v>6780</v>
      </c>
      <c r="U385" s="380">
        <v>6590</v>
      </c>
      <c r="V385" s="380">
        <v>242229</v>
      </c>
      <c r="W385" s="380">
        <v>35779733</v>
      </c>
    </row>
    <row r="386" spans="14:23" ht="12.95" customHeight="1">
      <c r="N386" s="379" t="s">
        <v>5911</v>
      </c>
      <c r="O386" s="380">
        <v>6650</v>
      </c>
      <c r="P386" s="381">
        <v>-10</v>
      </c>
      <c r="Q386" s="380">
        <v>225603</v>
      </c>
      <c r="R386" s="380">
        <v>1495868390</v>
      </c>
      <c r="S386" s="380">
        <v>6590</v>
      </c>
      <c r="T386" s="380">
        <v>6700</v>
      </c>
      <c r="U386" s="380">
        <v>6550</v>
      </c>
      <c r="V386" s="380">
        <v>237935</v>
      </c>
      <c r="W386" s="380">
        <v>35779733</v>
      </c>
    </row>
    <row r="387" spans="14:23" ht="12.95" customHeight="1">
      <c r="N387" s="379" t="s">
        <v>5912</v>
      </c>
      <c r="O387" s="380">
        <v>6660</v>
      </c>
      <c r="P387" s="381">
        <v>120</v>
      </c>
      <c r="Q387" s="380">
        <v>346798</v>
      </c>
      <c r="R387" s="380">
        <v>2295071320</v>
      </c>
      <c r="S387" s="380">
        <v>6500</v>
      </c>
      <c r="T387" s="380">
        <v>6710</v>
      </c>
      <c r="U387" s="380">
        <v>6500</v>
      </c>
      <c r="V387" s="380">
        <v>238293</v>
      </c>
      <c r="W387" s="380">
        <v>35779733</v>
      </c>
    </row>
    <row r="388" spans="14:23" ht="12.95" customHeight="1">
      <c r="N388" s="379" t="s">
        <v>5913</v>
      </c>
      <c r="O388" s="380">
        <v>6540</v>
      </c>
      <c r="P388" s="381">
        <v>-80</v>
      </c>
      <c r="Q388" s="380">
        <v>368151</v>
      </c>
      <c r="R388" s="380">
        <v>2418917160</v>
      </c>
      <c r="S388" s="380">
        <v>6650</v>
      </c>
      <c r="T388" s="380">
        <v>6700</v>
      </c>
      <c r="U388" s="380">
        <v>6420</v>
      </c>
      <c r="V388" s="380">
        <v>233999</v>
      </c>
      <c r="W388" s="380">
        <v>35779733</v>
      </c>
    </row>
    <row r="389" spans="14:23" ht="12.95" customHeight="1">
      <c r="N389" s="379" t="s">
        <v>5914</v>
      </c>
      <c r="O389" s="380">
        <v>6620</v>
      </c>
      <c r="P389" s="381">
        <v>-190</v>
      </c>
      <c r="Q389" s="380">
        <v>363032</v>
      </c>
      <c r="R389" s="380">
        <v>2423683900</v>
      </c>
      <c r="S389" s="380">
        <v>6790</v>
      </c>
      <c r="T389" s="380">
        <v>6830</v>
      </c>
      <c r="U389" s="380">
        <v>6620</v>
      </c>
      <c r="V389" s="380">
        <v>236862</v>
      </c>
      <c r="W389" s="380">
        <v>35779733</v>
      </c>
    </row>
    <row r="390" spans="14:23" ht="12.95" customHeight="1">
      <c r="N390" s="379" t="s">
        <v>5915</v>
      </c>
      <c r="O390" s="380">
        <v>6810</v>
      </c>
      <c r="P390" s="381">
        <v>-70</v>
      </c>
      <c r="Q390" s="380">
        <v>607155</v>
      </c>
      <c r="R390" s="380">
        <v>4168229660</v>
      </c>
      <c r="S390" s="380">
        <v>6920</v>
      </c>
      <c r="T390" s="380">
        <v>6970</v>
      </c>
      <c r="U390" s="380">
        <v>6770</v>
      </c>
      <c r="V390" s="380">
        <v>243660</v>
      </c>
      <c r="W390" s="380">
        <v>35779733</v>
      </c>
    </row>
    <row r="391" spans="14:23" ht="12.95" customHeight="1">
      <c r="N391" s="379" t="s">
        <v>5916</v>
      </c>
      <c r="O391" s="380">
        <v>6880</v>
      </c>
      <c r="P391" s="381">
        <v>70</v>
      </c>
      <c r="Q391" s="380">
        <v>370009</v>
      </c>
      <c r="R391" s="380">
        <v>2512212680</v>
      </c>
      <c r="S391" s="380">
        <v>6780</v>
      </c>
      <c r="T391" s="380">
        <v>6880</v>
      </c>
      <c r="U391" s="380">
        <v>6710</v>
      </c>
      <c r="V391" s="380">
        <v>246165</v>
      </c>
      <c r="W391" s="380">
        <v>35779733</v>
      </c>
    </row>
    <row r="392" spans="14:23" ht="12.95" customHeight="1">
      <c r="N392" s="379" t="s">
        <v>5917</v>
      </c>
      <c r="O392" s="380">
        <v>6810</v>
      </c>
      <c r="P392" s="381">
        <v>40</v>
      </c>
      <c r="Q392" s="380">
        <v>310506</v>
      </c>
      <c r="R392" s="380">
        <v>2101720780</v>
      </c>
      <c r="S392" s="380">
        <v>6760</v>
      </c>
      <c r="T392" s="380">
        <v>6850</v>
      </c>
      <c r="U392" s="380">
        <v>6710</v>
      </c>
      <c r="V392" s="380">
        <v>243660</v>
      </c>
      <c r="W392" s="380">
        <v>35779733</v>
      </c>
    </row>
    <row r="393" spans="14:23" ht="12.95" customHeight="1">
      <c r="N393" s="379" t="s">
        <v>5918</v>
      </c>
      <c r="O393" s="380">
        <v>6770</v>
      </c>
      <c r="P393" s="381">
        <v>-140</v>
      </c>
      <c r="Q393" s="380">
        <v>478410</v>
      </c>
      <c r="R393" s="380">
        <v>3248707320</v>
      </c>
      <c r="S393" s="380">
        <v>6890</v>
      </c>
      <c r="T393" s="380">
        <v>6920</v>
      </c>
      <c r="U393" s="380">
        <v>6730</v>
      </c>
      <c r="V393" s="380">
        <v>242229</v>
      </c>
      <c r="W393" s="380">
        <v>35779733</v>
      </c>
    </row>
    <row r="394" spans="14:23" ht="12.95" customHeight="1">
      <c r="N394" s="379" t="s">
        <v>5919</v>
      </c>
      <c r="O394" s="380">
        <v>6910</v>
      </c>
      <c r="P394" s="381">
        <v>30</v>
      </c>
      <c r="Q394" s="380">
        <v>386639</v>
      </c>
      <c r="R394" s="380">
        <v>2637115110</v>
      </c>
      <c r="S394" s="380">
        <v>6950</v>
      </c>
      <c r="T394" s="380">
        <v>6950</v>
      </c>
      <c r="U394" s="380">
        <v>6750</v>
      </c>
      <c r="V394" s="380">
        <v>247238</v>
      </c>
      <c r="W394" s="380">
        <v>35779733</v>
      </c>
    </row>
    <row r="395" spans="14:23" ht="12.95" customHeight="1">
      <c r="N395" s="379" t="s">
        <v>5920</v>
      </c>
      <c r="O395" s="380">
        <v>6880</v>
      </c>
      <c r="P395" s="381">
        <v>180</v>
      </c>
      <c r="Q395" s="380">
        <v>788994</v>
      </c>
      <c r="R395" s="380">
        <v>5462811130</v>
      </c>
      <c r="S395" s="380">
        <v>6930</v>
      </c>
      <c r="T395" s="380">
        <v>7010</v>
      </c>
      <c r="U395" s="380">
        <v>6840</v>
      </c>
      <c r="V395" s="380">
        <v>246165</v>
      </c>
      <c r="W395" s="380">
        <v>35779733</v>
      </c>
    </row>
    <row r="396" spans="14:23" ht="12.95" customHeight="1">
      <c r="N396" s="379" t="s">
        <v>5921</v>
      </c>
      <c r="O396" s="380">
        <v>6700</v>
      </c>
      <c r="P396" s="381">
        <v>150</v>
      </c>
      <c r="Q396" s="380">
        <v>484395</v>
      </c>
      <c r="R396" s="380">
        <v>3210515790</v>
      </c>
      <c r="S396" s="380">
        <v>6630</v>
      </c>
      <c r="T396" s="380">
        <v>6750</v>
      </c>
      <c r="U396" s="380">
        <v>6460</v>
      </c>
      <c r="V396" s="380">
        <v>239724</v>
      </c>
      <c r="W396" s="380">
        <v>35779733</v>
      </c>
    </row>
    <row r="397" spans="14:23" ht="12.95" customHeight="1">
      <c r="N397" s="379" t="s">
        <v>5922</v>
      </c>
      <c r="O397" s="380">
        <v>6550</v>
      </c>
      <c r="P397" s="381">
        <v>100</v>
      </c>
      <c r="Q397" s="380">
        <v>272514</v>
      </c>
      <c r="R397" s="380">
        <v>1778564240</v>
      </c>
      <c r="S397" s="380">
        <v>6440</v>
      </c>
      <c r="T397" s="380">
        <v>6590</v>
      </c>
      <c r="U397" s="380">
        <v>6440</v>
      </c>
      <c r="V397" s="380">
        <v>234357</v>
      </c>
      <c r="W397" s="380">
        <v>35779733</v>
      </c>
    </row>
    <row r="398" spans="14:23" ht="12.95" customHeight="1">
      <c r="N398" s="379" t="s">
        <v>5923</v>
      </c>
      <c r="O398" s="380">
        <v>6450</v>
      </c>
      <c r="P398" s="381">
        <v>-120</v>
      </c>
      <c r="Q398" s="380">
        <v>282077</v>
      </c>
      <c r="R398" s="380">
        <v>1843853340</v>
      </c>
      <c r="S398" s="380">
        <v>6570</v>
      </c>
      <c r="T398" s="380">
        <v>6620</v>
      </c>
      <c r="U398" s="380">
        <v>6450</v>
      </c>
      <c r="V398" s="380">
        <v>230779</v>
      </c>
      <c r="W398" s="380">
        <v>35779733</v>
      </c>
    </row>
    <row r="399" spans="14:23" ht="12.95" customHeight="1">
      <c r="N399" s="379" t="s">
        <v>5924</v>
      </c>
      <c r="O399" s="380">
        <v>6570</v>
      </c>
      <c r="P399" s="381">
        <v>150</v>
      </c>
      <c r="Q399" s="380">
        <v>385145</v>
      </c>
      <c r="R399" s="380">
        <v>2523706790</v>
      </c>
      <c r="S399" s="380">
        <v>6460</v>
      </c>
      <c r="T399" s="380">
        <v>6620</v>
      </c>
      <c r="U399" s="380">
        <v>6450</v>
      </c>
      <c r="V399" s="380">
        <v>235073</v>
      </c>
      <c r="W399" s="380">
        <v>35779733</v>
      </c>
    </row>
    <row r="400" spans="14:23" ht="12.95" customHeight="1">
      <c r="N400" s="379" t="s">
        <v>5927</v>
      </c>
      <c r="O400" s="380">
        <v>6420</v>
      </c>
      <c r="P400" s="381">
        <v>60</v>
      </c>
      <c r="Q400" s="380">
        <v>321726</v>
      </c>
      <c r="R400" s="380">
        <v>2063853220</v>
      </c>
      <c r="S400" s="380">
        <v>6400</v>
      </c>
      <c r="T400" s="380">
        <v>6490</v>
      </c>
      <c r="U400" s="380">
        <v>6360</v>
      </c>
      <c r="V400" s="380">
        <v>229706</v>
      </c>
      <c r="W400" s="380">
        <v>35779733</v>
      </c>
    </row>
    <row r="401" spans="14:23" ht="12.95" customHeight="1">
      <c r="N401" s="379" t="s">
        <v>5928</v>
      </c>
      <c r="O401" s="380">
        <v>6360</v>
      </c>
      <c r="P401" s="381">
        <v>-110</v>
      </c>
      <c r="Q401" s="380">
        <v>525916</v>
      </c>
      <c r="R401" s="380">
        <v>3341949540</v>
      </c>
      <c r="S401" s="380">
        <v>6470</v>
      </c>
      <c r="T401" s="380">
        <v>6530</v>
      </c>
      <c r="U401" s="380">
        <v>6260</v>
      </c>
      <c r="V401" s="380">
        <v>227559</v>
      </c>
      <c r="W401" s="380">
        <v>35779733</v>
      </c>
    </row>
    <row r="402" spans="14:23" ht="12.95" customHeight="1">
      <c r="N402" s="379" t="s">
        <v>5929</v>
      </c>
      <c r="O402" s="380">
        <v>6470</v>
      </c>
      <c r="P402" s="381">
        <v>-80</v>
      </c>
      <c r="Q402" s="380">
        <v>704419</v>
      </c>
      <c r="R402" s="380">
        <v>4601304270</v>
      </c>
      <c r="S402" s="380">
        <v>6280</v>
      </c>
      <c r="T402" s="380">
        <v>6680</v>
      </c>
      <c r="U402" s="380">
        <v>6280</v>
      </c>
      <c r="V402" s="380">
        <v>231495</v>
      </c>
      <c r="W402" s="380">
        <v>35779733</v>
      </c>
    </row>
    <row r="403" spans="14:23" ht="12.95" customHeight="1">
      <c r="N403" s="379" t="s">
        <v>5931</v>
      </c>
      <c r="O403" s="380">
        <v>6550</v>
      </c>
      <c r="P403" s="381">
        <v>250</v>
      </c>
      <c r="Q403" s="380">
        <v>1461916</v>
      </c>
      <c r="R403" s="380">
        <v>9599302440</v>
      </c>
      <c r="S403" s="380">
        <v>6310</v>
      </c>
      <c r="T403" s="380">
        <v>6730</v>
      </c>
      <c r="U403" s="380">
        <v>6310</v>
      </c>
      <c r="V403" s="380">
        <v>234357</v>
      </c>
      <c r="W403" s="380">
        <v>35779733</v>
      </c>
    </row>
    <row r="404" spans="14:23" ht="12.95" customHeight="1">
      <c r="N404" s="379" t="s">
        <v>5933</v>
      </c>
      <c r="O404" s="380">
        <v>6300</v>
      </c>
      <c r="P404" s="381">
        <v>-80</v>
      </c>
      <c r="Q404" s="380">
        <v>874669</v>
      </c>
      <c r="R404" s="380">
        <v>5480377990</v>
      </c>
      <c r="S404" s="380">
        <v>6390</v>
      </c>
      <c r="T404" s="380">
        <v>6400</v>
      </c>
      <c r="U404" s="380">
        <v>6160</v>
      </c>
      <c r="V404" s="380">
        <v>225412</v>
      </c>
      <c r="W404" s="380">
        <v>35779733</v>
      </c>
    </row>
    <row r="405" spans="14:23" ht="12.95" customHeight="1">
      <c r="N405" s="379" t="s">
        <v>5934</v>
      </c>
      <c r="O405" s="380">
        <v>6380</v>
      </c>
      <c r="P405" s="381">
        <v>-50</v>
      </c>
      <c r="Q405" s="380">
        <v>334167</v>
      </c>
      <c r="R405" s="380">
        <v>2136337780</v>
      </c>
      <c r="S405" s="380">
        <v>6420</v>
      </c>
      <c r="T405" s="380">
        <v>6460</v>
      </c>
      <c r="U405" s="380">
        <v>6350</v>
      </c>
      <c r="V405" s="380">
        <v>228275</v>
      </c>
      <c r="W405" s="380">
        <v>35779733</v>
      </c>
    </row>
    <row r="406" spans="14:23" ht="12.95" customHeight="1">
      <c r="N406" s="379" t="s">
        <v>5935</v>
      </c>
      <c r="O406" s="380">
        <v>6430</v>
      </c>
      <c r="P406" s="381">
        <v>100</v>
      </c>
      <c r="Q406" s="380">
        <v>1024506</v>
      </c>
      <c r="R406" s="380">
        <v>6588349780</v>
      </c>
      <c r="S406" s="380">
        <v>6350</v>
      </c>
      <c r="T406" s="380">
        <v>6540</v>
      </c>
      <c r="U406" s="380">
        <v>6340</v>
      </c>
      <c r="V406" s="380">
        <v>230064</v>
      </c>
      <c r="W406" s="380">
        <v>35779733</v>
      </c>
    </row>
    <row r="407" spans="14:23" ht="12.95" customHeight="1">
      <c r="N407" s="379" t="s">
        <v>5936</v>
      </c>
      <c r="O407" s="380">
        <v>6330</v>
      </c>
      <c r="P407" s="381">
        <v>-340</v>
      </c>
      <c r="Q407" s="380">
        <v>1782796</v>
      </c>
      <c r="R407" s="380">
        <v>11472407790</v>
      </c>
      <c r="S407" s="380">
        <v>6580</v>
      </c>
      <c r="T407" s="380">
        <v>6670</v>
      </c>
      <c r="U407" s="380">
        <v>6310</v>
      </c>
      <c r="V407" s="380">
        <v>226486</v>
      </c>
      <c r="W407" s="380">
        <v>35779733</v>
      </c>
    </row>
    <row r="408" spans="14:23" ht="12.95" customHeight="1">
      <c r="N408" s="379" t="s">
        <v>5937</v>
      </c>
      <c r="O408" s="380">
        <v>6670</v>
      </c>
      <c r="P408" s="381">
        <v>-500</v>
      </c>
      <c r="Q408" s="380">
        <v>1995746</v>
      </c>
      <c r="R408" s="380">
        <v>13677093280</v>
      </c>
      <c r="S408" s="380">
        <v>7180</v>
      </c>
      <c r="T408" s="380">
        <v>7180</v>
      </c>
      <c r="U408" s="380">
        <v>6630</v>
      </c>
      <c r="V408" s="380">
        <v>238651</v>
      </c>
      <c r="W408" s="380">
        <v>35779733</v>
      </c>
    </row>
    <row r="409" spans="14:23" ht="12.95" customHeight="1">
      <c r="N409" s="379" t="s">
        <v>5938</v>
      </c>
      <c r="O409" s="380">
        <v>7170</v>
      </c>
      <c r="P409" s="381">
        <v>-340</v>
      </c>
      <c r="Q409" s="380">
        <v>2559607</v>
      </c>
      <c r="R409" s="380">
        <v>18040906040</v>
      </c>
      <c r="S409" s="380">
        <v>7290</v>
      </c>
      <c r="T409" s="380">
        <v>7290</v>
      </c>
      <c r="U409" s="380">
        <v>6710</v>
      </c>
      <c r="V409" s="380">
        <v>256541</v>
      </c>
      <c r="W409" s="380">
        <v>35779733</v>
      </c>
    </row>
    <row r="410" spans="14:23" ht="12.95" customHeight="1">
      <c r="N410" s="379" t="s">
        <v>5939</v>
      </c>
      <c r="O410" s="380">
        <v>7510</v>
      </c>
      <c r="P410" s="381">
        <v>280</v>
      </c>
      <c r="Q410" s="380">
        <v>683819</v>
      </c>
      <c r="R410" s="380">
        <v>5094260390</v>
      </c>
      <c r="S410" s="380">
        <v>7250</v>
      </c>
      <c r="T410" s="380">
        <v>7580</v>
      </c>
      <c r="U410" s="380">
        <v>7210</v>
      </c>
      <c r="V410" s="380">
        <v>268706</v>
      </c>
      <c r="W410" s="380">
        <v>35779733</v>
      </c>
    </row>
    <row r="411" spans="14:23" ht="12.95" customHeight="1">
      <c r="N411" s="379" t="s">
        <v>5940</v>
      </c>
      <c r="O411" s="380">
        <v>7230</v>
      </c>
      <c r="P411" s="381">
        <v>70</v>
      </c>
      <c r="Q411" s="380">
        <v>416740</v>
      </c>
      <c r="R411" s="380">
        <v>3029933200</v>
      </c>
      <c r="S411" s="380">
        <v>7160</v>
      </c>
      <c r="T411" s="380">
        <v>7370</v>
      </c>
      <c r="U411" s="380">
        <v>7150</v>
      </c>
      <c r="V411" s="380">
        <v>258687</v>
      </c>
      <c r="W411" s="380">
        <v>35779733</v>
      </c>
    </row>
    <row r="412" spans="14:23" ht="12.95" customHeight="1">
      <c r="N412" s="379" t="s">
        <v>5941</v>
      </c>
      <c r="O412" s="380">
        <v>7160</v>
      </c>
      <c r="P412" s="381">
        <v>-230</v>
      </c>
      <c r="Q412" s="380">
        <v>732381</v>
      </c>
      <c r="R412" s="380">
        <v>5271547190</v>
      </c>
      <c r="S412" s="380">
        <v>7380</v>
      </c>
      <c r="T412" s="380">
        <v>7430</v>
      </c>
      <c r="U412" s="380">
        <v>7120</v>
      </c>
      <c r="V412" s="380">
        <v>256183</v>
      </c>
      <c r="W412" s="380">
        <v>35779733</v>
      </c>
    </row>
    <row r="413" spans="14:23" ht="12.95" customHeight="1">
      <c r="N413" s="379" t="s">
        <v>5942</v>
      </c>
      <c r="O413" s="380">
        <v>7390</v>
      </c>
      <c r="P413" s="381">
        <v>-130</v>
      </c>
      <c r="Q413" s="380">
        <v>397276</v>
      </c>
      <c r="R413" s="380">
        <v>2940755520</v>
      </c>
      <c r="S413" s="380">
        <v>7420</v>
      </c>
      <c r="T413" s="380">
        <v>7490</v>
      </c>
      <c r="U413" s="380">
        <v>7350</v>
      </c>
      <c r="V413" s="380">
        <v>264412</v>
      </c>
      <c r="W413" s="380">
        <v>35779733</v>
      </c>
    </row>
    <row r="414" spans="14:23" ht="12.95" customHeight="1">
      <c r="N414" s="379" t="s">
        <v>5943</v>
      </c>
      <c r="O414" s="380">
        <v>7520</v>
      </c>
      <c r="P414" s="381">
        <v>120</v>
      </c>
      <c r="Q414" s="380">
        <v>605008</v>
      </c>
      <c r="R414" s="380">
        <v>4500196540</v>
      </c>
      <c r="S414" s="380">
        <v>7400</v>
      </c>
      <c r="T414" s="380">
        <v>7570</v>
      </c>
      <c r="U414" s="380">
        <v>7320</v>
      </c>
      <c r="V414" s="380">
        <v>265075</v>
      </c>
      <c r="W414" s="380">
        <v>35249371</v>
      </c>
    </row>
    <row r="415" spans="14:23" ht="12.95" customHeight="1">
      <c r="N415" s="379" t="s">
        <v>5944</v>
      </c>
      <c r="O415" s="380">
        <v>7400</v>
      </c>
      <c r="P415" s="381">
        <v>-200</v>
      </c>
      <c r="Q415" s="380">
        <v>732109</v>
      </c>
      <c r="R415" s="380">
        <v>5455024940</v>
      </c>
      <c r="S415" s="380">
        <v>7620</v>
      </c>
      <c r="T415" s="380">
        <v>7630</v>
      </c>
      <c r="U415" s="380">
        <v>7360</v>
      </c>
      <c r="V415" s="380">
        <v>260845</v>
      </c>
      <c r="W415" s="380">
        <v>35249371</v>
      </c>
    </row>
    <row r="416" spans="14:23" ht="12.95" customHeight="1">
      <c r="N416" s="379" t="s">
        <v>5945</v>
      </c>
      <c r="O416" s="380">
        <v>7600</v>
      </c>
      <c r="P416" s="381">
        <v>150</v>
      </c>
      <c r="Q416" s="380">
        <v>590043</v>
      </c>
      <c r="R416" s="380">
        <v>4477147630</v>
      </c>
      <c r="S416" s="380">
        <v>7510</v>
      </c>
      <c r="T416" s="380">
        <v>7690</v>
      </c>
      <c r="U416" s="380">
        <v>7470</v>
      </c>
      <c r="V416" s="380">
        <v>267895</v>
      </c>
      <c r="W416" s="380">
        <v>35249371</v>
      </c>
    </row>
    <row r="417" spans="14:23" ht="12.95" customHeight="1">
      <c r="N417" s="379" t="s">
        <v>5946</v>
      </c>
      <c r="O417" s="380">
        <v>7450</v>
      </c>
      <c r="P417" s="381">
        <v>-420</v>
      </c>
      <c r="Q417" s="380">
        <v>1271056</v>
      </c>
      <c r="R417" s="380">
        <v>9617292070</v>
      </c>
      <c r="S417" s="380">
        <v>7660</v>
      </c>
      <c r="T417" s="380">
        <v>7840</v>
      </c>
      <c r="U417" s="380">
        <v>7380</v>
      </c>
      <c r="V417" s="380">
        <v>262608</v>
      </c>
      <c r="W417" s="380">
        <v>35249371</v>
      </c>
    </row>
    <row r="418" spans="14:23" ht="12.95" customHeight="1">
      <c r="N418" s="379" t="s">
        <v>5947</v>
      </c>
      <c r="O418" s="380">
        <v>7870</v>
      </c>
      <c r="P418" s="381">
        <v>-160</v>
      </c>
      <c r="Q418" s="380">
        <v>733948</v>
      </c>
      <c r="R418" s="380">
        <v>5780002660</v>
      </c>
      <c r="S418" s="380">
        <v>7930</v>
      </c>
      <c r="T418" s="380">
        <v>8070</v>
      </c>
      <c r="U418" s="380">
        <v>7720</v>
      </c>
      <c r="V418" s="380">
        <v>277413</v>
      </c>
      <c r="W418" s="380">
        <v>35249371</v>
      </c>
    </row>
    <row r="419" spans="14:23" ht="12.95" customHeight="1">
      <c r="N419" s="379" t="s">
        <v>5948</v>
      </c>
      <c r="O419" s="380">
        <v>8030</v>
      </c>
      <c r="P419" s="381">
        <v>-110</v>
      </c>
      <c r="Q419" s="380">
        <v>710765</v>
      </c>
      <c r="R419" s="380">
        <v>5750729470</v>
      </c>
      <c r="S419" s="380">
        <v>8040</v>
      </c>
      <c r="T419" s="380">
        <v>8240</v>
      </c>
      <c r="U419" s="380">
        <v>7990</v>
      </c>
      <c r="V419" s="380">
        <v>283052</v>
      </c>
      <c r="W419" s="380">
        <v>35249371</v>
      </c>
    </row>
    <row r="420" spans="14:23" ht="12.95" customHeight="1">
      <c r="N420" s="379" t="s">
        <v>5949</v>
      </c>
      <c r="O420" s="380">
        <v>8140</v>
      </c>
      <c r="P420" s="381">
        <v>-120</v>
      </c>
      <c r="Q420" s="380">
        <v>567044</v>
      </c>
      <c r="R420" s="380">
        <v>4607852920</v>
      </c>
      <c r="S420" s="380">
        <v>8290</v>
      </c>
      <c r="T420" s="380">
        <v>8300</v>
      </c>
      <c r="U420" s="380">
        <v>8030</v>
      </c>
      <c r="V420" s="380">
        <v>286930</v>
      </c>
      <c r="W420" s="380">
        <v>35249371</v>
      </c>
    </row>
    <row r="421" spans="14:23" ht="12.95" customHeight="1">
      <c r="N421" s="379" t="s">
        <v>5950</v>
      </c>
      <c r="O421" s="380">
        <v>8260</v>
      </c>
      <c r="P421" s="381">
        <v>270</v>
      </c>
      <c r="Q421" s="380">
        <v>769530</v>
      </c>
      <c r="R421" s="380">
        <v>6299491870</v>
      </c>
      <c r="S421" s="380">
        <v>8060</v>
      </c>
      <c r="T421" s="380">
        <v>8330</v>
      </c>
      <c r="U421" s="380">
        <v>7970</v>
      </c>
      <c r="V421" s="380">
        <v>291160</v>
      </c>
      <c r="W421" s="380">
        <v>35249371</v>
      </c>
    </row>
    <row r="422" spans="14:23" ht="12.95" customHeight="1">
      <c r="N422" s="379" t="s">
        <v>5953</v>
      </c>
      <c r="O422" s="380">
        <v>7990</v>
      </c>
      <c r="P422" s="381">
        <v>50</v>
      </c>
      <c r="Q422" s="380">
        <v>439719</v>
      </c>
      <c r="R422" s="380">
        <v>3495272460</v>
      </c>
      <c r="S422" s="380">
        <v>7910</v>
      </c>
      <c r="T422" s="380">
        <v>8050</v>
      </c>
      <c r="U422" s="380">
        <v>7800</v>
      </c>
      <c r="V422" s="380">
        <v>281642</v>
      </c>
      <c r="W422" s="380">
        <v>35249371</v>
      </c>
    </row>
    <row r="423" spans="14:23" ht="12.95" customHeight="1">
      <c r="N423" s="379" t="s">
        <v>5954</v>
      </c>
      <c r="O423" s="380">
        <v>7940</v>
      </c>
      <c r="P423" s="381">
        <v>-360</v>
      </c>
      <c r="Q423" s="380">
        <v>1194810</v>
      </c>
      <c r="R423" s="380">
        <v>9632829000</v>
      </c>
      <c r="S423" s="380">
        <v>8380</v>
      </c>
      <c r="T423" s="380">
        <v>8410</v>
      </c>
      <c r="U423" s="380">
        <v>7860</v>
      </c>
      <c r="V423" s="380">
        <v>279880</v>
      </c>
      <c r="W423" s="380">
        <v>35249371</v>
      </c>
    </row>
    <row r="424" spans="14:23" ht="12.95" customHeight="1">
      <c r="N424" s="379" t="s">
        <v>5955</v>
      </c>
      <c r="O424" s="380">
        <v>8300</v>
      </c>
      <c r="P424" s="381">
        <v>310</v>
      </c>
      <c r="Q424" s="380">
        <v>1026851</v>
      </c>
      <c r="R424" s="380">
        <v>8419556370</v>
      </c>
      <c r="S424" s="380">
        <v>8000</v>
      </c>
      <c r="T424" s="380">
        <v>8300</v>
      </c>
      <c r="U424" s="380">
        <v>7980</v>
      </c>
      <c r="V424" s="380">
        <v>292308</v>
      </c>
      <c r="W424" s="380">
        <v>35217864</v>
      </c>
    </row>
    <row r="425" spans="14:23" ht="12.95" customHeight="1">
      <c r="N425" s="379" t="s">
        <v>5957</v>
      </c>
      <c r="O425" s="380">
        <v>7990</v>
      </c>
      <c r="P425" s="381">
        <v>-90</v>
      </c>
      <c r="Q425" s="380">
        <v>1012566</v>
      </c>
      <c r="R425" s="380">
        <v>8298929230</v>
      </c>
      <c r="S425" s="380">
        <v>8130</v>
      </c>
      <c r="T425" s="380">
        <v>8340</v>
      </c>
      <c r="U425" s="380">
        <v>7990</v>
      </c>
      <c r="V425" s="380">
        <v>281391</v>
      </c>
      <c r="W425" s="380">
        <v>35217864</v>
      </c>
    </row>
    <row r="426" spans="14:23" ht="12.95" customHeight="1">
      <c r="N426" s="379" t="s">
        <v>5959</v>
      </c>
      <c r="O426" s="380">
        <v>8080</v>
      </c>
      <c r="P426" s="381">
        <v>90</v>
      </c>
      <c r="Q426" s="380">
        <v>693257</v>
      </c>
      <c r="R426" s="380">
        <v>5480705530</v>
      </c>
      <c r="S426" s="380">
        <v>7900</v>
      </c>
      <c r="T426" s="380">
        <v>8140</v>
      </c>
      <c r="U426" s="380">
        <v>7670</v>
      </c>
      <c r="V426" s="380">
        <v>284560</v>
      </c>
      <c r="W426" s="380">
        <v>35217864</v>
      </c>
    </row>
    <row r="427" spans="14:23" ht="12.95" customHeight="1">
      <c r="N427" s="379" t="s">
        <v>5960</v>
      </c>
      <c r="O427" s="380">
        <v>7990</v>
      </c>
      <c r="P427" s="381">
        <v>-260</v>
      </c>
      <c r="Q427" s="380">
        <v>734064</v>
      </c>
      <c r="R427" s="380">
        <v>5860541940</v>
      </c>
      <c r="S427" s="380">
        <v>8250</v>
      </c>
      <c r="T427" s="380">
        <v>8270</v>
      </c>
      <c r="U427" s="380">
        <v>7880</v>
      </c>
      <c r="V427" s="380">
        <v>281391</v>
      </c>
      <c r="W427" s="380">
        <v>35217864</v>
      </c>
    </row>
    <row r="428" spans="14:23" ht="12.95" customHeight="1">
      <c r="N428" s="379" t="s">
        <v>5962</v>
      </c>
      <c r="O428" s="380">
        <v>8250</v>
      </c>
      <c r="P428" s="381">
        <v>320</v>
      </c>
      <c r="Q428" s="380">
        <v>956558</v>
      </c>
      <c r="R428" s="380">
        <v>7802470290</v>
      </c>
      <c r="S428" s="380">
        <v>7990</v>
      </c>
      <c r="T428" s="380">
        <v>8290</v>
      </c>
      <c r="U428" s="380">
        <v>7930</v>
      </c>
      <c r="V428" s="380">
        <v>290547</v>
      </c>
      <c r="W428" s="380">
        <v>35217864</v>
      </c>
    </row>
    <row r="429" spans="14:23" ht="12.95" customHeight="1">
      <c r="N429" s="379" t="s">
        <v>5965</v>
      </c>
      <c r="O429" s="380">
        <v>7930</v>
      </c>
      <c r="P429" s="381">
        <v>-200</v>
      </c>
      <c r="Q429" s="380">
        <v>930649</v>
      </c>
      <c r="R429" s="380">
        <v>7431964560</v>
      </c>
      <c r="S429" s="380">
        <v>8200</v>
      </c>
      <c r="T429" s="380">
        <v>8240</v>
      </c>
      <c r="U429" s="380">
        <v>7850</v>
      </c>
      <c r="V429" s="380">
        <v>279278</v>
      </c>
      <c r="W429" s="380">
        <v>35217864</v>
      </c>
    </row>
    <row r="430" spans="14:23" ht="12.95" customHeight="1">
      <c r="N430" s="379" t="s">
        <v>5966</v>
      </c>
      <c r="O430" s="380">
        <v>8130</v>
      </c>
      <c r="P430" s="381">
        <v>-40</v>
      </c>
      <c r="Q430" s="380">
        <v>1205416</v>
      </c>
      <c r="R430" s="380">
        <v>9896036160</v>
      </c>
      <c r="S430" s="380">
        <v>8170</v>
      </c>
      <c r="T430" s="380">
        <v>8350</v>
      </c>
      <c r="U430" s="380">
        <v>8100</v>
      </c>
      <c r="V430" s="380">
        <v>286321</v>
      </c>
      <c r="W430" s="380">
        <v>35217864</v>
      </c>
    </row>
    <row r="431" spans="14:23" ht="12.95" customHeight="1">
      <c r="N431" s="379" t="s">
        <v>5968</v>
      </c>
      <c r="O431" s="380">
        <v>8170</v>
      </c>
      <c r="P431" s="381">
        <v>400</v>
      </c>
      <c r="Q431" s="380">
        <v>1767567</v>
      </c>
      <c r="R431" s="380">
        <v>14184087780</v>
      </c>
      <c r="S431" s="380">
        <v>7830</v>
      </c>
      <c r="T431" s="380">
        <v>8180</v>
      </c>
      <c r="U431" s="380">
        <v>7720</v>
      </c>
      <c r="V431" s="380">
        <v>287730</v>
      </c>
      <c r="W431" s="380">
        <v>35217864</v>
      </c>
    </row>
    <row r="432" spans="14:23" ht="12.95" customHeight="1">
      <c r="N432" s="379" t="s">
        <v>5970</v>
      </c>
      <c r="O432" s="380">
        <v>7770</v>
      </c>
      <c r="P432" s="381">
        <v>240</v>
      </c>
      <c r="Q432" s="380">
        <v>1398419</v>
      </c>
      <c r="R432" s="380">
        <v>10770676090</v>
      </c>
      <c r="S432" s="380">
        <v>7600</v>
      </c>
      <c r="T432" s="380">
        <v>7810</v>
      </c>
      <c r="U432" s="380">
        <v>7560</v>
      </c>
      <c r="V432" s="380">
        <v>273643</v>
      </c>
      <c r="W432" s="380">
        <v>35217864</v>
      </c>
    </row>
    <row r="433" spans="14:23" ht="12.95" customHeight="1">
      <c r="N433" s="379" t="s">
        <v>5971</v>
      </c>
      <c r="O433" s="380">
        <v>7530</v>
      </c>
      <c r="P433" s="381">
        <v>400</v>
      </c>
      <c r="Q433" s="380">
        <v>1779057</v>
      </c>
      <c r="R433" s="380">
        <v>13184951000</v>
      </c>
      <c r="S433" s="380">
        <v>7200</v>
      </c>
      <c r="T433" s="380">
        <v>7560</v>
      </c>
      <c r="U433" s="380">
        <v>7160</v>
      </c>
      <c r="V433" s="380">
        <v>264993</v>
      </c>
      <c r="W433" s="380">
        <v>35191689</v>
      </c>
    </row>
    <row r="434" spans="14:23" ht="12.95" customHeight="1">
      <c r="N434" s="379" t="s">
        <v>5972</v>
      </c>
      <c r="O434" s="380">
        <v>7130</v>
      </c>
      <c r="P434" s="381">
        <v>0</v>
      </c>
      <c r="Q434" s="380">
        <v>420643</v>
      </c>
      <c r="R434" s="380">
        <v>3001845480</v>
      </c>
      <c r="S434" s="380">
        <v>7120</v>
      </c>
      <c r="T434" s="380">
        <v>7210</v>
      </c>
      <c r="U434" s="380">
        <v>7080</v>
      </c>
      <c r="V434" s="380">
        <v>250917</v>
      </c>
      <c r="W434" s="380">
        <v>35191689</v>
      </c>
    </row>
    <row r="435" spans="14:23" ht="12.95" customHeight="1">
      <c r="N435" s="379" t="s">
        <v>5973</v>
      </c>
      <c r="O435" s="380">
        <v>7130</v>
      </c>
      <c r="P435" s="381">
        <v>-130</v>
      </c>
      <c r="Q435" s="380">
        <v>423796</v>
      </c>
      <c r="R435" s="380">
        <v>3051462590</v>
      </c>
      <c r="S435" s="380">
        <v>7320</v>
      </c>
      <c r="T435" s="380">
        <v>7340</v>
      </c>
      <c r="U435" s="380">
        <v>7130</v>
      </c>
      <c r="V435" s="380">
        <v>250917</v>
      </c>
      <c r="W435" s="380">
        <v>35191689</v>
      </c>
    </row>
    <row r="436" spans="14:23" ht="12.95" customHeight="1">
      <c r="N436" s="379" t="s">
        <v>5974</v>
      </c>
      <c r="O436" s="380">
        <v>7260</v>
      </c>
      <c r="P436" s="381">
        <v>40</v>
      </c>
      <c r="Q436" s="380">
        <v>335824</v>
      </c>
      <c r="R436" s="380">
        <v>2433794420</v>
      </c>
      <c r="S436" s="380">
        <v>7230</v>
      </c>
      <c r="T436" s="380">
        <v>7350</v>
      </c>
      <c r="U436" s="380">
        <v>7180</v>
      </c>
      <c r="V436" s="380">
        <v>255492</v>
      </c>
      <c r="W436" s="380">
        <v>35191689</v>
      </c>
    </row>
    <row r="437" spans="14:23" ht="12.95" customHeight="1">
      <c r="N437" s="379" t="s">
        <v>5975</v>
      </c>
      <c r="O437" s="380">
        <v>7220</v>
      </c>
      <c r="P437" s="381">
        <v>-100</v>
      </c>
      <c r="Q437" s="380">
        <v>385394</v>
      </c>
      <c r="R437" s="380">
        <v>2789350760</v>
      </c>
      <c r="S437" s="380">
        <v>7300</v>
      </c>
      <c r="T437" s="380">
        <v>7320</v>
      </c>
      <c r="U437" s="380">
        <v>7160</v>
      </c>
      <c r="V437" s="380">
        <v>254084</v>
      </c>
      <c r="W437" s="380">
        <v>35191689</v>
      </c>
    </row>
    <row r="438" spans="14:23" ht="12.95" customHeight="1">
      <c r="N438" s="379" t="s">
        <v>5976</v>
      </c>
      <c r="O438" s="380">
        <v>7320</v>
      </c>
      <c r="P438" s="381">
        <v>-40</v>
      </c>
      <c r="Q438" s="380">
        <v>426487</v>
      </c>
      <c r="R438" s="380">
        <v>3131526160</v>
      </c>
      <c r="S438" s="380">
        <v>7410</v>
      </c>
      <c r="T438" s="380">
        <v>7450</v>
      </c>
      <c r="U438" s="380">
        <v>7270</v>
      </c>
      <c r="V438" s="380">
        <v>257603</v>
      </c>
      <c r="W438" s="380">
        <v>35191689</v>
      </c>
    </row>
    <row r="439" spans="14:23" ht="12.95" customHeight="1">
      <c r="N439" s="379" t="s">
        <v>5977</v>
      </c>
      <c r="O439" s="380">
        <v>7360</v>
      </c>
      <c r="P439" s="381">
        <v>120</v>
      </c>
      <c r="Q439" s="380">
        <v>687519</v>
      </c>
      <c r="R439" s="380">
        <v>4984289180</v>
      </c>
      <c r="S439" s="380">
        <v>7190</v>
      </c>
      <c r="T439" s="380">
        <v>7420</v>
      </c>
      <c r="U439" s="380">
        <v>7090</v>
      </c>
      <c r="V439" s="380">
        <v>259011</v>
      </c>
      <c r="W439" s="380">
        <v>35191689</v>
      </c>
    </row>
    <row r="440" spans="14:23" ht="12.95" customHeight="1">
      <c r="N440" s="379" t="s">
        <v>5978</v>
      </c>
      <c r="O440" s="380">
        <v>7240</v>
      </c>
      <c r="P440" s="381">
        <v>-170</v>
      </c>
      <c r="Q440" s="380">
        <v>520735</v>
      </c>
      <c r="R440" s="380">
        <v>3805568980</v>
      </c>
      <c r="S440" s="380">
        <v>7360</v>
      </c>
      <c r="T440" s="380">
        <v>7460</v>
      </c>
      <c r="U440" s="380">
        <v>7240</v>
      </c>
      <c r="V440" s="380">
        <v>254788</v>
      </c>
      <c r="W440" s="380">
        <v>35191689</v>
      </c>
    </row>
    <row r="441" spans="14:23" ht="12.95" customHeight="1">
      <c r="N441" s="379" t="s">
        <v>5979</v>
      </c>
      <c r="O441" s="380">
        <v>7410</v>
      </c>
      <c r="P441" s="381">
        <v>150</v>
      </c>
      <c r="Q441" s="380">
        <v>885034</v>
      </c>
      <c r="R441" s="380">
        <v>6517820190</v>
      </c>
      <c r="S441" s="380">
        <v>7260</v>
      </c>
      <c r="T441" s="380">
        <v>7470</v>
      </c>
      <c r="U441" s="380">
        <v>7220</v>
      </c>
      <c r="V441" s="380">
        <v>260770</v>
      </c>
      <c r="W441" s="380">
        <v>35191689</v>
      </c>
    </row>
    <row r="442" spans="14:23" ht="12.95" customHeight="1">
      <c r="N442" s="379" t="s">
        <v>5980</v>
      </c>
      <c r="O442" s="380">
        <v>7260</v>
      </c>
      <c r="P442" s="381">
        <v>190</v>
      </c>
      <c r="Q442" s="380">
        <v>633856</v>
      </c>
      <c r="R442" s="380">
        <v>4561938500</v>
      </c>
      <c r="S442" s="380">
        <v>7070</v>
      </c>
      <c r="T442" s="380">
        <v>7280</v>
      </c>
      <c r="U442" s="380">
        <v>7010</v>
      </c>
      <c r="V442" s="380">
        <v>255492</v>
      </c>
      <c r="W442" s="380">
        <v>35191689</v>
      </c>
    </row>
    <row r="443" spans="14:23" ht="12.95" customHeight="1">
      <c r="N443" s="379" t="s">
        <v>5981</v>
      </c>
      <c r="O443" s="380">
        <v>7070</v>
      </c>
      <c r="P443" s="381">
        <v>-40</v>
      </c>
      <c r="Q443" s="380">
        <v>322055</v>
      </c>
      <c r="R443" s="380">
        <v>2284148510</v>
      </c>
      <c r="S443" s="380">
        <v>7120</v>
      </c>
      <c r="T443" s="380">
        <v>7170</v>
      </c>
      <c r="U443" s="380">
        <v>7030</v>
      </c>
      <c r="V443" s="380">
        <v>248219</v>
      </c>
      <c r="W443" s="380">
        <v>35108812</v>
      </c>
    </row>
    <row r="444" spans="14:23" ht="12.95" customHeight="1">
      <c r="N444" s="379" t="s">
        <v>5982</v>
      </c>
      <c r="O444" s="380">
        <v>7110</v>
      </c>
      <c r="P444" s="381">
        <v>-20</v>
      </c>
      <c r="Q444" s="380">
        <v>650728</v>
      </c>
      <c r="R444" s="380">
        <v>4557744750</v>
      </c>
      <c r="S444" s="380">
        <v>7130</v>
      </c>
      <c r="T444" s="380">
        <v>7130</v>
      </c>
      <c r="U444" s="380">
        <v>6930</v>
      </c>
      <c r="V444" s="380">
        <v>249624</v>
      </c>
      <c r="W444" s="380">
        <v>35108812</v>
      </c>
    </row>
    <row r="445" spans="14:23" ht="12.95" customHeight="1">
      <c r="N445" s="379" t="s">
        <v>5983</v>
      </c>
      <c r="O445" s="380">
        <v>7130</v>
      </c>
      <c r="P445" s="381">
        <v>-50</v>
      </c>
      <c r="Q445" s="380">
        <v>603763</v>
      </c>
      <c r="R445" s="380">
        <v>4323217010</v>
      </c>
      <c r="S445" s="380">
        <v>7290</v>
      </c>
      <c r="T445" s="380">
        <v>7290</v>
      </c>
      <c r="U445" s="380">
        <v>7020</v>
      </c>
      <c r="V445" s="380">
        <v>250326</v>
      </c>
      <c r="W445" s="380">
        <v>35108812</v>
      </c>
    </row>
    <row r="446" spans="14:23" ht="12.95" customHeight="1">
      <c r="N446" s="379" t="s">
        <v>5984</v>
      </c>
      <c r="O446" s="380">
        <v>7180</v>
      </c>
      <c r="P446" s="381">
        <v>210</v>
      </c>
      <c r="Q446" s="380">
        <v>925284</v>
      </c>
      <c r="R446" s="380">
        <v>6634617370</v>
      </c>
      <c r="S446" s="380">
        <v>6970</v>
      </c>
      <c r="T446" s="380">
        <v>7240</v>
      </c>
      <c r="U446" s="380">
        <v>6970</v>
      </c>
      <c r="V446" s="380">
        <v>252081</v>
      </c>
      <c r="W446" s="380">
        <v>35108812</v>
      </c>
    </row>
    <row r="447" spans="14:23" ht="12.95" customHeight="1">
      <c r="N447" s="379" t="s">
        <v>5985</v>
      </c>
      <c r="O447" s="380">
        <v>6970</v>
      </c>
      <c r="P447" s="381">
        <v>-150</v>
      </c>
      <c r="Q447" s="380">
        <v>996257</v>
      </c>
      <c r="R447" s="380">
        <v>6960490480</v>
      </c>
      <c r="S447" s="380">
        <v>7150</v>
      </c>
      <c r="T447" s="380">
        <v>7200</v>
      </c>
      <c r="U447" s="380">
        <v>6850</v>
      </c>
      <c r="V447" s="380">
        <v>244708</v>
      </c>
      <c r="W447" s="380">
        <v>35108812</v>
      </c>
    </row>
    <row r="448" spans="14:23" ht="12.95" customHeight="1">
      <c r="N448" s="379" t="s">
        <v>5986</v>
      </c>
      <c r="O448" s="380">
        <v>7120</v>
      </c>
      <c r="P448" s="381">
        <v>-130</v>
      </c>
      <c r="Q448" s="380">
        <v>555767</v>
      </c>
      <c r="R448" s="380">
        <v>3966187460</v>
      </c>
      <c r="S448" s="380">
        <v>7310</v>
      </c>
      <c r="T448" s="380">
        <v>7310</v>
      </c>
      <c r="U448" s="380">
        <v>7070</v>
      </c>
      <c r="V448" s="380">
        <v>249975</v>
      </c>
      <c r="W448" s="380">
        <v>35108812</v>
      </c>
    </row>
    <row r="449" spans="14:23" ht="12.95" customHeight="1">
      <c r="N449" s="379" t="s">
        <v>5987</v>
      </c>
      <c r="O449" s="380">
        <v>7250</v>
      </c>
      <c r="P449" s="381">
        <v>80</v>
      </c>
      <c r="Q449" s="380">
        <v>446932</v>
      </c>
      <c r="R449" s="380">
        <v>3219424790</v>
      </c>
      <c r="S449" s="380">
        <v>7180</v>
      </c>
      <c r="T449" s="380">
        <v>7290</v>
      </c>
      <c r="U449" s="380">
        <v>7090</v>
      </c>
      <c r="V449" s="380">
        <v>254539</v>
      </c>
      <c r="W449" s="380">
        <v>35108812</v>
      </c>
    </row>
    <row r="450" spans="14:23" ht="12.95" customHeight="1">
      <c r="N450" s="379" t="s">
        <v>5988</v>
      </c>
      <c r="O450" s="380">
        <v>7170</v>
      </c>
      <c r="P450" s="381">
        <v>-90</v>
      </c>
      <c r="Q450" s="380">
        <v>554794</v>
      </c>
      <c r="R450" s="380">
        <v>3965465190</v>
      </c>
      <c r="S450" s="380">
        <v>7200</v>
      </c>
      <c r="T450" s="380">
        <v>7240</v>
      </c>
      <c r="U450" s="380">
        <v>7090</v>
      </c>
      <c r="V450" s="380">
        <v>251730</v>
      </c>
      <c r="W450" s="380">
        <v>35108812</v>
      </c>
    </row>
    <row r="451" spans="14:23" ht="12.95" customHeight="1">
      <c r="N451" s="379" t="s">
        <v>5989</v>
      </c>
      <c r="O451" s="380">
        <v>7260</v>
      </c>
      <c r="P451" s="381">
        <v>50</v>
      </c>
      <c r="Q451" s="380">
        <v>1255168</v>
      </c>
      <c r="R451" s="380">
        <v>9240374070</v>
      </c>
      <c r="S451" s="380">
        <v>7380</v>
      </c>
      <c r="T451" s="380">
        <v>7530</v>
      </c>
      <c r="U451" s="380">
        <v>7230</v>
      </c>
      <c r="V451" s="380">
        <v>254890</v>
      </c>
      <c r="W451" s="380">
        <v>35108812</v>
      </c>
    </row>
    <row r="452" spans="14:23" ht="12.95" customHeight="1">
      <c r="N452" s="379" t="s">
        <v>5990</v>
      </c>
      <c r="O452" s="380">
        <v>7210</v>
      </c>
      <c r="P452" s="381">
        <v>130</v>
      </c>
      <c r="Q452" s="380">
        <v>455531</v>
      </c>
      <c r="R452" s="380">
        <v>3263305390</v>
      </c>
      <c r="S452" s="380">
        <v>7070</v>
      </c>
      <c r="T452" s="380">
        <v>7260</v>
      </c>
      <c r="U452" s="380">
        <v>7070</v>
      </c>
      <c r="V452" s="380">
        <v>253135</v>
      </c>
      <c r="W452" s="380">
        <v>35108812</v>
      </c>
    </row>
    <row r="453" spans="14:23" ht="12.95" customHeight="1">
      <c r="N453" s="379" t="s">
        <v>5991</v>
      </c>
      <c r="O453" s="380">
        <v>7080</v>
      </c>
      <c r="P453" s="381">
        <v>-150</v>
      </c>
      <c r="Q453" s="380">
        <v>479708</v>
      </c>
      <c r="R453" s="380">
        <v>3411458890</v>
      </c>
      <c r="S453" s="380">
        <v>7230</v>
      </c>
      <c r="T453" s="380">
        <v>7240</v>
      </c>
      <c r="U453" s="380">
        <v>7050</v>
      </c>
      <c r="V453" s="380">
        <v>248570</v>
      </c>
      <c r="W453" s="380">
        <v>35108812</v>
      </c>
    </row>
    <row r="454" spans="14:23" ht="12.95" customHeight="1">
      <c r="N454" s="379" t="s">
        <v>5992</v>
      </c>
      <c r="O454" s="380">
        <v>7230</v>
      </c>
      <c r="P454" s="381">
        <v>90</v>
      </c>
      <c r="Q454" s="380">
        <v>647347</v>
      </c>
      <c r="R454" s="380">
        <v>4652412010</v>
      </c>
      <c r="S454" s="380">
        <v>7120</v>
      </c>
      <c r="T454" s="380">
        <v>7310</v>
      </c>
      <c r="U454" s="380">
        <v>7090</v>
      </c>
      <c r="V454" s="380">
        <v>253837</v>
      </c>
      <c r="W454" s="380">
        <v>35108812</v>
      </c>
    </row>
    <row r="455" spans="14:23" ht="12.95" customHeight="1">
      <c r="N455" s="379" t="s">
        <v>5993</v>
      </c>
      <c r="O455" s="380">
        <v>7140</v>
      </c>
      <c r="P455" s="381">
        <v>-200</v>
      </c>
      <c r="Q455" s="380">
        <v>533462</v>
      </c>
      <c r="R455" s="380">
        <v>3834874910</v>
      </c>
      <c r="S455" s="380">
        <v>7310</v>
      </c>
      <c r="T455" s="380">
        <v>7310</v>
      </c>
      <c r="U455" s="380">
        <v>7120</v>
      </c>
      <c r="V455" s="380">
        <v>248446</v>
      </c>
      <c r="W455" s="380">
        <v>34796343</v>
      </c>
    </row>
    <row r="456" spans="14:23" ht="12.95" customHeight="1">
      <c r="N456" s="379" t="s">
        <v>5994</v>
      </c>
      <c r="O456" s="380">
        <v>7340</v>
      </c>
      <c r="P456" s="381">
        <v>-60</v>
      </c>
      <c r="Q456" s="380">
        <v>690682</v>
      </c>
      <c r="R456" s="380">
        <v>5026716430</v>
      </c>
      <c r="S456" s="380">
        <v>7310</v>
      </c>
      <c r="T456" s="380">
        <v>7350</v>
      </c>
      <c r="U456" s="380">
        <v>7130</v>
      </c>
      <c r="V456" s="380">
        <v>255405</v>
      </c>
      <c r="W456" s="380">
        <v>34796343</v>
      </c>
    </row>
    <row r="457" spans="14:23" ht="12.95" customHeight="1">
      <c r="N457" s="379" t="s">
        <v>5995</v>
      </c>
      <c r="O457" s="380">
        <v>7400</v>
      </c>
      <c r="P457" s="381">
        <v>30</v>
      </c>
      <c r="Q457" s="380">
        <v>653929</v>
      </c>
      <c r="R457" s="380">
        <v>4763255020</v>
      </c>
      <c r="S457" s="380">
        <v>7350</v>
      </c>
      <c r="T457" s="380">
        <v>7470</v>
      </c>
      <c r="U457" s="380">
        <v>7180</v>
      </c>
      <c r="V457" s="380">
        <v>257493</v>
      </c>
      <c r="W457" s="380">
        <v>34796343</v>
      </c>
    </row>
    <row r="458" spans="14:23" ht="12.95" customHeight="1">
      <c r="N458" s="379" t="s">
        <v>5996</v>
      </c>
      <c r="O458" s="380">
        <v>7370</v>
      </c>
      <c r="P458" s="381">
        <v>340</v>
      </c>
      <c r="Q458" s="380">
        <v>1482007</v>
      </c>
      <c r="R458" s="380">
        <v>10768911670</v>
      </c>
      <c r="S458" s="380">
        <v>7070</v>
      </c>
      <c r="T458" s="380">
        <v>7400</v>
      </c>
      <c r="U458" s="380">
        <v>7070</v>
      </c>
      <c r="V458" s="380">
        <v>256449</v>
      </c>
      <c r="W458" s="380">
        <v>34796343</v>
      </c>
    </row>
    <row r="459" spans="14:23" ht="12.95" customHeight="1">
      <c r="N459" s="379" t="s">
        <v>5997</v>
      </c>
      <c r="O459" s="380">
        <v>7030</v>
      </c>
      <c r="P459" s="381">
        <v>-130</v>
      </c>
      <c r="Q459" s="380">
        <v>717246</v>
      </c>
      <c r="R459" s="380">
        <v>5087920030</v>
      </c>
      <c r="S459" s="380">
        <v>7210</v>
      </c>
      <c r="T459" s="380">
        <v>7270</v>
      </c>
      <c r="U459" s="380">
        <v>6980</v>
      </c>
      <c r="V459" s="380">
        <v>244618</v>
      </c>
      <c r="W459" s="380">
        <v>34796343</v>
      </c>
    </row>
    <row r="460" spans="14:23" ht="12.95" customHeight="1">
      <c r="N460" s="379" t="s">
        <v>5998</v>
      </c>
      <c r="O460" s="380">
        <v>7160</v>
      </c>
      <c r="P460" s="381">
        <v>50</v>
      </c>
      <c r="Q460" s="380">
        <v>765765</v>
      </c>
      <c r="R460" s="380">
        <v>5536472850</v>
      </c>
      <c r="S460" s="380">
        <v>7220</v>
      </c>
      <c r="T460" s="380">
        <v>7350</v>
      </c>
      <c r="U460" s="380">
        <v>7120</v>
      </c>
      <c r="V460" s="380">
        <v>249142</v>
      </c>
      <c r="W460" s="380">
        <v>34796343</v>
      </c>
    </row>
    <row r="461" spans="14:23" ht="12.95" customHeight="1">
      <c r="N461" s="379" t="s">
        <v>5999</v>
      </c>
      <c r="O461" s="380">
        <v>7110</v>
      </c>
      <c r="P461" s="381">
        <v>50</v>
      </c>
      <c r="Q461" s="380">
        <v>2074527</v>
      </c>
      <c r="R461" s="380">
        <v>15072288760</v>
      </c>
      <c r="S461" s="380">
        <v>7030</v>
      </c>
      <c r="T461" s="380">
        <v>7470</v>
      </c>
      <c r="U461" s="380">
        <v>7010</v>
      </c>
      <c r="V461" s="380">
        <v>247402</v>
      </c>
      <c r="W461" s="380">
        <v>34796343</v>
      </c>
    </row>
    <row r="462" spans="14:23" ht="12.95" customHeight="1">
      <c r="N462" s="379" t="s">
        <v>6000</v>
      </c>
      <c r="O462" s="380">
        <v>7060</v>
      </c>
      <c r="P462" s="381">
        <v>30</v>
      </c>
      <c r="Q462" s="380">
        <v>601758</v>
      </c>
      <c r="R462" s="380">
        <v>4235444040</v>
      </c>
      <c r="S462" s="380">
        <v>7120</v>
      </c>
      <c r="T462" s="380">
        <v>7150</v>
      </c>
      <c r="U462" s="380">
        <v>6930</v>
      </c>
      <c r="V462" s="380">
        <v>245662</v>
      </c>
      <c r="W462" s="380">
        <v>34796343</v>
      </c>
    </row>
    <row r="463" spans="14:23" ht="12.95" customHeight="1">
      <c r="N463" s="379" t="s">
        <v>6001</v>
      </c>
      <c r="O463" s="380">
        <v>7030</v>
      </c>
      <c r="P463" s="381">
        <v>10</v>
      </c>
      <c r="Q463" s="380">
        <v>1119509</v>
      </c>
      <c r="R463" s="380">
        <v>7820186660</v>
      </c>
      <c r="S463" s="380">
        <v>6950</v>
      </c>
      <c r="T463" s="380">
        <v>7070</v>
      </c>
      <c r="U463" s="380">
        <v>6870</v>
      </c>
      <c r="V463" s="380">
        <v>244618</v>
      </c>
      <c r="W463" s="380">
        <v>34796343</v>
      </c>
    </row>
    <row r="464" spans="14:23" ht="12.95" customHeight="1">
      <c r="N464" s="379" t="s">
        <v>6002</v>
      </c>
      <c r="O464" s="380">
        <v>7020</v>
      </c>
      <c r="P464" s="381">
        <v>660</v>
      </c>
      <c r="Q464" s="380">
        <v>3352033</v>
      </c>
      <c r="R464" s="380">
        <v>22824707910</v>
      </c>
      <c r="S464" s="380">
        <v>6360</v>
      </c>
      <c r="T464" s="380">
        <v>7050</v>
      </c>
      <c r="U464" s="380">
        <v>6360</v>
      </c>
      <c r="V464" s="380">
        <v>244270</v>
      </c>
      <c r="W464" s="380">
        <v>34796343</v>
      </c>
    </row>
    <row r="465" spans="14:23" ht="12.95" customHeight="1">
      <c r="N465" s="379" t="s">
        <v>6003</v>
      </c>
      <c r="O465" s="380">
        <v>6360</v>
      </c>
      <c r="P465" s="381">
        <v>-130</v>
      </c>
      <c r="Q465" s="380">
        <v>431053</v>
      </c>
      <c r="R465" s="380">
        <v>2766173970</v>
      </c>
      <c r="S465" s="380">
        <v>6530</v>
      </c>
      <c r="T465" s="380">
        <v>6530</v>
      </c>
      <c r="U465" s="380">
        <v>6350</v>
      </c>
      <c r="V465" s="380">
        <v>221305</v>
      </c>
      <c r="W465" s="380">
        <v>34796343</v>
      </c>
    </row>
    <row r="466" spans="14:23" ht="12.95" customHeight="1">
      <c r="N466" s="379" t="s">
        <v>6004</v>
      </c>
      <c r="O466" s="380">
        <v>6490</v>
      </c>
      <c r="P466" s="381">
        <v>-10</v>
      </c>
      <c r="Q466" s="380">
        <v>298462</v>
      </c>
      <c r="R466" s="380">
        <v>1941417890</v>
      </c>
      <c r="S466" s="380">
        <v>6510</v>
      </c>
      <c r="T466" s="380">
        <v>6590</v>
      </c>
      <c r="U466" s="380">
        <v>6440</v>
      </c>
      <c r="V466" s="380">
        <v>225343</v>
      </c>
      <c r="W466" s="380">
        <v>34721533</v>
      </c>
    </row>
    <row r="467" spans="14:23" ht="12.95" customHeight="1">
      <c r="N467" s="379" t="s">
        <v>6005</v>
      </c>
      <c r="O467" s="380">
        <v>6500</v>
      </c>
      <c r="P467" s="381">
        <v>0</v>
      </c>
      <c r="Q467" s="380">
        <v>264163</v>
      </c>
      <c r="R467" s="380">
        <v>1706702110</v>
      </c>
      <c r="S467" s="380">
        <v>6500</v>
      </c>
      <c r="T467" s="380">
        <v>6510</v>
      </c>
      <c r="U467" s="380">
        <v>6410</v>
      </c>
      <c r="V467" s="380">
        <v>225690</v>
      </c>
      <c r="W467" s="380">
        <v>34721533</v>
      </c>
    </row>
    <row r="468" spans="14:23" ht="12.95" customHeight="1">
      <c r="N468" s="379" t="s">
        <v>6006</v>
      </c>
      <c r="O468" s="380">
        <v>6500</v>
      </c>
      <c r="P468" s="381">
        <v>-50</v>
      </c>
      <c r="Q468" s="380">
        <v>283711</v>
      </c>
      <c r="R468" s="380">
        <v>1858117500</v>
      </c>
      <c r="S468" s="380">
        <v>6560</v>
      </c>
      <c r="T468" s="380">
        <v>6640</v>
      </c>
      <c r="U468" s="380">
        <v>6480</v>
      </c>
      <c r="V468" s="380">
        <v>225690</v>
      </c>
      <c r="W468" s="380">
        <v>34721533</v>
      </c>
    </row>
    <row r="469" spans="14:23" ht="12.95" customHeight="1">
      <c r="N469" s="379" t="s">
        <v>6007</v>
      </c>
      <c r="O469" s="380">
        <v>6550</v>
      </c>
      <c r="P469" s="381">
        <v>30</v>
      </c>
      <c r="Q469" s="380">
        <v>404572</v>
      </c>
      <c r="R469" s="380">
        <v>2633477650</v>
      </c>
      <c r="S469" s="380">
        <v>6520</v>
      </c>
      <c r="T469" s="380">
        <v>6580</v>
      </c>
      <c r="U469" s="380">
        <v>6440</v>
      </c>
      <c r="V469" s="380">
        <v>227426</v>
      </c>
      <c r="W469" s="380">
        <v>34721533</v>
      </c>
    </row>
    <row r="470" spans="14:23" ht="12.95" customHeight="1">
      <c r="N470" s="379" t="s">
        <v>6008</v>
      </c>
      <c r="O470" s="380">
        <v>6520</v>
      </c>
      <c r="P470" s="381">
        <v>170</v>
      </c>
      <c r="Q470" s="380">
        <v>632313</v>
      </c>
      <c r="R470" s="380">
        <v>4098677110</v>
      </c>
      <c r="S470" s="380">
        <v>6380</v>
      </c>
      <c r="T470" s="380">
        <v>6570</v>
      </c>
      <c r="U470" s="380">
        <v>6380</v>
      </c>
      <c r="V470" s="380">
        <v>226384</v>
      </c>
      <c r="W470" s="380">
        <v>34721533</v>
      </c>
    </row>
    <row r="471" spans="14:23" ht="12.95" customHeight="1">
      <c r="N471" s="379" t="s">
        <v>6009</v>
      </c>
      <c r="O471" s="380">
        <v>6350</v>
      </c>
      <c r="P471" s="381">
        <v>-70</v>
      </c>
      <c r="Q471" s="380">
        <v>334139</v>
      </c>
      <c r="R471" s="380">
        <v>2128510470</v>
      </c>
      <c r="S471" s="380">
        <v>6380</v>
      </c>
      <c r="T471" s="380">
        <v>6440</v>
      </c>
      <c r="U471" s="380">
        <v>6320</v>
      </c>
      <c r="V471" s="380">
        <v>220482</v>
      </c>
      <c r="W471" s="380">
        <v>34721533</v>
      </c>
    </row>
    <row r="472" spans="14:23" ht="12.95" customHeight="1">
      <c r="N472" s="379" t="s">
        <v>6010</v>
      </c>
      <c r="O472" s="380">
        <v>6420</v>
      </c>
      <c r="P472" s="381">
        <v>-30</v>
      </c>
      <c r="Q472" s="380">
        <v>430982</v>
      </c>
      <c r="R472" s="380">
        <v>2798069250</v>
      </c>
      <c r="S472" s="380">
        <v>6550</v>
      </c>
      <c r="T472" s="380">
        <v>6640</v>
      </c>
      <c r="U472" s="380">
        <v>6410</v>
      </c>
      <c r="V472" s="380">
        <v>222912</v>
      </c>
      <c r="W472" s="380">
        <v>34721533</v>
      </c>
    </row>
    <row r="473" spans="14:23" ht="12.95" customHeight="1">
      <c r="N473" s="379" t="s">
        <v>6011</v>
      </c>
      <c r="O473" s="380">
        <v>6450</v>
      </c>
      <c r="P473" s="381">
        <v>30</v>
      </c>
      <c r="Q473" s="380">
        <v>506703</v>
      </c>
      <c r="R473" s="380">
        <v>3276337730</v>
      </c>
      <c r="S473" s="380">
        <v>6430</v>
      </c>
      <c r="T473" s="380">
        <v>6580</v>
      </c>
      <c r="U473" s="380">
        <v>6330</v>
      </c>
      <c r="V473" s="380">
        <v>223954</v>
      </c>
      <c r="W473" s="380">
        <v>34721533</v>
      </c>
    </row>
    <row r="474" spans="14:23" ht="12.95" customHeight="1">
      <c r="N474" s="379" t="s">
        <v>6012</v>
      </c>
      <c r="O474" s="380">
        <v>6420</v>
      </c>
      <c r="P474" s="381">
        <v>-100</v>
      </c>
      <c r="Q474" s="380">
        <v>432542</v>
      </c>
      <c r="R474" s="380">
        <v>2811923170</v>
      </c>
      <c r="S474" s="380">
        <v>6500</v>
      </c>
      <c r="T474" s="380">
        <v>6600</v>
      </c>
      <c r="U474" s="380">
        <v>6420</v>
      </c>
      <c r="V474" s="380">
        <v>222912</v>
      </c>
      <c r="W474" s="380">
        <v>34721533</v>
      </c>
    </row>
    <row r="475" spans="14:23" ht="12.95" customHeight="1">
      <c r="N475" s="379" t="s">
        <v>6013</v>
      </c>
      <c r="O475" s="380">
        <v>6520</v>
      </c>
      <c r="P475" s="381">
        <v>170</v>
      </c>
      <c r="Q475" s="380">
        <v>654891</v>
      </c>
      <c r="R475" s="380">
        <v>4236831730</v>
      </c>
      <c r="S475" s="380">
        <v>6330</v>
      </c>
      <c r="T475" s="380">
        <v>6520</v>
      </c>
      <c r="U475" s="380">
        <v>6300</v>
      </c>
      <c r="V475" s="380">
        <v>226384</v>
      </c>
      <c r="W475" s="380">
        <v>34721533</v>
      </c>
    </row>
    <row r="476" spans="14:23" ht="12.95" customHeight="1">
      <c r="N476" s="379" t="s">
        <v>6014</v>
      </c>
      <c r="O476" s="380">
        <v>6350</v>
      </c>
      <c r="P476" s="381">
        <v>-40</v>
      </c>
      <c r="Q476" s="380">
        <v>271631</v>
      </c>
      <c r="R476" s="380">
        <v>1728249420</v>
      </c>
      <c r="S476" s="380">
        <v>6430</v>
      </c>
      <c r="T476" s="380">
        <v>6450</v>
      </c>
      <c r="U476" s="380">
        <v>6320</v>
      </c>
      <c r="V476" s="380">
        <v>220482</v>
      </c>
      <c r="W476" s="380">
        <v>34721533</v>
      </c>
    </row>
    <row r="477" spans="14:23" ht="12.95" customHeight="1">
      <c r="N477" s="379" t="s">
        <v>6015</v>
      </c>
      <c r="O477" s="380">
        <v>6390</v>
      </c>
      <c r="P477" s="381">
        <v>130</v>
      </c>
      <c r="Q477" s="380">
        <v>423681</v>
      </c>
      <c r="R477" s="380">
        <v>2673058020</v>
      </c>
      <c r="S477" s="380">
        <v>6180</v>
      </c>
      <c r="T477" s="380">
        <v>6390</v>
      </c>
      <c r="U477" s="380">
        <v>6100</v>
      </c>
      <c r="V477" s="380">
        <v>221871</v>
      </c>
      <c r="W477" s="380">
        <v>34721533</v>
      </c>
    </row>
    <row r="478" spans="14:23" ht="12.95" customHeight="1">
      <c r="N478" s="379" t="s">
        <v>6016</v>
      </c>
      <c r="O478" s="380">
        <v>6260</v>
      </c>
      <c r="P478" s="381">
        <v>-140</v>
      </c>
      <c r="Q478" s="380">
        <v>577565</v>
      </c>
      <c r="R478" s="380">
        <v>3624165440</v>
      </c>
      <c r="S478" s="380">
        <v>6400</v>
      </c>
      <c r="T478" s="380">
        <v>6470</v>
      </c>
      <c r="U478" s="380">
        <v>6190</v>
      </c>
      <c r="V478" s="380">
        <v>217357</v>
      </c>
      <c r="W478" s="380">
        <v>34721533</v>
      </c>
    </row>
    <row r="479" spans="14:23" ht="12.95" customHeight="1">
      <c r="N479" s="379" t="s">
        <v>6017</v>
      </c>
      <c r="O479" s="380">
        <v>6400</v>
      </c>
      <c r="P479" s="381">
        <v>-120</v>
      </c>
      <c r="Q479" s="380">
        <v>576493</v>
      </c>
      <c r="R479" s="380">
        <v>3697099070</v>
      </c>
      <c r="S479" s="380">
        <v>6560</v>
      </c>
      <c r="T479" s="380">
        <v>6580</v>
      </c>
      <c r="U479" s="380">
        <v>6310</v>
      </c>
      <c r="V479" s="380">
        <v>222218</v>
      </c>
      <c r="W479" s="380">
        <v>34721533</v>
      </c>
    </row>
    <row r="480" spans="14:23" ht="12.95" customHeight="1">
      <c r="N480" s="379" t="s">
        <v>6018</v>
      </c>
      <c r="O480" s="380">
        <v>6520</v>
      </c>
      <c r="P480" s="381">
        <v>210</v>
      </c>
      <c r="Q480" s="380">
        <v>1141074</v>
      </c>
      <c r="R480" s="380">
        <v>7382938380</v>
      </c>
      <c r="S480" s="380">
        <v>6390</v>
      </c>
      <c r="T480" s="380">
        <v>6530</v>
      </c>
      <c r="U480" s="380">
        <v>6350</v>
      </c>
      <c r="V480" s="380">
        <v>226384</v>
      </c>
      <c r="W480" s="380">
        <v>34721533</v>
      </c>
    </row>
    <row r="481" spans="14:23" ht="12.95" customHeight="1">
      <c r="N481" s="379" t="s">
        <v>6019</v>
      </c>
      <c r="O481" s="380">
        <v>6310</v>
      </c>
      <c r="P481" s="381">
        <v>-30</v>
      </c>
      <c r="Q481" s="380">
        <v>386638</v>
      </c>
      <c r="R481" s="380">
        <v>2442191280</v>
      </c>
      <c r="S481" s="380">
        <v>6290</v>
      </c>
      <c r="T481" s="380">
        <v>6400</v>
      </c>
      <c r="U481" s="380">
        <v>6250</v>
      </c>
      <c r="V481" s="380">
        <v>219093</v>
      </c>
      <c r="W481" s="380">
        <v>34721533</v>
      </c>
    </row>
    <row r="482" spans="14:23" ht="12.95" customHeight="1">
      <c r="N482" s="379" t="s">
        <v>6020</v>
      </c>
      <c r="O482" s="380">
        <v>6340</v>
      </c>
      <c r="P482" s="381">
        <v>150</v>
      </c>
      <c r="Q482" s="380">
        <v>643859</v>
      </c>
      <c r="R482" s="380">
        <v>4064967490</v>
      </c>
      <c r="S482" s="380">
        <v>6280</v>
      </c>
      <c r="T482" s="380">
        <v>6400</v>
      </c>
      <c r="U482" s="380">
        <v>6200</v>
      </c>
      <c r="V482" s="380">
        <v>220135</v>
      </c>
      <c r="W482" s="380">
        <v>34721533</v>
      </c>
    </row>
    <row r="483" spans="14:23" ht="12.95" customHeight="1">
      <c r="N483" s="379" t="s">
        <v>6021</v>
      </c>
      <c r="O483" s="380">
        <v>6190</v>
      </c>
      <c r="P483" s="381">
        <v>-50</v>
      </c>
      <c r="Q483" s="380">
        <v>195772</v>
      </c>
      <c r="R483" s="380">
        <v>1214386280</v>
      </c>
      <c r="S483" s="380">
        <v>6240</v>
      </c>
      <c r="T483" s="380">
        <v>6280</v>
      </c>
      <c r="U483" s="380">
        <v>6160</v>
      </c>
      <c r="V483" s="380">
        <v>214926</v>
      </c>
      <c r="W483" s="380">
        <v>34721533</v>
      </c>
    </row>
    <row r="484" spans="14:23" ht="12.95" customHeight="1">
      <c r="N484" s="379" t="s">
        <v>6022</v>
      </c>
      <c r="O484" s="380">
        <v>6240</v>
      </c>
      <c r="P484" s="381">
        <v>140</v>
      </c>
      <c r="Q484" s="380">
        <v>271100</v>
      </c>
      <c r="R484" s="380">
        <v>1672562180</v>
      </c>
      <c r="S484" s="380">
        <v>6100</v>
      </c>
      <c r="T484" s="380">
        <v>6240</v>
      </c>
      <c r="U484" s="380">
        <v>6080</v>
      </c>
      <c r="V484" s="380">
        <v>216662</v>
      </c>
      <c r="W484" s="380">
        <v>34721533</v>
      </c>
    </row>
    <row r="485" spans="14:23" ht="12.95" customHeight="1">
      <c r="N485" s="379" t="s">
        <v>6023</v>
      </c>
      <c r="O485" s="380">
        <v>6100</v>
      </c>
      <c r="P485" s="381">
        <v>-30</v>
      </c>
      <c r="Q485" s="380">
        <v>252438</v>
      </c>
      <c r="R485" s="380">
        <v>1535117460</v>
      </c>
      <c r="S485" s="380">
        <v>6130</v>
      </c>
      <c r="T485" s="380">
        <v>6170</v>
      </c>
      <c r="U485" s="380">
        <v>6040</v>
      </c>
      <c r="V485" s="380">
        <v>211801</v>
      </c>
      <c r="W485" s="380">
        <v>34721533</v>
      </c>
    </row>
    <row r="486" spans="14:23" ht="12.95" customHeight="1">
      <c r="N486" s="379" t="s">
        <v>6024</v>
      </c>
      <c r="O486" s="380">
        <v>6130</v>
      </c>
      <c r="P486" s="381">
        <v>10</v>
      </c>
      <c r="Q486" s="380">
        <v>226108</v>
      </c>
      <c r="R486" s="380">
        <v>1391104480</v>
      </c>
      <c r="S486" s="380">
        <v>6190</v>
      </c>
      <c r="T486" s="380">
        <v>6250</v>
      </c>
      <c r="U486" s="380">
        <v>6100</v>
      </c>
      <c r="V486" s="380">
        <v>212676</v>
      </c>
      <c r="W486" s="380">
        <v>34694211</v>
      </c>
    </row>
    <row r="487" spans="14:23" ht="12.95" customHeight="1">
      <c r="N487" s="379" t="s">
        <v>6025</v>
      </c>
      <c r="O487" s="380">
        <v>6120</v>
      </c>
      <c r="P487" s="381">
        <v>-80</v>
      </c>
      <c r="Q487" s="380">
        <v>338557</v>
      </c>
      <c r="R487" s="380">
        <v>2082160220</v>
      </c>
      <c r="S487" s="380">
        <v>6180</v>
      </c>
      <c r="T487" s="380">
        <v>6250</v>
      </c>
      <c r="U487" s="380">
        <v>6020</v>
      </c>
      <c r="V487" s="380">
        <v>212329</v>
      </c>
      <c r="W487" s="380">
        <v>34694211</v>
      </c>
    </row>
    <row r="488" spans="14:23" ht="12.95" customHeight="1">
      <c r="N488" s="379" t="s">
        <v>6026</v>
      </c>
      <c r="O488" s="380">
        <v>6200</v>
      </c>
      <c r="P488" s="381">
        <v>150</v>
      </c>
      <c r="Q488" s="380">
        <v>751672</v>
      </c>
      <c r="R488" s="380">
        <v>4638639090</v>
      </c>
      <c r="S488" s="380">
        <v>6090</v>
      </c>
      <c r="T488" s="380">
        <v>6250</v>
      </c>
      <c r="U488" s="380">
        <v>6050</v>
      </c>
      <c r="V488" s="380">
        <v>215104</v>
      </c>
      <c r="W488" s="380">
        <v>34694211</v>
      </c>
    </row>
    <row r="489" spans="14:23" ht="12.95" customHeight="1">
      <c r="N489" s="379" t="s">
        <v>6027</v>
      </c>
      <c r="O489" s="380">
        <v>6050</v>
      </c>
      <c r="P489" s="381">
        <v>190</v>
      </c>
      <c r="Q489" s="380">
        <v>425158</v>
      </c>
      <c r="R489" s="380">
        <v>2560237190</v>
      </c>
      <c r="S489" s="380">
        <v>5910</v>
      </c>
      <c r="T489" s="380">
        <v>6070</v>
      </c>
      <c r="U489" s="380">
        <v>5910</v>
      </c>
      <c r="V489" s="380">
        <v>209900</v>
      </c>
      <c r="W489" s="380">
        <v>34694211</v>
      </c>
    </row>
    <row r="490" spans="14:23" ht="12.95" customHeight="1">
      <c r="N490" s="379" t="s">
        <v>6028</v>
      </c>
      <c r="O490" s="380">
        <v>5860</v>
      </c>
      <c r="P490" s="381">
        <v>70</v>
      </c>
      <c r="Q490" s="380">
        <v>132080</v>
      </c>
      <c r="R490" s="380">
        <v>776362130</v>
      </c>
      <c r="S490" s="380">
        <v>5830</v>
      </c>
      <c r="T490" s="380">
        <v>5940</v>
      </c>
      <c r="U490" s="380">
        <v>5790</v>
      </c>
      <c r="V490" s="380">
        <v>203308</v>
      </c>
      <c r="W490" s="380">
        <v>34694211</v>
      </c>
    </row>
    <row r="491" spans="14:23" ht="12.95" customHeight="1">
      <c r="N491" s="379" t="s">
        <v>6029</v>
      </c>
      <c r="O491" s="380">
        <v>5790</v>
      </c>
      <c r="P491" s="381">
        <v>-130</v>
      </c>
      <c r="Q491" s="380">
        <v>243009</v>
      </c>
      <c r="R491" s="380">
        <v>1413926450</v>
      </c>
      <c r="S491" s="380">
        <v>5980</v>
      </c>
      <c r="T491" s="380">
        <v>5980</v>
      </c>
      <c r="U491" s="380">
        <v>5780</v>
      </c>
      <c r="V491" s="380">
        <v>200879</v>
      </c>
      <c r="W491" s="380">
        <v>34694211</v>
      </c>
    </row>
    <row r="492" spans="14:23" ht="12.95" customHeight="1">
      <c r="N492" s="379" t="s">
        <v>6030</v>
      </c>
      <c r="O492" s="380">
        <v>5920</v>
      </c>
      <c r="P492" s="381">
        <v>-100</v>
      </c>
      <c r="Q492" s="380">
        <v>226302</v>
      </c>
      <c r="R492" s="380">
        <v>1347633230</v>
      </c>
      <c r="S492" s="380">
        <v>6040</v>
      </c>
      <c r="T492" s="380">
        <v>6050</v>
      </c>
      <c r="U492" s="380">
        <v>5870</v>
      </c>
      <c r="V492" s="380">
        <v>205390</v>
      </c>
      <c r="W492" s="380">
        <v>34694211</v>
      </c>
    </row>
    <row r="493" spans="14:23" ht="12.95" customHeight="1">
      <c r="N493" s="379" t="s">
        <v>6031</v>
      </c>
      <c r="O493" s="380">
        <v>6020</v>
      </c>
      <c r="P493" s="381">
        <v>40</v>
      </c>
      <c r="Q493" s="380">
        <v>431861</v>
      </c>
      <c r="R493" s="380">
        <v>2583377830</v>
      </c>
      <c r="S493" s="380">
        <v>5950</v>
      </c>
      <c r="T493" s="380">
        <v>6030</v>
      </c>
      <c r="U493" s="380">
        <v>5920</v>
      </c>
      <c r="V493" s="380">
        <v>208859</v>
      </c>
      <c r="W493" s="380">
        <v>34694211</v>
      </c>
    </row>
    <row r="494" spans="14:23" ht="12.95" customHeight="1">
      <c r="N494" s="379" t="s">
        <v>6032</v>
      </c>
      <c r="O494" s="380">
        <v>5980</v>
      </c>
      <c r="P494" s="381">
        <v>10</v>
      </c>
      <c r="Q494" s="380">
        <v>274041</v>
      </c>
      <c r="R494" s="380">
        <v>1630973630</v>
      </c>
      <c r="S494" s="380">
        <v>5940</v>
      </c>
      <c r="T494" s="380">
        <v>6000</v>
      </c>
      <c r="U494" s="380">
        <v>5890</v>
      </c>
      <c r="V494" s="380">
        <v>207471</v>
      </c>
      <c r="W494" s="380">
        <v>34694211</v>
      </c>
    </row>
    <row r="495" spans="14:23" ht="12.95" customHeight="1">
      <c r="N495" s="379" t="s">
        <v>6033</v>
      </c>
      <c r="O495" s="380">
        <v>5970</v>
      </c>
      <c r="P495" s="381">
        <v>340</v>
      </c>
      <c r="Q495" s="380">
        <v>930137</v>
      </c>
      <c r="R495" s="380">
        <v>5450720560</v>
      </c>
      <c r="S495" s="380">
        <v>5650</v>
      </c>
      <c r="T495" s="380">
        <v>6080</v>
      </c>
      <c r="U495" s="380">
        <v>5620</v>
      </c>
      <c r="V495" s="380">
        <v>207124</v>
      </c>
      <c r="W495" s="380">
        <v>34694211</v>
      </c>
    </row>
    <row r="496" spans="14:23" ht="12.95" customHeight="1">
      <c r="N496" s="379" t="s">
        <v>6034</v>
      </c>
      <c r="O496" s="380">
        <v>5630</v>
      </c>
      <c r="P496" s="381">
        <v>30</v>
      </c>
      <c r="Q496" s="380">
        <v>218207</v>
      </c>
      <c r="R496" s="380">
        <v>1222630730</v>
      </c>
      <c r="S496" s="380">
        <v>5600</v>
      </c>
      <c r="T496" s="380">
        <v>5650</v>
      </c>
      <c r="U496" s="380">
        <v>5570</v>
      </c>
      <c r="V496" s="380">
        <v>195328</v>
      </c>
      <c r="W496" s="380">
        <v>34694211</v>
      </c>
    </row>
    <row r="497" spans="14:23" ht="12.95" customHeight="1">
      <c r="N497" s="379" t="s">
        <v>6035</v>
      </c>
      <c r="O497" s="380">
        <v>5600</v>
      </c>
      <c r="P497" s="381">
        <v>-60</v>
      </c>
      <c r="Q497" s="380">
        <v>143722</v>
      </c>
      <c r="R497" s="380">
        <v>808028820</v>
      </c>
      <c r="S497" s="380">
        <v>5630</v>
      </c>
      <c r="T497" s="380">
        <v>5680</v>
      </c>
      <c r="U497" s="380">
        <v>5580</v>
      </c>
      <c r="V497" s="380">
        <v>194288</v>
      </c>
      <c r="W497" s="380">
        <v>34694211</v>
      </c>
    </row>
    <row r="498" spans="14:23" ht="12.95" customHeight="1">
      <c r="N498" s="379" t="s">
        <v>6036</v>
      </c>
      <c r="O498" s="380">
        <v>5660</v>
      </c>
      <c r="P498" s="381">
        <v>10</v>
      </c>
      <c r="Q498" s="380">
        <v>233630</v>
      </c>
      <c r="R498" s="380">
        <v>1311522270</v>
      </c>
      <c r="S498" s="380">
        <v>5710</v>
      </c>
      <c r="T498" s="380">
        <v>5710</v>
      </c>
      <c r="U498" s="380">
        <v>5570</v>
      </c>
      <c r="V498" s="380">
        <v>196369</v>
      </c>
      <c r="W498" s="380">
        <v>34694211</v>
      </c>
    </row>
    <row r="499" spans="14:23" ht="12.95" customHeight="1">
      <c r="N499" s="379" t="s">
        <v>6037</v>
      </c>
      <c r="O499" s="380">
        <v>5650</v>
      </c>
      <c r="P499" s="381">
        <v>50</v>
      </c>
      <c r="Q499" s="380">
        <v>352362</v>
      </c>
      <c r="R499" s="380">
        <v>2003809740</v>
      </c>
      <c r="S499" s="380">
        <v>5740</v>
      </c>
      <c r="T499" s="380">
        <v>5760</v>
      </c>
      <c r="U499" s="380">
        <v>5610</v>
      </c>
      <c r="V499" s="380">
        <v>196022</v>
      </c>
      <c r="W499" s="380">
        <v>34694211</v>
      </c>
    </row>
    <row r="500" spans="14:23" ht="12.95" customHeight="1">
      <c r="N500" s="379" t="s">
        <v>6038</v>
      </c>
      <c r="O500" s="380">
        <v>5600</v>
      </c>
      <c r="P500" s="381">
        <v>10</v>
      </c>
      <c r="Q500" s="380">
        <v>297134</v>
      </c>
      <c r="R500" s="380">
        <v>1642799250</v>
      </c>
      <c r="S500" s="380">
        <v>5590</v>
      </c>
      <c r="T500" s="380">
        <v>5600</v>
      </c>
      <c r="U500" s="380">
        <v>5480</v>
      </c>
      <c r="V500" s="380">
        <v>194288</v>
      </c>
      <c r="W500" s="380">
        <v>34694211</v>
      </c>
    </row>
    <row r="501" spans="14:23" ht="12.95" customHeight="1">
      <c r="N501" s="379" t="s">
        <v>6039</v>
      </c>
      <c r="O501" s="380">
        <v>5590</v>
      </c>
      <c r="P501" s="381">
        <v>-200</v>
      </c>
      <c r="Q501" s="380">
        <v>329354</v>
      </c>
      <c r="R501" s="380">
        <v>1847973470</v>
      </c>
      <c r="S501" s="380">
        <v>5800</v>
      </c>
      <c r="T501" s="380">
        <v>5800</v>
      </c>
      <c r="U501" s="380">
        <v>5490</v>
      </c>
      <c r="V501" s="380">
        <v>193941</v>
      </c>
      <c r="W501" s="380">
        <v>34694211</v>
      </c>
    </row>
    <row r="502" spans="14:23" ht="12.95" customHeight="1">
      <c r="N502" s="379" t="s">
        <v>6040</v>
      </c>
      <c r="O502" s="380">
        <v>5790</v>
      </c>
      <c r="P502" s="381">
        <v>150</v>
      </c>
      <c r="Q502" s="380">
        <v>274563</v>
      </c>
      <c r="R502" s="380">
        <v>1567267560</v>
      </c>
      <c r="S502" s="380">
        <v>5650</v>
      </c>
      <c r="T502" s="380">
        <v>5820</v>
      </c>
      <c r="U502" s="380">
        <v>5590</v>
      </c>
      <c r="V502" s="380">
        <v>200879</v>
      </c>
      <c r="W502" s="380">
        <v>34694211</v>
      </c>
    </row>
    <row r="503" spans="14:23" ht="12.95" customHeight="1">
      <c r="N503" s="379" t="s">
        <v>6041</v>
      </c>
      <c r="O503" s="380">
        <v>5640</v>
      </c>
      <c r="P503" s="381">
        <v>-160</v>
      </c>
      <c r="Q503" s="380">
        <v>515942</v>
      </c>
      <c r="R503" s="380">
        <v>2918636030</v>
      </c>
      <c r="S503" s="380">
        <v>5810</v>
      </c>
      <c r="T503" s="380">
        <v>5830</v>
      </c>
      <c r="U503" s="380">
        <v>5550</v>
      </c>
      <c r="V503" s="380">
        <v>195675</v>
      </c>
      <c r="W503" s="380">
        <v>34694211</v>
      </c>
    </row>
    <row r="504" spans="14:23" ht="12.95" customHeight="1">
      <c r="N504" s="379" t="s">
        <v>6042</v>
      </c>
      <c r="O504" s="380">
        <v>5800</v>
      </c>
      <c r="P504" s="381">
        <v>-130</v>
      </c>
      <c r="Q504" s="380">
        <v>236048</v>
      </c>
      <c r="R504" s="380">
        <v>1376319920</v>
      </c>
      <c r="S504" s="380">
        <v>5900</v>
      </c>
      <c r="T504" s="380">
        <v>5910</v>
      </c>
      <c r="U504" s="380">
        <v>5800</v>
      </c>
      <c r="V504" s="380">
        <v>201226</v>
      </c>
      <c r="W504" s="380">
        <v>34694211</v>
      </c>
    </row>
    <row r="505" spans="14:23" ht="12.95" customHeight="1">
      <c r="N505" s="379" t="s">
        <v>6043</v>
      </c>
      <c r="O505" s="380">
        <v>5930</v>
      </c>
      <c r="P505" s="381">
        <v>-10</v>
      </c>
      <c r="Q505" s="380">
        <v>197652</v>
      </c>
      <c r="R505" s="380">
        <v>1160049130</v>
      </c>
      <c r="S505" s="380">
        <v>5900</v>
      </c>
      <c r="T505" s="380">
        <v>5960</v>
      </c>
      <c r="U505" s="380">
        <v>5810</v>
      </c>
      <c r="V505" s="380">
        <v>205737</v>
      </c>
      <c r="W505" s="380">
        <v>34694211</v>
      </c>
    </row>
    <row r="506" spans="14:23" ht="12.95" customHeight="1">
      <c r="N506" s="379" t="s">
        <v>6044</v>
      </c>
      <c r="O506" s="380">
        <v>5940</v>
      </c>
      <c r="P506" s="381">
        <v>50</v>
      </c>
      <c r="Q506" s="380">
        <v>214686</v>
      </c>
      <c r="R506" s="380">
        <v>1260951020</v>
      </c>
      <c r="S506" s="380">
        <v>5840</v>
      </c>
      <c r="T506" s="380">
        <v>5970</v>
      </c>
      <c r="U506" s="380">
        <v>5800</v>
      </c>
      <c r="V506" s="380">
        <v>206084</v>
      </c>
      <c r="W506" s="380">
        <v>34694211</v>
      </c>
    </row>
    <row r="507" spans="14:23" ht="12.95" customHeight="1">
      <c r="N507" s="379" t="s">
        <v>6045</v>
      </c>
      <c r="O507" s="380">
        <v>5890</v>
      </c>
      <c r="P507" s="381">
        <v>20</v>
      </c>
      <c r="Q507" s="380">
        <v>237689</v>
      </c>
      <c r="R507" s="380">
        <v>1391371240</v>
      </c>
      <c r="S507" s="380">
        <v>5840</v>
      </c>
      <c r="T507" s="380">
        <v>5920</v>
      </c>
      <c r="U507" s="380">
        <v>5790</v>
      </c>
      <c r="V507" s="380">
        <v>204349</v>
      </c>
      <c r="W507" s="380">
        <v>34694211</v>
      </c>
    </row>
    <row r="508" spans="14:23" ht="12.95" customHeight="1">
      <c r="N508" s="379" t="s">
        <v>6046</v>
      </c>
      <c r="O508" s="380">
        <v>5870</v>
      </c>
      <c r="P508" s="381">
        <v>-70</v>
      </c>
      <c r="Q508" s="380">
        <v>163835</v>
      </c>
      <c r="R508" s="380">
        <v>964151690</v>
      </c>
      <c r="S508" s="380">
        <v>5900</v>
      </c>
      <c r="T508" s="380">
        <v>5960</v>
      </c>
      <c r="U508" s="380">
        <v>5850</v>
      </c>
      <c r="V508" s="380">
        <v>203655</v>
      </c>
      <c r="W508" s="380">
        <v>34694211</v>
      </c>
    </row>
    <row r="509" spans="14:23" ht="12.95" customHeight="1">
      <c r="N509" s="379" t="s">
        <v>6047</v>
      </c>
      <c r="O509" s="380">
        <v>5940</v>
      </c>
      <c r="P509" s="381">
        <v>0</v>
      </c>
      <c r="Q509" s="380">
        <v>265250</v>
      </c>
      <c r="R509" s="380">
        <v>1565011960</v>
      </c>
      <c r="S509" s="380">
        <v>5940</v>
      </c>
      <c r="T509" s="380">
        <v>5980</v>
      </c>
      <c r="U509" s="380">
        <v>5860</v>
      </c>
      <c r="V509" s="380">
        <v>206084</v>
      </c>
      <c r="W509" s="380">
        <v>34694211</v>
      </c>
    </row>
    <row r="510" spans="14:23" ht="12.95" customHeight="1">
      <c r="N510" s="379" t="s">
        <v>6048</v>
      </c>
      <c r="O510" s="380">
        <v>5940</v>
      </c>
      <c r="P510" s="381">
        <v>-50</v>
      </c>
      <c r="Q510" s="380">
        <v>167278</v>
      </c>
      <c r="R510" s="380">
        <v>989609000</v>
      </c>
      <c r="S510" s="380">
        <v>5990</v>
      </c>
      <c r="T510" s="380">
        <v>5990</v>
      </c>
      <c r="U510" s="380">
        <v>5870</v>
      </c>
      <c r="V510" s="380">
        <v>206084</v>
      </c>
      <c r="W510" s="380">
        <v>34694211</v>
      </c>
    </row>
    <row r="511" spans="14:23" ht="12.95" customHeight="1">
      <c r="N511" s="379" t="s">
        <v>6049</v>
      </c>
      <c r="O511" s="380">
        <v>5990</v>
      </c>
      <c r="P511" s="381">
        <v>-10</v>
      </c>
      <c r="Q511" s="380">
        <v>232302</v>
      </c>
      <c r="R511" s="380">
        <v>1373323980</v>
      </c>
      <c r="S511" s="380">
        <v>6000</v>
      </c>
      <c r="T511" s="380">
        <v>6020</v>
      </c>
      <c r="U511" s="380">
        <v>5860</v>
      </c>
      <c r="V511" s="380">
        <v>207818</v>
      </c>
      <c r="W511" s="380">
        <v>34694211</v>
      </c>
    </row>
    <row r="512" spans="14:23" ht="12.95" customHeight="1">
      <c r="N512" s="379" t="s">
        <v>6050</v>
      </c>
      <c r="O512" s="380">
        <v>6000</v>
      </c>
      <c r="P512" s="381">
        <v>0</v>
      </c>
      <c r="Q512" s="380">
        <v>116737</v>
      </c>
      <c r="R512" s="380">
        <v>697546750</v>
      </c>
      <c r="S512" s="380">
        <v>6020</v>
      </c>
      <c r="T512" s="380">
        <v>6020</v>
      </c>
      <c r="U512" s="380">
        <v>5940</v>
      </c>
      <c r="V512" s="380">
        <v>208165</v>
      </c>
      <c r="W512" s="380">
        <v>34694211</v>
      </c>
    </row>
    <row r="513" spans="14:23" ht="12.95" customHeight="1">
      <c r="N513" s="379" t="s">
        <v>6051</v>
      </c>
      <c r="O513" s="380">
        <v>6000</v>
      </c>
      <c r="P513" s="381">
        <v>-10</v>
      </c>
      <c r="Q513" s="380">
        <v>215663</v>
      </c>
      <c r="R513" s="380">
        <v>1283659830</v>
      </c>
      <c r="S513" s="380">
        <v>6050</v>
      </c>
      <c r="T513" s="380">
        <v>6050</v>
      </c>
      <c r="U513" s="380">
        <v>5900</v>
      </c>
      <c r="V513" s="380">
        <v>208165</v>
      </c>
      <c r="W513" s="380">
        <v>34694211</v>
      </c>
    </row>
    <row r="514" spans="14:23" ht="12.95" customHeight="1">
      <c r="N514" s="379" t="s">
        <v>6052</v>
      </c>
      <c r="O514" s="380">
        <v>6010</v>
      </c>
      <c r="P514" s="381">
        <v>-110</v>
      </c>
      <c r="Q514" s="380">
        <v>140398</v>
      </c>
      <c r="R514" s="380">
        <v>848369620</v>
      </c>
      <c r="S514" s="380">
        <v>6090</v>
      </c>
      <c r="T514" s="380">
        <v>6130</v>
      </c>
      <c r="U514" s="380">
        <v>5990</v>
      </c>
      <c r="V514" s="380">
        <v>208512</v>
      </c>
      <c r="W514" s="380">
        <v>34694211</v>
      </c>
    </row>
    <row r="515" spans="14:23" ht="12.95" customHeight="1">
      <c r="N515" s="379" t="s">
        <v>6053</v>
      </c>
      <c r="O515" s="380">
        <v>6120</v>
      </c>
      <c r="P515" s="381">
        <v>130</v>
      </c>
      <c r="Q515" s="380">
        <v>257099</v>
      </c>
      <c r="R515" s="380">
        <v>1565286630</v>
      </c>
      <c r="S515" s="380">
        <v>6020</v>
      </c>
      <c r="T515" s="380">
        <v>6150</v>
      </c>
      <c r="U515" s="380">
        <v>5960</v>
      </c>
      <c r="V515" s="380">
        <v>212329</v>
      </c>
      <c r="W515" s="380">
        <v>34694211</v>
      </c>
    </row>
    <row r="516" spans="14:23" ht="12.95" customHeight="1">
      <c r="N516" s="379" t="s">
        <v>6054</v>
      </c>
      <c r="O516" s="380">
        <v>5990</v>
      </c>
      <c r="P516" s="381">
        <v>-110</v>
      </c>
      <c r="Q516" s="380">
        <v>222657</v>
      </c>
      <c r="R516" s="380">
        <v>1346263790</v>
      </c>
      <c r="S516" s="380">
        <v>6130</v>
      </c>
      <c r="T516" s="380">
        <v>6150</v>
      </c>
      <c r="U516" s="380">
        <v>5950</v>
      </c>
      <c r="V516" s="380">
        <v>207818</v>
      </c>
      <c r="W516" s="380">
        <v>34694211</v>
      </c>
    </row>
    <row r="517" spans="14:23" ht="12.95" customHeight="1">
      <c r="N517" s="379" t="s">
        <v>6055</v>
      </c>
      <c r="O517" s="380">
        <v>6100</v>
      </c>
      <c r="P517" s="381">
        <v>-60</v>
      </c>
      <c r="Q517" s="380">
        <v>175290</v>
      </c>
      <c r="R517" s="380">
        <v>1072110290</v>
      </c>
      <c r="S517" s="380">
        <v>6160</v>
      </c>
      <c r="T517" s="380">
        <v>6160</v>
      </c>
      <c r="U517" s="380">
        <v>6070</v>
      </c>
      <c r="V517" s="380">
        <v>211635</v>
      </c>
      <c r="W517" s="380">
        <v>34694211</v>
      </c>
    </row>
    <row r="518" spans="14:23" ht="12.95" customHeight="1">
      <c r="N518" s="379" t="s">
        <v>6056</v>
      </c>
      <c r="O518" s="380">
        <v>6160</v>
      </c>
      <c r="P518" s="381">
        <v>160</v>
      </c>
      <c r="Q518" s="380">
        <v>346091</v>
      </c>
      <c r="R518" s="380">
        <v>2096918010</v>
      </c>
      <c r="S518" s="380">
        <v>6030</v>
      </c>
      <c r="T518" s="380">
        <v>6190</v>
      </c>
      <c r="U518" s="380">
        <v>5960</v>
      </c>
      <c r="V518" s="380">
        <v>213716</v>
      </c>
      <c r="W518" s="380">
        <v>34694211</v>
      </c>
    </row>
    <row r="519" spans="14:23" ht="12.95" customHeight="1">
      <c r="N519" s="379" t="s">
        <v>6057</v>
      </c>
      <c r="O519" s="380">
        <v>6000</v>
      </c>
      <c r="P519" s="381">
        <v>0</v>
      </c>
      <c r="Q519" s="380">
        <v>174920</v>
      </c>
      <c r="R519" s="380">
        <v>1044959190</v>
      </c>
      <c r="S519" s="380">
        <v>6040</v>
      </c>
      <c r="T519" s="380">
        <v>6040</v>
      </c>
      <c r="U519" s="380">
        <v>5910</v>
      </c>
      <c r="V519" s="380">
        <v>208165</v>
      </c>
      <c r="W519" s="380">
        <v>34694211</v>
      </c>
    </row>
    <row r="520" spans="14:23" ht="12.95" customHeight="1">
      <c r="N520" s="379" t="s">
        <v>6058</v>
      </c>
      <c r="O520" s="380">
        <v>6000</v>
      </c>
      <c r="P520" s="381">
        <v>60</v>
      </c>
      <c r="Q520" s="380">
        <v>278670</v>
      </c>
      <c r="R520" s="380">
        <v>1675496240</v>
      </c>
      <c r="S520" s="380">
        <v>6050</v>
      </c>
      <c r="T520" s="380">
        <v>6070</v>
      </c>
      <c r="U520" s="380">
        <v>5950</v>
      </c>
      <c r="V520" s="380">
        <v>208165</v>
      </c>
      <c r="W520" s="380">
        <v>34694211</v>
      </c>
    </row>
    <row r="521" spans="14:23" ht="12.95" customHeight="1">
      <c r="N521" s="379" t="s">
        <v>6059</v>
      </c>
      <c r="O521" s="380">
        <v>5940</v>
      </c>
      <c r="P521" s="381">
        <v>-30</v>
      </c>
      <c r="Q521" s="380">
        <v>305688</v>
      </c>
      <c r="R521" s="380">
        <v>1808867030</v>
      </c>
      <c r="S521" s="380">
        <v>5970</v>
      </c>
      <c r="T521" s="380">
        <v>6040</v>
      </c>
      <c r="U521" s="380">
        <v>5860</v>
      </c>
      <c r="V521" s="380">
        <v>206084</v>
      </c>
      <c r="W521" s="380">
        <v>34694211</v>
      </c>
    </row>
    <row r="522" spans="14:23" ht="12.95" customHeight="1">
      <c r="N522" s="379" t="s">
        <v>6060</v>
      </c>
      <c r="O522" s="380">
        <v>5970</v>
      </c>
      <c r="P522" s="381">
        <v>30</v>
      </c>
      <c r="Q522" s="380">
        <v>379498</v>
      </c>
      <c r="R522" s="380">
        <v>2236083530</v>
      </c>
      <c r="S522" s="380">
        <v>5910</v>
      </c>
      <c r="T522" s="380">
        <v>6010</v>
      </c>
      <c r="U522" s="380">
        <v>5770</v>
      </c>
      <c r="V522" s="380">
        <v>207124</v>
      </c>
      <c r="W522" s="380">
        <v>34694211</v>
      </c>
    </row>
    <row r="523" spans="14:23" ht="12.95" customHeight="1">
      <c r="N523" s="379" t="s">
        <v>6061</v>
      </c>
      <c r="O523" s="380">
        <v>5940</v>
      </c>
      <c r="P523" s="381">
        <v>-20</v>
      </c>
      <c r="Q523" s="380">
        <v>352178</v>
      </c>
      <c r="R523" s="380">
        <v>2097338490</v>
      </c>
      <c r="S523" s="380">
        <v>5960</v>
      </c>
      <c r="T523" s="380">
        <v>6010</v>
      </c>
      <c r="U523" s="380">
        <v>5890</v>
      </c>
      <c r="V523" s="380">
        <v>206084</v>
      </c>
      <c r="W523" s="380">
        <v>34694211</v>
      </c>
    </row>
    <row r="524" spans="14:23" ht="12.95" customHeight="1">
      <c r="N524" s="379" t="s">
        <v>6062</v>
      </c>
      <c r="O524" s="380">
        <v>5960</v>
      </c>
      <c r="P524" s="381">
        <v>-40</v>
      </c>
      <c r="Q524" s="380">
        <v>199531</v>
      </c>
      <c r="R524" s="380">
        <v>1181569960</v>
      </c>
      <c r="S524" s="380">
        <v>5960</v>
      </c>
      <c r="T524" s="380">
        <v>5990</v>
      </c>
      <c r="U524" s="380">
        <v>5880</v>
      </c>
      <c r="V524" s="380">
        <v>206777</v>
      </c>
      <c r="W524" s="380">
        <v>34694211</v>
      </c>
    </row>
    <row r="525" spans="14:23" ht="12.95" customHeight="1">
      <c r="N525" s="379" t="s">
        <v>6063</v>
      </c>
      <c r="O525" s="380">
        <v>6000</v>
      </c>
      <c r="P525" s="381">
        <v>0</v>
      </c>
      <c r="Q525" s="380">
        <v>287532</v>
      </c>
      <c r="R525" s="380">
        <v>1704575700</v>
      </c>
      <c r="S525" s="380">
        <v>5950</v>
      </c>
      <c r="T525" s="380">
        <v>6000</v>
      </c>
      <c r="U525" s="380">
        <v>5870</v>
      </c>
      <c r="V525" s="380">
        <v>205105</v>
      </c>
      <c r="W525" s="380">
        <v>34184198</v>
      </c>
    </row>
    <row r="526" spans="14:23" ht="12.95" customHeight="1">
      <c r="N526" s="379" t="s">
        <v>6064</v>
      </c>
      <c r="O526" s="380">
        <v>6000</v>
      </c>
      <c r="P526" s="381">
        <v>70</v>
      </c>
      <c r="Q526" s="380">
        <v>166101</v>
      </c>
      <c r="R526" s="380">
        <v>992720880</v>
      </c>
      <c r="S526" s="380">
        <v>5860</v>
      </c>
      <c r="T526" s="380">
        <v>6060</v>
      </c>
      <c r="U526" s="380">
        <v>5850</v>
      </c>
      <c r="V526" s="380">
        <v>205105</v>
      </c>
      <c r="W526" s="380">
        <v>34184198</v>
      </c>
    </row>
    <row r="527" spans="14:23" ht="12.95" customHeight="1">
      <c r="N527" s="379" t="s">
        <v>6065</v>
      </c>
      <c r="O527" s="380">
        <v>5930</v>
      </c>
      <c r="P527" s="381">
        <v>10</v>
      </c>
      <c r="Q527" s="380">
        <v>284446</v>
      </c>
      <c r="R527" s="380">
        <v>1672813050</v>
      </c>
      <c r="S527" s="380">
        <v>5900</v>
      </c>
      <c r="T527" s="380">
        <v>5990</v>
      </c>
      <c r="U527" s="380">
        <v>5800</v>
      </c>
      <c r="V527" s="380">
        <v>202712</v>
      </c>
      <c r="W527" s="380">
        <v>34184198</v>
      </c>
    </row>
    <row r="528" spans="14:23" ht="12.95" customHeight="1">
      <c r="N528" s="379" t="s">
        <v>6066</v>
      </c>
      <c r="O528" s="380">
        <v>5920</v>
      </c>
      <c r="P528" s="381">
        <v>-150</v>
      </c>
      <c r="Q528" s="380">
        <v>297912</v>
      </c>
      <c r="R528" s="380">
        <v>1784792150</v>
      </c>
      <c r="S528" s="380">
        <v>6090</v>
      </c>
      <c r="T528" s="380">
        <v>6160</v>
      </c>
      <c r="U528" s="380">
        <v>5900</v>
      </c>
      <c r="V528" s="380">
        <v>202370</v>
      </c>
      <c r="W528" s="380">
        <v>34184198</v>
      </c>
    </row>
    <row r="529" spans="14:23" ht="12.95" customHeight="1">
      <c r="N529" s="379" t="s">
        <v>6067</v>
      </c>
      <c r="O529" s="380">
        <v>6070</v>
      </c>
      <c r="P529" s="381">
        <v>220</v>
      </c>
      <c r="Q529" s="380">
        <v>447494</v>
      </c>
      <c r="R529" s="380">
        <v>2697098100</v>
      </c>
      <c r="S529" s="380">
        <v>5890</v>
      </c>
      <c r="T529" s="380">
        <v>6120</v>
      </c>
      <c r="U529" s="380">
        <v>5860</v>
      </c>
      <c r="V529" s="380">
        <v>207498</v>
      </c>
      <c r="W529" s="380">
        <v>34184198</v>
      </c>
    </row>
    <row r="530" spans="14:23" ht="12.95" customHeight="1">
      <c r="N530" s="379" t="s">
        <v>6068</v>
      </c>
      <c r="O530" s="380">
        <v>5850</v>
      </c>
      <c r="P530" s="381">
        <v>-240</v>
      </c>
      <c r="Q530" s="380">
        <v>495183</v>
      </c>
      <c r="R530" s="380">
        <v>2949891670</v>
      </c>
      <c r="S530" s="380">
        <v>6090</v>
      </c>
      <c r="T530" s="380">
        <v>6100</v>
      </c>
      <c r="U530" s="380">
        <v>5850</v>
      </c>
      <c r="V530" s="380">
        <v>199978</v>
      </c>
      <c r="W530" s="380">
        <v>34184198</v>
      </c>
    </row>
    <row r="531" spans="14:23" ht="12.95" customHeight="1">
      <c r="N531" s="379" t="s">
        <v>6069</v>
      </c>
      <c r="O531" s="380">
        <v>6090</v>
      </c>
      <c r="P531" s="381">
        <v>-40</v>
      </c>
      <c r="Q531" s="380">
        <v>407509</v>
      </c>
      <c r="R531" s="380">
        <v>2475357660</v>
      </c>
      <c r="S531" s="380">
        <v>6180</v>
      </c>
      <c r="T531" s="380">
        <v>6210</v>
      </c>
      <c r="U531" s="380">
        <v>5990</v>
      </c>
      <c r="V531" s="380">
        <v>208182</v>
      </c>
      <c r="W531" s="380">
        <v>34184198</v>
      </c>
    </row>
    <row r="532" spans="14:23" ht="12.95" customHeight="1">
      <c r="N532" s="379" t="s">
        <v>6070</v>
      </c>
      <c r="O532" s="380">
        <v>6130</v>
      </c>
      <c r="P532" s="381">
        <v>-90</v>
      </c>
      <c r="Q532" s="380">
        <v>529392</v>
      </c>
      <c r="R532" s="380">
        <v>3242146730</v>
      </c>
      <c r="S532" s="380">
        <v>6200</v>
      </c>
      <c r="T532" s="380">
        <v>6260</v>
      </c>
      <c r="U532" s="380">
        <v>6050</v>
      </c>
      <c r="V532" s="380">
        <v>209549</v>
      </c>
      <c r="W532" s="380">
        <v>34184198</v>
      </c>
    </row>
    <row r="533" spans="14:23" ht="12.95" customHeight="1">
      <c r="N533" s="379" t="s">
        <v>6071</v>
      </c>
      <c r="O533" s="380">
        <v>6220</v>
      </c>
      <c r="P533" s="381">
        <v>-80</v>
      </c>
      <c r="Q533" s="380">
        <v>485817</v>
      </c>
      <c r="R533" s="380">
        <v>3024454770</v>
      </c>
      <c r="S533" s="380">
        <v>6300</v>
      </c>
      <c r="T533" s="380">
        <v>6300</v>
      </c>
      <c r="U533" s="380">
        <v>6180</v>
      </c>
      <c r="V533" s="380">
        <v>212626</v>
      </c>
      <c r="W533" s="380">
        <v>34184198</v>
      </c>
    </row>
    <row r="534" spans="14:23" ht="12.95" customHeight="1">
      <c r="N534" s="379" t="s">
        <v>6072</v>
      </c>
      <c r="O534" s="380">
        <v>6300</v>
      </c>
      <c r="P534" s="381">
        <v>-70</v>
      </c>
      <c r="Q534" s="380">
        <v>337501</v>
      </c>
      <c r="R534" s="380">
        <v>2128341330</v>
      </c>
      <c r="S534" s="380">
        <v>6370</v>
      </c>
      <c r="T534" s="380">
        <v>6400</v>
      </c>
      <c r="U534" s="380">
        <v>6260</v>
      </c>
      <c r="V534" s="380">
        <v>215360</v>
      </c>
      <c r="W534" s="380">
        <v>34184198</v>
      </c>
    </row>
    <row r="535" spans="14:23" ht="12.95" customHeight="1">
      <c r="N535" s="379" t="s">
        <v>6073</v>
      </c>
      <c r="O535" s="380">
        <v>6370</v>
      </c>
      <c r="P535" s="381">
        <v>-50</v>
      </c>
      <c r="Q535" s="380">
        <v>319184</v>
      </c>
      <c r="R535" s="380">
        <v>2043683670</v>
      </c>
      <c r="S535" s="380">
        <v>6600</v>
      </c>
      <c r="T535" s="380">
        <v>6600</v>
      </c>
      <c r="U535" s="380">
        <v>6320</v>
      </c>
      <c r="V535" s="380">
        <v>217753</v>
      </c>
      <c r="W535" s="380">
        <v>34184198</v>
      </c>
    </row>
    <row r="536" spans="14:23" ht="12.95" customHeight="1">
      <c r="N536" s="379" t="s">
        <v>6074</v>
      </c>
      <c r="O536" s="380">
        <v>6420</v>
      </c>
      <c r="P536" s="381">
        <v>-100</v>
      </c>
      <c r="Q536" s="380">
        <v>595769</v>
      </c>
      <c r="R536" s="380">
        <v>3779588060</v>
      </c>
      <c r="S536" s="380">
        <v>6490</v>
      </c>
      <c r="T536" s="380">
        <v>6490</v>
      </c>
      <c r="U536" s="380">
        <v>6270</v>
      </c>
      <c r="V536" s="380">
        <v>219463</v>
      </c>
      <c r="W536" s="380">
        <v>34184198</v>
      </c>
    </row>
    <row r="537" spans="14:23" ht="12.95" customHeight="1">
      <c r="N537" s="379" t="s">
        <v>6075</v>
      </c>
      <c r="O537" s="380">
        <v>6520</v>
      </c>
      <c r="P537" s="381">
        <v>-130</v>
      </c>
      <c r="Q537" s="380">
        <v>487943</v>
      </c>
      <c r="R537" s="380">
        <v>3162026550</v>
      </c>
      <c r="S537" s="380">
        <v>6650</v>
      </c>
      <c r="T537" s="380">
        <v>6650</v>
      </c>
      <c r="U537" s="380">
        <v>6420</v>
      </c>
      <c r="V537" s="380">
        <v>222881</v>
      </c>
      <c r="W537" s="380">
        <v>34184198</v>
      </c>
    </row>
    <row r="538" spans="14:23" ht="12.95" customHeight="1">
      <c r="N538" s="379" t="s">
        <v>6076</v>
      </c>
      <c r="O538" s="380">
        <v>6650</v>
      </c>
      <c r="P538" s="381">
        <v>70</v>
      </c>
      <c r="Q538" s="380">
        <v>430371</v>
      </c>
      <c r="R538" s="380">
        <v>2829295350</v>
      </c>
      <c r="S538" s="380">
        <v>6570</v>
      </c>
      <c r="T538" s="380">
        <v>6690</v>
      </c>
      <c r="U538" s="380">
        <v>6450</v>
      </c>
      <c r="V538" s="380">
        <v>227325</v>
      </c>
      <c r="W538" s="380">
        <v>34184198</v>
      </c>
    </row>
    <row r="539" spans="14:23" ht="12.95" customHeight="1">
      <c r="N539" s="379" t="s">
        <v>6077</v>
      </c>
      <c r="O539" s="380">
        <v>6580</v>
      </c>
      <c r="P539" s="381">
        <v>260</v>
      </c>
      <c r="Q539" s="380">
        <v>676572</v>
      </c>
      <c r="R539" s="380">
        <v>4308977860</v>
      </c>
      <c r="S539" s="380">
        <v>6400</v>
      </c>
      <c r="T539" s="380">
        <v>6600</v>
      </c>
      <c r="U539" s="380">
        <v>6190</v>
      </c>
      <c r="V539" s="380">
        <v>224932</v>
      </c>
      <c r="W539" s="380">
        <v>34184198</v>
      </c>
    </row>
    <row r="540" spans="14:23" ht="12.95" customHeight="1">
      <c r="N540" s="379" t="s">
        <v>6078</v>
      </c>
      <c r="O540" s="380">
        <v>6320</v>
      </c>
      <c r="P540" s="381">
        <v>-130</v>
      </c>
      <c r="Q540" s="380">
        <v>787788</v>
      </c>
      <c r="R540" s="380">
        <v>5023148380</v>
      </c>
      <c r="S540" s="380">
        <v>6460</v>
      </c>
      <c r="T540" s="380">
        <v>6540</v>
      </c>
      <c r="U540" s="380">
        <v>6230</v>
      </c>
      <c r="V540" s="380">
        <v>216044</v>
      </c>
      <c r="W540" s="380">
        <v>34184198</v>
      </c>
    </row>
    <row r="541" spans="14:23" ht="12.95" customHeight="1">
      <c r="N541" s="379" t="s">
        <v>6079</v>
      </c>
      <c r="O541" s="380">
        <v>6450</v>
      </c>
      <c r="P541" s="381">
        <v>-750</v>
      </c>
      <c r="Q541" s="380">
        <v>2062980</v>
      </c>
      <c r="R541" s="380">
        <v>13825847000</v>
      </c>
      <c r="S541" s="380">
        <v>6800</v>
      </c>
      <c r="T541" s="380">
        <v>6970</v>
      </c>
      <c r="U541" s="380">
        <v>6430</v>
      </c>
      <c r="V541" s="380">
        <v>220488</v>
      </c>
      <c r="W541" s="380">
        <v>34184198</v>
      </c>
    </row>
    <row r="542" spans="14:23" ht="12.95" customHeight="1">
      <c r="N542" s="379" t="s">
        <v>6080</v>
      </c>
      <c r="O542" s="380">
        <v>7200</v>
      </c>
      <c r="P542" s="381">
        <v>160</v>
      </c>
      <c r="Q542" s="380">
        <v>1418549</v>
      </c>
      <c r="R542" s="380">
        <v>10075068140</v>
      </c>
      <c r="S542" s="380">
        <v>7100</v>
      </c>
      <c r="T542" s="380">
        <v>7210</v>
      </c>
      <c r="U542" s="380">
        <v>6910</v>
      </c>
      <c r="V542" s="380">
        <v>246126</v>
      </c>
      <c r="W542" s="380">
        <v>34184198</v>
      </c>
    </row>
    <row r="543" spans="14:23" ht="12.95" customHeight="1">
      <c r="N543" s="379" t="s">
        <v>6081</v>
      </c>
      <c r="O543" s="380">
        <v>7040</v>
      </c>
      <c r="P543" s="381">
        <v>160</v>
      </c>
      <c r="Q543" s="380">
        <v>973853</v>
      </c>
      <c r="R543" s="380">
        <v>6764566370</v>
      </c>
      <c r="S543" s="380">
        <v>6920</v>
      </c>
      <c r="T543" s="380">
        <v>7040</v>
      </c>
      <c r="U543" s="380">
        <v>6860</v>
      </c>
      <c r="V543" s="380">
        <v>240657</v>
      </c>
      <c r="W543" s="380">
        <v>34184198</v>
      </c>
    </row>
    <row r="544" spans="14:23" ht="12.95" customHeight="1">
      <c r="N544" s="379" t="s">
        <v>6082</v>
      </c>
      <c r="O544" s="380">
        <v>6880</v>
      </c>
      <c r="P544" s="381">
        <v>230</v>
      </c>
      <c r="Q544" s="380">
        <v>1403153</v>
      </c>
      <c r="R544" s="380">
        <v>9566193280</v>
      </c>
      <c r="S544" s="380">
        <v>6710</v>
      </c>
      <c r="T544" s="380">
        <v>6920</v>
      </c>
      <c r="U544" s="380">
        <v>6640</v>
      </c>
      <c r="V544" s="380">
        <v>235187</v>
      </c>
      <c r="W544" s="380">
        <v>34184198</v>
      </c>
    </row>
    <row r="545" spans="14:23" ht="12.95" customHeight="1">
      <c r="N545" s="379" t="s">
        <v>6083</v>
      </c>
      <c r="O545" s="380">
        <v>6650</v>
      </c>
      <c r="P545" s="381">
        <v>50</v>
      </c>
      <c r="Q545" s="380">
        <v>1711774</v>
      </c>
      <c r="R545" s="380">
        <v>11479297670</v>
      </c>
      <c r="S545" s="380">
        <v>6650</v>
      </c>
      <c r="T545" s="380">
        <v>6860</v>
      </c>
      <c r="U545" s="380">
        <v>6450</v>
      </c>
      <c r="V545" s="380">
        <v>227325</v>
      </c>
      <c r="W545" s="380">
        <v>34184198</v>
      </c>
    </row>
    <row r="546" spans="14:23" ht="12.95" customHeight="1">
      <c r="N546" s="379" t="s">
        <v>6084</v>
      </c>
      <c r="O546" s="380">
        <v>6600</v>
      </c>
      <c r="P546" s="381">
        <v>30</v>
      </c>
      <c r="Q546" s="380">
        <v>578583</v>
      </c>
      <c r="R546" s="380">
        <v>3781731670</v>
      </c>
      <c r="S546" s="380">
        <v>6600</v>
      </c>
      <c r="T546" s="380">
        <v>6610</v>
      </c>
      <c r="U546" s="380">
        <v>6420</v>
      </c>
      <c r="V546" s="380">
        <v>225616</v>
      </c>
      <c r="W546" s="380">
        <v>34184198</v>
      </c>
    </row>
    <row r="547" spans="14:23" ht="12.95" customHeight="1">
      <c r="N547" s="379" t="s">
        <v>6085</v>
      </c>
      <c r="O547" s="380">
        <v>6570</v>
      </c>
      <c r="P547" s="381">
        <v>200</v>
      </c>
      <c r="Q547" s="380">
        <v>703129</v>
      </c>
      <c r="R547" s="380">
        <v>4530674100</v>
      </c>
      <c r="S547" s="380">
        <v>6330</v>
      </c>
      <c r="T547" s="380">
        <v>6570</v>
      </c>
      <c r="U547" s="380">
        <v>6310</v>
      </c>
      <c r="V547" s="380">
        <v>224590</v>
      </c>
      <c r="W547" s="380">
        <v>34184198</v>
      </c>
    </row>
    <row r="548" spans="14:23" ht="12.95" customHeight="1">
      <c r="N548" s="379" t="s">
        <v>6086</v>
      </c>
      <c r="O548" s="380">
        <v>6370</v>
      </c>
      <c r="P548" s="381">
        <v>-120</v>
      </c>
      <c r="Q548" s="380">
        <v>373999</v>
      </c>
      <c r="R548" s="380">
        <v>2388693280</v>
      </c>
      <c r="S548" s="380">
        <v>6420</v>
      </c>
      <c r="T548" s="380">
        <v>6510</v>
      </c>
      <c r="U548" s="380">
        <v>6330</v>
      </c>
      <c r="V548" s="380">
        <v>217753</v>
      </c>
      <c r="W548" s="380">
        <v>34184198</v>
      </c>
    </row>
    <row r="549" spans="14:23" ht="12.95" customHeight="1">
      <c r="N549" s="379" t="s">
        <v>6087</v>
      </c>
      <c r="O549" s="380">
        <v>6490</v>
      </c>
      <c r="P549" s="381">
        <v>-80</v>
      </c>
      <c r="Q549" s="380">
        <v>368868</v>
      </c>
      <c r="R549" s="380">
        <v>2411895500</v>
      </c>
      <c r="S549" s="380">
        <v>6570</v>
      </c>
      <c r="T549" s="380">
        <v>6680</v>
      </c>
      <c r="U549" s="380">
        <v>6450</v>
      </c>
      <c r="V549" s="380">
        <v>221855</v>
      </c>
      <c r="W549" s="380">
        <v>34184198</v>
      </c>
    </row>
    <row r="550" spans="14:23" ht="12.95" customHeight="1">
      <c r="N550" s="379" t="s">
        <v>6088</v>
      </c>
      <c r="O550" s="380">
        <v>6570</v>
      </c>
      <c r="P550" s="381">
        <v>60</v>
      </c>
      <c r="Q550" s="380">
        <v>781539</v>
      </c>
      <c r="R550" s="380">
        <v>5170286440</v>
      </c>
      <c r="S550" s="380">
        <v>6570</v>
      </c>
      <c r="T550" s="380">
        <v>6750</v>
      </c>
      <c r="U550" s="380">
        <v>6450</v>
      </c>
      <c r="V550" s="380">
        <v>224590</v>
      </c>
      <c r="W550" s="380">
        <v>34184198</v>
      </c>
    </row>
    <row r="551" spans="14:23" ht="12.95" customHeight="1">
      <c r="N551" s="379" t="s">
        <v>6089</v>
      </c>
      <c r="O551" s="380">
        <v>6510</v>
      </c>
      <c r="P551" s="381">
        <v>310</v>
      </c>
      <c r="Q551" s="380">
        <v>907008</v>
      </c>
      <c r="R551" s="380">
        <v>5826150170</v>
      </c>
      <c r="S551" s="380">
        <v>6190</v>
      </c>
      <c r="T551" s="380">
        <v>6520</v>
      </c>
      <c r="U551" s="380">
        <v>6190</v>
      </c>
      <c r="V551" s="380">
        <v>222539</v>
      </c>
      <c r="W551" s="380">
        <v>34184198</v>
      </c>
    </row>
    <row r="552" spans="14:23" ht="12.95" customHeight="1">
      <c r="N552" s="379" t="s">
        <v>6090</v>
      </c>
      <c r="O552" s="380">
        <v>6200</v>
      </c>
      <c r="P552" s="381">
        <v>-220</v>
      </c>
      <c r="Q552" s="380">
        <v>975502</v>
      </c>
      <c r="R552" s="380">
        <v>6028748150</v>
      </c>
      <c r="S552" s="380">
        <v>6420</v>
      </c>
      <c r="T552" s="380">
        <v>6420</v>
      </c>
      <c r="U552" s="380">
        <v>6040</v>
      </c>
      <c r="V552" s="380">
        <v>211942</v>
      </c>
      <c r="W552" s="380">
        <v>34184198</v>
      </c>
    </row>
    <row r="553" spans="14:23" ht="12.95" customHeight="1">
      <c r="N553" s="379" t="s">
        <v>6091</v>
      </c>
      <c r="O553" s="380">
        <v>6420</v>
      </c>
      <c r="P553" s="381">
        <v>-50</v>
      </c>
      <c r="Q553" s="380">
        <v>638837</v>
      </c>
      <c r="R553" s="380">
        <v>4146454850</v>
      </c>
      <c r="S553" s="380">
        <v>6500</v>
      </c>
      <c r="T553" s="380">
        <v>6600</v>
      </c>
      <c r="U553" s="380">
        <v>6410</v>
      </c>
      <c r="V553" s="380">
        <v>219463</v>
      </c>
      <c r="W553" s="380">
        <v>34184198</v>
      </c>
    </row>
    <row r="554" spans="14:23" ht="12.95" customHeight="1">
      <c r="N554" s="379" t="s">
        <v>6092</v>
      </c>
      <c r="O554" s="380">
        <v>6470</v>
      </c>
      <c r="P554" s="381">
        <v>260</v>
      </c>
      <c r="Q554" s="380">
        <v>1318238</v>
      </c>
      <c r="R554" s="380">
        <v>8512665770</v>
      </c>
      <c r="S554" s="380">
        <v>6250</v>
      </c>
      <c r="T554" s="380">
        <v>6580</v>
      </c>
      <c r="U554" s="380">
        <v>6200</v>
      </c>
      <c r="V554" s="380">
        <v>221172</v>
      </c>
      <c r="W554" s="380">
        <v>34184198</v>
      </c>
    </row>
    <row r="555" spans="14:23" ht="12.95" customHeight="1">
      <c r="N555" s="379" t="s">
        <v>6093</v>
      </c>
      <c r="O555" s="380">
        <v>6210</v>
      </c>
      <c r="P555" s="381">
        <v>80</v>
      </c>
      <c r="Q555" s="380">
        <v>384142</v>
      </c>
      <c r="R555" s="380">
        <v>2360811670</v>
      </c>
      <c r="S555" s="380">
        <v>6150</v>
      </c>
      <c r="T555" s="380">
        <v>6300</v>
      </c>
      <c r="U555" s="380">
        <v>6000</v>
      </c>
      <c r="V555" s="380">
        <v>212284</v>
      </c>
      <c r="W555" s="380">
        <v>34184198</v>
      </c>
    </row>
    <row r="556" spans="14:23" ht="12.95" customHeight="1">
      <c r="N556" s="379" t="s">
        <v>6094</v>
      </c>
      <c r="O556" s="380">
        <v>6130</v>
      </c>
      <c r="P556" s="381">
        <v>-10</v>
      </c>
      <c r="Q556" s="380">
        <v>675055</v>
      </c>
      <c r="R556" s="380">
        <v>4055520300</v>
      </c>
      <c r="S556" s="380">
        <v>6130</v>
      </c>
      <c r="T556" s="380">
        <v>6150</v>
      </c>
      <c r="U556" s="380">
        <v>5890</v>
      </c>
      <c r="V556" s="380">
        <v>209549</v>
      </c>
      <c r="W556" s="380">
        <v>34184198</v>
      </c>
    </row>
    <row r="557" spans="14:23" ht="12.95" customHeight="1">
      <c r="N557" s="379" t="s">
        <v>6095</v>
      </c>
      <c r="O557" s="380">
        <v>6140</v>
      </c>
      <c r="P557" s="381">
        <v>-210</v>
      </c>
      <c r="Q557" s="380">
        <v>685845</v>
      </c>
      <c r="R557" s="380">
        <v>4241798970</v>
      </c>
      <c r="S557" s="380">
        <v>6340</v>
      </c>
      <c r="T557" s="380">
        <v>6400</v>
      </c>
      <c r="U557" s="380">
        <v>6010</v>
      </c>
      <c r="V557" s="380">
        <v>209891</v>
      </c>
      <c r="W557" s="380">
        <v>34184198</v>
      </c>
    </row>
    <row r="558" spans="14:23" ht="12.95" customHeight="1">
      <c r="N558" s="379" t="s">
        <v>6096</v>
      </c>
      <c r="O558" s="380">
        <v>6350</v>
      </c>
      <c r="P558" s="381">
        <v>-140</v>
      </c>
      <c r="Q558" s="380">
        <v>249773</v>
      </c>
      <c r="R558" s="380">
        <v>1592816680</v>
      </c>
      <c r="S558" s="380">
        <v>6490</v>
      </c>
      <c r="T558" s="380">
        <v>6490</v>
      </c>
      <c r="U558" s="380">
        <v>6310</v>
      </c>
      <c r="V558" s="380">
        <v>217070</v>
      </c>
      <c r="W558" s="380">
        <v>34184198</v>
      </c>
    </row>
    <row r="559" spans="14:23" ht="12.95" customHeight="1">
      <c r="N559" s="379" t="s">
        <v>6097</v>
      </c>
      <c r="O559" s="380">
        <v>6490</v>
      </c>
      <c r="P559" s="381">
        <v>100</v>
      </c>
      <c r="Q559" s="380">
        <v>260397</v>
      </c>
      <c r="R559" s="380">
        <v>1678340020</v>
      </c>
      <c r="S559" s="380">
        <v>6400</v>
      </c>
      <c r="T559" s="380">
        <v>6510</v>
      </c>
      <c r="U559" s="380">
        <v>6320</v>
      </c>
      <c r="V559" s="380">
        <v>221855</v>
      </c>
      <c r="W559" s="380">
        <v>34184198</v>
      </c>
    </row>
    <row r="560" spans="14:23" ht="12.95" customHeight="1">
      <c r="N560" s="379" t="s">
        <v>6098</v>
      </c>
      <c r="O560" s="380">
        <v>6390</v>
      </c>
      <c r="P560" s="381">
        <v>-100</v>
      </c>
      <c r="Q560" s="380">
        <v>260548</v>
      </c>
      <c r="R560" s="380">
        <v>1679942740</v>
      </c>
      <c r="S560" s="380">
        <v>6540</v>
      </c>
      <c r="T560" s="380">
        <v>6550</v>
      </c>
      <c r="U560" s="380">
        <v>6380</v>
      </c>
      <c r="V560" s="380">
        <v>218437</v>
      </c>
      <c r="W560" s="380">
        <v>34184198</v>
      </c>
    </row>
    <row r="561" spans="14:23" ht="12.95" customHeight="1">
      <c r="N561" s="379" t="s">
        <v>6099</v>
      </c>
      <c r="O561" s="380">
        <v>6490</v>
      </c>
      <c r="P561" s="381">
        <v>180</v>
      </c>
      <c r="Q561" s="380">
        <v>477287</v>
      </c>
      <c r="R561" s="380">
        <v>3059562280</v>
      </c>
      <c r="S561" s="380">
        <v>6270</v>
      </c>
      <c r="T561" s="380">
        <v>6540</v>
      </c>
      <c r="U561" s="380">
        <v>6210</v>
      </c>
      <c r="V561" s="380">
        <v>221855</v>
      </c>
      <c r="W561" s="380">
        <v>34184198</v>
      </c>
    </row>
    <row r="562" spans="14:23" ht="12.95" customHeight="1">
      <c r="N562" s="379" t="s">
        <v>6100</v>
      </c>
      <c r="O562" s="380">
        <v>6310</v>
      </c>
      <c r="P562" s="381">
        <v>-140</v>
      </c>
      <c r="Q562" s="380">
        <v>477081</v>
      </c>
      <c r="R562" s="380">
        <v>3010290620</v>
      </c>
      <c r="S562" s="380">
        <v>6430</v>
      </c>
      <c r="T562" s="380">
        <v>6480</v>
      </c>
      <c r="U562" s="380">
        <v>6250</v>
      </c>
      <c r="V562" s="380">
        <v>215702</v>
      </c>
      <c r="W562" s="380">
        <v>34184198</v>
      </c>
    </row>
    <row r="563" spans="14:23" ht="12.95" customHeight="1">
      <c r="N563" s="379" t="s">
        <v>6101</v>
      </c>
      <c r="O563" s="380">
        <v>6450</v>
      </c>
      <c r="P563" s="381">
        <v>-150</v>
      </c>
      <c r="Q563" s="380">
        <v>476140</v>
      </c>
      <c r="R563" s="380">
        <v>3069539650</v>
      </c>
      <c r="S563" s="380">
        <v>6600</v>
      </c>
      <c r="T563" s="380">
        <v>6600</v>
      </c>
      <c r="U563" s="380">
        <v>6370</v>
      </c>
      <c r="V563" s="380">
        <v>220335</v>
      </c>
      <c r="W563" s="380">
        <v>34160519</v>
      </c>
    </row>
    <row r="564" spans="14:23" ht="12.95" customHeight="1">
      <c r="N564" s="379" t="s">
        <v>6102</v>
      </c>
      <c r="O564" s="380">
        <v>6600</v>
      </c>
      <c r="P564" s="381">
        <v>70</v>
      </c>
      <c r="Q564" s="380">
        <v>357059</v>
      </c>
      <c r="R564" s="380">
        <v>2347126000</v>
      </c>
      <c r="S564" s="380">
        <v>6490</v>
      </c>
      <c r="T564" s="380">
        <v>6660</v>
      </c>
      <c r="U564" s="380">
        <v>6460</v>
      </c>
      <c r="V564" s="380">
        <v>225459</v>
      </c>
      <c r="W564" s="380">
        <v>34160519</v>
      </c>
    </row>
    <row r="565" spans="14:23" ht="12.95" customHeight="1">
      <c r="N565" s="379" t="s">
        <v>6103</v>
      </c>
      <c r="O565" s="380">
        <v>6530</v>
      </c>
      <c r="P565" s="381">
        <v>140</v>
      </c>
      <c r="Q565" s="380">
        <v>420992</v>
      </c>
      <c r="R565" s="380">
        <v>2708929470</v>
      </c>
      <c r="S565" s="380">
        <v>6390</v>
      </c>
      <c r="T565" s="380">
        <v>6570</v>
      </c>
      <c r="U565" s="380">
        <v>6300</v>
      </c>
      <c r="V565" s="380">
        <v>223068</v>
      </c>
      <c r="W565" s="380">
        <v>34160519</v>
      </c>
    </row>
    <row r="566" spans="14:23" ht="12.95" customHeight="1">
      <c r="N566" s="379" t="s">
        <v>6104</v>
      </c>
      <c r="O566" s="380">
        <v>6390</v>
      </c>
      <c r="P566" s="381">
        <v>-60</v>
      </c>
      <c r="Q566" s="380">
        <v>687689</v>
      </c>
      <c r="R566" s="380">
        <v>4314349750</v>
      </c>
      <c r="S566" s="380">
        <v>6470</v>
      </c>
      <c r="T566" s="380">
        <v>6470</v>
      </c>
      <c r="U566" s="380">
        <v>6150</v>
      </c>
      <c r="V566" s="380">
        <v>218286</v>
      </c>
      <c r="W566" s="380">
        <v>34160519</v>
      </c>
    </row>
    <row r="567" spans="14:23" ht="12.95" customHeight="1">
      <c r="N567" s="379" t="s">
        <v>6105</v>
      </c>
      <c r="O567" s="380">
        <v>6450</v>
      </c>
      <c r="P567" s="381">
        <v>-130</v>
      </c>
      <c r="Q567" s="380">
        <v>262296</v>
      </c>
      <c r="R567" s="380">
        <v>1699855060</v>
      </c>
      <c r="S567" s="380">
        <v>6630</v>
      </c>
      <c r="T567" s="380">
        <v>6630</v>
      </c>
      <c r="U567" s="380">
        <v>6420</v>
      </c>
      <c r="V567" s="380">
        <v>220335</v>
      </c>
      <c r="W567" s="380">
        <v>34160519</v>
      </c>
    </row>
    <row r="568" spans="14:23" ht="12.95" customHeight="1">
      <c r="N568" s="379" t="s">
        <v>6106</v>
      </c>
      <c r="O568" s="380">
        <v>6580</v>
      </c>
      <c r="P568" s="381">
        <v>70</v>
      </c>
      <c r="Q568" s="380">
        <v>282720</v>
      </c>
      <c r="R568" s="380">
        <v>1856143470</v>
      </c>
      <c r="S568" s="380">
        <v>6490</v>
      </c>
      <c r="T568" s="380">
        <v>6640</v>
      </c>
      <c r="U568" s="380">
        <v>6470</v>
      </c>
      <c r="V568" s="380">
        <v>224776</v>
      </c>
      <c r="W568" s="380">
        <v>34160519</v>
      </c>
    </row>
    <row r="569" spans="14:23" ht="12.95" customHeight="1">
      <c r="N569" s="379" t="s">
        <v>6107</v>
      </c>
      <c r="O569" s="380">
        <v>6510</v>
      </c>
      <c r="P569" s="381">
        <v>30</v>
      </c>
      <c r="Q569" s="380">
        <v>320078</v>
      </c>
      <c r="R569" s="380">
        <v>2069052600</v>
      </c>
      <c r="S569" s="380">
        <v>6500</v>
      </c>
      <c r="T569" s="380">
        <v>6530</v>
      </c>
      <c r="U569" s="380">
        <v>6410</v>
      </c>
      <c r="V569" s="380">
        <v>222385</v>
      </c>
      <c r="W569" s="380">
        <v>34160519</v>
      </c>
    </row>
    <row r="570" spans="14:23" ht="12.95" customHeight="1">
      <c r="N570" s="379" t="s">
        <v>6108</v>
      </c>
      <c r="O570" s="380">
        <v>6480</v>
      </c>
      <c r="P570" s="381">
        <v>150</v>
      </c>
      <c r="Q570" s="380">
        <v>556620</v>
      </c>
      <c r="R570" s="380">
        <v>3632947860</v>
      </c>
      <c r="S570" s="380">
        <v>6400</v>
      </c>
      <c r="T570" s="380">
        <v>6620</v>
      </c>
      <c r="U570" s="380">
        <v>6360</v>
      </c>
      <c r="V570" s="380">
        <v>221130</v>
      </c>
      <c r="W570" s="380">
        <v>34125000</v>
      </c>
    </row>
    <row r="571" spans="14:23" ht="12.95" customHeight="1">
      <c r="N571" s="379" t="s">
        <v>6109</v>
      </c>
      <c r="O571" s="380">
        <v>6330</v>
      </c>
      <c r="P571" s="381">
        <v>-90</v>
      </c>
      <c r="Q571" s="380">
        <v>482913</v>
      </c>
      <c r="R571" s="380">
        <v>3064179230</v>
      </c>
      <c r="S571" s="380">
        <v>6420</v>
      </c>
      <c r="T571" s="380">
        <v>6430</v>
      </c>
      <c r="U571" s="380">
        <v>6270</v>
      </c>
      <c r="V571" s="380">
        <v>216011</v>
      </c>
      <c r="W571" s="380">
        <v>34125000</v>
      </c>
    </row>
    <row r="572" spans="14:23" ht="12.95" customHeight="1">
      <c r="N572" s="379" t="s">
        <v>6110</v>
      </c>
      <c r="O572" s="380">
        <v>6420</v>
      </c>
      <c r="P572" s="381">
        <v>-100</v>
      </c>
      <c r="Q572" s="380">
        <v>328056</v>
      </c>
      <c r="R572" s="380">
        <v>2116749320</v>
      </c>
      <c r="S572" s="380">
        <v>6540</v>
      </c>
      <c r="T572" s="380">
        <v>6540</v>
      </c>
      <c r="U572" s="380">
        <v>6390</v>
      </c>
      <c r="V572" s="380">
        <v>219082</v>
      </c>
      <c r="W572" s="380">
        <v>34125000</v>
      </c>
    </row>
    <row r="573" spans="14:23" ht="12.95" customHeight="1">
      <c r="N573" s="379" t="s">
        <v>6111</v>
      </c>
      <c r="O573" s="380">
        <v>6520</v>
      </c>
      <c r="P573" s="381">
        <v>-50</v>
      </c>
      <c r="Q573" s="380">
        <v>497888</v>
      </c>
      <c r="R573" s="380">
        <v>3215027670</v>
      </c>
      <c r="S573" s="380">
        <v>6620</v>
      </c>
      <c r="T573" s="380">
        <v>6620</v>
      </c>
      <c r="U573" s="380">
        <v>6350</v>
      </c>
      <c r="V573" s="380">
        <v>222495</v>
      </c>
      <c r="W573" s="380">
        <v>34125000</v>
      </c>
    </row>
    <row r="574" spans="14:23" ht="12.95" customHeight="1">
      <c r="N574" s="379" t="s">
        <v>6112</v>
      </c>
      <c r="O574" s="380">
        <v>6570</v>
      </c>
      <c r="P574" s="381">
        <v>-200</v>
      </c>
      <c r="Q574" s="380">
        <v>356394</v>
      </c>
      <c r="R574" s="380">
        <v>2368092560</v>
      </c>
      <c r="S574" s="380">
        <v>6800</v>
      </c>
      <c r="T574" s="380">
        <v>6800</v>
      </c>
      <c r="U574" s="380">
        <v>6570</v>
      </c>
      <c r="V574" s="380">
        <v>224201</v>
      </c>
      <c r="W574" s="380">
        <v>34125000</v>
      </c>
    </row>
    <row r="575" spans="14:23" ht="12.95" customHeight="1">
      <c r="N575" s="379" t="s">
        <v>6113</v>
      </c>
      <c r="O575" s="380">
        <v>6770</v>
      </c>
      <c r="P575" s="381">
        <v>60</v>
      </c>
      <c r="Q575" s="380">
        <v>362594</v>
      </c>
      <c r="R575" s="380">
        <v>2436282940</v>
      </c>
      <c r="S575" s="380">
        <v>6710</v>
      </c>
      <c r="T575" s="380">
        <v>6850</v>
      </c>
      <c r="U575" s="380">
        <v>6650</v>
      </c>
      <c r="V575" s="380">
        <v>231026</v>
      </c>
      <c r="W575" s="380">
        <v>34125000</v>
      </c>
    </row>
    <row r="576" spans="14:23" ht="12.95" customHeight="1">
      <c r="N576" s="379" t="s">
        <v>6114</v>
      </c>
      <c r="O576" s="380">
        <v>6710</v>
      </c>
      <c r="P576" s="381">
        <v>-80</v>
      </c>
      <c r="Q576" s="380">
        <v>760813</v>
      </c>
      <c r="R576" s="380">
        <v>5087220870</v>
      </c>
      <c r="S576" s="380">
        <v>6790</v>
      </c>
      <c r="T576" s="380">
        <v>6880</v>
      </c>
      <c r="U576" s="380">
        <v>6600</v>
      </c>
      <c r="V576" s="380">
        <v>228979</v>
      </c>
      <c r="W576" s="380">
        <v>34125000</v>
      </c>
    </row>
    <row r="577" spans="14:23" ht="12.95" customHeight="1">
      <c r="N577" s="379" t="s">
        <v>6115</v>
      </c>
      <c r="O577" s="380">
        <v>6790</v>
      </c>
      <c r="P577" s="381">
        <v>370</v>
      </c>
      <c r="Q577" s="380">
        <v>1311592</v>
      </c>
      <c r="R577" s="380">
        <v>8710522880</v>
      </c>
      <c r="S577" s="380">
        <v>6410</v>
      </c>
      <c r="T577" s="380">
        <v>6800</v>
      </c>
      <c r="U577" s="380">
        <v>6410</v>
      </c>
      <c r="V577" s="380">
        <v>231709</v>
      </c>
      <c r="W577" s="380">
        <v>34125000</v>
      </c>
    </row>
    <row r="578" spans="14:23" ht="12.95" customHeight="1">
      <c r="N578" s="379" t="s">
        <v>6116</v>
      </c>
      <c r="O578" s="380">
        <v>6420</v>
      </c>
      <c r="P578" s="381">
        <v>50</v>
      </c>
      <c r="Q578" s="380">
        <v>387770</v>
      </c>
      <c r="R578" s="380">
        <v>2463793300</v>
      </c>
      <c r="S578" s="380">
        <v>6320</v>
      </c>
      <c r="T578" s="380">
        <v>6430</v>
      </c>
      <c r="U578" s="380">
        <v>6240</v>
      </c>
      <c r="V578" s="380">
        <v>219082</v>
      </c>
      <c r="W578" s="380">
        <v>34125000</v>
      </c>
    </row>
    <row r="579" spans="14:23" ht="12.95" customHeight="1">
      <c r="N579" s="379" t="s">
        <v>6117</v>
      </c>
      <c r="O579" s="380">
        <v>6370</v>
      </c>
      <c r="P579" s="381">
        <v>230</v>
      </c>
      <c r="Q579" s="380">
        <v>661581</v>
      </c>
      <c r="R579" s="380">
        <v>4147445070</v>
      </c>
      <c r="S579" s="380">
        <v>6140</v>
      </c>
      <c r="T579" s="380">
        <v>6400</v>
      </c>
      <c r="U579" s="380">
        <v>6070</v>
      </c>
      <c r="V579" s="380">
        <v>217376</v>
      </c>
      <c r="W579" s="380">
        <v>34125000</v>
      </c>
    </row>
    <row r="580" spans="14:23" ht="12.95" customHeight="1">
      <c r="N580" s="379" t="s">
        <v>6118</v>
      </c>
      <c r="O580" s="380">
        <v>6140</v>
      </c>
      <c r="P580" s="381">
        <v>-60</v>
      </c>
      <c r="Q580" s="380">
        <v>256907</v>
      </c>
      <c r="R580" s="380">
        <v>1588207520</v>
      </c>
      <c r="S580" s="380">
        <v>6250</v>
      </c>
      <c r="T580" s="380">
        <v>6290</v>
      </c>
      <c r="U580" s="380">
        <v>6110</v>
      </c>
      <c r="V580" s="380">
        <v>209528</v>
      </c>
      <c r="W580" s="380">
        <v>34125000</v>
      </c>
    </row>
    <row r="581" spans="14:23" ht="12.95" customHeight="1">
      <c r="N581" s="379" t="s">
        <v>6119</v>
      </c>
      <c r="O581" s="380">
        <v>6200</v>
      </c>
      <c r="P581" s="381">
        <v>0</v>
      </c>
      <c r="Q581" s="380">
        <v>274632</v>
      </c>
      <c r="R581" s="380">
        <v>1709572220</v>
      </c>
      <c r="S581" s="380">
        <v>6170</v>
      </c>
      <c r="T581" s="380">
        <v>6280</v>
      </c>
      <c r="U581" s="380">
        <v>6160</v>
      </c>
      <c r="V581" s="380">
        <v>211575</v>
      </c>
      <c r="W581" s="380">
        <v>34125000</v>
      </c>
    </row>
    <row r="582" spans="14:23" ht="12.95" customHeight="1">
      <c r="N582" s="379" t="s">
        <v>6120</v>
      </c>
      <c r="O582" s="380">
        <v>6200</v>
      </c>
      <c r="P582" s="381">
        <v>-20</v>
      </c>
      <c r="Q582" s="380">
        <v>172559</v>
      </c>
      <c r="R582" s="380">
        <v>1067911120</v>
      </c>
      <c r="S582" s="380">
        <v>6160</v>
      </c>
      <c r="T582" s="380">
        <v>6240</v>
      </c>
      <c r="U582" s="380">
        <v>6160</v>
      </c>
      <c r="V582" s="380">
        <v>211575</v>
      </c>
      <c r="W582" s="380">
        <v>34125000</v>
      </c>
    </row>
    <row r="583" spans="14:23" ht="12.95" customHeight="1">
      <c r="N583" s="379" t="s">
        <v>6121</v>
      </c>
      <c r="O583" s="380">
        <v>6220</v>
      </c>
      <c r="P583" s="381">
        <v>40</v>
      </c>
      <c r="Q583" s="380">
        <v>257699</v>
      </c>
      <c r="R583" s="380">
        <v>1584417810</v>
      </c>
      <c r="S583" s="380">
        <v>6160</v>
      </c>
      <c r="T583" s="380">
        <v>6220</v>
      </c>
      <c r="U583" s="380">
        <v>6090</v>
      </c>
      <c r="V583" s="380">
        <v>212258</v>
      </c>
      <c r="W583" s="380">
        <v>34125000</v>
      </c>
    </row>
    <row r="584" spans="14:23" ht="12.95" customHeight="1">
      <c r="N584" s="379" t="s">
        <v>6122</v>
      </c>
      <c r="O584" s="380">
        <v>6180</v>
      </c>
      <c r="P584" s="381">
        <v>70</v>
      </c>
      <c r="Q584" s="380">
        <v>279983</v>
      </c>
      <c r="R584" s="380">
        <v>1718666850</v>
      </c>
      <c r="S584" s="380">
        <v>6110</v>
      </c>
      <c r="T584" s="380">
        <v>6250</v>
      </c>
      <c r="U584" s="380">
        <v>6060</v>
      </c>
      <c r="V584" s="380">
        <v>210892</v>
      </c>
      <c r="W584" s="380">
        <v>34125000</v>
      </c>
    </row>
    <row r="585" spans="14:23" ht="12.95" customHeight="1">
      <c r="N585" s="379" t="s">
        <v>6123</v>
      </c>
      <c r="O585" s="380">
        <v>6110</v>
      </c>
      <c r="P585" s="381">
        <v>10</v>
      </c>
      <c r="Q585" s="380">
        <v>314832</v>
      </c>
      <c r="R585" s="380">
        <v>1901099090</v>
      </c>
      <c r="S585" s="380">
        <v>6100</v>
      </c>
      <c r="T585" s="380">
        <v>6200</v>
      </c>
      <c r="U585" s="380">
        <v>5950</v>
      </c>
      <c r="V585" s="380">
        <v>208504</v>
      </c>
      <c r="W585" s="380">
        <v>34125000</v>
      </c>
    </row>
    <row r="586" spans="14:23" ht="12.95" customHeight="1">
      <c r="N586" s="379" t="s">
        <v>6124</v>
      </c>
      <c r="O586" s="380">
        <v>6100</v>
      </c>
      <c r="P586" s="381">
        <v>-20</v>
      </c>
      <c r="Q586" s="380">
        <v>210274</v>
      </c>
      <c r="R586" s="380">
        <v>1281008100</v>
      </c>
      <c r="S586" s="380">
        <v>6130</v>
      </c>
      <c r="T586" s="380">
        <v>6170</v>
      </c>
      <c r="U586" s="380">
        <v>6040</v>
      </c>
      <c r="V586" s="380">
        <v>208162</v>
      </c>
      <c r="W586" s="380">
        <v>34125000</v>
      </c>
    </row>
    <row r="587" spans="14:23" ht="12.95" customHeight="1">
      <c r="N587" s="379" t="s">
        <v>6125</v>
      </c>
      <c r="O587" s="380">
        <v>6120</v>
      </c>
      <c r="P587" s="381">
        <v>-90</v>
      </c>
      <c r="Q587" s="380">
        <v>237449</v>
      </c>
      <c r="R587" s="380">
        <v>1447555820</v>
      </c>
      <c r="S587" s="380">
        <v>6170</v>
      </c>
      <c r="T587" s="380">
        <v>6190</v>
      </c>
      <c r="U587" s="380">
        <v>6030</v>
      </c>
      <c r="V587" s="380">
        <v>208845</v>
      </c>
      <c r="W587" s="380">
        <v>34125000</v>
      </c>
    </row>
    <row r="588" spans="14:23" ht="12.95" customHeight="1">
      <c r="N588" s="379" t="s">
        <v>6126</v>
      </c>
      <c r="O588" s="380">
        <v>6210</v>
      </c>
      <c r="P588" s="381">
        <v>-20</v>
      </c>
      <c r="Q588" s="380">
        <v>216379</v>
      </c>
      <c r="R588" s="380">
        <v>1330692690</v>
      </c>
      <c r="S588" s="380">
        <v>6220</v>
      </c>
      <c r="T588" s="380">
        <v>6240</v>
      </c>
      <c r="U588" s="380">
        <v>6110</v>
      </c>
      <c r="V588" s="380">
        <v>211916</v>
      </c>
      <c r="W588" s="380">
        <v>34125000</v>
      </c>
    </row>
    <row r="589" spans="14:23" ht="12.95" customHeight="1">
      <c r="N589" s="379" t="s">
        <v>6127</v>
      </c>
      <c r="O589" s="380">
        <v>6230</v>
      </c>
      <c r="P589" s="381">
        <v>-180</v>
      </c>
      <c r="Q589" s="380">
        <v>296938</v>
      </c>
      <c r="R589" s="380">
        <v>1867798870</v>
      </c>
      <c r="S589" s="380">
        <v>6340</v>
      </c>
      <c r="T589" s="380">
        <v>6410</v>
      </c>
      <c r="U589" s="380">
        <v>6220</v>
      </c>
      <c r="V589" s="380">
        <v>212599</v>
      </c>
      <c r="W589" s="380">
        <v>34125000</v>
      </c>
    </row>
    <row r="590" spans="14:23" ht="12.95" customHeight="1">
      <c r="N590" s="379" t="s">
        <v>6128</v>
      </c>
      <c r="O590" s="380">
        <v>6410</v>
      </c>
      <c r="P590" s="381">
        <v>140</v>
      </c>
      <c r="Q590" s="380">
        <v>543903</v>
      </c>
      <c r="R590" s="380">
        <v>3447192600</v>
      </c>
      <c r="S590" s="380">
        <v>6240</v>
      </c>
      <c r="T590" s="380">
        <v>6480</v>
      </c>
      <c r="U590" s="380">
        <v>6200</v>
      </c>
      <c r="V590" s="380">
        <v>218741</v>
      </c>
      <c r="W590" s="380">
        <v>34125000</v>
      </c>
    </row>
    <row r="591" spans="14:23" ht="12.95" customHeight="1">
      <c r="N591" s="379" t="s">
        <v>6129</v>
      </c>
      <c r="O591" s="380">
        <v>6270</v>
      </c>
      <c r="P591" s="381">
        <v>-30</v>
      </c>
      <c r="Q591" s="380">
        <v>310446</v>
      </c>
      <c r="R591" s="380">
        <v>1935731170</v>
      </c>
      <c r="S591" s="380">
        <v>6290</v>
      </c>
      <c r="T591" s="380">
        <v>6320</v>
      </c>
      <c r="U591" s="380">
        <v>6190</v>
      </c>
      <c r="V591" s="380">
        <v>213964</v>
      </c>
      <c r="W591" s="380">
        <v>34125000</v>
      </c>
    </row>
    <row r="592" spans="14:23" ht="12.95" customHeight="1">
      <c r="N592" s="379" t="s">
        <v>6130</v>
      </c>
      <c r="O592" s="380">
        <v>6300</v>
      </c>
      <c r="P592" s="381">
        <v>230</v>
      </c>
      <c r="Q592" s="380">
        <v>913005</v>
      </c>
      <c r="R592" s="380">
        <v>5747202920</v>
      </c>
      <c r="S592" s="380">
        <v>6030</v>
      </c>
      <c r="T592" s="380">
        <v>6380</v>
      </c>
      <c r="U592" s="380">
        <v>6030</v>
      </c>
      <c r="V592" s="380">
        <v>214988</v>
      </c>
      <c r="W592" s="380">
        <v>34125000</v>
      </c>
    </row>
    <row r="593" spans="14:23" ht="12.95" customHeight="1">
      <c r="N593" s="379" t="s">
        <v>6131</v>
      </c>
      <c r="O593" s="380">
        <v>6070</v>
      </c>
      <c r="P593" s="381">
        <v>70</v>
      </c>
      <c r="Q593" s="380">
        <v>151575</v>
      </c>
      <c r="R593" s="380">
        <v>917648560</v>
      </c>
      <c r="S593" s="380">
        <v>5980</v>
      </c>
      <c r="T593" s="380">
        <v>6120</v>
      </c>
      <c r="U593" s="380">
        <v>5980</v>
      </c>
      <c r="V593" s="380">
        <v>207139</v>
      </c>
      <c r="W593" s="380">
        <v>34125000</v>
      </c>
    </row>
    <row r="594" spans="14:23" ht="12.95" customHeight="1">
      <c r="N594" s="379" t="s">
        <v>6132</v>
      </c>
      <c r="O594" s="380">
        <v>6000</v>
      </c>
      <c r="P594" s="381">
        <v>-40</v>
      </c>
      <c r="Q594" s="380">
        <v>198125</v>
      </c>
      <c r="R594" s="380">
        <v>1189796710</v>
      </c>
      <c r="S594" s="380">
        <v>6100</v>
      </c>
      <c r="T594" s="380">
        <v>6100</v>
      </c>
      <c r="U594" s="380">
        <v>5920</v>
      </c>
      <c r="V594" s="380">
        <v>204750</v>
      </c>
      <c r="W594" s="380">
        <v>34125000</v>
      </c>
    </row>
    <row r="595" spans="14:23" ht="12.95" customHeight="1">
      <c r="N595" s="379" t="s">
        <v>6133</v>
      </c>
      <c r="O595" s="380">
        <v>6040</v>
      </c>
      <c r="P595" s="381">
        <v>-80</v>
      </c>
      <c r="Q595" s="380">
        <v>330953</v>
      </c>
      <c r="R595" s="380">
        <v>2021528070</v>
      </c>
      <c r="S595" s="380">
        <v>6180</v>
      </c>
      <c r="T595" s="380">
        <v>6220</v>
      </c>
      <c r="U595" s="380">
        <v>6030</v>
      </c>
      <c r="V595" s="380">
        <v>206115</v>
      </c>
      <c r="W595" s="380">
        <v>34125000</v>
      </c>
    </row>
    <row r="596" spans="14:23" ht="12.95" customHeight="1">
      <c r="N596" s="379" t="s">
        <v>6134</v>
      </c>
      <c r="O596" s="380">
        <v>6120</v>
      </c>
      <c r="P596" s="381">
        <v>-30</v>
      </c>
      <c r="Q596" s="380">
        <v>117779</v>
      </c>
      <c r="R596" s="380">
        <v>721172390</v>
      </c>
      <c r="S596" s="380">
        <v>6160</v>
      </c>
      <c r="T596" s="380">
        <v>6200</v>
      </c>
      <c r="U596" s="380">
        <v>6090</v>
      </c>
      <c r="V596" s="380">
        <v>208845</v>
      </c>
      <c r="W596" s="380">
        <v>34125000</v>
      </c>
    </row>
    <row r="597" spans="14:23" ht="12.95" customHeight="1">
      <c r="N597" s="379" t="s">
        <v>6135</v>
      </c>
      <c r="O597" s="380">
        <v>6150</v>
      </c>
      <c r="P597" s="381">
        <v>10</v>
      </c>
      <c r="Q597" s="380">
        <v>234112</v>
      </c>
      <c r="R597" s="380">
        <v>1431821420</v>
      </c>
      <c r="S597" s="380">
        <v>6110</v>
      </c>
      <c r="T597" s="380">
        <v>6240</v>
      </c>
      <c r="U597" s="380">
        <v>6050</v>
      </c>
      <c r="V597" s="380">
        <v>209869</v>
      </c>
      <c r="W597" s="380">
        <v>34125000</v>
      </c>
    </row>
    <row r="598" spans="14:23" ht="12.95" customHeight="1">
      <c r="N598" s="379" t="s">
        <v>6136</v>
      </c>
      <c r="O598" s="380">
        <v>6140</v>
      </c>
      <c r="P598" s="381">
        <v>-60</v>
      </c>
      <c r="Q598" s="380">
        <v>237327</v>
      </c>
      <c r="R598" s="380">
        <v>1469725300</v>
      </c>
      <c r="S598" s="380">
        <v>6200</v>
      </c>
      <c r="T598" s="380">
        <v>6270</v>
      </c>
      <c r="U598" s="380">
        <v>6140</v>
      </c>
      <c r="V598" s="380">
        <v>209528</v>
      </c>
      <c r="W598" s="380">
        <v>34125000</v>
      </c>
    </row>
    <row r="599" spans="14:23" ht="12.95" customHeight="1">
      <c r="N599" s="379" t="s">
        <v>6137</v>
      </c>
      <c r="O599" s="380">
        <v>6200</v>
      </c>
      <c r="P599" s="381">
        <v>-30</v>
      </c>
      <c r="Q599" s="380">
        <v>252468</v>
      </c>
      <c r="R599" s="380">
        <v>1556020860</v>
      </c>
      <c r="S599" s="380">
        <v>6200</v>
      </c>
      <c r="T599" s="380">
        <v>6230</v>
      </c>
      <c r="U599" s="380">
        <v>6100</v>
      </c>
      <c r="V599" s="380">
        <v>211575</v>
      </c>
      <c r="W599" s="380">
        <v>34125000</v>
      </c>
    </row>
    <row r="600" spans="14:23" ht="12.95" customHeight="1">
      <c r="N600" s="379" t="s">
        <v>6138</v>
      </c>
      <c r="O600" s="380">
        <v>6230</v>
      </c>
      <c r="P600" s="381">
        <v>-50</v>
      </c>
      <c r="Q600" s="380">
        <v>298300</v>
      </c>
      <c r="R600" s="380">
        <v>1864164030</v>
      </c>
      <c r="S600" s="380">
        <v>6270</v>
      </c>
      <c r="T600" s="380">
        <v>6310</v>
      </c>
      <c r="U600" s="380">
        <v>6200</v>
      </c>
      <c r="V600" s="380">
        <v>212599</v>
      </c>
      <c r="W600" s="380">
        <v>34125000</v>
      </c>
    </row>
    <row r="601" spans="14:23" ht="12.95" customHeight="1">
      <c r="N601" s="379" t="s">
        <v>6139</v>
      </c>
      <c r="O601" s="380">
        <v>6280</v>
      </c>
      <c r="P601" s="381">
        <v>80</v>
      </c>
      <c r="Q601" s="380">
        <v>556241</v>
      </c>
      <c r="R601" s="380">
        <v>3417583740</v>
      </c>
      <c r="S601" s="380">
        <v>6090</v>
      </c>
      <c r="T601" s="380">
        <v>6280</v>
      </c>
      <c r="U601" s="380">
        <v>6000</v>
      </c>
      <c r="V601" s="380">
        <v>214305</v>
      </c>
      <c r="W601" s="380">
        <v>34125000</v>
      </c>
    </row>
    <row r="602" spans="14:23" ht="12.95" customHeight="1">
      <c r="N602" s="379" t="s">
        <v>6140</v>
      </c>
      <c r="O602" s="380">
        <v>6200</v>
      </c>
      <c r="P602" s="381">
        <v>-50</v>
      </c>
      <c r="Q602" s="380">
        <v>701352</v>
      </c>
      <c r="R602" s="380">
        <v>4436582490</v>
      </c>
      <c r="S602" s="380">
        <v>6310</v>
      </c>
      <c r="T602" s="380">
        <v>6410</v>
      </c>
      <c r="U602" s="380">
        <v>6150</v>
      </c>
      <c r="V602" s="380">
        <v>211575</v>
      </c>
      <c r="W602" s="380">
        <v>34125000</v>
      </c>
    </row>
    <row r="603" spans="14:23" ht="12.95" customHeight="1">
      <c r="N603" s="379" t="s">
        <v>6141</v>
      </c>
      <c r="O603" s="380">
        <v>6250</v>
      </c>
      <c r="P603" s="381">
        <v>160</v>
      </c>
      <c r="Q603" s="380">
        <v>854753</v>
      </c>
      <c r="R603" s="380">
        <v>5298668870</v>
      </c>
      <c r="S603" s="380">
        <v>6080</v>
      </c>
      <c r="T603" s="380">
        <v>6250</v>
      </c>
      <c r="U603" s="380">
        <v>6060</v>
      </c>
      <c r="V603" s="380">
        <v>213281</v>
      </c>
      <c r="W603" s="380">
        <v>34125000</v>
      </c>
    </row>
    <row r="604" spans="14:23" ht="12.95" customHeight="1">
      <c r="N604" s="379" t="s">
        <v>6142</v>
      </c>
      <c r="O604" s="380">
        <v>6090</v>
      </c>
      <c r="P604" s="381">
        <v>180</v>
      </c>
      <c r="Q604" s="380">
        <v>678974</v>
      </c>
      <c r="R604" s="380">
        <v>4140394170</v>
      </c>
      <c r="S604" s="380">
        <v>6080</v>
      </c>
      <c r="T604" s="380">
        <v>6170</v>
      </c>
      <c r="U604" s="380">
        <v>5950</v>
      </c>
      <c r="V604" s="380">
        <v>207821</v>
      </c>
      <c r="W604" s="380">
        <v>34125000</v>
      </c>
    </row>
    <row r="605" spans="14:23" ht="12.95" customHeight="1">
      <c r="N605" s="379" t="s">
        <v>6143</v>
      </c>
      <c r="O605" s="380">
        <v>5910</v>
      </c>
      <c r="P605" s="381">
        <v>-20</v>
      </c>
      <c r="Q605" s="380">
        <v>859570</v>
      </c>
      <c r="R605" s="380">
        <v>5138840040</v>
      </c>
      <c r="S605" s="380">
        <v>5980</v>
      </c>
      <c r="T605" s="380">
        <v>6190</v>
      </c>
      <c r="U605" s="380">
        <v>5710</v>
      </c>
      <c r="V605" s="380">
        <v>201679</v>
      </c>
      <c r="W605" s="380">
        <v>34125000</v>
      </c>
    </row>
    <row r="606" spans="14:23" ht="12.95" customHeight="1">
      <c r="N606" s="379" t="s">
        <v>6144</v>
      </c>
      <c r="O606" s="380">
        <v>5930</v>
      </c>
      <c r="P606" s="381">
        <v>-50</v>
      </c>
      <c r="Q606" s="380">
        <v>208327</v>
      </c>
      <c r="R606" s="380">
        <v>1234619460</v>
      </c>
      <c r="S606" s="380">
        <v>5970</v>
      </c>
      <c r="T606" s="380">
        <v>5990</v>
      </c>
      <c r="U606" s="380">
        <v>5860</v>
      </c>
      <c r="V606" s="380">
        <v>202361</v>
      </c>
      <c r="W606" s="380">
        <v>34125000</v>
      </c>
    </row>
    <row r="607" spans="14:23" ht="12.95" customHeight="1">
      <c r="N607" s="379" t="s">
        <v>6155</v>
      </c>
      <c r="O607" s="380">
        <v>5980</v>
      </c>
      <c r="P607" s="381">
        <v>270</v>
      </c>
      <c r="Q607" s="380">
        <v>296384</v>
      </c>
      <c r="R607" s="380">
        <v>1742487330</v>
      </c>
      <c r="S607" s="380">
        <v>5800</v>
      </c>
      <c r="T607" s="380">
        <v>5980</v>
      </c>
      <c r="U607" s="380">
        <v>5790</v>
      </c>
      <c r="V607" s="380">
        <v>204068</v>
      </c>
      <c r="W607" s="380">
        <v>34125000</v>
      </c>
    </row>
    <row r="608" spans="14:23" ht="12.95" customHeight="1">
      <c r="N608" s="379" t="s">
        <v>6156</v>
      </c>
      <c r="O608" s="380">
        <v>5710</v>
      </c>
      <c r="P608" s="381">
        <v>-40</v>
      </c>
      <c r="Q608" s="380">
        <v>143954</v>
      </c>
      <c r="R608" s="380">
        <v>822073880</v>
      </c>
      <c r="S608" s="380">
        <v>5740</v>
      </c>
      <c r="T608" s="380">
        <v>5790</v>
      </c>
      <c r="U608" s="380">
        <v>5670</v>
      </c>
      <c r="V608" s="380">
        <v>194854</v>
      </c>
      <c r="W608" s="380">
        <v>34125000</v>
      </c>
    </row>
    <row r="609" spans="14:23" ht="12.95" customHeight="1">
      <c r="N609" s="379" t="s">
        <v>6157</v>
      </c>
      <c r="O609" s="380">
        <v>5750</v>
      </c>
      <c r="P609" s="381">
        <v>50</v>
      </c>
      <c r="Q609" s="380">
        <v>163589</v>
      </c>
      <c r="R609" s="380">
        <v>932913900</v>
      </c>
      <c r="S609" s="380">
        <v>5660</v>
      </c>
      <c r="T609" s="380">
        <v>5770</v>
      </c>
      <c r="U609" s="380">
        <v>5630</v>
      </c>
      <c r="V609" s="380">
        <v>196219</v>
      </c>
      <c r="W609" s="380">
        <v>34125000</v>
      </c>
    </row>
    <row r="610" spans="14:23" ht="12.95" customHeight="1">
      <c r="N610" s="379" t="s">
        <v>6158</v>
      </c>
      <c r="O610" s="380">
        <v>5700</v>
      </c>
      <c r="P610" s="381">
        <v>-70</v>
      </c>
      <c r="Q610" s="380">
        <v>403760</v>
      </c>
      <c r="R610" s="380">
        <v>2278712840</v>
      </c>
      <c r="S610" s="380">
        <v>5770</v>
      </c>
      <c r="T610" s="380">
        <v>5790</v>
      </c>
      <c r="U610" s="380">
        <v>5470</v>
      </c>
      <c r="V610" s="380">
        <v>194512</v>
      </c>
      <c r="W610" s="380">
        <v>34125000</v>
      </c>
    </row>
    <row r="611" spans="14:23" ht="12.95" customHeight="1">
      <c r="N611" s="379" t="s">
        <v>6159</v>
      </c>
      <c r="O611" s="380">
        <v>5770</v>
      </c>
      <c r="P611" s="381">
        <v>90</v>
      </c>
      <c r="Q611" s="380">
        <v>304101</v>
      </c>
      <c r="R611" s="380">
        <v>1711285900</v>
      </c>
      <c r="S611" s="380">
        <v>5670</v>
      </c>
      <c r="T611" s="380">
        <v>5770</v>
      </c>
      <c r="U611" s="380">
        <v>5550</v>
      </c>
      <c r="V611" s="380">
        <v>196901</v>
      </c>
      <c r="W611" s="380">
        <v>34125000</v>
      </c>
    </row>
    <row r="612" spans="14:23" ht="12.95" customHeight="1">
      <c r="N612" s="379" t="s">
        <v>6160</v>
      </c>
      <c r="O612" s="380">
        <v>5680</v>
      </c>
      <c r="P612" s="381">
        <v>-220</v>
      </c>
      <c r="Q612" s="380">
        <v>384359</v>
      </c>
      <c r="R612" s="380">
        <v>2200646040</v>
      </c>
      <c r="S612" s="380">
        <v>5780</v>
      </c>
      <c r="T612" s="380">
        <v>5890</v>
      </c>
      <c r="U612" s="380">
        <v>5630</v>
      </c>
      <c r="V612" s="380">
        <v>193830</v>
      </c>
      <c r="W612" s="380">
        <v>34125000</v>
      </c>
    </row>
    <row r="613" spans="14:23" ht="12.95" customHeight="1">
      <c r="N613" s="379" t="s">
        <v>6161</v>
      </c>
      <c r="O613" s="380">
        <v>5900</v>
      </c>
      <c r="P613" s="381">
        <v>-300</v>
      </c>
      <c r="Q613" s="380">
        <v>473441</v>
      </c>
      <c r="R613" s="380">
        <v>2840030220</v>
      </c>
      <c r="S613" s="380">
        <v>6200</v>
      </c>
      <c r="T613" s="380">
        <v>6200</v>
      </c>
      <c r="U613" s="380">
        <v>5900</v>
      </c>
      <c r="V613" s="380">
        <v>201338</v>
      </c>
      <c r="W613" s="380">
        <v>34125000</v>
      </c>
    </row>
    <row r="614" spans="14:23" ht="12.95" customHeight="1">
      <c r="N614" s="379" t="s">
        <v>6162</v>
      </c>
      <c r="O614" s="380">
        <v>6200</v>
      </c>
      <c r="P614" s="381">
        <v>-20</v>
      </c>
      <c r="Q614" s="380">
        <v>229163</v>
      </c>
      <c r="R614" s="380">
        <v>1418913750</v>
      </c>
      <c r="S614" s="380">
        <v>6170</v>
      </c>
      <c r="T614" s="380">
        <v>6240</v>
      </c>
      <c r="U614" s="380">
        <v>6150</v>
      </c>
      <c r="V614" s="380">
        <v>211575</v>
      </c>
      <c r="W614" s="380">
        <v>34125000</v>
      </c>
    </row>
    <row r="615" spans="14:23" ht="12.95" customHeight="1">
      <c r="N615" s="379" t="s">
        <v>6163</v>
      </c>
      <c r="O615" s="380">
        <v>6220</v>
      </c>
      <c r="P615" s="381">
        <v>20</v>
      </c>
      <c r="Q615" s="380">
        <v>428335</v>
      </c>
      <c r="R615" s="380">
        <v>2646655020</v>
      </c>
      <c r="S615" s="380">
        <v>6240</v>
      </c>
      <c r="T615" s="380">
        <v>6280</v>
      </c>
      <c r="U615" s="380">
        <v>6090</v>
      </c>
      <c r="V615" s="380">
        <v>212258</v>
      </c>
      <c r="W615" s="380">
        <v>34125000</v>
      </c>
    </row>
    <row r="616" spans="14:23" ht="12.95" customHeight="1">
      <c r="N616" s="379" t="s">
        <v>6164</v>
      </c>
      <c r="O616" s="380">
        <v>6200</v>
      </c>
      <c r="P616" s="381">
        <v>-20</v>
      </c>
      <c r="Q616" s="380">
        <v>481159</v>
      </c>
      <c r="R616" s="380">
        <v>2973175830</v>
      </c>
      <c r="S616" s="380">
        <v>6180</v>
      </c>
      <c r="T616" s="380">
        <v>6280</v>
      </c>
      <c r="U616" s="380">
        <v>6090</v>
      </c>
      <c r="V616" s="380">
        <v>211575</v>
      </c>
      <c r="W616" s="380">
        <v>34125000</v>
      </c>
    </row>
    <row r="617" spans="14:23" ht="12.95" customHeight="1">
      <c r="N617" s="379" t="s">
        <v>6165</v>
      </c>
      <c r="O617" s="380">
        <v>6220</v>
      </c>
      <c r="P617" s="381">
        <v>270</v>
      </c>
      <c r="Q617" s="380">
        <v>1199058</v>
      </c>
      <c r="R617" s="380">
        <v>7389430990</v>
      </c>
      <c r="S617" s="380">
        <v>5950</v>
      </c>
      <c r="T617" s="380">
        <v>6240</v>
      </c>
      <c r="U617" s="380">
        <v>5950</v>
      </c>
      <c r="V617" s="380">
        <v>212258</v>
      </c>
      <c r="W617" s="380">
        <v>34125000</v>
      </c>
    </row>
    <row r="618" spans="14:23" ht="12.95" customHeight="1">
      <c r="N618" s="379" t="s">
        <v>6166</v>
      </c>
      <c r="O618" s="380">
        <v>5950</v>
      </c>
      <c r="P618" s="381">
        <v>-90</v>
      </c>
      <c r="Q618" s="380">
        <v>329440</v>
      </c>
      <c r="R618" s="380">
        <v>1975857550</v>
      </c>
      <c r="S618" s="380">
        <v>6090</v>
      </c>
      <c r="T618" s="380">
        <v>6130</v>
      </c>
      <c r="U618" s="380">
        <v>5920</v>
      </c>
      <c r="V618" s="380">
        <v>203044</v>
      </c>
      <c r="W618" s="380">
        <v>34125000</v>
      </c>
    </row>
    <row r="619" spans="14:23" ht="12.95" customHeight="1">
      <c r="N619" s="379" t="s">
        <v>6167</v>
      </c>
      <c r="O619" s="380">
        <v>6040</v>
      </c>
      <c r="P619" s="381">
        <v>190</v>
      </c>
      <c r="Q619" s="380">
        <v>653428</v>
      </c>
      <c r="R619" s="380">
        <v>3919403950</v>
      </c>
      <c r="S619" s="380">
        <v>5820</v>
      </c>
      <c r="T619" s="380">
        <v>6090</v>
      </c>
      <c r="U619" s="380">
        <v>5800</v>
      </c>
      <c r="V619" s="380">
        <v>206115</v>
      </c>
      <c r="W619" s="380">
        <v>34125000</v>
      </c>
    </row>
    <row r="620" spans="14:23" ht="12.95" customHeight="1">
      <c r="N620" s="379" t="s">
        <v>6168</v>
      </c>
      <c r="O620" s="380">
        <v>5850</v>
      </c>
      <c r="P620" s="381">
        <v>60</v>
      </c>
      <c r="Q620" s="380">
        <v>136265</v>
      </c>
      <c r="R620" s="380">
        <v>794256250</v>
      </c>
      <c r="S620" s="380">
        <v>5790</v>
      </c>
      <c r="T620" s="380">
        <v>5880</v>
      </c>
      <c r="U620" s="380">
        <v>5770</v>
      </c>
      <c r="V620" s="380">
        <v>199631</v>
      </c>
      <c r="W620" s="380">
        <v>34125000</v>
      </c>
    </row>
    <row r="621" spans="14:23" ht="12.95" customHeight="1">
      <c r="N621" s="379" t="s">
        <v>6169</v>
      </c>
      <c r="O621" s="380">
        <v>5790</v>
      </c>
      <c r="P621" s="381">
        <v>-20</v>
      </c>
      <c r="Q621" s="380">
        <v>189473</v>
      </c>
      <c r="R621" s="380">
        <v>1092051150</v>
      </c>
      <c r="S621" s="380">
        <v>5840</v>
      </c>
      <c r="T621" s="380">
        <v>5850</v>
      </c>
      <c r="U621" s="380">
        <v>5720</v>
      </c>
      <c r="V621" s="380">
        <v>197584</v>
      </c>
      <c r="W621" s="380">
        <v>34125000</v>
      </c>
    </row>
    <row r="622" spans="14:23" ht="12.95" customHeight="1">
      <c r="N622" s="379" t="s">
        <v>6170</v>
      </c>
      <c r="O622" s="380">
        <v>5810</v>
      </c>
      <c r="P622" s="381">
        <v>-60</v>
      </c>
      <c r="Q622" s="380">
        <v>153807</v>
      </c>
      <c r="R622" s="380">
        <v>896064920</v>
      </c>
      <c r="S622" s="380">
        <v>5900</v>
      </c>
      <c r="T622" s="380">
        <v>5900</v>
      </c>
      <c r="U622" s="380">
        <v>5790</v>
      </c>
      <c r="V622" s="380">
        <v>198266</v>
      </c>
      <c r="W622" s="380">
        <v>34125000</v>
      </c>
    </row>
    <row r="623" spans="14:23" ht="12.95" customHeight="1">
      <c r="N623" s="379" t="s">
        <v>6171</v>
      </c>
      <c r="O623" s="380">
        <v>5870</v>
      </c>
      <c r="P623" s="381">
        <v>-70</v>
      </c>
      <c r="Q623" s="380">
        <v>196939</v>
      </c>
      <c r="R623" s="380">
        <v>1167249980</v>
      </c>
      <c r="S623" s="380">
        <v>5950</v>
      </c>
      <c r="T623" s="380">
        <v>6000</v>
      </c>
      <c r="U623" s="380">
        <v>5850</v>
      </c>
      <c r="V623" s="380">
        <v>200314</v>
      </c>
      <c r="W623" s="380">
        <v>34125000</v>
      </c>
    </row>
    <row r="624" spans="14:23" ht="12.95" customHeight="1">
      <c r="N624" s="379" t="s">
        <v>6172</v>
      </c>
      <c r="O624" s="380">
        <v>5940</v>
      </c>
      <c r="P624" s="381">
        <v>10</v>
      </c>
      <c r="Q624" s="380">
        <v>165649</v>
      </c>
      <c r="R624" s="380">
        <v>975106360</v>
      </c>
      <c r="S624" s="380">
        <v>5970</v>
      </c>
      <c r="T624" s="380">
        <v>5970</v>
      </c>
      <c r="U624" s="380">
        <v>5850</v>
      </c>
      <c r="V624" s="380">
        <v>202702</v>
      </c>
      <c r="W624" s="380">
        <v>34125000</v>
      </c>
    </row>
    <row r="625" spans="14:23" ht="12.95" customHeight="1">
      <c r="N625" s="379" t="s">
        <v>6173</v>
      </c>
      <c r="O625" s="380">
        <v>5930</v>
      </c>
      <c r="P625" s="381">
        <v>-70</v>
      </c>
      <c r="Q625" s="380">
        <v>236675</v>
      </c>
      <c r="R625" s="380">
        <v>1402575080</v>
      </c>
      <c r="S625" s="380">
        <v>5970</v>
      </c>
      <c r="T625" s="380">
        <v>6030</v>
      </c>
      <c r="U625" s="380">
        <v>5850</v>
      </c>
      <c r="V625" s="380">
        <v>202361</v>
      </c>
      <c r="W625" s="380">
        <v>34125000</v>
      </c>
    </row>
    <row r="626" spans="14:23" ht="12.95" customHeight="1">
      <c r="N626" s="379" t="s">
        <v>6174</v>
      </c>
      <c r="O626" s="380">
        <v>6000</v>
      </c>
      <c r="P626" s="381">
        <v>240</v>
      </c>
      <c r="Q626" s="380">
        <v>364517</v>
      </c>
      <c r="R626" s="380">
        <v>2164232230</v>
      </c>
      <c r="S626" s="380">
        <v>5800</v>
      </c>
      <c r="T626" s="380">
        <v>6010</v>
      </c>
      <c r="U626" s="380">
        <v>5760</v>
      </c>
      <c r="V626" s="380">
        <v>204750</v>
      </c>
      <c r="W626" s="380">
        <v>34125000</v>
      </c>
    </row>
    <row r="627" spans="14:23" ht="12.95" customHeight="1">
      <c r="N627" s="379" t="s">
        <v>6175</v>
      </c>
      <c r="O627" s="380">
        <v>5760</v>
      </c>
      <c r="P627" s="381">
        <v>-50</v>
      </c>
      <c r="Q627" s="380">
        <v>118964</v>
      </c>
      <c r="R627" s="380">
        <v>687862820</v>
      </c>
      <c r="S627" s="380">
        <v>5740</v>
      </c>
      <c r="T627" s="380">
        <v>5860</v>
      </c>
      <c r="U627" s="380">
        <v>5740</v>
      </c>
      <c r="V627" s="380">
        <v>196560</v>
      </c>
      <c r="W627" s="380">
        <v>34125000</v>
      </c>
    </row>
    <row r="628" spans="14:23" ht="12.95" customHeight="1">
      <c r="N628" s="379" t="s">
        <v>6176</v>
      </c>
      <c r="O628" s="380">
        <v>5810</v>
      </c>
      <c r="P628" s="381">
        <v>-200</v>
      </c>
      <c r="Q628" s="380">
        <v>297347</v>
      </c>
      <c r="R628" s="380">
        <v>1741843380</v>
      </c>
      <c r="S628" s="380">
        <v>6030</v>
      </c>
      <c r="T628" s="380">
        <v>6030</v>
      </c>
      <c r="U628" s="380">
        <v>5780</v>
      </c>
      <c r="V628" s="380">
        <v>198266</v>
      </c>
      <c r="W628" s="380">
        <v>34125000</v>
      </c>
    </row>
    <row r="629" spans="14:23" ht="12.95" customHeight="1">
      <c r="N629" s="379" t="s">
        <v>6178</v>
      </c>
      <c r="O629" s="380">
        <v>6010</v>
      </c>
      <c r="P629" s="381">
        <v>10</v>
      </c>
      <c r="Q629" s="380">
        <v>174350</v>
      </c>
      <c r="R629" s="380">
        <v>1048106510</v>
      </c>
      <c r="S629" s="380">
        <v>6060</v>
      </c>
      <c r="T629" s="380">
        <v>6080</v>
      </c>
      <c r="U629" s="380">
        <v>5980</v>
      </c>
      <c r="V629" s="380">
        <v>205091</v>
      </c>
      <c r="W629" s="380">
        <v>34125000</v>
      </c>
    </row>
    <row r="630" spans="14:23" ht="12.95" customHeight="1">
      <c r="N630" s="379" t="s">
        <v>6179</v>
      </c>
      <c r="O630" s="380">
        <v>6000</v>
      </c>
      <c r="P630" s="381">
        <v>-80</v>
      </c>
      <c r="Q630" s="380">
        <v>369832</v>
      </c>
      <c r="R630" s="380">
        <v>2239150810</v>
      </c>
      <c r="S630" s="380">
        <v>6050</v>
      </c>
      <c r="T630" s="380">
        <v>6190</v>
      </c>
      <c r="U630" s="380">
        <v>5950</v>
      </c>
      <c r="V630" s="380">
        <v>204750</v>
      </c>
      <c r="W630" s="380">
        <v>34125000</v>
      </c>
    </row>
    <row r="631" spans="14:23" ht="12.95" customHeight="1">
      <c r="N631" s="379" t="s">
        <v>6180</v>
      </c>
      <c r="O631" s="380">
        <v>6080</v>
      </c>
      <c r="P631" s="381">
        <v>60</v>
      </c>
      <c r="Q631" s="380">
        <v>298623</v>
      </c>
      <c r="R631" s="380">
        <v>1811859810</v>
      </c>
      <c r="S631" s="380">
        <v>6140</v>
      </c>
      <c r="T631" s="380">
        <v>6140</v>
      </c>
      <c r="U631" s="380">
        <v>5990</v>
      </c>
      <c r="V631" s="380">
        <v>207480</v>
      </c>
      <c r="W631" s="380">
        <v>34125000</v>
      </c>
    </row>
  </sheetData>
  <mergeCells count="3">
    <mergeCell ref="B83:B84"/>
    <mergeCell ref="C83:D83"/>
    <mergeCell ref="E83:F83"/>
  </mergeCells>
  <phoneticPr fontId="2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631"/>
  <sheetViews>
    <sheetView topLeftCell="H1" workbookViewId="0">
      <selection activeCell="N3" sqref="N3"/>
    </sheetView>
  </sheetViews>
  <sheetFormatPr defaultRowHeight="12.95" customHeight="1"/>
  <cols>
    <col min="1" max="1" width="9" style="547"/>
    <col min="2" max="2" width="21.875" style="547" customWidth="1"/>
    <col min="3" max="5" width="18.75" style="547" customWidth="1"/>
    <col min="6" max="6" width="9.125" style="505" bestFit="1" customWidth="1"/>
    <col min="7" max="8" width="20.5" style="505" customWidth="1"/>
    <col min="9" max="11" width="12.625" style="505" bestFit="1" customWidth="1"/>
    <col min="12" max="12" width="9.625" style="505" customWidth="1"/>
    <col min="13" max="13" width="20" style="505" bestFit="1" customWidth="1"/>
    <col min="14" max="16" width="9.25" style="505" customWidth="1"/>
    <col min="17" max="17" width="13.5" style="505" bestFit="1" customWidth="1"/>
    <col min="18" max="18" width="5.625" style="505" customWidth="1"/>
    <col min="19" max="19" width="6.5" style="505" customWidth="1"/>
    <col min="20" max="20" width="5.625" style="505" customWidth="1"/>
    <col min="21" max="22" width="11.875" style="505" bestFit="1" customWidth="1"/>
    <col min="23" max="16384" width="9" style="505"/>
  </cols>
  <sheetData>
    <row r="1" spans="2:17" ht="12.95" customHeight="1">
      <c r="N1" s="505">
        <v>2018</v>
      </c>
      <c r="O1" s="505">
        <v>2017</v>
      </c>
      <c r="P1" s="505">
        <v>2016</v>
      </c>
    </row>
    <row r="2" spans="2:17" ht="12.95" customHeight="1">
      <c r="B2" s="501" t="s">
        <v>2269</v>
      </c>
      <c r="C2" s="502" t="s">
        <v>710</v>
      </c>
      <c r="D2" s="502" t="s">
        <v>6365</v>
      </c>
      <c r="E2" s="502" t="s">
        <v>6366</v>
      </c>
      <c r="F2" s="449"/>
      <c r="G2" s="503" t="s">
        <v>699</v>
      </c>
      <c r="H2" s="504">
        <v>2018</v>
      </c>
      <c r="I2" s="504">
        <v>2017</v>
      </c>
      <c r="J2" s="504">
        <v>2016</v>
      </c>
      <c r="L2" s="546"/>
      <c r="M2" s="63" t="s">
        <v>1999</v>
      </c>
      <c r="N2" s="79">
        <f>AVERAGE(N82:N143)</f>
        <v>7303.0645161290322</v>
      </c>
      <c r="O2" s="79">
        <f>AVERAGE(N326:N382)</f>
        <v>4907.9824561403511</v>
      </c>
      <c r="P2" s="79">
        <f>AVERAGE(N569:N631)</f>
        <v>2766.9841269841268</v>
      </c>
      <c r="Q2" s="63" t="s">
        <v>2002</v>
      </c>
    </row>
    <row r="3" spans="2:17" ht="12.95" customHeight="1">
      <c r="B3" s="101" t="s">
        <v>2272</v>
      </c>
      <c r="C3" s="104">
        <f>C4+C5</f>
        <v>92869.831699000002</v>
      </c>
      <c r="D3" s="104">
        <f t="shared" ref="D3:E3" si="0">D4+D5</f>
        <v>47193.099043999995</v>
      </c>
      <c r="E3" s="104">
        <f t="shared" si="0"/>
        <v>29156.648469</v>
      </c>
      <c r="F3" s="449"/>
      <c r="G3" s="116"/>
      <c r="H3" s="117" t="s">
        <v>700</v>
      </c>
      <c r="I3" s="117" t="s">
        <v>700</v>
      </c>
      <c r="J3" s="117" t="s">
        <v>700</v>
      </c>
      <c r="L3" s="546"/>
      <c r="M3" s="63" t="s">
        <v>4661</v>
      </c>
      <c r="N3" s="79">
        <f>AVERAGE(N23:N81)</f>
        <v>7877.4576271186443</v>
      </c>
      <c r="O3" s="79">
        <f>AVERAGE(N265:N325)</f>
        <v>5045.7377049180332</v>
      </c>
      <c r="P3" s="79">
        <f>AVERAGE(N507:N568)</f>
        <v>2886.2903225806454</v>
      </c>
      <c r="Q3" s="63" t="s">
        <v>2002</v>
      </c>
    </row>
    <row r="4" spans="2:17" ht="12.95" customHeight="1">
      <c r="B4" s="106" t="s">
        <v>3513</v>
      </c>
      <c r="C4" s="105">
        <f>(C25)/1000000</f>
        <v>92611.817947000003</v>
      </c>
      <c r="D4" s="105">
        <f t="shared" ref="D4:E4" si="1">(D25)/1000000</f>
        <v>46925.585126999998</v>
      </c>
      <c r="E4" s="105">
        <f t="shared" si="1"/>
        <v>28886.280777</v>
      </c>
      <c r="F4" s="449"/>
      <c r="G4" s="100" t="s">
        <v>4662</v>
      </c>
      <c r="H4" s="105">
        <f>(I23)/1000000</f>
        <v>72239.031218000004</v>
      </c>
      <c r="I4" s="105">
        <f t="shared" ref="I4:J4" si="2">(J23)/1000000</f>
        <v>61255.104519</v>
      </c>
      <c r="J4" s="105">
        <f t="shared" si="2"/>
        <v>55095.779281000003</v>
      </c>
      <c r="L4" s="546"/>
      <c r="M4" s="63" t="s">
        <v>4663</v>
      </c>
      <c r="N4" s="79">
        <f>AVERAGE(N23:N143)</f>
        <v>7583.1404958677685</v>
      </c>
      <c r="O4" s="79">
        <f>AVERAGE(N265:N385)</f>
        <v>4959.8347107438012</v>
      </c>
      <c r="P4" s="79">
        <f>AVERAGE(N507:N631)</f>
        <v>2826.16</v>
      </c>
      <c r="Q4" s="63" t="s">
        <v>2002</v>
      </c>
    </row>
    <row r="5" spans="2:17" ht="12.95" customHeight="1">
      <c r="B5" s="106" t="s">
        <v>694</v>
      </c>
      <c r="C5" s="105">
        <f>(C29+C31)/1000000</f>
        <v>258.01375200000001</v>
      </c>
      <c r="D5" s="105">
        <f t="shared" ref="D5:E5" si="3">(D29+D31)/1000000</f>
        <v>267.51391699999999</v>
      </c>
      <c r="E5" s="105">
        <f t="shared" si="3"/>
        <v>270.36769199999998</v>
      </c>
      <c r="F5" s="449"/>
      <c r="G5" s="100" t="s">
        <v>2033</v>
      </c>
      <c r="H5" s="105">
        <f>(I29)/1000000</f>
        <v>29310.888468000001</v>
      </c>
      <c r="I5" s="105">
        <f t="shared" ref="I5:J5" si="4">(J29)/1000000</f>
        <v>18586.514547999999</v>
      </c>
      <c r="J5" s="105">
        <f t="shared" si="4"/>
        <v>15475.621639999999</v>
      </c>
      <c r="M5" s="63" t="s">
        <v>710</v>
      </c>
      <c r="N5" s="219">
        <f>U82</f>
        <v>382000</v>
      </c>
      <c r="O5" s="219">
        <f>U326</f>
        <v>265500</v>
      </c>
      <c r="P5" s="219">
        <f>U569</f>
        <v>146000</v>
      </c>
      <c r="Q5" s="63" t="s">
        <v>2003</v>
      </c>
    </row>
    <row r="6" spans="2:17" ht="12.95" customHeight="1">
      <c r="B6" s="506" t="s">
        <v>695</v>
      </c>
      <c r="C6" s="507">
        <f t="shared" ref="C6:E6" si="5">SUM(C7:C9)</f>
        <v>25805.200000000001</v>
      </c>
      <c r="D6" s="507">
        <f t="shared" si="5"/>
        <v>26877</v>
      </c>
      <c r="E6" s="507">
        <f t="shared" si="5"/>
        <v>26877</v>
      </c>
      <c r="F6" s="449"/>
      <c r="G6" s="100" t="s">
        <v>4665</v>
      </c>
      <c r="H6" s="105">
        <f>(I57)/1000</f>
        <v>10092.323</v>
      </c>
      <c r="I6" s="105">
        <f t="shared" ref="I6" si="6">(J57)/1000</f>
        <v>10784.866</v>
      </c>
      <c r="J6" s="105">
        <f>(K57)/10^6</f>
        <v>6754.7762540000003</v>
      </c>
      <c r="M6" s="63" t="s">
        <v>4666</v>
      </c>
      <c r="N6" s="219">
        <f>U23</f>
        <v>470000</v>
      </c>
      <c r="O6" s="219">
        <f>U265</f>
        <v>269500</v>
      </c>
      <c r="P6" s="219">
        <f>U507</f>
        <v>164500</v>
      </c>
      <c r="Q6" s="63" t="s">
        <v>2003</v>
      </c>
    </row>
    <row r="7" spans="2:17" ht="12.95" customHeight="1">
      <c r="B7" s="108" t="s">
        <v>4013</v>
      </c>
      <c r="C7" s="109">
        <f>(C48)/1000000</f>
        <v>3415.55</v>
      </c>
      <c r="D7" s="109">
        <f t="shared" ref="D7:E7" si="7">(D48)/1000000</f>
        <v>1071.8</v>
      </c>
      <c r="E7" s="109">
        <f t="shared" si="7"/>
        <v>0</v>
      </c>
      <c r="F7" s="449"/>
      <c r="G7" s="100" t="s">
        <v>670</v>
      </c>
      <c r="H7" s="105">
        <f>(H5+H6)</f>
        <v>39403.211468000001</v>
      </c>
      <c r="I7" s="105">
        <f t="shared" ref="I7:J7" si="8">(I5+I6)</f>
        <v>29371.380548000001</v>
      </c>
      <c r="J7" s="105">
        <f t="shared" si="8"/>
        <v>22230.397894000002</v>
      </c>
      <c r="N7" s="219">
        <f>V23</f>
        <v>50000000</v>
      </c>
      <c r="O7" s="219">
        <f>V265</f>
        <v>50000000</v>
      </c>
      <c r="P7" s="219">
        <f>V507</f>
        <v>50000000</v>
      </c>
      <c r="Q7" s="505" t="s">
        <v>6383</v>
      </c>
    </row>
    <row r="8" spans="2:17" ht="12.95" customHeight="1" thickBot="1">
      <c r="B8" s="108" t="s">
        <v>4667</v>
      </c>
      <c r="C8" s="109">
        <f>(C55)/1000000</f>
        <v>22389.65</v>
      </c>
      <c r="D8" s="109">
        <f t="shared" ref="D8:E8" si="9">(D55)/1000000</f>
        <v>25805.200000000001</v>
      </c>
      <c r="E8" s="109">
        <f t="shared" si="9"/>
        <v>26877</v>
      </c>
      <c r="F8" s="449"/>
      <c r="G8" s="110" t="s">
        <v>692</v>
      </c>
      <c r="H8" s="111">
        <f>(I36)/1000000</f>
        <v>24489.206223000001</v>
      </c>
      <c r="I8" s="111">
        <f t="shared" ref="I8:J8" si="10">(J36)/1000000</f>
        <v>16059.145172</v>
      </c>
      <c r="J8" s="111">
        <f t="shared" si="10"/>
        <v>14719.205859</v>
      </c>
    </row>
    <row r="9" spans="2:17" ht="12.95" customHeight="1" thickTop="1">
      <c r="B9" s="108" t="s">
        <v>2283</v>
      </c>
      <c r="C9" s="112">
        <v>0</v>
      </c>
      <c r="D9" s="112">
        <v>0</v>
      </c>
      <c r="E9" s="112">
        <v>0</v>
      </c>
      <c r="F9" s="449"/>
      <c r="G9" s="449"/>
      <c r="H9" s="449"/>
      <c r="I9" s="449"/>
    </row>
    <row r="10" spans="2:17" ht="12.95" customHeight="1">
      <c r="B10" s="506" t="s">
        <v>705</v>
      </c>
      <c r="C10" s="507">
        <f>SUM(C11:C14)</f>
        <v>1950.9296360000001</v>
      </c>
      <c r="D10" s="507">
        <f t="shared" ref="D10:E10" si="11">SUM(D11:D14)</f>
        <v>2204.8065959999999</v>
      </c>
      <c r="E10" s="507">
        <f t="shared" si="11"/>
        <v>2809.1902249999998</v>
      </c>
      <c r="F10" s="449"/>
      <c r="G10" s="449"/>
      <c r="H10" s="449"/>
      <c r="I10" s="449"/>
    </row>
    <row r="11" spans="2:17" ht="12.95" customHeight="1">
      <c r="B11" s="106" t="s">
        <v>4759</v>
      </c>
      <c r="C11" s="61">
        <f>(C36+C37+C41)/1000000</f>
        <v>1950.9296360000001</v>
      </c>
      <c r="D11" s="61">
        <f t="shared" ref="D11:E11" si="12">(D36+D37+D41)/1000000</f>
        <v>2204.8065959999999</v>
      </c>
      <c r="E11" s="61">
        <f t="shared" si="12"/>
        <v>2809.1902249999998</v>
      </c>
      <c r="F11" s="449"/>
      <c r="G11" s="449"/>
      <c r="H11" s="449"/>
      <c r="I11" s="449"/>
    </row>
    <row r="12" spans="2:17" ht="12.95" customHeight="1">
      <c r="B12" s="106" t="s">
        <v>4761</v>
      </c>
      <c r="C12" s="49">
        <v>0</v>
      </c>
      <c r="D12" s="49">
        <v>0</v>
      </c>
      <c r="E12" s="49">
        <v>0</v>
      </c>
      <c r="F12" s="449"/>
      <c r="G12" s="449"/>
      <c r="H12" s="449"/>
      <c r="I12" s="449"/>
    </row>
    <row r="13" spans="2:17" ht="12.95" customHeight="1">
      <c r="B13" s="106" t="s">
        <v>4668</v>
      </c>
      <c r="C13" s="49">
        <v>0</v>
      </c>
      <c r="D13" s="49">
        <v>0</v>
      </c>
      <c r="E13" s="49">
        <v>0</v>
      </c>
      <c r="F13" s="449"/>
      <c r="G13" s="449"/>
      <c r="H13" s="449"/>
      <c r="I13" s="449"/>
    </row>
    <row r="14" spans="2:17" ht="12.95" customHeight="1">
      <c r="B14" s="106" t="s">
        <v>709</v>
      </c>
      <c r="C14" s="49">
        <v>0</v>
      </c>
      <c r="D14" s="49">
        <v>0</v>
      </c>
      <c r="E14" s="49">
        <v>0</v>
      </c>
      <c r="F14" s="449"/>
      <c r="G14" s="449"/>
      <c r="H14" s="449"/>
      <c r="I14" s="449"/>
    </row>
    <row r="15" spans="2:17" ht="12.95" customHeight="1" thickBot="1">
      <c r="B15" s="508" t="s">
        <v>3924</v>
      </c>
      <c r="C15" s="509">
        <f>C67/10^6</f>
        <v>148686.379571</v>
      </c>
      <c r="D15" s="509">
        <f t="shared" ref="D15:E15" si="13">D67/10^6</f>
        <v>125556.413277</v>
      </c>
      <c r="E15" s="509">
        <f t="shared" si="13"/>
        <v>110624.034143</v>
      </c>
      <c r="F15" s="449"/>
      <c r="G15" s="449"/>
      <c r="H15" s="449"/>
      <c r="I15" s="449"/>
    </row>
    <row r="16" spans="2:17" ht="12.95" customHeight="1" thickTop="1"/>
    <row r="17" spans="2:22" ht="12.95" customHeight="1">
      <c r="B17" s="511" t="s">
        <v>120</v>
      </c>
      <c r="G17" s="511" t="s">
        <v>125</v>
      </c>
      <c r="H17" s="511"/>
      <c r="I17" s="547"/>
      <c r="J17" s="547"/>
      <c r="K17" s="547"/>
    </row>
    <row r="18" spans="2:22" ht="12.95" customHeight="1">
      <c r="B18" s="512" t="s">
        <v>4763</v>
      </c>
      <c r="G18" s="512" t="s">
        <v>4764</v>
      </c>
      <c r="H18" s="512"/>
      <c r="I18" s="547"/>
      <c r="J18" s="547"/>
      <c r="K18" s="547"/>
    </row>
    <row r="19" spans="2:22" ht="12.95" customHeight="1">
      <c r="B19" s="512" t="s">
        <v>4765</v>
      </c>
      <c r="G19" s="512" t="s">
        <v>4766</v>
      </c>
      <c r="H19" s="512"/>
      <c r="I19" s="547"/>
      <c r="J19" s="547"/>
      <c r="K19" s="547"/>
    </row>
    <row r="20" spans="2:22" ht="12.95" customHeight="1">
      <c r="B20" s="512" t="s">
        <v>4767</v>
      </c>
      <c r="G20" s="512" t="s">
        <v>4768</v>
      </c>
      <c r="H20" s="512"/>
      <c r="I20" s="547"/>
      <c r="J20" s="547"/>
      <c r="K20" s="547"/>
    </row>
    <row r="21" spans="2:22" ht="12.95" customHeight="1">
      <c r="B21" s="548" t="s">
        <v>121</v>
      </c>
      <c r="G21" s="512" t="s">
        <v>121</v>
      </c>
      <c r="H21" s="512"/>
      <c r="I21" s="547"/>
      <c r="J21" s="547"/>
      <c r="K21" s="547"/>
    </row>
    <row r="22" spans="2:22" ht="12.95" customHeight="1">
      <c r="B22" s="549"/>
      <c r="C22" s="550" t="s">
        <v>4769</v>
      </c>
      <c r="D22" s="550" t="s">
        <v>4770</v>
      </c>
      <c r="E22" s="551" t="s">
        <v>624</v>
      </c>
      <c r="G22" s="549"/>
      <c r="H22" s="552"/>
      <c r="I22" s="550" t="s">
        <v>4769</v>
      </c>
      <c r="J22" s="550" t="s">
        <v>4770</v>
      </c>
      <c r="K22" s="551" t="s">
        <v>624</v>
      </c>
      <c r="M22" s="553"/>
      <c r="N22" s="553" t="s">
        <v>128</v>
      </c>
      <c r="O22" s="553" t="s">
        <v>129</v>
      </c>
      <c r="P22" s="553" t="s">
        <v>130</v>
      </c>
      <c r="Q22" s="553" t="s">
        <v>131</v>
      </c>
      <c r="R22" s="553" t="s">
        <v>132</v>
      </c>
      <c r="S22" s="553" t="s">
        <v>133</v>
      </c>
      <c r="T22" s="553" t="s">
        <v>134</v>
      </c>
      <c r="U22" s="553" t="s">
        <v>135</v>
      </c>
      <c r="V22" s="553" t="s">
        <v>136</v>
      </c>
    </row>
    <row r="23" spans="2:22" ht="12.95" customHeight="1">
      <c r="B23" s="554" t="s">
        <v>14</v>
      </c>
      <c r="C23" s="555"/>
      <c r="D23" s="555"/>
      <c r="E23" s="556"/>
      <c r="G23" s="557" t="s">
        <v>86</v>
      </c>
      <c r="H23" s="558"/>
      <c r="I23" s="559">
        <v>72239031218</v>
      </c>
      <c r="J23" s="559">
        <v>61255104519</v>
      </c>
      <c r="K23" s="560">
        <v>55095779281</v>
      </c>
      <c r="M23" s="473" t="s">
        <v>2082</v>
      </c>
      <c r="N23" s="561">
        <v>9400</v>
      </c>
      <c r="O23" s="562">
        <v>20</v>
      </c>
      <c r="P23" s="561">
        <v>629662</v>
      </c>
      <c r="Q23" s="561">
        <v>5884704310</v>
      </c>
      <c r="R23" s="561">
        <v>9380</v>
      </c>
      <c r="S23" s="561">
        <v>9530</v>
      </c>
      <c r="T23" s="561">
        <v>9130</v>
      </c>
      <c r="U23" s="561">
        <v>470000</v>
      </c>
      <c r="V23" s="561">
        <v>50000000</v>
      </c>
    </row>
    <row r="24" spans="2:22" ht="12.95" customHeight="1">
      <c r="B24" s="557" t="s">
        <v>15</v>
      </c>
      <c r="C24" s="559">
        <v>114519286512</v>
      </c>
      <c r="D24" s="559">
        <v>74921431201</v>
      </c>
      <c r="E24" s="560">
        <v>51114217201</v>
      </c>
      <c r="G24" s="557" t="s">
        <v>53</v>
      </c>
      <c r="H24" s="558"/>
      <c r="I24" s="559">
        <v>38246134662</v>
      </c>
      <c r="J24" s="559">
        <v>37331138174</v>
      </c>
      <c r="K24" s="560">
        <v>34338313483</v>
      </c>
      <c r="M24" s="473" t="s">
        <v>2083</v>
      </c>
      <c r="N24" s="561">
        <v>9380</v>
      </c>
      <c r="O24" s="562">
        <v>-350</v>
      </c>
      <c r="P24" s="561">
        <v>701316</v>
      </c>
      <c r="Q24" s="561">
        <v>6721072320</v>
      </c>
      <c r="R24" s="561">
        <v>9750</v>
      </c>
      <c r="S24" s="561">
        <v>9930</v>
      </c>
      <c r="T24" s="561">
        <v>9380</v>
      </c>
      <c r="U24" s="561">
        <v>469000</v>
      </c>
      <c r="V24" s="561">
        <v>50000000</v>
      </c>
    </row>
    <row r="25" spans="2:22" ht="12.95" customHeight="1">
      <c r="B25" s="557" t="s">
        <v>16</v>
      </c>
      <c r="C25" s="559">
        <v>92611817947</v>
      </c>
      <c r="D25" s="559">
        <v>46925585127</v>
      </c>
      <c r="E25" s="560">
        <v>28886280777</v>
      </c>
      <c r="G25" s="557" t="s">
        <v>54</v>
      </c>
      <c r="H25" s="558"/>
      <c r="I25" s="559">
        <v>33992896556</v>
      </c>
      <c r="J25" s="559">
        <v>23923966345</v>
      </c>
      <c r="K25" s="560">
        <v>20757465798</v>
      </c>
      <c r="M25" s="473" t="s">
        <v>2087</v>
      </c>
      <c r="N25" s="561">
        <v>9730</v>
      </c>
      <c r="O25" s="562">
        <v>-200</v>
      </c>
      <c r="P25" s="561">
        <v>1297912</v>
      </c>
      <c r="Q25" s="561">
        <v>12840513120</v>
      </c>
      <c r="R25" s="561">
        <v>9890</v>
      </c>
      <c r="S25" s="561">
        <v>10300</v>
      </c>
      <c r="T25" s="561">
        <v>9480</v>
      </c>
      <c r="U25" s="561">
        <v>486500</v>
      </c>
      <c r="V25" s="561">
        <v>50000000</v>
      </c>
    </row>
    <row r="26" spans="2:22" ht="12.95" customHeight="1">
      <c r="B26" s="557" t="s">
        <v>17</v>
      </c>
      <c r="C26" s="555">
        <v>0</v>
      </c>
      <c r="D26" s="559">
        <v>18000000000</v>
      </c>
      <c r="E26" s="560">
        <v>11350000000</v>
      </c>
      <c r="G26" s="557" t="s">
        <v>55</v>
      </c>
      <c r="H26" s="558"/>
      <c r="I26" s="559">
        <v>4682008088</v>
      </c>
      <c r="J26" s="559">
        <v>5337451797</v>
      </c>
      <c r="K26" s="560">
        <v>5281844158</v>
      </c>
      <c r="M26" s="473" t="s">
        <v>2088</v>
      </c>
      <c r="N26" s="561">
        <v>9930</v>
      </c>
      <c r="O26" s="562">
        <v>710</v>
      </c>
      <c r="P26" s="561">
        <v>1872845</v>
      </c>
      <c r="Q26" s="561">
        <v>18447680220</v>
      </c>
      <c r="R26" s="561">
        <v>9300</v>
      </c>
      <c r="S26" s="561">
        <v>10150</v>
      </c>
      <c r="T26" s="561">
        <v>9210</v>
      </c>
      <c r="U26" s="561">
        <v>496500</v>
      </c>
      <c r="V26" s="561">
        <v>50000000</v>
      </c>
    </row>
    <row r="27" spans="2:22" ht="12.95" customHeight="1">
      <c r="B27" s="557" t="s">
        <v>1345</v>
      </c>
      <c r="C27" s="559">
        <v>8102309122</v>
      </c>
      <c r="D27" s="559">
        <v>9145364918</v>
      </c>
      <c r="E27" s="560">
        <v>9082969784</v>
      </c>
      <c r="G27" s="557" t="s">
        <v>4771</v>
      </c>
      <c r="H27" s="558"/>
      <c r="I27" s="559">
        <v>4607634973</v>
      </c>
      <c r="J27" s="559">
        <v>5331193739</v>
      </c>
      <c r="K27" s="560">
        <v>5274832732</v>
      </c>
      <c r="M27" s="473" t="s">
        <v>2089</v>
      </c>
      <c r="N27" s="561">
        <v>9220</v>
      </c>
      <c r="O27" s="562">
        <v>-230</v>
      </c>
      <c r="P27" s="561">
        <v>1290509</v>
      </c>
      <c r="Q27" s="561">
        <v>12264316240</v>
      </c>
      <c r="R27" s="561">
        <v>9460</v>
      </c>
      <c r="S27" s="561">
        <v>9780</v>
      </c>
      <c r="T27" s="561">
        <v>9180</v>
      </c>
      <c r="U27" s="561">
        <v>461000</v>
      </c>
      <c r="V27" s="561">
        <v>50000000</v>
      </c>
    </row>
    <row r="28" spans="2:22" ht="12.95" customHeight="1">
      <c r="B28" s="557" t="s">
        <v>1307</v>
      </c>
      <c r="C28" s="559">
        <v>509082482</v>
      </c>
      <c r="D28" s="555">
        <v>0</v>
      </c>
      <c r="E28" s="556">
        <v>0</v>
      </c>
      <c r="G28" s="557" t="s">
        <v>4772</v>
      </c>
      <c r="H28" s="558"/>
      <c r="I28" s="559">
        <v>74373115</v>
      </c>
      <c r="J28" s="559">
        <v>6258058</v>
      </c>
      <c r="K28" s="560">
        <v>7011426</v>
      </c>
      <c r="M28" s="473" t="s">
        <v>2090</v>
      </c>
      <c r="N28" s="561">
        <v>9450</v>
      </c>
      <c r="O28" s="562">
        <v>660</v>
      </c>
      <c r="P28" s="561">
        <v>1245397</v>
      </c>
      <c r="Q28" s="561">
        <v>11500145710</v>
      </c>
      <c r="R28" s="561">
        <v>8850</v>
      </c>
      <c r="S28" s="561">
        <v>9450</v>
      </c>
      <c r="T28" s="561">
        <v>8830</v>
      </c>
      <c r="U28" s="561">
        <v>472500</v>
      </c>
      <c r="V28" s="561">
        <v>50000000</v>
      </c>
    </row>
    <row r="29" spans="2:22" ht="12.95" customHeight="1">
      <c r="B29" s="557" t="s">
        <v>4773</v>
      </c>
      <c r="C29" s="559">
        <v>15885000</v>
      </c>
      <c r="D29" s="555">
        <v>0</v>
      </c>
      <c r="E29" s="556">
        <v>0</v>
      </c>
      <c r="G29" s="557" t="s">
        <v>56</v>
      </c>
      <c r="H29" s="558"/>
      <c r="I29" s="559">
        <v>29310888468</v>
      </c>
      <c r="J29" s="559">
        <v>18586514548</v>
      </c>
      <c r="K29" s="560">
        <v>15475621640</v>
      </c>
      <c r="M29" s="473" t="s">
        <v>2091</v>
      </c>
      <c r="N29" s="561">
        <v>8790</v>
      </c>
      <c r="O29" s="562">
        <v>-230</v>
      </c>
      <c r="P29" s="561">
        <v>419757</v>
      </c>
      <c r="Q29" s="561">
        <v>3734237430</v>
      </c>
      <c r="R29" s="561">
        <v>9120</v>
      </c>
      <c r="S29" s="561">
        <v>9120</v>
      </c>
      <c r="T29" s="561">
        <v>8780</v>
      </c>
      <c r="U29" s="561">
        <v>439500</v>
      </c>
      <c r="V29" s="561">
        <v>50000000</v>
      </c>
    </row>
    <row r="30" spans="2:22" ht="12.95" customHeight="1">
      <c r="B30" s="557" t="s">
        <v>1248</v>
      </c>
      <c r="C30" s="555">
        <v>0</v>
      </c>
      <c r="D30" s="559">
        <v>36665000</v>
      </c>
      <c r="E30" s="560">
        <v>55055000</v>
      </c>
      <c r="G30" s="557" t="s">
        <v>59</v>
      </c>
      <c r="H30" s="558"/>
      <c r="I30" s="559">
        <v>1336376363</v>
      </c>
      <c r="J30" s="559">
        <v>711143379</v>
      </c>
      <c r="K30" s="560">
        <v>415891521</v>
      </c>
      <c r="M30" s="473" t="s">
        <v>2093</v>
      </c>
      <c r="N30" s="561">
        <v>9020</v>
      </c>
      <c r="O30" s="562">
        <v>50</v>
      </c>
      <c r="P30" s="561">
        <v>432226</v>
      </c>
      <c r="Q30" s="561">
        <v>3862929840</v>
      </c>
      <c r="R30" s="561">
        <v>8940</v>
      </c>
      <c r="S30" s="561">
        <v>9160</v>
      </c>
      <c r="T30" s="561">
        <v>8770</v>
      </c>
      <c r="U30" s="561">
        <v>451000</v>
      </c>
      <c r="V30" s="561">
        <v>50000000</v>
      </c>
    </row>
    <row r="31" spans="2:22" ht="12.95" customHeight="1">
      <c r="B31" s="557" t="s">
        <v>21</v>
      </c>
      <c r="C31" s="559">
        <v>242128752</v>
      </c>
      <c r="D31" s="559">
        <v>267513917</v>
      </c>
      <c r="E31" s="560">
        <v>270367692</v>
      </c>
      <c r="G31" s="557" t="s">
        <v>87</v>
      </c>
      <c r="H31" s="558"/>
      <c r="I31" s="559">
        <v>401002643</v>
      </c>
      <c r="J31" s="559">
        <v>434218906</v>
      </c>
      <c r="K31" s="560">
        <v>579484907</v>
      </c>
      <c r="M31" s="473" t="s">
        <v>2096</v>
      </c>
      <c r="N31" s="561">
        <v>8970</v>
      </c>
      <c r="O31" s="562">
        <v>110</v>
      </c>
      <c r="P31" s="561">
        <v>403147</v>
      </c>
      <c r="Q31" s="561">
        <v>3606939750</v>
      </c>
      <c r="R31" s="561">
        <v>8910</v>
      </c>
      <c r="S31" s="561">
        <v>9100</v>
      </c>
      <c r="T31" s="561">
        <v>8750</v>
      </c>
      <c r="U31" s="561">
        <v>448500</v>
      </c>
      <c r="V31" s="561">
        <v>50000000</v>
      </c>
    </row>
    <row r="32" spans="2:22" ht="12.95" customHeight="1">
      <c r="B32" s="557" t="s">
        <v>22</v>
      </c>
      <c r="C32" s="559">
        <v>271099394</v>
      </c>
      <c r="D32" s="559">
        <v>508066325</v>
      </c>
      <c r="E32" s="560">
        <v>1419381360</v>
      </c>
      <c r="G32" s="557" t="s">
        <v>88</v>
      </c>
      <c r="H32" s="558"/>
      <c r="I32" s="559">
        <v>1062703514</v>
      </c>
      <c r="J32" s="559">
        <v>1241499399</v>
      </c>
      <c r="K32" s="560">
        <v>1152076524</v>
      </c>
      <c r="M32" s="473" t="s">
        <v>2098</v>
      </c>
      <c r="N32" s="561">
        <v>8860</v>
      </c>
      <c r="O32" s="562">
        <v>-30</v>
      </c>
      <c r="P32" s="561">
        <v>488306</v>
      </c>
      <c r="Q32" s="561">
        <v>4373124000</v>
      </c>
      <c r="R32" s="561">
        <v>9090</v>
      </c>
      <c r="S32" s="561">
        <v>9170</v>
      </c>
      <c r="T32" s="561">
        <v>8800</v>
      </c>
      <c r="U32" s="561">
        <v>443000</v>
      </c>
      <c r="V32" s="561">
        <v>50000000</v>
      </c>
    </row>
    <row r="33" spans="2:22" ht="12.95" customHeight="1">
      <c r="B33" s="557" t="s">
        <v>19</v>
      </c>
      <c r="C33" s="559">
        <v>46091998</v>
      </c>
      <c r="D33" s="559">
        <v>38235914</v>
      </c>
      <c r="E33" s="560">
        <v>50162588</v>
      </c>
      <c r="G33" s="557" t="s">
        <v>89</v>
      </c>
      <c r="H33" s="558"/>
      <c r="I33" s="559">
        <v>8824213</v>
      </c>
      <c r="J33" s="559">
        <v>132347364</v>
      </c>
      <c r="K33" s="560">
        <v>28054165</v>
      </c>
      <c r="M33" s="473" t="s">
        <v>2100</v>
      </c>
      <c r="N33" s="561">
        <v>8890</v>
      </c>
      <c r="O33" s="562">
        <v>210</v>
      </c>
      <c r="P33" s="561">
        <v>782642</v>
      </c>
      <c r="Q33" s="561">
        <v>6959141690</v>
      </c>
      <c r="R33" s="561">
        <v>8680</v>
      </c>
      <c r="S33" s="561">
        <v>9100</v>
      </c>
      <c r="T33" s="561">
        <v>8680</v>
      </c>
      <c r="U33" s="561">
        <v>444500</v>
      </c>
      <c r="V33" s="561">
        <v>50000000</v>
      </c>
    </row>
    <row r="34" spans="2:22" ht="12.95" customHeight="1">
      <c r="B34" s="557" t="s">
        <v>1310</v>
      </c>
      <c r="C34" s="559">
        <v>12720871817</v>
      </c>
      <c r="D34" s="555">
        <v>0</v>
      </c>
      <c r="E34" s="556">
        <v>0</v>
      </c>
      <c r="G34" s="557" t="s">
        <v>61</v>
      </c>
      <c r="H34" s="558"/>
      <c r="I34" s="559">
        <v>31300141489</v>
      </c>
      <c r="J34" s="559">
        <v>19972591056</v>
      </c>
      <c r="K34" s="560">
        <v>16436050613</v>
      </c>
      <c r="M34" s="473" t="s">
        <v>2102</v>
      </c>
      <c r="N34" s="561">
        <v>8680</v>
      </c>
      <c r="O34" s="562">
        <v>-170</v>
      </c>
      <c r="P34" s="561">
        <v>556550</v>
      </c>
      <c r="Q34" s="561">
        <v>4842177380</v>
      </c>
      <c r="R34" s="561">
        <v>8860</v>
      </c>
      <c r="S34" s="561">
        <v>8860</v>
      </c>
      <c r="T34" s="561">
        <v>8580</v>
      </c>
      <c r="U34" s="561">
        <v>434000</v>
      </c>
      <c r="V34" s="561">
        <v>50000000</v>
      </c>
    </row>
    <row r="35" spans="2:22" ht="12.95" customHeight="1">
      <c r="B35" s="557" t="s">
        <v>23</v>
      </c>
      <c r="C35" s="559">
        <v>81824164523</v>
      </c>
      <c r="D35" s="559">
        <v>97824811089</v>
      </c>
      <c r="E35" s="560">
        <v>102803197359</v>
      </c>
      <c r="G35" s="557" t="s">
        <v>62</v>
      </c>
      <c r="H35" s="558"/>
      <c r="I35" s="559">
        <v>6810935266</v>
      </c>
      <c r="J35" s="559">
        <v>3913445884</v>
      </c>
      <c r="K35" s="560">
        <v>1716844754</v>
      </c>
      <c r="M35" s="473" t="s">
        <v>2105</v>
      </c>
      <c r="N35" s="561">
        <v>8850</v>
      </c>
      <c r="O35" s="562">
        <v>350</v>
      </c>
      <c r="P35" s="561">
        <v>1415588</v>
      </c>
      <c r="Q35" s="561">
        <v>12355678240</v>
      </c>
      <c r="R35" s="561">
        <v>8680</v>
      </c>
      <c r="S35" s="561">
        <v>8920</v>
      </c>
      <c r="T35" s="561">
        <v>8490</v>
      </c>
      <c r="U35" s="561">
        <v>442500</v>
      </c>
      <c r="V35" s="561">
        <v>50000000</v>
      </c>
    </row>
    <row r="36" spans="2:22" ht="12.95" customHeight="1">
      <c r="B36" s="557" t="s">
        <v>24</v>
      </c>
      <c r="C36" s="559">
        <v>4500000</v>
      </c>
      <c r="D36" s="559">
        <v>4500000</v>
      </c>
      <c r="E36" s="560">
        <v>1012315500</v>
      </c>
      <c r="G36" s="557" t="s">
        <v>63</v>
      </c>
      <c r="H36" s="558"/>
      <c r="I36" s="559">
        <v>24489206223</v>
      </c>
      <c r="J36" s="559">
        <v>16059145172</v>
      </c>
      <c r="K36" s="560">
        <v>14719205859</v>
      </c>
      <c r="M36" s="473" t="s">
        <v>2108</v>
      </c>
      <c r="N36" s="561">
        <v>8500</v>
      </c>
      <c r="O36" s="562">
        <v>640</v>
      </c>
      <c r="P36" s="561">
        <v>1845543</v>
      </c>
      <c r="Q36" s="561">
        <v>15431119250</v>
      </c>
      <c r="R36" s="561">
        <v>7860</v>
      </c>
      <c r="S36" s="561">
        <v>8590</v>
      </c>
      <c r="T36" s="561">
        <v>7860</v>
      </c>
      <c r="U36" s="561">
        <v>425000</v>
      </c>
      <c r="V36" s="561">
        <v>50000000</v>
      </c>
    </row>
    <row r="37" spans="2:22" ht="12.95" customHeight="1">
      <c r="B37" s="557" t="s">
        <v>4773</v>
      </c>
      <c r="C37" s="559">
        <v>29595000</v>
      </c>
      <c r="D37" s="555">
        <v>0</v>
      </c>
      <c r="E37" s="556">
        <v>0</v>
      </c>
      <c r="G37" s="557" t="s">
        <v>64</v>
      </c>
      <c r="H37" s="558"/>
      <c r="I37" s="559">
        <v>-114596929</v>
      </c>
      <c r="J37" s="559">
        <v>117876962</v>
      </c>
      <c r="K37" s="560">
        <v>-73403476</v>
      </c>
      <c r="M37" s="473" t="s">
        <v>2109</v>
      </c>
      <c r="N37" s="561">
        <v>7860</v>
      </c>
      <c r="O37" s="562">
        <v>-100</v>
      </c>
      <c r="P37" s="561">
        <v>281442</v>
      </c>
      <c r="Q37" s="561">
        <v>2209265830</v>
      </c>
      <c r="R37" s="561">
        <v>8020</v>
      </c>
      <c r="S37" s="561">
        <v>8020</v>
      </c>
      <c r="T37" s="561">
        <v>7760</v>
      </c>
      <c r="U37" s="561">
        <v>393000</v>
      </c>
      <c r="V37" s="561">
        <v>50000000</v>
      </c>
    </row>
    <row r="38" spans="2:22" ht="12.95" customHeight="1">
      <c r="B38" s="557" t="s">
        <v>1248</v>
      </c>
      <c r="C38" s="555">
        <v>0</v>
      </c>
      <c r="D38" s="559">
        <v>107107294</v>
      </c>
      <c r="E38" s="560">
        <v>1948356765</v>
      </c>
      <c r="G38" s="557" t="s">
        <v>80</v>
      </c>
      <c r="H38" s="558"/>
      <c r="I38" s="555"/>
      <c r="J38" s="555"/>
      <c r="K38" s="556"/>
      <c r="M38" s="473" t="s">
        <v>2112</v>
      </c>
      <c r="N38" s="561">
        <v>7960</v>
      </c>
      <c r="O38" s="562">
        <v>70</v>
      </c>
      <c r="P38" s="561">
        <v>410593</v>
      </c>
      <c r="Q38" s="561">
        <v>3283295340</v>
      </c>
      <c r="R38" s="561">
        <v>7880</v>
      </c>
      <c r="S38" s="561">
        <v>8110</v>
      </c>
      <c r="T38" s="561">
        <v>7830</v>
      </c>
      <c r="U38" s="561">
        <v>398000</v>
      </c>
      <c r="V38" s="561">
        <v>50000000</v>
      </c>
    </row>
    <row r="39" spans="2:22" ht="12.95" customHeight="1">
      <c r="B39" s="557" t="s">
        <v>28</v>
      </c>
      <c r="C39" s="559">
        <v>75990043523</v>
      </c>
      <c r="D39" s="559">
        <v>85408356850</v>
      </c>
      <c r="E39" s="560">
        <v>91109007387</v>
      </c>
      <c r="G39" s="557" t="s">
        <v>81</v>
      </c>
      <c r="H39" s="558"/>
      <c r="I39" s="559">
        <v>-114596929</v>
      </c>
      <c r="J39" s="559">
        <v>108607939</v>
      </c>
      <c r="K39" s="560">
        <v>-73403476</v>
      </c>
      <c r="M39" s="473" t="s">
        <v>2113</v>
      </c>
      <c r="N39" s="561">
        <v>7890</v>
      </c>
      <c r="O39" s="562">
        <v>-20</v>
      </c>
      <c r="P39" s="561">
        <v>310523</v>
      </c>
      <c r="Q39" s="561">
        <v>2462542580</v>
      </c>
      <c r="R39" s="561">
        <v>7910</v>
      </c>
      <c r="S39" s="561">
        <v>8010</v>
      </c>
      <c r="T39" s="561">
        <v>7810</v>
      </c>
      <c r="U39" s="561">
        <v>394500</v>
      </c>
      <c r="V39" s="561">
        <v>50000000</v>
      </c>
    </row>
    <row r="40" spans="2:22" ht="12.95" customHeight="1">
      <c r="B40" s="557" t="s">
        <v>82</v>
      </c>
      <c r="C40" s="559">
        <v>236081850</v>
      </c>
      <c r="D40" s="559">
        <v>7247343318</v>
      </c>
      <c r="E40" s="560">
        <v>5461073518</v>
      </c>
      <c r="G40" s="557" t="s">
        <v>65</v>
      </c>
      <c r="H40" s="558"/>
      <c r="I40" s="555"/>
      <c r="J40" s="555"/>
      <c r="K40" s="556"/>
      <c r="M40" s="473" t="s">
        <v>2114</v>
      </c>
      <c r="N40" s="561">
        <v>7910</v>
      </c>
      <c r="O40" s="562">
        <v>-80</v>
      </c>
      <c r="P40" s="561">
        <v>240413</v>
      </c>
      <c r="Q40" s="561">
        <v>1896150110</v>
      </c>
      <c r="R40" s="561">
        <v>7970</v>
      </c>
      <c r="S40" s="561">
        <v>8010</v>
      </c>
      <c r="T40" s="561">
        <v>7820</v>
      </c>
      <c r="U40" s="561">
        <v>395500</v>
      </c>
      <c r="V40" s="561">
        <v>50000000</v>
      </c>
    </row>
    <row r="41" spans="2:22" ht="12.95" customHeight="1">
      <c r="B41" s="557" t="s">
        <v>30</v>
      </c>
      <c r="C41" s="559">
        <v>1916834636</v>
      </c>
      <c r="D41" s="559">
        <v>2200306596</v>
      </c>
      <c r="E41" s="560">
        <v>1796874725</v>
      </c>
      <c r="G41" s="557" t="s">
        <v>1476</v>
      </c>
      <c r="H41" s="558"/>
      <c r="I41" s="555"/>
      <c r="J41" s="559">
        <v>9269023</v>
      </c>
      <c r="K41" s="556">
        <v>0</v>
      </c>
      <c r="M41" s="473" t="s">
        <v>2115</v>
      </c>
      <c r="N41" s="561">
        <v>7990</v>
      </c>
      <c r="O41" s="562">
        <v>70</v>
      </c>
      <c r="P41" s="561">
        <v>236702</v>
      </c>
      <c r="Q41" s="561">
        <v>1886463680</v>
      </c>
      <c r="R41" s="561">
        <v>7920</v>
      </c>
      <c r="S41" s="561">
        <v>8070</v>
      </c>
      <c r="T41" s="561">
        <v>7860</v>
      </c>
      <c r="U41" s="561">
        <v>399500</v>
      </c>
      <c r="V41" s="561">
        <v>50000000</v>
      </c>
    </row>
    <row r="42" spans="2:22" ht="12.95" customHeight="1">
      <c r="B42" s="557" t="s">
        <v>31</v>
      </c>
      <c r="C42" s="559">
        <v>964769034</v>
      </c>
      <c r="D42" s="559">
        <v>995530810</v>
      </c>
      <c r="E42" s="556">
        <v>0</v>
      </c>
      <c r="G42" s="557" t="s">
        <v>67</v>
      </c>
      <c r="H42" s="558"/>
      <c r="I42" s="559">
        <v>24374609294</v>
      </c>
      <c r="J42" s="559">
        <v>16177022134</v>
      </c>
      <c r="K42" s="560">
        <v>14645802383</v>
      </c>
      <c r="M42" s="473" t="s">
        <v>2117</v>
      </c>
      <c r="N42" s="561">
        <v>7920</v>
      </c>
      <c r="O42" s="562">
        <v>100</v>
      </c>
      <c r="P42" s="561">
        <v>261462</v>
      </c>
      <c r="Q42" s="561">
        <v>2090032320</v>
      </c>
      <c r="R42" s="561">
        <v>7950</v>
      </c>
      <c r="S42" s="561">
        <v>8080</v>
      </c>
      <c r="T42" s="561">
        <v>7890</v>
      </c>
      <c r="U42" s="561">
        <v>396000</v>
      </c>
      <c r="V42" s="561">
        <v>50000000</v>
      </c>
    </row>
    <row r="43" spans="2:22" ht="12.95" customHeight="1">
      <c r="B43" s="557" t="s">
        <v>26</v>
      </c>
      <c r="C43" s="559">
        <v>2682340480</v>
      </c>
      <c r="D43" s="559">
        <v>1861666221</v>
      </c>
      <c r="E43" s="560">
        <v>1475569464</v>
      </c>
      <c r="G43" s="557" t="s">
        <v>68</v>
      </c>
      <c r="H43" s="558"/>
      <c r="I43" s="555"/>
      <c r="J43" s="555"/>
      <c r="K43" s="556"/>
      <c r="M43" s="473" t="s">
        <v>2119</v>
      </c>
      <c r="N43" s="561">
        <v>7820</v>
      </c>
      <c r="O43" s="562">
        <v>-90</v>
      </c>
      <c r="P43" s="561">
        <v>453782</v>
      </c>
      <c r="Q43" s="561">
        <v>3608524340</v>
      </c>
      <c r="R43" s="561">
        <v>7910</v>
      </c>
      <c r="S43" s="561">
        <v>8150</v>
      </c>
      <c r="T43" s="561">
        <v>7700</v>
      </c>
      <c r="U43" s="561">
        <v>391000</v>
      </c>
      <c r="V43" s="561">
        <v>50000000</v>
      </c>
    </row>
    <row r="44" spans="2:22" ht="12.95" customHeight="1">
      <c r="B44" s="557" t="s">
        <v>32</v>
      </c>
      <c r="C44" s="559">
        <v>196343451035</v>
      </c>
      <c r="D44" s="559">
        <v>172746242290</v>
      </c>
      <c r="E44" s="560">
        <v>153917414560</v>
      </c>
      <c r="G44" s="557" t="s">
        <v>1361</v>
      </c>
      <c r="H44" s="558"/>
      <c r="I44" s="559">
        <v>24489656906</v>
      </c>
      <c r="J44" s="559">
        <v>16059559270</v>
      </c>
      <c r="K44" s="560">
        <v>14719590016</v>
      </c>
      <c r="M44" s="473" t="s">
        <v>2121</v>
      </c>
      <c r="N44" s="561">
        <v>7910</v>
      </c>
      <c r="O44" s="562">
        <v>-90</v>
      </c>
      <c r="P44" s="561">
        <v>236533</v>
      </c>
      <c r="Q44" s="561">
        <v>1872817950</v>
      </c>
      <c r="R44" s="561">
        <v>8010</v>
      </c>
      <c r="S44" s="561">
        <v>8040</v>
      </c>
      <c r="T44" s="561">
        <v>7850</v>
      </c>
      <c r="U44" s="561">
        <v>395500</v>
      </c>
      <c r="V44" s="561">
        <v>50000000</v>
      </c>
    </row>
    <row r="45" spans="2:22" ht="12.95" customHeight="1">
      <c r="B45" s="557" t="s">
        <v>33</v>
      </c>
      <c r="C45" s="555"/>
      <c r="D45" s="555"/>
      <c r="E45" s="556"/>
      <c r="G45" s="557" t="s">
        <v>1362</v>
      </c>
      <c r="H45" s="558"/>
      <c r="I45" s="559">
        <v>-450683</v>
      </c>
      <c r="J45" s="559">
        <v>-414098</v>
      </c>
      <c r="K45" s="560">
        <v>-384157</v>
      </c>
      <c r="M45" s="473" t="s">
        <v>2122</v>
      </c>
      <c r="N45" s="561">
        <v>8000</v>
      </c>
      <c r="O45" s="562">
        <v>-110</v>
      </c>
      <c r="P45" s="561">
        <v>340269</v>
      </c>
      <c r="Q45" s="561">
        <v>2709193420</v>
      </c>
      <c r="R45" s="561">
        <v>8060</v>
      </c>
      <c r="S45" s="561">
        <v>8130</v>
      </c>
      <c r="T45" s="561">
        <v>7890</v>
      </c>
      <c r="U45" s="561">
        <v>400000</v>
      </c>
      <c r="V45" s="561">
        <v>50000000</v>
      </c>
    </row>
    <row r="46" spans="2:22" ht="12.95" customHeight="1">
      <c r="B46" s="557" t="s">
        <v>34</v>
      </c>
      <c r="C46" s="559">
        <v>17990272908</v>
      </c>
      <c r="D46" s="559">
        <v>14284279261</v>
      </c>
      <c r="E46" s="560">
        <v>10635544794</v>
      </c>
      <c r="G46" s="557" t="s">
        <v>69</v>
      </c>
      <c r="H46" s="558"/>
      <c r="I46" s="555"/>
      <c r="J46" s="555"/>
      <c r="K46" s="556"/>
      <c r="M46" s="473" t="s">
        <v>2124</v>
      </c>
      <c r="N46" s="561">
        <v>8110</v>
      </c>
      <c r="O46" s="562">
        <v>480</v>
      </c>
      <c r="P46" s="561">
        <v>857557</v>
      </c>
      <c r="Q46" s="561">
        <v>6851816930</v>
      </c>
      <c r="R46" s="561">
        <v>7700</v>
      </c>
      <c r="S46" s="561">
        <v>8210</v>
      </c>
      <c r="T46" s="561">
        <v>7680</v>
      </c>
      <c r="U46" s="561">
        <v>405500</v>
      </c>
      <c r="V46" s="561">
        <v>50000000</v>
      </c>
    </row>
    <row r="47" spans="2:22" ht="12.95" customHeight="1">
      <c r="B47" s="557" t="s">
        <v>2725</v>
      </c>
      <c r="C47" s="559">
        <v>842738985</v>
      </c>
      <c r="D47" s="559">
        <v>987844296</v>
      </c>
      <c r="E47" s="560">
        <v>1220761374</v>
      </c>
      <c r="G47" s="557" t="s">
        <v>70</v>
      </c>
      <c r="H47" s="558"/>
      <c r="I47" s="559">
        <v>24375059977</v>
      </c>
      <c r="J47" s="559">
        <v>16177436232</v>
      </c>
      <c r="K47" s="560">
        <v>14646186540</v>
      </c>
      <c r="M47" s="473" t="s">
        <v>2126</v>
      </c>
      <c r="N47" s="561">
        <v>7630</v>
      </c>
      <c r="O47" s="562">
        <v>-30</v>
      </c>
      <c r="P47" s="561">
        <v>202102</v>
      </c>
      <c r="Q47" s="561">
        <v>1541263550</v>
      </c>
      <c r="R47" s="561">
        <v>7660</v>
      </c>
      <c r="S47" s="561">
        <v>7710</v>
      </c>
      <c r="T47" s="561">
        <v>7540</v>
      </c>
      <c r="U47" s="561">
        <v>381500</v>
      </c>
      <c r="V47" s="561">
        <v>50000000</v>
      </c>
    </row>
    <row r="48" spans="2:22" ht="12.95" customHeight="1">
      <c r="B48" s="557" t="s">
        <v>122</v>
      </c>
      <c r="C48" s="559">
        <v>3415550000</v>
      </c>
      <c r="D48" s="559">
        <v>1071800000</v>
      </c>
      <c r="E48" s="556">
        <v>0</v>
      </c>
      <c r="G48" s="557" t="s">
        <v>71</v>
      </c>
      <c r="H48" s="558"/>
      <c r="I48" s="559">
        <v>-450683</v>
      </c>
      <c r="J48" s="559">
        <v>-414098</v>
      </c>
      <c r="K48" s="560">
        <v>-384157</v>
      </c>
      <c r="M48" s="473" t="s">
        <v>2128</v>
      </c>
      <c r="N48" s="561">
        <v>7660</v>
      </c>
      <c r="O48" s="562">
        <v>10</v>
      </c>
      <c r="P48" s="561">
        <v>254252</v>
      </c>
      <c r="Q48" s="561">
        <v>1940182160</v>
      </c>
      <c r="R48" s="561">
        <v>7670</v>
      </c>
      <c r="S48" s="561">
        <v>7730</v>
      </c>
      <c r="T48" s="561">
        <v>7500</v>
      </c>
      <c r="U48" s="561">
        <v>383000</v>
      </c>
      <c r="V48" s="561">
        <v>50000000</v>
      </c>
    </row>
    <row r="49" spans="2:22" ht="12.95" customHeight="1">
      <c r="B49" s="557" t="s">
        <v>83</v>
      </c>
      <c r="C49" s="559">
        <v>5755625543</v>
      </c>
      <c r="D49" s="559">
        <v>3403177240</v>
      </c>
      <c r="E49" s="560">
        <v>1293721312</v>
      </c>
      <c r="G49" s="557" t="s">
        <v>72</v>
      </c>
      <c r="H49" s="558"/>
      <c r="I49" s="555"/>
      <c r="J49" s="555"/>
      <c r="K49" s="556"/>
      <c r="M49" s="473" t="s">
        <v>2130</v>
      </c>
      <c r="N49" s="561">
        <v>7650</v>
      </c>
      <c r="O49" s="562">
        <v>10</v>
      </c>
      <c r="P49" s="561">
        <v>331068</v>
      </c>
      <c r="Q49" s="561">
        <v>2566604290</v>
      </c>
      <c r="R49" s="561">
        <v>7670</v>
      </c>
      <c r="S49" s="561">
        <v>7870</v>
      </c>
      <c r="T49" s="561">
        <v>7640</v>
      </c>
      <c r="U49" s="561">
        <v>382500</v>
      </c>
      <c r="V49" s="561">
        <v>50000000</v>
      </c>
    </row>
    <row r="50" spans="2:22" ht="12.95" customHeight="1">
      <c r="B50" s="557" t="s">
        <v>1428</v>
      </c>
      <c r="C50" s="559">
        <v>3550701119</v>
      </c>
      <c r="D50" s="559">
        <v>4555734318</v>
      </c>
      <c r="E50" s="560">
        <v>6326514015</v>
      </c>
      <c r="G50" s="557" t="s">
        <v>383</v>
      </c>
      <c r="H50" s="558"/>
      <c r="I50" s="555">
        <v>492</v>
      </c>
      <c r="J50" s="555">
        <v>323</v>
      </c>
      <c r="K50" s="556">
        <v>296</v>
      </c>
      <c r="M50" s="473" t="s">
        <v>2131</v>
      </c>
      <c r="N50" s="561">
        <v>7640</v>
      </c>
      <c r="O50" s="562">
        <v>-200</v>
      </c>
      <c r="P50" s="561">
        <v>271922</v>
      </c>
      <c r="Q50" s="561">
        <v>2098527070</v>
      </c>
      <c r="R50" s="561">
        <v>7810</v>
      </c>
      <c r="S50" s="561">
        <v>7830</v>
      </c>
      <c r="T50" s="561">
        <v>7640</v>
      </c>
      <c r="U50" s="561">
        <v>382000</v>
      </c>
      <c r="V50" s="561">
        <v>50000000</v>
      </c>
    </row>
    <row r="51" spans="2:22" ht="12.95" customHeight="1">
      <c r="B51" s="557" t="s">
        <v>38</v>
      </c>
      <c r="C51" s="559">
        <v>2337454095</v>
      </c>
      <c r="D51" s="559">
        <v>1902383407</v>
      </c>
      <c r="E51" s="560">
        <v>1794548093</v>
      </c>
      <c r="G51" s="563" t="s">
        <v>524</v>
      </c>
      <c r="H51" s="564"/>
      <c r="I51" s="565">
        <v>492</v>
      </c>
      <c r="J51" s="565">
        <v>323</v>
      </c>
      <c r="K51" s="566">
        <v>296</v>
      </c>
      <c r="M51" s="473" t="s">
        <v>2132</v>
      </c>
      <c r="N51" s="561">
        <v>7840</v>
      </c>
      <c r="O51" s="562">
        <v>90</v>
      </c>
      <c r="P51" s="561">
        <v>200125</v>
      </c>
      <c r="Q51" s="561">
        <v>1573686160</v>
      </c>
      <c r="R51" s="561">
        <v>7810</v>
      </c>
      <c r="S51" s="561">
        <v>7940</v>
      </c>
      <c r="T51" s="561">
        <v>7780</v>
      </c>
      <c r="U51" s="561">
        <v>392000</v>
      </c>
      <c r="V51" s="561">
        <v>50000000</v>
      </c>
    </row>
    <row r="52" spans="2:22" ht="12.95" customHeight="1">
      <c r="B52" s="557" t="s">
        <v>3942</v>
      </c>
      <c r="C52" s="559">
        <v>1006825000</v>
      </c>
      <c r="D52" s="559">
        <v>2363340000</v>
      </c>
      <c r="E52" s="556">
        <v>0</v>
      </c>
      <c r="M52" s="473" t="s">
        <v>2133</v>
      </c>
      <c r="N52" s="561">
        <v>7750</v>
      </c>
      <c r="O52" s="562">
        <v>-210</v>
      </c>
      <c r="P52" s="561">
        <v>240510</v>
      </c>
      <c r="Q52" s="561">
        <v>1878572510</v>
      </c>
      <c r="R52" s="561">
        <v>7960</v>
      </c>
      <c r="S52" s="561">
        <v>7980</v>
      </c>
      <c r="T52" s="561">
        <v>7750</v>
      </c>
      <c r="U52" s="561">
        <v>387500</v>
      </c>
      <c r="V52" s="561">
        <v>50000000</v>
      </c>
    </row>
    <row r="53" spans="2:22" ht="12.95" customHeight="1">
      <c r="B53" s="557" t="s">
        <v>4774</v>
      </c>
      <c r="C53" s="559">
        <v>1081378166</v>
      </c>
      <c r="D53" s="555">
        <v>0</v>
      </c>
      <c r="E53" s="556">
        <v>0</v>
      </c>
      <c r="M53" s="473" t="s">
        <v>2134</v>
      </c>
      <c r="N53" s="561">
        <v>7960</v>
      </c>
      <c r="O53" s="562">
        <v>190</v>
      </c>
      <c r="P53" s="561">
        <v>239113</v>
      </c>
      <c r="Q53" s="561">
        <v>1895004520</v>
      </c>
      <c r="R53" s="561">
        <v>7750</v>
      </c>
      <c r="S53" s="561">
        <v>7990</v>
      </c>
      <c r="T53" s="561">
        <v>7740</v>
      </c>
      <c r="U53" s="561">
        <v>398000</v>
      </c>
      <c r="V53" s="561">
        <v>50000000</v>
      </c>
    </row>
    <row r="54" spans="2:22" ht="12.95" customHeight="1">
      <c r="B54" s="557" t="s">
        <v>39</v>
      </c>
      <c r="C54" s="559">
        <v>29666798556</v>
      </c>
      <c r="D54" s="559">
        <v>32905549752</v>
      </c>
      <c r="E54" s="560">
        <v>32657835623</v>
      </c>
      <c r="G54" s="567" t="s">
        <v>4775</v>
      </c>
      <c r="H54" s="567"/>
      <c r="I54" s="547"/>
      <c r="J54" s="547"/>
      <c r="M54" s="473" t="s">
        <v>2135</v>
      </c>
      <c r="N54" s="561">
        <v>7770</v>
      </c>
      <c r="O54" s="562">
        <v>-180</v>
      </c>
      <c r="P54" s="561">
        <v>448596</v>
      </c>
      <c r="Q54" s="561">
        <v>3552578470</v>
      </c>
      <c r="R54" s="561">
        <v>8000</v>
      </c>
      <c r="S54" s="561">
        <v>8040</v>
      </c>
      <c r="T54" s="561">
        <v>7770</v>
      </c>
      <c r="U54" s="561">
        <v>388500</v>
      </c>
      <c r="V54" s="561">
        <v>50000000</v>
      </c>
    </row>
    <row r="55" spans="2:22" ht="12.95" customHeight="1">
      <c r="B55" s="557" t="s">
        <v>40</v>
      </c>
      <c r="C55" s="559">
        <v>22389650000</v>
      </c>
      <c r="D55" s="559">
        <v>25805200000</v>
      </c>
      <c r="E55" s="560">
        <v>26877000000</v>
      </c>
      <c r="G55" s="532" t="s">
        <v>1296</v>
      </c>
      <c r="H55" s="532"/>
      <c r="I55" s="547"/>
      <c r="J55" s="547"/>
      <c r="M55" s="473" t="s">
        <v>2136</v>
      </c>
      <c r="N55" s="561">
        <v>7950</v>
      </c>
      <c r="O55" s="562">
        <v>330</v>
      </c>
      <c r="P55" s="561">
        <v>577436</v>
      </c>
      <c r="Q55" s="561">
        <v>4514967040</v>
      </c>
      <c r="R55" s="561">
        <v>7650</v>
      </c>
      <c r="S55" s="561">
        <v>7950</v>
      </c>
      <c r="T55" s="561">
        <v>7600</v>
      </c>
      <c r="U55" s="561">
        <v>397500</v>
      </c>
      <c r="V55" s="561">
        <v>50000000</v>
      </c>
    </row>
    <row r="56" spans="2:22" ht="12.95" customHeight="1">
      <c r="B56" s="557" t="s">
        <v>105</v>
      </c>
      <c r="C56" s="559">
        <v>47634777</v>
      </c>
      <c r="D56" s="559">
        <v>6716807</v>
      </c>
      <c r="E56" s="560">
        <v>589204506</v>
      </c>
      <c r="G56" s="549" t="s">
        <v>3767</v>
      </c>
      <c r="H56" s="552"/>
      <c r="I56" s="550" t="s">
        <v>4769</v>
      </c>
      <c r="J56" s="551" t="s">
        <v>4770</v>
      </c>
      <c r="M56" s="473" t="s">
        <v>2137</v>
      </c>
      <c r="N56" s="561">
        <v>7620</v>
      </c>
      <c r="O56" s="562">
        <v>20</v>
      </c>
      <c r="P56" s="561">
        <v>250824</v>
      </c>
      <c r="Q56" s="561">
        <v>1898457330</v>
      </c>
      <c r="R56" s="561">
        <v>7660</v>
      </c>
      <c r="S56" s="561">
        <v>7660</v>
      </c>
      <c r="T56" s="561">
        <v>7420</v>
      </c>
      <c r="U56" s="561">
        <v>381000</v>
      </c>
      <c r="V56" s="561">
        <v>50000000</v>
      </c>
    </row>
    <row r="57" spans="2:22" ht="12.95" customHeight="1">
      <c r="B57" s="557" t="s">
        <v>107</v>
      </c>
      <c r="C57" s="559">
        <v>208000945</v>
      </c>
      <c r="D57" s="559">
        <v>129577209</v>
      </c>
      <c r="E57" s="556">
        <v>0</v>
      </c>
      <c r="G57" s="568" t="s">
        <v>4776</v>
      </c>
      <c r="H57" s="569"/>
      <c r="I57" s="570">
        <v>10092323</v>
      </c>
      <c r="J57" s="571">
        <v>10784866</v>
      </c>
      <c r="K57" s="571">
        <v>6754776254</v>
      </c>
      <c r="L57" s="785"/>
      <c r="M57" s="473" t="s">
        <v>2138</v>
      </c>
      <c r="N57" s="561">
        <v>7600</v>
      </c>
      <c r="O57" s="562">
        <v>160</v>
      </c>
      <c r="P57" s="561">
        <v>689538</v>
      </c>
      <c r="Q57" s="561">
        <v>5263502290</v>
      </c>
      <c r="R57" s="561">
        <v>7440</v>
      </c>
      <c r="S57" s="561">
        <v>7900</v>
      </c>
      <c r="T57" s="561">
        <v>7430</v>
      </c>
      <c r="U57" s="561">
        <v>380000</v>
      </c>
      <c r="V57" s="561">
        <v>50000000</v>
      </c>
    </row>
    <row r="58" spans="2:22" ht="12.95" customHeight="1">
      <c r="B58" s="557" t="s">
        <v>3942</v>
      </c>
      <c r="C58" s="559">
        <v>7021512834</v>
      </c>
      <c r="D58" s="559">
        <v>6964055736</v>
      </c>
      <c r="E58" s="560">
        <v>5191631117</v>
      </c>
      <c r="G58" s="572" t="s">
        <v>4777</v>
      </c>
      <c r="H58" s="573"/>
      <c r="I58" s="574" t="s">
        <v>115</v>
      </c>
      <c r="J58" s="575">
        <v>213</v>
      </c>
      <c r="K58" s="786">
        <v>2556000</v>
      </c>
      <c r="M58" s="473" t="s">
        <v>2139</v>
      </c>
      <c r="N58" s="561">
        <v>7440</v>
      </c>
      <c r="O58" s="562">
        <v>240</v>
      </c>
      <c r="P58" s="561">
        <v>302714</v>
      </c>
      <c r="Q58" s="561">
        <v>2235229640</v>
      </c>
      <c r="R58" s="561">
        <v>7280</v>
      </c>
      <c r="S58" s="561">
        <v>7450</v>
      </c>
      <c r="T58" s="561">
        <v>7220</v>
      </c>
      <c r="U58" s="561">
        <v>372000</v>
      </c>
      <c r="V58" s="561">
        <v>50000000</v>
      </c>
    </row>
    <row r="59" spans="2:22" ht="12.95" customHeight="1">
      <c r="B59" s="557" t="s">
        <v>42</v>
      </c>
      <c r="C59" s="559">
        <v>47657071464</v>
      </c>
      <c r="D59" s="559">
        <v>47189829013</v>
      </c>
      <c r="E59" s="560">
        <v>43293380417</v>
      </c>
      <c r="M59" s="473" t="s">
        <v>2140</v>
      </c>
      <c r="N59" s="561">
        <v>7200</v>
      </c>
      <c r="O59" s="562">
        <v>-170</v>
      </c>
      <c r="P59" s="561">
        <v>227055</v>
      </c>
      <c r="Q59" s="561">
        <v>1652610410</v>
      </c>
      <c r="R59" s="561">
        <v>7450</v>
      </c>
      <c r="S59" s="561">
        <v>7450</v>
      </c>
      <c r="T59" s="561">
        <v>7200</v>
      </c>
      <c r="U59" s="561">
        <v>360000</v>
      </c>
      <c r="V59" s="561">
        <v>50000000</v>
      </c>
    </row>
    <row r="60" spans="2:22" ht="12.95" customHeight="1">
      <c r="B60" s="557" t="s">
        <v>43</v>
      </c>
      <c r="C60" s="555"/>
      <c r="D60" s="555"/>
      <c r="E60" s="556"/>
      <c r="M60" s="473" t="s">
        <v>2144</v>
      </c>
      <c r="N60" s="561">
        <v>7370</v>
      </c>
      <c r="O60" s="562">
        <v>-20</v>
      </c>
      <c r="P60" s="561">
        <v>229730</v>
      </c>
      <c r="Q60" s="561">
        <v>1690954380</v>
      </c>
      <c r="R60" s="561">
        <v>7430</v>
      </c>
      <c r="S60" s="561">
        <v>7440</v>
      </c>
      <c r="T60" s="561">
        <v>7270</v>
      </c>
      <c r="U60" s="561">
        <v>368500</v>
      </c>
      <c r="V60" s="561">
        <v>50000000</v>
      </c>
    </row>
    <row r="61" spans="2:22" ht="12.95" customHeight="1">
      <c r="B61" s="557" t="s">
        <v>44</v>
      </c>
      <c r="C61" s="559">
        <v>148678833942</v>
      </c>
      <c r="D61" s="559">
        <v>125548416965</v>
      </c>
      <c r="E61" s="560">
        <v>110615623733</v>
      </c>
      <c r="M61" s="473" t="s">
        <v>2146</v>
      </c>
      <c r="N61" s="561">
        <v>7390</v>
      </c>
      <c r="O61" s="562">
        <v>220</v>
      </c>
      <c r="P61" s="561">
        <v>352435</v>
      </c>
      <c r="Q61" s="561">
        <v>2592788650</v>
      </c>
      <c r="R61" s="561">
        <v>7170</v>
      </c>
      <c r="S61" s="561">
        <v>7460</v>
      </c>
      <c r="T61" s="561">
        <v>7100</v>
      </c>
      <c r="U61" s="561">
        <v>369500</v>
      </c>
      <c r="V61" s="561">
        <v>50000000</v>
      </c>
    </row>
    <row r="62" spans="2:22" ht="12.95" customHeight="1">
      <c r="B62" s="557" t="s">
        <v>45</v>
      </c>
      <c r="C62" s="559">
        <v>25000000000</v>
      </c>
      <c r="D62" s="559">
        <v>25000000000</v>
      </c>
      <c r="E62" s="560">
        <v>25000000000</v>
      </c>
      <c r="M62" s="473" t="s">
        <v>2148</v>
      </c>
      <c r="N62" s="561">
        <v>7170</v>
      </c>
      <c r="O62" s="562">
        <v>-70</v>
      </c>
      <c r="P62" s="561">
        <v>186574</v>
      </c>
      <c r="Q62" s="561">
        <v>1335286680</v>
      </c>
      <c r="R62" s="561">
        <v>7160</v>
      </c>
      <c r="S62" s="561">
        <v>7230</v>
      </c>
      <c r="T62" s="561">
        <v>7100</v>
      </c>
      <c r="U62" s="561">
        <v>358500</v>
      </c>
      <c r="V62" s="561">
        <v>50000000</v>
      </c>
    </row>
    <row r="63" spans="2:22" ht="12.95" customHeight="1">
      <c r="B63" s="557" t="s">
        <v>4029</v>
      </c>
      <c r="C63" s="559">
        <v>1385970000</v>
      </c>
      <c r="D63" s="559">
        <v>1385970000</v>
      </c>
      <c r="E63" s="560">
        <v>1385970000</v>
      </c>
      <c r="M63" s="473" t="s">
        <v>2150</v>
      </c>
      <c r="N63" s="561">
        <v>7240</v>
      </c>
      <c r="O63" s="562">
        <v>-90</v>
      </c>
      <c r="P63" s="561">
        <v>198445</v>
      </c>
      <c r="Q63" s="561">
        <v>1442863800</v>
      </c>
      <c r="R63" s="561">
        <v>7340</v>
      </c>
      <c r="S63" s="561">
        <v>7390</v>
      </c>
      <c r="T63" s="561">
        <v>7230</v>
      </c>
      <c r="U63" s="561">
        <v>362000</v>
      </c>
      <c r="V63" s="561">
        <v>50000000</v>
      </c>
    </row>
    <row r="64" spans="2:22" ht="12.95" customHeight="1">
      <c r="B64" s="557" t="s">
        <v>48</v>
      </c>
      <c r="C64" s="559">
        <v>122400003942</v>
      </c>
      <c r="D64" s="559">
        <v>99260317942</v>
      </c>
      <c r="E64" s="560">
        <v>84336793733</v>
      </c>
      <c r="M64" s="473" t="s">
        <v>2152</v>
      </c>
      <c r="N64" s="561">
        <v>7330</v>
      </c>
      <c r="O64" s="562">
        <v>60</v>
      </c>
      <c r="P64" s="561">
        <v>237815</v>
      </c>
      <c r="Q64" s="561">
        <v>1737440540</v>
      </c>
      <c r="R64" s="561">
        <v>7260</v>
      </c>
      <c r="S64" s="561">
        <v>7390</v>
      </c>
      <c r="T64" s="561">
        <v>7200</v>
      </c>
      <c r="U64" s="561">
        <v>366500</v>
      </c>
      <c r="V64" s="561">
        <v>50000000</v>
      </c>
    </row>
    <row r="65" spans="2:22" ht="12.95" customHeight="1">
      <c r="B65" s="557" t="s">
        <v>47</v>
      </c>
      <c r="C65" s="559">
        <v>-107140000</v>
      </c>
      <c r="D65" s="559">
        <v>-97870977</v>
      </c>
      <c r="E65" s="560">
        <v>-107140000</v>
      </c>
      <c r="M65" s="473" t="s">
        <v>2153</v>
      </c>
      <c r="N65" s="561">
        <v>7270</v>
      </c>
      <c r="O65" s="562">
        <v>-180</v>
      </c>
      <c r="P65" s="561">
        <v>373522</v>
      </c>
      <c r="Q65" s="561">
        <v>2737407980</v>
      </c>
      <c r="R65" s="561">
        <v>7480</v>
      </c>
      <c r="S65" s="561">
        <v>7520</v>
      </c>
      <c r="T65" s="561">
        <v>7220</v>
      </c>
      <c r="U65" s="561">
        <v>363500</v>
      </c>
      <c r="V65" s="561">
        <v>50000000</v>
      </c>
    </row>
    <row r="66" spans="2:22" ht="12.95" customHeight="1">
      <c r="B66" s="557" t="s">
        <v>49</v>
      </c>
      <c r="C66" s="559">
        <v>7545629</v>
      </c>
      <c r="D66" s="559">
        <v>7996312</v>
      </c>
      <c r="E66" s="560">
        <v>8410410</v>
      </c>
      <c r="M66" s="473" t="s">
        <v>2156</v>
      </c>
      <c r="N66" s="561">
        <v>7450</v>
      </c>
      <c r="O66" s="562">
        <v>200</v>
      </c>
      <c r="P66" s="561">
        <v>517165</v>
      </c>
      <c r="Q66" s="561">
        <v>3827181520</v>
      </c>
      <c r="R66" s="561">
        <v>7240</v>
      </c>
      <c r="S66" s="561">
        <v>7490</v>
      </c>
      <c r="T66" s="561">
        <v>7200</v>
      </c>
      <c r="U66" s="561">
        <v>372500</v>
      </c>
      <c r="V66" s="561">
        <v>50000000</v>
      </c>
    </row>
    <row r="67" spans="2:22" ht="12.95" customHeight="1">
      <c r="B67" s="557" t="s">
        <v>50</v>
      </c>
      <c r="C67" s="559">
        <v>148686379571</v>
      </c>
      <c r="D67" s="559">
        <v>125556413277</v>
      </c>
      <c r="E67" s="560">
        <v>110624034143</v>
      </c>
      <c r="M67" s="473" t="s">
        <v>2158</v>
      </c>
      <c r="N67" s="561">
        <v>7250</v>
      </c>
      <c r="O67" s="562">
        <v>100</v>
      </c>
      <c r="P67" s="561">
        <v>266306</v>
      </c>
      <c r="Q67" s="561">
        <v>1924342300</v>
      </c>
      <c r="R67" s="561">
        <v>7110</v>
      </c>
      <c r="S67" s="561">
        <v>7330</v>
      </c>
      <c r="T67" s="561">
        <v>7100</v>
      </c>
      <c r="U67" s="561">
        <v>362500</v>
      </c>
      <c r="V67" s="561">
        <v>50000000</v>
      </c>
    </row>
    <row r="68" spans="2:22" ht="12.95" customHeight="1">
      <c r="B68" s="563" t="s">
        <v>51</v>
      </c>
      <c r="C68" s="576">
        <v>196343451035</v>
      </c>
      <c r="D68" s="576">
        <v>172746242290</v>
      </c>
      <c r="E68" s="577">
        <v>153917414560</v>
      </c>
      <c r="M68" s="473" t="s">
        <v>2160</v>
      </c>
      <c r="N68" s="561">
        <v>7150</v>
      </c>
      <c r="O68" s="562">
        <v>-20</v>
      </c>
      <c r="P68" s="561">
        <v>219500</v>
      </c>
      <c r="Q68" s="561">
        <v>1563681410</v>
      </c>
      <c r="R68" s="561">
        <v>7200</v>
      </c>
      <c r="S68" s="561">
        <v>7220</v>
      </c>
      <c r="T68" s="561">
        <v>7060</v>
      </c>
      <c r="U68" s="561">
        <v>357500</v>
      </c>
      <c r="V68" s="561">
        <v>50000000</v>
      </c>
    </row>
    <row r="69" spans="2:22" ht="12.95" customHeight="1">
      <c r="B69" s="505"/>
      <c r="C69" s="505"/>
      <c r="D69" s="505"/>
      <c r="E69" s="505"/>
      <c r="M69" s="473" t="s">
        <v>2161</v>
      </c>
      <c r="N69" s="561">
        <v>7170</v>
      </c>
      <c r="O69" s="562">
        <v>150</v>
      </c>
      <c r="P69" s="561">
        <v>280210</v>
      </c>
      <c r="Q69" s="561">
        <v>1996212350</v>
      </c>
      <c r="R69" s="561">
        <v>7030</v>
      </c>
      <c r="S69" s="561">
        <v>7220</v>
      </c>
      <c r="T69" s="561">
        <v>7020</v>
      </c>
      <c r="U69" s="561">
        <v>358500</v>
      </c>
      <c r="V69" s="561">
        <v>50000000</v>
      </c>
    </row>
    <row r="70" spans="2:22" ht="12.95" customHeight="1">
      <c r="B70" s="505"/>
      <c r="C70" s="505"/>
      <c r="D70" s="505"/>
      <c r="E70" s="505"/>
      <c r="M70" s="473" t="s">
        <v>2162</v>
      </c>
      <c r="N70" s="561">
        <v>7020</v>
      </c>
      <c r="O70" s="562">
        <v>-20</v>
      </c>
      <c r="P70" s="561">
        <v>284201</v>
      </c>
      <c r="Q70" s="561">
        <v>2004981330</v>
      </c>
      <c r="R70" s="561">
        <v>7090</v>
      </c>
      <c r="S70" s="561">
        <v>7140</v>
      </c>
      <c r="T70" s="561">
        <v>7020</v>
      </c>
      <c r="U70" s="561">
        <v>351000</v>
      </c>
      <c r="V70" s="561">
        <v>50000000</v>
      </c>
    </row>
    <row r="71" spans="2:22" ht="12.95" customHeight="1">
      <c r="B71" s="505"/>
      <c r="C71" s="505"/>
      <c r="D71" s="505"/>
      <c r="E71" s="505"/>
      <c r="M71" s="473" t="s">
        <v>2163</v>
      </c>
      <c r="N71" s="561">
        <v>7040</v>
      </c>
      <c r="O71" s="562">
        <v>90</v>
      </c>
      <c r="P71" s="561">
        <v>424981</v>
      </c>
      <c r="Q71" s="561">
        <v>2952735070</v>
      </c>
      <c r="R71" s="561">
        <v>7000</v>
      </c>
      <c r="S71" s="561">
        <v>7070</v>
      </c>
      <c r="T71" s="561">
        <v>6780</v>
      </c>
      <c r="U71" s="561">
        <v>352000</v>
      </c>
      <c r="V71" s="561">
        <v>50000000</v>
      </c>
    </row>
    <row r="72" spans="2:22" ht="12.95" customHeight="1">
      <c r="B72" s="505"/>
      <c r="C72" s="505"/>
      <c r="D72" s="505"/>
      <c r="E72" s="505"/>
      <c r="M72" s="473" t="s">
        <v>2165</v>
      </c>
      <c r="N72" s="561">
        <v>6950</v>
      </c>
      <c r="O72" s="562">
        <v>-90</v>
      </c>
      <c r="P72" s="561">
        <v>470381</v>
      </c>
      <c r="Q72" s="561">
        <v>3288172750</v>
      </c>
      <c r="R72" s="561">
        <v>7060</v>
      </c>
      <c r="S72" s="561">
        <v>7080</v>
      </c>
      <c r="T72" s="561">
        <v>6890</v>
      </c>
      <c r="U72" s="561">
        <v>347500</v>
      </c>
      <c r="V72" s="561">
        <v>50000000</v>
      </c>
    </row>
    <row r="73" spans="2:22" ht="12.95" customHeight="1">
      <c r="B73" s="505"/>
      <c r="C73" s="505"/>
      <c r="D73" s="505"/>
      <c r="E73" s="505"/>
      <c r="M73" s="473" t="s">
        <v>2166</v>
      </c>
      <c r="N73" s="561">
        <v>7040</v>
      </c>
      <c r="O73" s="562">
        <v>-440</v>
      </c>
      <c r="P73" s="561">
        <v>774024</v>
      </c>
      <c r="Q73" s="561">
        <v>5534548560</v>
      </c>
      <c r="R73" s="561">
        <v>7550</v>
      </c>
      <c r="S73" s="561">
        <v>7550</v>
      </c>
      <c r="T73" s="561">
        <v>7030</v>
      </c>
      <c r="U73" s="561">
        <v>352000</v>
      </c>
      <c r="V73" s="561">
        <v>50000000</v>
      </c>
    </row>
    <row r="74" spans="2:22" ht="12.95" customHeight="1">
      <c r="B74" s="505"/>
      <c r="C74" s="505"/>
      <c r="D74" s="505"/>
      <c r="E74" s="505"/>
      <c r="M74" s="473" t="s">
        <v>2167</v>
      </c>
      <c r="N74" s="561">
        <v>7480</v>
      </c>
      <c r="O74" s="562">
        <v>480</v>
      </c>
      <c r="P74" s="561">
        <v>588259</v>
      </c>
      <c r="Q74" s="561">
        <v>4308955460</v>
      </c>
      <c r="R74" s="561">
        <v>7040</v>
      </c>
      <c r="S74" s="561">
        <v>7480</v>
      </c>
      <c r="T74" s="561">
        <v>7010</v>
      </c>
      <c r="U74" s="561">
        <v>374000</v>
      </c>
      <c r="V74" s="561">
        <v>50000000</v>
      </c>
    </row>
    <row r="75" spans="2:22" ht="12.95" customHeight="1">
      <c r="B75" s="505"/>
      <c r="C75" s="505"/>
      <c r="D75" s="505"/>
      <c r="E75" s="505"/>
      <c r="M75" s="473" t="s">
        <v>2168</v>
      </c>
      <c r="N75" s="561">
        <v>7000</v>
      </c>
      <c r="O75" s="562">
        <v>-180</v>
      </c>
      <c r="P75" s="561">
        <v>296629</v>
      </c>
      <c r="Q75" s="561">
        <v>2080907770</v>
      </c>
      <c r="R75" s="561">
        <v>7150</v>
      </c>
      <c r="S75" s="561">
        <v>7170</v>
      </c>
      <c r="T75" s="561">
        <v>6980</v>
      </c>
      <c r="U75" s="561">
        <v>350000</v>
      </c>
      <c r="V75" s="561">
        <v>50000000</v>
      </c>
    </row>
    <row r="76" spans="2:22" ht="12.95" customHeight="1">
      <c r="B76" s="505"/>
      <c r="C76" s="505"/>
      <c r="D76" s="505"/>
      <c r="E76" s="505"/>
      <c r="M76" s="473" t="s">
        <v>2170</v>
      </c>
      <c r="N76" s="561">
        <v>7180</v>
      </c>
      <c r="O76" s="562">
        <v>190</v>
      </c>
      <c r="P76" s="561">
        <v>310488</v>
      </c>
      <c r="Q76" s="561">
        <v>2207172850</v>
      </c>
      <c r="R76" s="561">
        <v>7010</v>
      </c>
      <c r="S76" s="561">
        <v>7200</v>
      </c>
      <c r="T76" s="561">
        <v>7000</v>
      </c>
      <c r="U76" s="561">
        <v>359000</v>
      </c>
      <c r="V76" s="561">
        <v>50000000</v>
      </c>
    </row>
    <row r="77" spans="2:22" ht="12.95" customHeight="1">
      <c r="B77" s="505"/>
      <c r="C77" s="505"/>
      <c r="D77" s="505"/>
      <c r="E77" s="505"/>
      <c r="M77" s="473" t="s">
        <v>2171</v>
      </c>
      <c r="N77" s="561">
        <v>6990</v>
      </c>
      <c r="O77" s="562">
        <v>-140</v>
      </c>
      <c r="P77" s="561">
        <v>267475</v>
      </c>
      <c r="Q77" s="561">
        <v>1891366770</v>
      </c>
      <c r="R77" s="561">
        <v>7160</v>
      </c>
      <c r="S77" s="561">
        <v>7280</v>
      </c>
      <c r="T77" s="561">
        <v>6990</v>
      </c>
      <c r="U77" s="561">
        <v>349500</v>
      </c>
      <c r="V77" s="561">
        <v>50000000</v>
      </c>
    </row>
    <row r="78" spans="2:22" ht="12.95" customHeight="1">
      <c r="B78" s="505"/>
      <c r="C78" s="505"/>
      <c r="D78" s="505"/>
      <c r="E78" s="505"/>
      <c r="M78" s="473" t="s">
        <v>2173</v>
      </c>
      <c r="N78" s="561">
        <v>7130</v>
      </c>
      <c r="O78" s="562">
        <v>70</v>
      </c>
      <c r="P78" s="561">
        <v>250370</v>
      </c>
      <c r="Q78" s="561">
        <v>1775136990</v>
      </c>
      <c r="R78" s="561">
        <v>7110</v>
      </c>
      <c r="S78" s="561">
        <v>7150</v>
      </c>
      <c r="T78" s="561">
        <v>7010</v>
      </c>
      <c r="U78" s="561">
        <v>356500</v>
      </c>
      <c r="V78" s="561">
        <v>50000000</v>
      </c>
    </row>
    <row r="79" spans="2:22" ht="12.95" customHeight="1">
      <c r="B79" s="505"/>
      <c r="C79" s="505"/>
      <c r="D79" s="505"/>
      <c r="E79" s="505"/>
      <c r="M79" s="473" t="s">
        <v>2174</v>
      </c>
      <c r="N79" s="561">
        <v>7060</v>
      </c>
      <c r="O79" s="562">
        <v>30</v>
      </c>
      <c r="P79" s="561">
        <v>301607</v>
      </c>
      <c r="Q79" s="561">
        <v>2118232720</v>
      </c>
      <c r="R79" s="561">
        <v>6960</v>
      </c>
      <c r="S79" s="561">
        <v>7130</v>
      </c>
      <c r="T79" s="561">
        <v>6930</v>
      </c>
      <c r="U79" s="561">
        <v>353000</v>
      </c>
      <c r="V79" s="561">
        <v>50000000</v>
      </c>
    </row>
    <row r="80" spans="2:22" ht="12.95" customHeight="1">
      <c r="B80" s="505"/>
      <c r="C80" s="505"/>
      <c r="D80" s="505"/>
      <c r="E80" s="505"/>
      <c r="M80" s="473" t="s">
        <v>2176</v>
      </c>
      <c r="N80" s="561">
        <v>7030</v>
      </c>
      <c r="O80" s="562">
        <v>-280</v>
      </c>
      <c r="P80" s="561">
        <v>393988</v>
      </c>
      <c r="Q80" s="561">
        <v>2815589680</v>
      </c>
      <c r="R80" s="561">
        <v>7400</v>
      </c>
      <c r="S80" s="561">
        <v>7410</v>
      </c>
      <c r="T80" s="561">
        <v>7030</v>
      </c>
      <c r="U80" s="561">
        <v>351500</v>
      </c>
      <c r="V80" s="561">
        <v>50000000</v>
      </c>
    </row>
    <row r="81" spans="2:22" ht="12.95" customHeight="1">
      <c r="B81" s="505"/>
      <c r="C81" s="505"/>
      <c r="D81" s="505"/>
      <c r="E81" s="505"/>
      <c r="M81" s="473" t="s">
        <v>2177</v>
      </c>
      <c r="N81" s="561">
        <v>7310</v>
      </c>
      <c r="O81" s="562">
        <v>-330</v>
      </c>
      <c r="P81" s="561">
        <v>357813</v>
      </c>
      <c r="Q81" s="561">
        <v>2678238160</v>
      </c>
      <c r="R81" s="561">
        <v>7680</v>
      </c>
      <c r="S81" s="561">
        <v>7750</v>
      </c>
      <c r="T81" s="561">
        <v>7310</v>
      </c>
      <c r="U81" s="561">
        <v>365500</v>
      </c>
      <c r="V81" s="561">
        <v>50000000</v>
      </c>
    </row>
    <row r="82" spans="2:22" ht="12.95" customHeight="1">
      <c r="B82" s="505"/>
      <c r="C82" s="505"/>
      <c r="D82" s="505"/>
      <c r="E82" s="505"/>
      <c r="M82" s="494" t="s">
        <v>2179</v>
      </c>
      <c r="N82" s="561">
        <v>7640</v>
      </c>
      <c r="O82" s="562">
        <v>310</v>
      </c>
      <c r="P82" s="561">
        <v>425792</v>
      </c>
      <c r="Q82" s="561">
        <v>3236487460</v>
      </c>
      <c r="R82" s="561">
        <v>7340</v>
      </c>
      <c r="S82" s="561">
        <v>7750</v>
      </c>
      <c r="T82" s="561">
        <v>7300</v>
      </c>
      <c r="U82" s="561">
        <v>382000</v>
      </c>
      <c r="V82" s="561">
        <v>50000000</v>
      </c>
    </row>
    <row r="83" spans="2:22" ht="12.95" customHeight="1">
      <c r="B83" s="505"/>
      <c r="C83" s="505"/>
      <c r="D83" s="505"/>
      <c r="E83" s="505"/>
      <c r="M83" s="473" t="s">
        <v>2180</v>
      </c>
      <c r="N83" s="561">
        <v>7330</v>
      </c>
      <c r="O83" s="562">
        <v>60</v>
      </c>
      <c r="P83" s="561">
        <v>288253</v>
      </c>
      <c r="Q83" s="561">
        <v>2101846860</v>
      </c>
      <c r="R83" s="561">
        <v>7390</v>
      </c>
      <c r="S83" s="561">
        <v>7400</v>
      </c>
      <c r="T83" s="561">
        <v>7190</v>
      </c>
      <c r="U83" s="561">
        <v>366500</v>
      </c>
      <c r="V83" s="561">
        <v>50000000</v>
      </c>
    </row>
    <row r="84" spans="2:22" ht="12.95" customHeight="1">
      <c r="B84" s="505"/>
      <c r="C84" s="505"/>
      <c r="D84" s="505"/>
      <c r="E84" s="505"/>
      <c r="M84" s="473" t="s">
        <v>2183</v>
      </c>
      <c r="N84" s="561">
        <v>7270</v>
      </c>
      <c r="O84" s="562">
        <v>-180</v>
      </c>
      <c r="P84" s="561">
        <v>576399</v>
      </c>
      <c r="Q84" s="561">
        <v>4229641210</v>
      </c>
      <c r="R84" s="561">
        <v>7380</v>
      </c>
      <c r="S84" s="561">
        <v>7550</v>
      </c>
      <c r="T84" s="561">
        <v>7080</v>
      </c>
      <c r="U84" s="561">
        <v>363500</v>
      </c>
      <c r="V84" s="561">
        <v>50000000</v>
      </c>
    </row>
    <row r="85" spans="2:22" ht="12.95" customHeight="1">
      <c r="B85" s="505"/>
      <c r="C85" s="505"/>
      <c r="D85" s="505"/>
      <c r="E85" s="505"/>
      <c r="M85" s="473" t="s">
        <v>2185</v>
      </c>
      <c r="N85" s="561">
        <v>7450</v>
      </c>
      <c r="O85" s="562">
        <v>10</v>
      </c>
      <c r="P85" s="561">
        <v>306017</v>
      </c>
      <c r="Q85" s="561">
        <v>2254354670</v>
      </c>
      <c r="R85" s="561">
        <v>7350</v>
      </c>
      <c r="S85" s="561">
        <v>7480</v>
      </c>
      <c r="T85" s="561">
        <v>7280</v>
      </c>
      <c r="U85" s="561">
        <v>372500</v>
      </c>
      <c r="V85" s="561">
        <v>50000000</v>
      </c>
    </row>
    <row r="86" spans="2:22" ht="12.95" customHeight="1">
      <c r="B86" s="505"/>
      <c r="C86" s="505"/>
      <c r="D86" s="505"/>
      <c r="E86" s="505"/>
      <c r="M86" s="473" t="s">
        <v>2187</v>
      </c>
      <c r="N86" s="561">
        <v>7440</v>
      </c>
      <c r="O86" s="562">
        <v>20</v>
      </c>
      <c r="P86" s="561">
        <v>269161</v>
      </c>
      <c r="Q86" s="561">
        <v>2004042600</v>
      </c>
      <c r="R86" s="561">
        <v>7420</v>
      </c>
      <c r="S86" s="561">
        <v>7530</v>
      </c>
      <c r="T86" s="561">
        <v>7380</v>
      </c>
      <c r="U86" s="561">
        <v>372000</v>
      </c>
      <c r="V86" s="561">
        <v>50000000</v>
      </c>
    </row>
    <row r="87" spans="2:22" ht="12.95" customHeight="1">
      <c r="B87" s="505"/>
      <c r="C87" s="505"/>
      <c r="D87" s="505"/>
      <c r="E87" s="505"/>
      <c r="M87" s="473" t="s">
        <v>2188</v>
      </c>
      <c r="N87" s="561">
        <v>7420</v>
      </c>
      <c r="O87" s="562">
        <v>40</v>
      </c>
      <c r="P87" s="561">
        <v>444132</v>
      </c>
      <c r="Q87" s="561">
        <v>3309060210</v>
      </c>
      <c r="R87" s="561">
        <v>7440</v>
      </c>
      <c r="S87" s="561">
        <v>7590</v>
      </c>
      <c r="T87" s="561">
        <v>7310</v>
      </c>
      <c r="U87" s="561">
        <v>371000</v>
      </c>
      <c r="V87" s="561">
        <v>50000000</v>
      </c>
    </row>
    <row r="88" spans="2:22" ht="12.95" customHeight="1">
      <c r="B88" s="505"/>
      <c r="C88" s="505"/>
      <c r="D88" s="505"/>
      <c r="E88" s="505"/>
      <c r="M88" s="473" t="s">
        <v>2193</v>
      </c>
      <c r="N88" s="561">
        <v>7380</v>
      </c>
      <c r="O88" s="562">
        <v>-210</v>
      </c>
      <c r="P88" s="561">
        <v>670557</v>
      </c>
      <c r="Q88" s="561">
        <v>5030793000</v>
      </c>
      <c r="R88" s="561">
        <v>7670</v>
      </c>
      <c r="S88" s="561">
        <v>7730</v>
      </c>
      <c r="T88" s="561">
        <v>7370</v>
      </c>
      <c r="U88" s="561">
        <v>369000</v>
      </c>
      <c r="V88" s="561">
        <v>50000000</v>
      </c>
    </row>
    <row r="89" spans="2:22" ht="12.95" customHeight="1">
      <c r="B89" s="505"/>
      <c r="C89" s="505"/>
      <c r="D89" s="505"/>
      <c r="E89" s="505"/>
      <c r="M89" s="473" t="s">
        <v>2196</v>
      </c>
      <c r="N89" s="561">
        <v>7590</v>
      </c>
      <c r="O89" s="562">
        <v>-20</v>
      </c>
      <c r="P89" s="561">
        <v>509677</v>
      </c>
      <c r="Q89" s="561">
        <v>3905002800</v>
      </c>
      <c r="R89" s="561">
        <v>7500</v>
      </c>
      <c r="S89" s="561">
        <v>7860</v>
      </c>
      <c r="T89" s="561">
        <v>7480</v>
      </c>
      <c r="U89" s="561">
        <v>379500</v>
      </c>
      <c r="V89" s="561">
        <v>50000000</v>
      </c>
    </row>
    <row r="90" spans="2:22" ht="12.95" customHeight="1">
      <c r="B90" s="505"/>
      <c r="C90" s="505"/>
      <c r="D90" s="505"/>
      <c r="E90" s="505"/>
      <c r="M90" s="473" t="s">
        <v>2197</v>
      </c>
      <c r="N90" s="561">
        <v>7610</v>
      </c>
      <c r="O90" s="562">
        <v>0</v>
      </c>
      <c r="P90" s="561">
        <v>595546</v>
      </c>
      <c r="Q90" s="561">
        <v>4606702450</v>
      </c>
      <c r="R90" s="561">
        <v>7620</v>
      </c>
      <c r="S90" s="561">
        <v>7920</v>
      </c>
      <c r="T90" s="561">
        <v>7570</v>
      </c>
      <c r="U90" s="561">
        <v>380500</v>
      </c>
      <c r="V90" s="561">
        <v>50000000</v>
      </c>
    </row>
    <row r="91" spans="2:22" ht="12.95" customHeight="1">
      <c r="B91" s="505"/>
      <c r="C91" s="505"/>
      <c r="D91" s="505"/>
      <c r="E91" s="505"/>
      <c r="M91" s="473" t="s">
        <v>2200</v>
      </c>
      <c r="N91" s="561">
        <v>7610</v>
      </c>
      <c r="O91" s="562">
        <v>-340</v>
      </c>
      <c r="P91" s="561">
        <v>897400</v>
      </c>
      <c r="Q91" s="561">
        <v>6994458060</v>
      </c>
      <c r="R91" s="561">
        <v>8000</v>
      </c>
      <c r="S91" s="561">
        <v>8040</v>
      </c>
      <c r="T91" s="561">
        <v>7610</v>
      </c>
      <c r="U91" s="561">
        <v>380500</v>
      </c>
      <c r="V91" s="561">
        <v>50000000</v>
      </c>
    </row>
    <row r="92" spans="2:22" ht="12.95" customHeight="1">
      <c r="B92" s="505"/>
      <c r="C92" s="505"/>
      <c r="D92" s="505"/>
      <c r="E92" s="505"/>
      <c r="M92" s="473" t="s">
        <v>2201</v>
      </c>
      <c r="N92" s="561">
        <v>7950</v>
      </c>
      <c r="O92" s="562">
        <v>-10</v>
      </c>
      <c r="P92" s="561">
        <v>1924286</v>
      </c>
      <c r="Q92" s="561">
        <v>15355493290</v>
      </c>
      <c r="R92" s="561">
        <v>7930</v>
      </c>
      <c r="S92" s="561">
        <v>8170</v>
      </c>
      <c r="T92" s="561">
        <v>7720</v>
      </c>
      <c r="U92" s="561">
        <v>397500</v>
      </c>
      <c r="V92" s="561">
        <v>50000000</v>
      </c>
    </row>
    <row r="93" spans="2:22" ht="12.95" customHeight="1">
      <c r="B93" s="505"/>
      <c r="C93" s="505"/>
      <c r="D93" s="505"/>
      <c r="E93" s="505"/>
      <c r="M93" s="473" t="s">
        <v>2204</v>
      </c>
      <c r="N93" s="561">
        <v>7960</v>
      </c>
      <c r="O93" s="562">
        <v>-200</v>
      </c>
      <c r="P93" s="561">
        <v>2093166</v>
      </c>
      <c r="Q93" s="561">
        <v>16441253220</v>
      </c>
      <c r="R93" s="561">
        <v>8140</v>
      </c>
      <c r="S93" s="561">
        <v>8290</v>
      </c>
      <c r="T93" s="561">
        <v>7560</v>
      </c>
      <c r="U93" s="561">
        <v>398000</v>
      </c>
      <c r="V93" s="561">
        <v>50000000</v>
      </c>
    </row>
    <row r="94" spans="2:22" ht="12.95" customHeight="1">
      <c r="B94" s="505"/>
      <c r="C94" s="505"/>
      <c r="D94" s="505"/>
      <c r="E94" s="505"/>
      <c r="M94" s="473" t="s">
        <v>2206</v>
      </c>
      <c r="N94" s="561">
        <v>8160</v>
      </c>
      <c r="O94" s="561">
        <v>-1210</v>
      </c>
      <c r="P94" s="561">
        <v>2145486</v>
      </c>
      <c r="Q94" s="561">
        <v>18390959350</v>
      </c>
      <c r="R94" s="561">
        <v>9390</v>
      </c>
      <c r="S94" s="561">
        <v>9510</v>
      </c>
      <c r="T94" s="561">
        <v>8100</v>
      </c>
      <c r="U94" s="561">
        <v>408000</v>
      </c>
      <c r="V94" s="561">
        <v>50000000</v>
      </c>
    </row>
    <row r="95" spans="2:22" ht="12.95" customHeight="1">
      <c r="B95" s="505"/>
      <c r="C95" s="505"/>
      <c r="D95" s="505"/>
      <c r="E95" s="505"/>
      <c r="M95" s="473" t="s">
        <v>2207</v>
      </c>
      <c r="N95" s="561">
        <v>9370</v>
      </c>
      <c r="O95" s="562">
        <v>570</v>
      </c>
      <c r="P95" s="561">
        <v>1428228</v>
      </c>
      <c r="Q95" s="561">
        <v>13201376230</v>
      </c>
      <c r="R95" s="561">
        <v>8680</v>
      </c>
      <c r="S95" s="561">
        <v>9500</v>
      </c>
      <c r="T95" s="561">
        <v>8680</v>
      </c>
      <c r="U95" s="561">
        <v>468500</v>
      </c>
      <c r="V95" s="561">
        <v>50000000</v>
      </c>
    </row>
    <row r="96" spans="2:22" ht="12.95" customHeight="1">
      <c r="B96" s="505"/>
      <c r="C96" s="505"/>
      <c r="D96" s="505"/>
      <c r="E96" s="505"/>
      <c r="M96" s="473" t="s">
        <v>2209</v>
      </c>
      <c r="N96" s="561">
        <v>8800</v>
      </c>
      <c r="O96" s="562">
        <v>-290</v>
      </c>
      <c r="P96" s="561">
        <v>1018441</v>
      </c>
      <c r="Q96" s="561">
        <v>9024064380</v>
      </c>
      <c r="R96" s="561">
        <v>9160</v>
      </c>
      <c r="S96" s="561">
        <v>9170</v>
      </c>
      <c r="T96" s="561">
        <v>8600</v>
      </c>
      <c r="U96" s="561">
        <v>440000</v>
      </c>
      <c r="V96" s="561">
        <v>50000000</v>
      </c>
    </row>
    <row r="97" spans="2:22" ht="12.95" customHeight="1">
      <c r="B97" s="505"/>
      <c r="C97" s="505"/>
      <c r="D97" s="505"/>
      <c r="E97" s="505"/>
      <c r="M97" s="473" t="s">
        <v>2211</v>
      </c>
      <c r="N97" s="561">
        <v>9090</v>
      </c>
      <c r="O97" s="562">
        <v>120</v>
      </c>
      <c r="P97" s="561">
        <v>950875</v>
      </c>
      <c r="Q97" s="561">
        <v>8675215690</v>
      </c>
      <c r="R97" s="561">
        <v>9000</v>
      </c>
      <c r="S97" s="561">
        <v>9330</v>
      </c>
      <c r="T97" s="561">
        <v>8860</v>
      </c>
      <c r="U97" s="561">
        <v>454500</v>
      </c>
      <c r="V97" s="561">
        <v>50000000</v>
      </c>
    </row>
    <row r="98" spans="2:22" ht="12.95" customHeight="1">
      <c r="B98" s="505"/>
      <c r="C98" s="505"/>
      <c r="D98" s="505"/>
      <c r="E98" s="505"/>
      <c r="M98" s="473" t="s">
        <v>2212</v>
      </c>
      <c r="N98" s="561">
        <v>8970</v>
      </c>
      <c r="O98" s="562">
        <v>210</v>
      </c>
      <c r="P98" s="561">
        <v>745574</v>
      </c>
      <c r="Q98" s="561">
        <v>6581942960</v>
      </c>
      <c r="R98" s="561">
        <v>8670</v>
      </c>
      <c r="S98" s="561">
        <v>9010</v>
      </c>
      <c r="T98" s="561">
        <v>8540</v>
      </c>
      <c r="U98" s="561">
        <v>448500</v>
      </c>
      <c r="V98" s="561">
        <v>50000000</v>
      </c>
    </row>
    <row r="99" spans="2:22" ht="12.95" customHeight="1">
      <c r="B99" s="505"/>
      <c r="C99" s="505"/>
      <c r="D99" s="505"/>
      <c r="E99" s="505"/>
      <c r="M99" s="473" t="s">
        <v>2215</v>
      </c>
      <c r="N99" s="561">
        <v>8760</v>
      </c>
      <c r="O99" s="562">
        <v>480</v>
      </c>
      <c r="P99" s="561">
        <v>762615</v>
      </c>
      <c r="Q99" s="561">
        <v>6518146940</v>
      </c>
      <c r="R99" s="561">
        <v>8320</v>
      </c>
      <c r="S99" s="561">
        <v>8800</v>
      </c>
      <c r="T99" s="561">
        <v>8250</v>
      </c>
      <c r="U99" s="561">
        <v>438000</v>
      </c>
      <c r="V99" s="561">
        <v>50000000</v>
      </c>
    </row>
    <row r="100" spans="2:22" ht="12.95" customHeight="1">
      <c r="B100" s="505"/>
      <c r="C100" s="505"/>
      <c r="D100" s="505"/>
      <c r="E100" s="505"/>
      <c r="M100" s="473" t="s">
        <v>2216</v>
      </c>
      <c r="N100" s="561">
        <v>8280</v>
      </c>
      <c r="O100" s="562">
        <v>110</v>
      </c>
      <c r="P100" s="561">
        <v>438984</v>
      </c>
      <c r="Q100" s="561">
        <v>3595957740</v>
      </c>
      <c r="R100" s="561">
        <v>8300</v>
      </c>
      <c r="S100" s="561">
        <v>8330</v>
      </c>
      <c r="T100" s="561">
        <v>8040</v>
      </c>
      <c r="U100" s="561">
        <v>414000</v>
      </c>
      <c r="V100" s="561">
        <v>50000000</v>
      </c>
    </row>
    <row r="101" spans="2:22" ht="12.95" customHeight="1">
      <c r="B101" s="505"/>
      <c r="C101" s="505"/>
      <c r="D101" s="505"/>
      <c r="E101" s="505"/>
      <c r="M101" s="473" t="s">
        <v>2217</v>
      </c>
      <c r="N101" s="561">
        <v>8170</v>
      </c>
      <c r="O101" s="562">
        <v>300</v>
      </c>
      <c r="P101" s="561">
        <v>1416137</v>
      </c>
      <c r="Q101" s="561">
        <v>11581699280</v>
      </c>
      <c r="R101" s="561">
        <v>7880</v>
      </c>
      <c r="S101" s="561">
        <v>8360</v>
      </c>
      <c r="T101" s="561">
        <v>7820</v>
      </c>
      <c r="U101" s="561">
        <v>408500</v>
      </c>
      <c r="V101" s="561">
        <v>50000000</v>
      </c>
    </row>
    <row r="102" spans="2:22" ht="12.95" customHeight="1">
      <c r="B102" s="505"/>
      <c r="C102" s="505"/>
      <c r="D102" s="505"/>
      <c r="E102" s="505"/>
      <c r="M102" s="473" t="s">
        <v>2218</v>
      </c>
      <c r="N102" s="561">
        <v>7870</v>
      </c>
      <c r="O102" s="562">
        <v>0</v>
      </c>
      <c r="P102" s="561">
        <v>267017</v>
      </c>
      <c r="Q102" s="561">
        <v>2095042560</v>
      </c>
      <c r="R102" s="561">
        <v>7890</v>
      </c>
      <c r="S102" s="561">
        <v>7930</v>
      </c>
      <c r="T102" s="561">
        <v>7780</v>
      </c>
      <c r="U102" s="561">
        <v>393500</v>
      </c>
      <c r="V102" s="561">
        <v>50000000</v>
      </c>
    </row>
    <row r="103" spans="2:22" ht="12.95" customHeight="1">
      <c r="B103" s="505"/>
      <c r="C103" s="505"/>
      <c r="D103" s="505"/>
      <c r="E103" s="505"/>
      <c r="M103" s="473" t="s">
        <v>2219</v>
      </c>
      <c r="N103" s="561">
        <v>7870</v>
      </c>
      <c r="O103" s="562">
        <v>130</v>
      </c>
      <c r="P103" s="561">
        <v>548190</v>
      </c>
      <c r="Q103" s="561">
        <v>4310749740</v>
      </c>
      <c r="R103" s="561">
        <v>7800</v>
      </c>
      <c r="S103" s="561">
        <v>7990</v>
      </c>
      <c r="T103" s="561">
        <v>7770</v>
      </c>
      <c r="U103" s="561">
        <v>393500</v>
      </c>
      <c r="V103" s="561">
        <v>50000000</v>
      </c>
    </row>
    <row r="104" spans="2:22" ht="12.95" customHeight="1">
      <c r="M104" s="473" t="s">
        <v>2221</v>
      </c>
      <c r="N104" s="561">
        <v>7740</v>
      </c>
      <c r="O104" s="562">
        <v>90</v>
      </c>
      <c r="P104" s="561">
        <v>297342</v>
      </c>
      <c r="Q104" s="561">
        <v>2276683260</v>
      </c>
      <c r="R104" s="561">
        <v>7710</v>
      </c>
      <c r="S104" s="561">
        <v>7760</v>
      </c>
      <c r="T104" s="561">
        <v>7530</v>
      </c>
      <c r="U104" s="561">
        <v>387000</v>
      </c>
      <c r="V104" s="561">
        <v>50000000</v>
      </c>
    </row>
    <row r="105" spans="2:22" ht="12.95" customHeight="1">
      <c r="M105" s="473" t="s">
        <v>2222</v>
      </c>
      <c r="N105" s="561">
        <v>7650</v>
      </c>
      <c r="O105" s="562">
        <v>50</v>
      </c>
      <c r="P105" s="561">
        <v>579273</v>
      </c>
      <c r="Q105" s="561">
        <v>4461453360</v>
      </c>
      <c r="R105" s="561">
        <v>7640</v>
      </c>
      <c r="S105" s="561">
        <v>7820</v>
      </c>
      <c r="T105" s="561">
        <v>7580</v>
      </c>
      <c r="U105" s="561">
        <v>382500</v>
      </c>
      <c r="V105" s="561">
        <v>50000000</v>
      </c>
    </row>
    <row r="106" spans="2:22" ht="12.95" customHeight="1">
      <c r="B106" s="505"/>
      <c r="C106" s="505"/>
      <c r="D106" s="505"/>
      <c r="M106" s="473" t="s">
        <v>2223</v>
      </c>
      <c r="N106" s="561">
        <v>7600</v>
      </c>
      <c r="O106" s="562">
        <v>20</v>
      </c>
      <c r="P106" s="561">
        <v>453955</v>
      </c>
      <c r="Q106" s="561">
        <v>3384546840</v>
      </c>
      <c r="R106" s="561">
        <v>7580</v>
      </c>
      <c r="S106" s="561">
        <v>7660</v>
      </c>
      <c r="T106" s="561">
        <v>7310</v>
      </c>
      <c r="U106" s="561">
        <v>380000</v>
      </c>
      <c r="V106" s="561">
        <v>50000000</v>
      </c>
    </row>
    <row r="107" spans="2:22" ht="12.95" customHeight="1">
      <c r="B107" s="505"/>
      <c r="C107" s="505"/>
      <c r="D107" s="505"/>
      <c r="M107" s="473" t="s">
        <v>2224</v>
      </c>
      <c r="N107" s="561">
        <v>7580</v>
      </c>
      <c r="O107" s="562">
        <v>-70</v>
      </c>
      <c r="P107" s="561">
        <v>429516</v>
      </c>
      <c r="Q107" s="561">
        <v>3271447070</v>
      </c>
      <c r="R107" s="561">
        <v>7650</v>
      </c>
      <c r="S107" s="561">
        <v>7780</v>
      </c>
      <c r="T107" s="561">
        <v>7520</v>
      </c>
      <c r="U107" s="561">
        <v>379000</v>
      </c>
      <c r="V107" s="561">
        <v>50000000</v>
      </c>
    </row>
    <row r="108" spans="2:22" ht="12.95" customHeight="1">
      <c r="B108" s="505"/>
      <c r="C108" s="505"/>
      <c r="D108" s="505"/>
      <c r="M108" s="473" t="s">
        <v>2226</v>
      </c>
      <c r="N108" s="561">
        <v>7650</v>
      </c>
      <c r="O108" s="562">
        <v>50</v>
      </c>
      <c r="P108" s="561">
        <v>558133</v>
      </c>
      <c r="Q108" s="561">
        <v>4245452400</v>
      </c>
      <c r="R108" s="561">
        <v>7510</v>
      </c>
      <c r="S108" s="561">
        <v>7710</v>
      </c>
      <c r="T108" s="561">
        <v>7470</v>
      </c>
      <c r="U108" s="561">
        <v>382500</v>
      </c>
      <c r="V108" s="561">
        <v>50000000</v>
      </c>
    </row>
    <row r="109" spans="2:22" ht="12.95" customHeight="1">
      <c r="B109" s="505"/>
      <c r="C109" s="505"/>
      <c r="D109" s="505"/>
      <c r="M109" s="473" t="s">
        <v>2227</v>
      </c>
      <c r="N109" s="561">
        <v>7600</v>
      </c>
      <c r="O109" s="562">
        <v>280</v>
      </c>
      <c r="P109" s="561">
        <v>1969465</v>
      </c>
      <c r="Q109" s="561">
        <v>15048995410</v>
      </c>
      <c r="R109" s="561">
        <v>7240</v>
      </c>
      <c r="S109" s="561">
        <v>7940</v>
      </c>
      <c r="T109" s="561">
        <v>7230</v>
      </c>
      <c r="U109" s="561">
        <v>380000</v>
      </c>
      <c r="V109" s="561">
        <v>50000000</v>
      </c>
    </row>
    <row r="110" spans="2:22" ht="12.95" customHeight="1">
      <c r="B110" s="505"/>
      <c r="C110" s="505"/>
      <c r="D110" s="505"/>
      <c r="M110" s="473" t="s">
        <v>2228</v>
      </c>
      <c r="N110" s="561">
        <v>7320</v>
      </c>
      <c r="O110" s="562">
        <v>100</v>
      </c>
      <c r="P110" s="561">
        <v>329202</v>
      </c>
      <c r="Q110" s="561">
        <v>2405896880</v>
      </c>
      <c r="R110" s="561">
        <v>7230</v>
      </c>
      <c r="S110" s="561">
        <v>7380</v>
      </c>
      <c r="T110" s="561">
        <v>7220</v>
      </c>
      <c r="U110" s="561">
        <v>366000</v>
      </c>
      <c r="V110" s="561">
        <v>50000000</v>
      </c>
    </row>
    <row r="111" spans="2:22" ht="12.95" customHeight="1">
      <c r="B111" s="505"/>
      <c r="C111" s="505"/>
      <c r="D111" s="505"/>
      <c r="M111" s="473" t="s">
        <v>2229</v>
      </c>
      <c r="N111" s="561">
        <v>7220</v>
      </c>
      <c r="O111" s="562">
        <v>-50</v>
      </c>
      <c r="P111" s="561">
        <v>270466</v>
      </c>
      <c r="Q111" s="561">
        <v>1969448430</v>
      </c>
      <c r="R111" s="561">
        <v>7350</v>
      </c>
      <c r="S111" s="561">
        <v>7410</v>
      </c>
      <c r="T111" s="561">
        <v>7210</v>
      </c>
      <c r="U111" s="561">
        <v>361000</v>
      </c>
      <c r="V111" s="561">
        <v>50000000</v>
      </c>
    </row>
    <row r="112" spans="2:22" ht="12.95" customHeight="1">
      <c r="B112" s="505"/>
      <c r="C112" s="505"/>
      <c r="D112" s="505"/>
      <c r="M112" s="473" t="s">
        <v>2230</v>
      </c>
      <c r="N112" s="561">
        <v>7270</v>
      </c>
      <c r="O112" s="562">
        <v>70</v>
      </c>
      <c r="P112" s="561">
        <v>487485</v>
      </c>
      <c r="Q112" s="561">
        <v>3499252040</v>
      </c>
      <c r="R112" s="561">
        <v>7170</v>
      </c>
      <c r="S112" s="561">
        <v>7340</v>
      </c>
      <c r="T112" s="561">
        <v>7000</v>
      </c>
      <c r="U112" s="561">
        <v>363500</v>
      </c>
      <c r="V112" s="561">
        <v>50000000</v>
      </c>
    </row>
    <row r="113" spans="1:22" ht="12.95" customHeight="1">
      <c r="B113" s="505"/>
      <c r="C113" s="505"/>
      <c r="D113" s="505"/>
      <c r="J113" s="561"/>
      <c r="M113" s="473" t="s">
        <v>2232</v>
      </c>
      <c r="N113" s="561">
        <v>7200</v>
      </c>
      <c r="O113" s="562">
        <v>-100</v>
      </c>
      <c r="P113" s="561">
        <v>669871</v>
      </c>
      <c r="Q113" s="561">
        <v>4903228710</v>
      </c>
      <c r="R113" s="561">
        <v>7340</v>
      </c>
      <c r="S113" s="561">
        <v>7500</v>
      </c>
      <c r="T113" s="561">
        <v>7200</v>
      </c>
      <c r="U113" s="561">
        <v>360000</v>
      </c>
      <c r="V113" s="561">
        <v>50000000</v>
      </c>
    </row>
    <row r="114" spans="1:22" ht="12.95" customHeight="1">
      <c r="B114" s="505"/>
      <c r="C114" s="505"/>
      <c r="D114" s="505"/>
      <c r="M114" s="473" t="s">
        <v>2233</v>
      </c>
      <c r="N114" s="561">
        <v>7300</v>
      </c>
      <c r="O114" s="562">
        <v>80</v>
      </c>
      <c r="P114" s="561">
        <v>502797</v>
      </c>
      <c r="Q114" s="561">
        <v>3613338560</v>
      </c>
      <c r="R114" s="561">
        <v>7090</v>
      </c>
      <c r="S114" s="561">
        <v>7360</v>
      </c>
      <c r="T114" s="561">
        <v>6980</v>
      </c>
      <c r="U114" s="561">
        <v>365000</v>
      </c>
      <c r="V114" s="561">
        <v>50000000</v>
      </c>
    </row>
    <row r="115" spans="1:22" ht="12.95" customHeight="1">
      <c r="M115" s="473" t="s">
        <v>2235</v>
      </c>
      <c r="N115" s="561">
        <v>7220</v>
      </c>
      <c r="O115" s="562">
        <v>-50</v>
      </c>
      <c r="P115" s="561">
        <v>504037</v>
      </c>
      <c r="Q115" s="561">
        <v>3680279270</v>
      </c>
      <c r="R115" s="561">
        <v>7190</v>
      </c>
      <c r="S115" s="561">
        <v>7410</v>
      </c>
      <c r="T115" s="561">
        <v>7140</v>
      </c>
      <c r="U115" s="561">
        <v>361000</v>
      </c>
      <c r="V115" s="561">
        <v>50000000</v>
      </c>
    </row>
    <row r="116" spans="1:22" ht="12.95" customHeight="1">
      <c r="M116" s="473" t="s">
        <v>2236</v>
      </c>
      <c r="N116" s="561">
        <v>7270</v>
      </c>
      <c r="O116" s="562">
        <v>170</v>
      </c>
      <c r="P116" s="561">
        <v>829887</v>
      </c>
      <c r="Q116" s="561">
        <v>6060253520</v>
      </c>
      <c r="R116" s="561">
        <v>7190</v>
      </c>
      <c r="S116" s="561">
        <v>7440</v>
      </c>
      <c r="T116" s="561">
        <v>7160</v>
      </c>
      <c r="U116" s="561">
        <v>363500</v>
      </c>
      <c r="V116" s="561">
        <v>50000000</v>
      </c>
    </row>
    <row r="117" spans="1:22" ht="12.95" customHeight="1">
      <c r="M117" s="473" t="s">
        <v>2237</v>
      </c>
      <c r="N117" s="561">
        <v>7100</v>
      </c>
      <c r="O117" s="562">
        <v>0</v>
      </c>
      <c r="P117" s="561">
        <v>1333541</v>
      </c>
      <c r="Q117" s="561">
        <v>9546368150</v>
      </c>
      <c r="R117" s="561">
        <v>7210</v>
      </c>
      <c r="S117" s="561">
        <v>7300</v>
      </c>
      <c r="T117" s="561">
        <v>7020</v>
      </c>
      <c r="U117" s="561">
        <v>355000</v>
      </c>
      <c r="V117" s="561">
        <v>50000000</v>
      </c>
    </row>
    <row r="118" spans="1:22" ht="12.95" customHeight="1">
      <c r="M118" s="473" t="s">
        <v>2238</v>
      </c>
      <c r="N118" s="561">
        <v>7100</v>
      </c>
      <c r="O118" s="562">
        <v>430</v>
      </c>
      <c r="P118" s="561">
        <v>1503080</v>
      </c>
      <c r="Q118" s="561">
        <v>10318880220</v>
      </c>
      <c r="R118" s="561">
        <v>6710</v>
      </c>
      <c r="S118" s="561">
        <v>7100</v>
      </c>
      <c r="T118" s="561">
        <v>6630</v>
      </c>
      <c r="U118" s="561">
        <v>355000</v>
      </c>
      <c r="V118" s="561">
        <v>50000000</v>
      </c>
    </row>
    <row r="119" spans="1:22" ht="12.95" customHeight="1">
      <c r="M119" s="473" t="s">
        <v>2239</v>
      </c>
      <c r="N119" s="561">
        <v>6670</v>
      </c>
      <c r="O119" s="562">
        <v>0</v>
      </c>
      <c r="P119" s="561">
        <v>516235</v>
      </c>
      <c r="Q119" s="561">
        <v>3440285390</v>
      </c>
      <c r="R119" s="561">
        <v>6700</v>
      </c>
      <c r="S119" s="561">
        <v>6800</v>
      </c>
      <c r="T119" s="561">
        <v>6580</v>
      </c>
      <c r="U119" s="561">
        <v>333500</v>
      </c>
      <c r="V119" s="561">
        <v>50000000</v>
      </c>
    </row>
    <row r="120" spans="1:22" ht="12.95" customHeight="1">
      <c r="A120" s="512"/>
      <c r="B120" s="510"/>
      <c r="C120" s="510"/>
      <c r="D120" s="510"/>
      <c r="E120" s="510"/>
      <c r="F120" s="510"/>
      <c r="M120" s="473" t="s">
        <v>2240</v>
      </c>
      <c r="N120" s="561">
        <v>6670</v>
      </c>
      <c r="O120" s="562">
        <v>120</v>
      </c>
      <c r="P120" s="561">
        <v>972994</v>
      </c>
      <c r="Q120" s="561">
        <v>6485084110</v>
      </c>
      <c r="R120" s="561">
        <v>6610</v>
      </c>
      <c r="S120" s="561">
        <v>6810</v>
      </c>
      <c r="T120" s="561">
        <v>6510</v>
      </c>
      <c r="U120" s="561">
        <v>333500</v>
      </c>
      <c r="V120" s="561">
        <v>50000000</v>
      </c>
    </row>
    <row r="121" spans="1:22" ht="12.95" customHeight="1">
      <c r="A121" s="512"/>
      <c r="B121" s="510"/>
      <c r="C121" s="510"/>
      <c r="D121" s="510"/>
      <c r="E121" s="510"/>
      <c r="F121" s="510"/>
      <c r="M121" s="473" t="s">
        <v>2243</v>
      </c>
      <c r="N121" s="561">
        <v>6550</v>
      </c>
      <c r="O121" s="562">
        <v>130</v>
      </c>
      <c r="P121" s="561">
        <v>894694</v>
      </c>
      <c r="Q121" s="561">
        <v>5816402810</v>
      </c>
      <c r="R121" s="561">
        <v>6490</v>
      </c>
      <c r="S121" s="561">
        <v>6600</v>
      </c>
      <c r="T121" s="561">
        <v>6370</v>
      </c>
      <c r="U121" s="561">
        <v>327500</v>
      </c>
      <c r="V121" s="561">
        <v>50000000</v>
      </c>
    </row>
    <row r="122" spans="1:22" ht="12.95" customHeight="1">
      <c r="A122" s="510"/>
      <c r="B122" s="510"/>
      <c r="C122" s="510"/>
      <c r="D122" s="510"/>
      <c r="E122" s="510"/>
      <c r="F122" s="510"/>
      <c r="M122" s="473" t="s">
        <v>2245</v>
      </c>
      <c r="N122" s="561">
        <v>6420</v>
      </c>
      <c r="O122" s="562">
        <v>-130</v>
      </c>
      <c r="P122" s="561">
        <v>616054</v>
      </c>
      <c r="Q122" s="561">
        <v>4052718940</v>
      </c>
      <c r="R122" s="561">
        <v>6650</v>
      </c>
      <c r="S122" s="561">
        <v>6710</v>
      </c>
      <c r="T122" s="561">
        <v>6420</v>
      </c>
      <c r="U122" s="561">
        <v>321000</v>
      </c>
      <c r="V122" s="561">
        <v>50000000</v>
      </c>
    </row>
    <row r="123" spans="1:22" ht="12.95" customHeight="1">
      <c r="A123" s="505"/>
      <c r="B123" s="505"/>
      <c r="C123" s="505"/>
      <c r="D123" s="505"/>
      <c r="E123" s="505"/>
      <c r="M123" s="473" t="s">
        <v>2247</v>
      </c>
      <c r="N123" s="561">
        <v>6550</v>
      </c>
      <c r="O123" s="562">
        <v>140</v>
      </c>
      <c r="P123" s="561">
        <v>752114</v>
      </c>
      <c r="Q123" s="561">
        <v>4927865260</v>
      </c>
      <c r="R123" s="561">
        <v>6550</v>
      </c>
      <c r="S123" s="561">
        <v>6680</v>
      </c>
      <c r="T123" s="561">
        <v>6370</v>
      </c>
      <c r="U123" s="561">
        <v>327500</v>
      </c>
      <c r="V123" s="561">
        <v>50000000</v>
      </c>
    </row>
    <row r="124" spans="1:22" ht="12.95" customHeight="1">
      <c r="A124" s="505"/>
      <c r="B124" s="505"/>
      <c r="C124" s="505"/>
      <c r="D124" s="505"/>
      <c r="E124" s="505"/>
      <c r="M124" s="473" t="s">
        <v>2248</v>
      </c>
      <c r="N124" s="561">
        <v>6410</v>
      </c>
      <c r="O124" s="562">
        <v>-40</v>
      </c>
      <c r="P124" s="561">
        <v>717701</v>
      </c>
      <c r="Q124" s="561">
        <v>4576113300</v>
      </c>
      <c r="R124" s="561">
        <v>6330</v>
      </c>
      <c r="S124" s="561">
        <v>6540</v>
      </c>
      <c r="T124" s="561">
        <v>6160</v>
      </c>
      <c r="U124" s="561">
        <v>320500</v>
      </c>
      <c r="V124" s="561">
        <v>50000000</v>
      </c>
    </row>
    <row r="125" spans="1:22" ht="12.95" customHeight="1">
      <c r="A125" s="505"/>
      <c r="B125" s="505"/>
      <c r="C125" s="505"/>
      <c r="D125" s="505"/>
      <c r="E125" s="505"/>
      <c r="M125" s="473" t="s">
        <v>2249</v>
      </c>
      <c r="N125" s="561">
        <v>6450</v>
      </c>
      <c r="O125" s="562">
        <v>0</v>
      </c>
      <c r="P125" s="561">
        <v>1258214</v>
      </c>
      <c r="Q125" s="561">
        <v>8309603180</v>
      </c>
      <c r="R125" s="561">
        <v>6510</v>
      </c>
      <c r="S125" s="561">
        <v>6860</v>
      </c>
      <c r="T125" s="561">
        <v>6430</v>
      </c>
      <c r="U125" s="561">
        <v>322500</v>
      </c>
      <c r="V125" s="561">
        <v>50000000</v>
      </c>
    </row>
    <row r="126" spans="1:22" ht="12.95" customHeight="1">
      <c r="A126" s="505"/>
      <c r="B126" s="505"/>
      <c r="C126" s="505"/>
      <c r="D126" s="505"/>
      <c r="E126" s="505"/>
      <c r="M126" s="473" t="s">
        <v>2250</v>
      </c>
      <c r="N126" s="561">
        <v>6450</v>
      </c>
      <c r="O126" s="562">
        <v>-320</v>
      </c>
      <c r="P126" s="561">
        <v>1807259</v>
      </c>
      <c r="Q126" s="561">
        <v>12425160520</v>
      </c>
      <c r="R126" s="561">
        <v>6830</v>
      </c>
      <c r="S126" s="561">
        <v>7150</v>
      </c>
      <c r="T126" s="561">
        <v>6450</v>
      </c>
      <c r="U126" s="561">
        <v>322500</v>
      </c>
      <c r="V126" s="561">
        <v>50000000</v>
      </c>
    </row>
    <row r="127" spans="1:22" ht="12.95" customHeight="1">
      <c r="A127" s="505"/>
      <c r="B127" s="505"/>
      <c r="C127" s="505"/>
      <c r="D127" s="505"/>
      <c r="E127" s="505"/>
      <c r="M127" s="473" t="s">
        <v>2251</v>
      </c>
      <c r="N127" s="561">
        <v>6770</v>
      </c>
      <c r="O127" s="562">
        <v>10</v>
      </c>
      <c r="P127" s="561">
        <v>736973</v>
      </c>
      <c r="Q127" s="561">
        <v>4940276420</v>
      </c>
      <c r="R127" s="561">
        <v>6580</v>
      </c>
      <c r="S127" s="561">
        <v>6810</v>
      </c>
      <c r="T127" s="561">
        <v>6580</v>
      </c>
      <c r="U127" s="561">
        <v>338500</v>
      </c>
      <c r="V127" s="561">
        <v>50000000</v>
      </c>
    </row>
    <row r="128" spans="1:22" ht="12.95" customHeight="1">
      <c r="A128" s="505"/>
      <c r="B128" s="505"/>
      <c r="C128" s="505"/>
      <c r="D128" s="505"/>
      <c r="E128" s="505"/>
      <c r="M128" s="473" t="s">
        <v>2252</v>
      </c>
      <c r="N128" s="561">
        <v>6760</v>
      </c>
      <c r="O128" s="562">
        <v>-90</v>
      </c>
      <c r="P128" s="561">
        <v>930848</v>
      </c>
      <c r="Q128" s="561">
        <v>6396514360</v>
      </c>
      <c r="R128" s="561">
        <v>7040</v>
      </c>
      <c r="S128" s="561">
        <v>7080</v>
      </c>
      <c r="T128" s="561">
        <v>6670</v>
      </c>
      <c r="U128" s="561">
        <v>338000</v>
      </c>
      <c r="V128" s="561">
        <v>50000000</v>
      </c>
    </row>
    <row r="129" spans="1:22" ht="12.95" customHeight="1">
      <c r="A129" s="505"/>
      <c r="B129" s="505"/>
      <c r="C129" s="505"/>
      <c r="D129" s="505"/>
      <c r="E129" s="505"/>
      <c r="M129" s="473" t="s">
        <v>2253</v>
      </c>
      <c r="N129" s="561">
        <v>6850</v>
      </c>
      <c r="O129" s="562">
        <v>-180</v>
      </c>
      <c r="P129" s="561">
        <v>1248489</v>
      </c>
      <c r="Q129" s="561">
        <v>8734696070</v>
      </c>
      <c r="R129" s="561">
        <v>7030</v>
      </c>
      <c r="S129" s="561">
        <v>7240</v>
      </c>
      <c r="T129" s="561">
        <v>6760</v>
      </c>
      <c r="U129" s="561">
        <v>342500</v>
      </c>
      <c r="V129" s="561">
        <v>50000000</v>
      </c>
    </row>
    <row r="130" spans="1:22" ht="12.95" customHeight="1">
      <c r="A130" s="505"/>
      <c r="B130" s="505"/>
      <c r="C130" s="505"/>
      <c r="D130" s="505"/>
      <c r="E130" s="505"/>
      <c r="M130" s="473" t="s">
        <v>2254</v>
      </c>
      <c r="N130" s="561">
        <v>7030</v>
      </c>
      <c r="O130" s="562">
        <v>-30</v>
      </c>
      <c r="P130" s="561">
        <v>1531460</v>
      </c>
      <c r="Q130" s="561">
        <v>11011435290</v>
      </c>
      <c r="R130" s="561">
        <v>6980</v>
      </c>
      <c r="S130" s="561">
        <v>7380</v>
      </c>
      <c r="T130" s="561">
        <v>6960</v>
      </c>
      <c r="U130" s="561">
        <v>351500</v>
      </c>
      <c r="V130" s="561">
        <v>50000000</v>
      </c>
    </row>
    <row r="131" spans="1:22" ht="12.95" customHeight="1">
      <c r="A131" s="505"/>
      <c r="B131" s="505"/>
      <c r="C131" s="505"/>
      <c r="D131" s="505"/>
      <c r="E131" s="505"/>
      <c r="M131" s="473" t="s">
        <v>2255</v>
      </c>
      <c r="N131" s="561">
        <v>7060</v>
      </c>
      <c r="O131" s="562">
        <v>-130</v>
      </c>
      <c r="P131" s="561">
        <v>1175533</v>
      </c>
      <c r="Q131" s="561">
        <v>8351887170</v>
      </c>
      <c r="R131" s="561">
        <v>7250</v>
      </c>
      <c r="S131" s="561">
        <v>7370</v>
      </c>
      <c r="T131" s="561">
        <v>6910</v>
      </c>
      <c r="U131" s="561">
        <v>353000</v>
      </c>
      <c r="V131" s="561">
        <v>50000000</v>
      </c>
    </row>
    <row r="132" spans="1:22" ht="12.95" customHeight="1">
      <c r="A132" s="505"/>
      <c r="B132" s="505"/>
      <c r="C132" s="505"/>
      <c r="D132" s="505"/>
      <c r="E132" s="505"/>
      <c r="M132" s="473" t="s">
        <v>2256</v>
      </c>
      <c r="N132" s="561">
        <v>7190</v>
      </c>
      <c r="O132" s="562">
        <v>140</v>
      </c>
      <c r="P132" s="561">
        <v>1655363</v>
      </c>
      <c r="Q132" s="561">
        <v>11980406040</v>
      </c>
      <c r="R132" s="561">
        <v>7280</v>
      </c>
      <c r="S132" s="561">
        <v>7420</v>
      </c>
      <c r="T132" s="561">
        <v>7030</v>
      </c>
      <c r="U132" s="561">
        <v>359500</v>
      </c>
      <c r="V132" s="561">
        <v>50000000</v>
      </c>
    </row>
    <row r="133" spans="1:22" ht="12.95" customHeight="1">
      <c r="A133" s="505"/>
      <c r="B133" s="505"/>
      <c r="C133" s="505"/>
      <c r="D133" s="505"/>
      <c r="E133" s="505"/>
      <c r="M133" s="473" t="s">
        <v>2257</v>
      </c>
      <c r="N133" s="561">
        <v>7050</v>
      </c>
      <c r="O133" s="562">
        <v>60</v>
      </c>
      <c r="P133" s="561">
        <v>6799603</v>
      </c>
      <c r="Q133" s="561">
        <v>50740737140</v>
      </c>
      <c r="R133" s="561">
        <v>7050</v>
      </c>
      <c r="S133" s="561">
        <v>7900</v>
      </c>
      <c r="T133" s="561">
        <v>6900</v>
      </c>
      <c r="U133" s="561">
        <v>352500</v>
      </c>
      <c r="V133" s="561">
        <v>50000000</v>
      </c>
    </row>
    <row r="134" spans="1:22" ht="12.95" customHeight="1">
      <c r="A134" s="505"/>
      <c r="B134" s="505"/>
      <c r="C134" s="505"/>
      <c r="D134" s="505"/>
      <c r="E134" s="505"/>
      <c r="M134" s="473" t="s">
        <v>2258</v>
      </c>
      <c r="N134" s="561">
        <v>6990</v>
      </c>
      <c r="O134" s="562">
        <v>210</v>
      </c>
      <c r="P134" s="561">
        <v>2195022</v>
      </c>
      <c r="Q134" s="561">
        <v>15005337530</v>
      </c>
      <c r="R134" s="561">
        <v>6700</v>
      </c>
      <c r="S134" s="561">
        <v>6990</v>
      </c>
      <c r="T134" s="561">
        <v>6690</v>
      </c>
      <c r="U134" s="561">
        <v>349500</v>
      </c>
      <c r="V134" s="561">
        <v>50000000</v>
      </c>
    </row>
    <row r="135" spans="1:22" ht="12.95" customHeight="1">
      <c r="A135" s="505"/>
      <c r="B135" s="505"/>
      <c r="C135" s="505"/>
      <c r="D135" s="505"/>
      <c r="E135" s="505"/>
      <c r="M135" s="473" t="s">
        <v>2259</v>
      </c>
      <c r="N135" s="561">
        <v>6780</v>
      </c>
      <c r="O135" s="562">
        <v>160</v>
      </c>
      <c r="P135" s="561">
        <v>2354848</v>
      </c>
      <c r="Q135" s="561">
        <v>15743657920</v>
      </c>
      <c r="R135" s="561">
        <v>6680</v>
      </c>
      <c r="S135" s="561">
        <v>6860</v>
      </c>
      <c r="T135" s="561">
        <v>6510</v>
      </c>
      <c r="U135" s="561">
        <v>339000</v>
      </c>
      <c r="V135" s="561">
        <v>50000000</v>
      </c>
    </row>
    <row r="136" spans="1:22" ht="12.95" customHeight="1">
      <c r="A136" s="505"/>
      <c r="B136" s="505"/>
      <c r="C136" s="505"/>
      <c r="D136" s="505"/>
      <c r="E136" s="505"/>
      <c r="M136" s="473" t="s">
        <v>2260</v>
      </c>
      <c r="N136" s="561">
        <v>6620</v>
      </c>
      <c r="O136" s="562">
        <v>-140</v>
      </c>
      <c r="P136" s="561">
        <v>4210479</v>
      </c>
      <c r="Q136" s="561">
        <v>28595974860</v>
      </c>
      <c r="R136" s="561">
        <v>6910</v>
      </c>
      <c r="S136" s="561">
        <v>7110</v>
      </c>
      <c r="T136" s="561">
        <v>6410</v>
      </c>
      <c r="U136" s="561">
        <v>331000</v>
      </c>
      <c r="V136" s="561">
        <v>50000000</v>
      </c>
    </row>
    <row r="137" spans="1:22" ht="12.95" customHeight="1">
      <c r="A137" s="505"/>
      <c r="B137" s="505"/>
      <c r="C137" s="505"/>
      <c r="D137" s="505"/>
      <c r="E137" s="505"/>
      <c r="M137" s="473" t="s">
        <v>2261</v>
      </c>
      <c r="N137" s="561">
        <v>6760</v>
      </c>
      <c r="O137" s="562">
        <v>-830</v>
      </c>
      <c r="P137" s="561">
        <v>9429236</v>
      </c>
      <c r="Q137" s="561">
        <v>69765266800</v>
      </c>
      <c r="R137" s="561">
        <v>7400</v>
      </c>
      <c r="S137" s="561">
        <v>8150</v>
      </c>
      <c r="T137" s="561">
        <v>6660</v>
      </c>
      <c r="U137" s="561">
        <v>338000</v>
      </c>
      <c r="V137" s="561">
        <v>50000000</v>
      </c>
    </row>
    <row r="138" spans="1:22" ht="12.95" customHeight="1">
      <c r="A138" s="505"/>
      <c r="B138" s="505"/>
      <c r="C138" s="505"/>
      <c r="D138" s="505"/>
      <c r="E138" s="505"/>
      <c r="M138" s="473" t="s">
        <v>2262</v>
      </c>
      <c r="N138" s="561">
        <v>7590</v>
      </c>
      <c r="O138" s="561">
        <v>1370</v>
      </c>
      <c r="P138" s="561">
        <v>15144458</v>
      </c>
      <c r="Q138" s="561">
        <v>110673282020</v>
      </c>
      <c r="R138" s="561">
        <v>6180</v>
      </c>
      <c r="S138" s="561">
        <v>7830</v>
      </c>
      <c r="T138" s="561">
        <v>6160</v>
      </c>
      <c r="U138" s="561">
        <v>379500</v>
      </c>
      <c r="V138" s="561">
        <v>50000000</v>
      </c>
    </row>
    <row r="139" spans="1:22" ht="12.95" customHeight="1">
      <c r="A139" s="505"/>
      <c r="B139" s="505"/>
      <c r="C139" s="505"/>
      <c r="D139" s="505"/>
      <c r="E139" s="505"/>
      <c r="M139" s="473" t="s">
        <v>2263</v>
      </c>
      <c r="N139" s="561">
        <v>6220</v>
      </c>
      <c r="O139" s="562">
        <v>150</v>
      </c>
      <c r="P139" s="561">
        <v>388437</v>
      </c>
      <c r="Q139" s="561">
        <v>2381668460</v>
      </c>
      <c r="R139" s="561">
        <v>6040</v>
      </c>
      <c r="S139" s="561">
        <v>6230</v>
      </c>
      <c r="T139" s="561">
        <v>5990</v>
      </c>
      <c r="U139" s="561">
        <v>311000</v>
      </c>
      <c r="V139" s="561">
        <v>50000000</v>
      </c>
    </row>
    <row r="140" spans="1:22" ht="12.95" customHeight="1">
      <c r="A140" s="505"/>
      <c r="B140" s="505"/>
      <c r="C140" s="505"/>
      <c r="D140" s="505"/>
      <c r="E140" s="505"/>
      <c r="M140" s="473" t="s">
        <v>2264</v>
      </c>
      <c r="N140" s="561">
        <v>6070</v>
      </c>
      <c r="O140" s="562">
        <v>-20</v>
      </c>
      <c r="P140" s="561">
        <v>427989</v>
      </c>
      <c r="Q140" s="561">
        <v>2575435700</v>
      </c>
      <c r="R140" s="561">
        <v>6070</v>
      </c>
      <c r="S140" s="561">
        <v>6130</v>
      </c>
      <c r="T140" s="561">
        <v>5900</v>
      </c>
      <c r="U140" s="561">
        <v>303500</v>
      </c>
      <c r="V140" s="561">
        <v>50000000</v>
      </c>
    </row>
    <row r="141" spans="1:22" ht="12.95" customHeight="1">
      <c r="A141" s="505"/>
      <c r="B141" s="505"/>
      <c r="C141" s="505"/>
      <c r="D141" s="505"/>
      <c r="E141" s="505"/>
      <c r="M141" s="473" t="s">
        <v>2265</v>
      </c>
      <c r="N141" s="561">
        <v>6090</v>
      </c>
      <c r="O141" s="562">
        <v>120</v>
      </c>
      <c r="P141" s="561">
        <v>318285</v>
      </c>
      <c r="Q141" s="561">
        <v>1915743000</v>
      </c>
      <c r="R141" s="561">
        <v>5990</v>
      </c>
      <c r="S141" s="561">
        <v>6090</v>
      </c>
      <c r="T141" s="561">
        <v>5930</v>
      </c>
      <c r="U141" s="561">
        <v>304500</v>
      </c>
      <c r="V141" s="561">
        <v>50000000</v>
      </c>
    </row>
    <row r="142" spans="1:22" ht="12.95" customHeight="1">
      <c r="A142" s="505"/>
      <c r="B142" s="505"/>
      <c r="C142" s="505"/>
      <c r="D142" s="505"/>
      <c r="E142" s="505"/>
      <c r="M142" s="473" t="s">
        <v>2266</v>
      </c>
      <c r="N142" s="561">
        <v>5970</v>
      </c>
      <c r="O142" s="562">
        <v>-40</v>
      </c>
      <c r="P142" s="561">
        <v>240452</v>
      </c>
      <c r="Q142" s="561">
        <v>1429607980</v>
      </c>
      <c r="R142" s="561">
        <v>5980</v>
      </c>
      <c r="S142" s="561">
        <v>6010</v>
      </c>
      <c r="T142" s="561">
        <v>5890</v>
      </c>
      <c r="U142" s="561">
        <v>298500</v>
      </c>
      <c r="V142" s="561">
        <v>50000000</v>
      </c>
    </row>
    <row r="143" spans="1:22" ht="12.95" customHeight="1">
      <c r="A143" s="505"/>
      <c r="B143" s="505"/>
      <c r="C143" s="505"/>
      <c r="D143" s="505"/>
      <c r="E143" s="505"/>
      <c r="M143" s="473" t="s">
        <v>2267</v>
      </c>
      <c r="N143" s="561">
        <v>6010</v>
      </c>
      <c r="O143" s="562">
        <v>90</v>
      </c>
      <c r="P143" s="561">
        <v>655916</v>
      </c>
      <c r="Q143" s="561">
        <v>3952742830</v>
      </c>
      <c r="R143" s="561">
        <v>5920</v>
      </c>
      <c r="S143" s="561">
        <v>6080</v>
      </c>
      <c r="T143" s="561">
        <v>5910</v>
      </c>
      <c r="U143" s="561">
        <v>300500</v>
      </c>
      <c r="V143" s="561">
        <v>50000000</v>
      </c>
    </row>
    <row r="144" spans="1:22" ht="12.95" customHeight="1">
      <c r="A144" s="505"/>
      <c r="B144" s="505"/>
      <c r="C144" s="505"/>
      <c r="D144" s="505"/>
      <c r="E144" s="505"/>
      <c r="M144" s="379" t="s">
        <v>4452</v>
      </c>
      <c r="N144" s="380">
        <v>5920</v>
      </c>
      <c r="O144" s="381">
        <v>90</v>
      </c>
      <c r="P144" s="380">
        <v>179060</v>
      </c>
      <c r="Q144" s="380">
        <v>1055817390</v>
      </c>
      <c r="R144" s="380">
        <v>5850</v>
      </c>
      <c r="S144" s="380">
        <v>5940</v>
      </c>
      <c r="T144" s="380">
        <v>5800</v>
      </c>
      <c r="U144" s="380">
        <v>296000</v>
      </c>
      <c r="V144" s="380">
        <v>50000000</v>
      </c>
    </row>
    <row r="145" spans="1:22" ht="12.95" customHeight="1">
      <c r="A145" s="505"/>
      <c r="B145" s="505"/>
      <c r="C145" s="505"/>
      <c r="D145" s="505"/>
      <c r="E145" s="505"/>
      <c r="M145" s="379" t="s">
        <v>4453</v>
      </c>
      <c r="N145" s="380">
        <v>5830</v>
      </c>
      <c r="O145" s="381">
        <v>50</v>
      </c>
      <c r="P145" s="380">
        <v>89217</v>
      </c>
      <c r="Q145" s="380">
        <v>515537520</v>
      </c>
      <c r="R145" s="380">
        <v>5750</v>
      </c>
      <c r="S145" s="380">
        <v>5840</v>
      </c>
      <c r="T145" s="380">
        <v>5750</v>
      </c>
      <c r="U145" s="380">
        <v>291500</v>
      </c>
      <c r="V145" s="380">
        <v>50000000</v>
      </c>
    </row>
    <row r="146" spans="1:22" ht="12.95" customHeight="1">
      <c r="A146" s="505"/>
      <c r="B146" s="505"/>
      <c r="C146" s="505"/>
      <c r="D146" s="505"/>
      <c r="E146" s="505"/>
      <c r="M146" s="379" t="s">
        <v>4454</v>
      </c>
      <c r="N146" s="380">
        <v>5780</v>
      </c>
      <c r="O146" s="381">
        <v>-20</v>
      </c>
      <c r="P146" s="380">
        <v>95729</v>
      </c>
      <c r="Q146" s="380">
        <v>554909240</v>
      </c>
      <c r="R146" s="380">
        <v>5820</v>
      </c>
      <c r="S146" s="380">
        <v>5840</v>
      </c>
      <c r="T146" s="380">
        <v>5760</v>
      </c>
      <c r="U146" s="380">
        <v>289000</v>
      </c>
      <c r="V146" s="380">
        <v>50000000</v>
      </c>
    </row>
    <row r="147" spans="1:22" ht="12.95" customHeight="1">
      <c r="A147" s="505"/>
      <c r="B147" s="505"/>
      <c r="C147" s="505"/>
      <c r="D147" s="505"/>
      <c r="E147" s="505"/>
      <c r="M147" s="379" t="s">
        <v>4455</v>
      </c>
      <c r="N147" s="380">
        <v>5800</v>
      </c>
      <c r="O147" s="381">
        <v>-20</v>
      </c>
      <c r="P147" s="380">
        <v>90356</v>
      </c>
      <c r="Q147" s="380">
        <v>524894970</v>
      </c>
      <c r="R147" s="380">
        <v>5840</v>
      </c>
      <c r="S147" s="380">
        <v>5880</v>
      </c>
      <c r="T147" s="380">
        <v>5770</v>
      </c>
      <c r="U147" s="380">
        <v>290000</v>
      </c>
      <c r="V147" s="380">
        <v>50000000</v>
      </c>
    </row>
    <row r="148" spans="1:22" ht="12.95" customHeight="1">
      <c r="A148" s="505"/>
      <c r="B148" s="505"/>
      <c r="C148" s="505"/>
      <c r="D148" s="505"/>
      <c r="E148" s="505"/>
      <c r="M148" s="379" t="s">
        <v>4456</v>
      </c>
      <c r="N148" s="380">
        <v>5820</v>
      </c>
      <c r="O148" s="381">
        <v>-60</v>
      </c>
      <c r="P148" s="380">
        <v>113223</v>
      </c>
      <c r="Q148" s="380">
        <v>658314070</v>
      </c>
      <c r="R148" s="380">
        <v>5860</v>
      </c>
      <c r="S148" s="380">
        <v>5870</v>
      </c>
      <c r="T148" s="380">
        <v>5790</v>
      </c>
      <c r="U148" s="380">
        <v>291000</v>
      </c>
      <c r="V148" s="380">
        <v>50000000</v>
      </c>
    </row>
    <row r="149" spans="1:22" ht="12.95" customHeight="1">
      <c r="A149" s="505"/>
      <c r="B149" s="505"/>
      <c r="C149" s="505"/>
      <c r="D149" s="505"/>
      <c r="E149" s="505"/>
      <c r="M149" s="379" t="s">
        <v>4457</v>
      </c>
      <c r="N149" s="380">
        <v>5880</v>
      </c>
      <c r="O149" s="381">
        <v>-60</v>
      </c>
      <c r="P149" s="380">
        <v>117221</v>
      </c>
      <c r="Q149" s="380">
        <v>687586320</v>
      </c>
      <c r="R149" s="380">
        <v>5910</v>
      </c>
      <c r="S149" s="380">
        <v>5940</v>
      </c>
      <c r="T149" s="380">
        <v>5830</v>
      </c>
      <c r="U149" s="380">
        <v>294000</v>
      </c>
      <c r="V149" s="380">
        <v>50000000</v>
      </c>
    </row>
    <row r="150" spans="1:22" ht="12.95" customHeight="1">
      <c r="A150" s="505"/>
      <c r="B150" s="505"/>
      <c r="C150" s="505"/>
      <c r="D150" s="505"/>
      <c r="E150" s="505"/>
      <c r="M150" s="379" t="s">
        <v>4458</v>
      </c>
      <c r="N150" s="380">
        <v>5940</v>
      </c>
      <c r="O150" s="381">
        <v>-50</v>
      </c>
      <c r="P150" s="380">
        <v>161057</v>
      </c>
      <c r="Q150" s="380">
        <v>958792270</v>
      </c>
      <c r="R150" s="380">
        <v>5990</v>
      </c>
      <c r="S150" s="380">
        <v>5990</v>
      </c>
      <c r="T150" s="380">
        <v>5920</v>
      </c>
      <c r="U150" s="380">
        <v>297000</v>
      </c>
      <c r="V150" s="380">
        <v>50000000</v>
      </c>
    </row>
    <row r="151" spans="1:22" ht="12.95" customHeight="1">
      <c r="A151" s="505"/>
      <c r="B151" s="505"/>
      <c r="C151" s="505"/>
      <c r="D151" s="505"/>
      <c r="E151" s="505"/>
      <c r="M151" s="379" t="s">
        <v>4459</v>
      </c>
      <c r="N151" s="380">
        <v>5990</v>
      </c>
      <c r="O151" s="381">
        <v>100</v>
      </c>
      <c r="P151" s="380">
        <v>246302</v>
      </c>
      <c r="Q151" s="380">
        <v>1465706060</v>
      </c>
      <c r="R151" s="380">
        <v>5890</v>
      </c>
      <c r="S151" s="380">
        <v>5990</v>
      </c>
      <c r="T151" s="380">
        <v>5880</v>
      </c>
      <c r="U151" s="380">
        <v>299500</v>
      </c>
      <c r="V151" s="380">
        <v>50000000</v>
      </c>
    </row>
    <row r="152" spans="1:22" ht="12.95" customHeight="1">
      <c r="A152" s="505"/>
      <c r="B152" s="505"/>
      <c r="C152" s="505"/>
      <c r="D152" s="505"/>
      <c r="E152" s="505"/>
      <c r="M152" s="379" t="s">
        <v>4460</v>
      </c>
      <c r="N152" s="380">
        <v>5890</v>
      </c>
      <c r="O152" s="381">
        <v>80</v>
      </c>
      <c r="P152" s="380">
        <v>145106</v>
      </c>
      <c r="Q152" s="380">
        <v>852959570</v>
      </c>
      <c r="R152" s="380">
        <v>5810</v>
      </c>
      <c r="S152" s="380">
        <v>5940</v>
      </c>
      <c r="T152" s="380">
        <v>5760</v>
      </c>
      <c r="U152" s="380">
        <v>294500</v>
      </c>
      <c r="V152" s="380">
        <v>50000000</v>
      </c>
    </row>
    <row r="153" spans="1:22" ht="12.95" customHeight="1">
      <c r="A153" s="505"/>
      <c r="B153" s="505"/>
      <c r="C153" s="505"/>
      <c r="D153" s="505"/>
      <c r="E153" s="505"/>
      <c r="M153" s="379" t="s">
        <v>4461</v>
      </c>
      <c r="N153" s="380">
        <v>5810</v>
      </c>
      <c r="O153" s="381">
        <v>-80</v>
      </c>
      <c r="P153" s="380">
        <v>118947</v>
      </c>
      <c r="Q153" s="380">
        <v>691803170</v>
      </c>
      <c r="R153" s="380">
        <v>5890</v>
      </c>
      <c r="S153" s="380">
        <v>5900</v>
      </c>
      <c r="T153" s="380">
        <v>5790</v>
      </c>
      <c r="U153" s="380">
        <v>290500</v>
      </c>
      <c r="V153" s="380">
        <v>50000000</v>
      </c>
    </row>
    <row r="154" spans="1:22" ht="12.95" customHeight="1">
      <c r="A154" s="505"/>
      <c r="B154" s="505"/>
      <c r="C154" s="505"/>
      <c r="D154" s="505"/>
      <c r="E154" s="505"/>
      <c r="M154" s="379" t="s">
        <v>4462</v>
      </c>
      <c r="N154" s="380">
        <v>5890</v>
      </c>
      <c r="O154" s="381">
        <v>0</v>
      </c>
      <c r="P154" s="380">
        <v>111890</v>
      </c>
      <c r="Q154" s="380">
        <v>658293160</v>
      </c>
      <c r="R154" s="380">
        <v>5900</v>
      </c>
      <c r="S154" s="380">
        <v>5910</v>
      </c>
      <c r="T154" s="380">
        <v>5850</v>
      </c>
      <c r="U154" s="380">
        <v>294500</v>
      </c>
      <c r="V154" s="380">
        <v>50000000</v>
      </c>
    </row>
    <row r="155" spans="1:22" ht="12.95" customHeight="1">
      <c r="A155" s="505"/>
      <c r="B155" s="505"/>
      <c r="C155" s="505"/>
      <c r="D155" s="505"/>
      <c r="E155" s="505"/>
      <c r="M155" s="379" t="s">
        <v>4463</v>
      </c>
      <c r="N155" s="380">
        <v>5890</v>
      </c>
      <c r="O155" s="381">
        <v>150</v>
      </c>
      <c r="P155" s="380">
        <v>209057</v>
      </c>
      <c r="Q155" s="380">
        <v>1223200540</v>
      </c>
      <c r="R155" s="380">
        <v>5770</v>
      </c>
      <c r="S155" s="380">
        <v>5900</v>
      </c>
      <c r="T155" s="380">
        <v>5750</v>
      </c>
      <c r="U155" s="380">
        <v>294500</v>
      </c>
      <c r="V155" s="380">
        <v>50000000</v>
      </c>
    </row>
    <row r="156" spans="1:22" ht="12.95" customHeight="1">
      <c r="A156" s="505"/>
      <c r="B156" s="505"/>
      <c r="C156" s="505"/>
      <c r="D156" s="505"/>
      <c r="E156" s="505"/>
      <c r="M156" s="379" t="s">
        <v>4464</v>
      </c>
      <c r="N156" s="380">
        <v>5740</v>
      </c>
      <c r="O156" s="381">
        <v>-10</v>
      </c>
      <c r="P156" s="380">
        <v>132173</v>
      </c>
      <c r="Q156" s="380">
        <v>758322700</v>
      </c>
      <c r="R156" s="380">
        <v>5720</v>
      </c>
      <c r="S156" s="380">
        <v>5780</v>
      </c>
      <c r="T156" s="380">
        <v>5690</v>
      </c>
      <c r="U156" s="380">
        <v>287000</v>
      </c>
      <c r="V156" s="380">
        <v>50000000</v>
      </c>
    </row>
    <row r="157" spans="1:22" ht="12.95" customHeight="1">
      <c r="A157" s="505"/>
      <c r="B157" s="505"/>
      <c r="C157" s="505"/>
      <c r="D157" s="505"/>
      <c r="E157" s="505"/>
      <c r="M157" s="379" t="s">
        <v>4465</v>
      </c>
      <c r="N157" s="380">
        <v>5750</v>
      </c>
      <c r="O157" s="381">
        <v>-130</v>
      </c>
      <c r="P157" s="380">
        <v>202398</v>
      </c>
      <c r="Q157" s="380">
        <v>1163603690</v>
      </c>
      <c r="R157" s="380">
        <v>5880</v>
      </c>
      <c r="S157" s="380">
        <v>5880</v>
      </c>
      <c r="T157" s="380">
        <v>5700</v>
      </c>
      <c r="U157" s="380">
        <v>287500</v>
      </c>
      <c r="V157" s="380">
        <v>50000000</v>
      </c>
    </row>
    <row r="158" spans="1:22" ht="12.95" customHeight="1">
      <c r="A158" s="505"/>
      <c r="B158" s="505"/>
      <c r="C158" s="505"/>
      <c r="D158" s="505"/>
      <c r="E158" s="505"/>
      <c r="M158" s="379" t="s">
        <v>4466</v>
      </c>
      <c r="N158" s="380">
        <v>5880</v>
      </c>
      <c r="O158" s="381">
        <v>80</v>
      </c>
      <c r="P158" s="380">
        <v>202212</v>
      </c>
      <c r="Q158" s="380">
        <v>1180581730</v>
      </c>
      <c r="R158" s="380">
        <v>5770</v>
      </c>
      <c r="S158" s="380">
        <v>5910</v>
      </c>
      <c r="T158" s="380">
        <v>5740</v>
      </c>
      <c r="U158" s="380">
        <v>294000</v>
      </c>
      <c r="V158" s="380">
        <v>50000000</v>
      </c>
    </row>
    <row r="159" spans="1:22" ht="12.95" customHeight="1">
      <c r="A159" s="505"/>
      <c r="B159" s="505"/>
      <c r="C159" s="505"/>
      <c r="D159" s="505"/>
      <c r="E159" s="505"/>
      <c r="M159" s="379" t="s">
        <v>4467</v>
      </c>
      <c r="N159" s="380">
        <v>5800</v>
      </c>
      <c r="O159" s="381">
        <v>-150</v>
      </c>
      <c r="P159" s="380">
        <v>329912</v>
      </c>
      <c r="Q159" s="380">
        <v>1927300420</v>
      </c>
      <c r="R159" s="380">
        <v>5960</v>
      </c>
      <c r="S159" s="380">
        <v>5960</v>
      </c>
      <c r="T159" s="380">
        <v>5790</v>
      </c>
      <c r="U159" s="380">
        <v>290000</v>
      </c>
      <c r="V159" s="380">
        <v>50000000</v>
      </c>
    </row>
    <row r="160" spans="1:22" ht="12.95" customHeight="1">
      <c r="A160" s="505"/>
      <c r="B160" s="505"/>
      <c r="C160" s="505"/>
      <c r="D160" s="505"/>
      <c r="E160" s="505"/>
      <c r="M160" s="379" t="s">
        <v>4468</v>
      </c>
      <c r="N160" s="380">
        <v>5950</v>
      </c>
      <c r="O160" s="381">
        <v>130</v>
      </c>
      <c r="P160" s="380">
        <v>201581</v>
      </c>
      <c r="Q160" s="380">
        <v>1192944330</v>
      </c>
      <c r="R160" s="380">
        <v>5870</v>
      </c>
      <c r="S160" s="380">
        <v>5950</v>
      </c>
      <c r="T160" s="380">
        <v>5850</v>
      </c>
      <c r="U160" s="380">
        <v>297500</v>
      </c>
      <c r="V160" s="380">
        <v>50000000</v>
      </c>
    </row>
    <row r="161" spans="1:22" ht="12.95" customHeight="1">
      <c r="A161" s="505"/>
      <c r="B161" s="505"/>
      <c r="C161" s="505"/>
      <c r="D161" s="505"/>
      <c r="E161" s="505"/>
      <c r="M161" s="379" t="s">
        <v>4469</v>
      </c>
      <c r="N161" s="380">
        <v>5820</v>
      </c>
      <c r="O161" s="381">
        <v>-20</v>
      </c>
      <c r="P161" s="380">
        <v>151130</v>
      </c>
      <c r="Q161" s="380">
        <v>878086890</v>
      </c>
      <c r="R161" s="380">
        <v>5820</v>
      </c>
      <c r="S161" s="380">
        <v>5870</v>
      </c>
      <c r="T161" s="380">
        <v>5790</v>
      </c>
      <c r="U161" s="380">
        <v>291000</v>
      </c>
      <c r="V161" s="380">
        <v>50000000</v>
      </c>
    </row>
    <row r="162" spans="1:22" ht="12.95" customHeight="1">
      <c r="A162" s="505"/>
      <c r="B162" s="505"/>
      <c r="C162" s="505"/>
      <c r="D162" s="505"/>
      <c r="E162" s="505"/>
      <c r="M162" s="379" t="s">
        <v>4470</v>
      </c>
      <c r="N162" s="380">
        <v>5840</v>
      </c>
      <c r="O162" s="381">
        <v>-90</v>
      </c>
      <c r="P162" s="380">
        <v>169605</v>
      </c>
      <c r="Q162" s="380">
        <v>990802630</v>
      </c>
      <c r="R162" s="380">
        <v>5930</v>
      </c>
      <c r="S162" s="380">
        <v>5930</v>
      </c>
      <c r="T162" s="380">
        <v>5810</v>
      </c>
      <c r="U162" s="380">
        <v>292000</v>
      </c>
      <c r="V162" s="380">
        <v>50000000</v>
      </c>
    </row>
    <row r="163" spans="1:22" ht="12.95" customHeight="1">
      <c r="A163" s="505"/>
      <c r="B163" s="505"/>
      <c r="C163" s="505"/>
      <c r="D163" s="505"/>
      <c r="E163" s="505"/>
      <c r="M163" s="379" t="s">
        <v>4471</v>
      </c>
      <c r="N163" s="380">
        <v>5930</v>
      </c>
      <c r="O163" s="381">
        <v>10</v>
      </c>
      <c r="P163" s="380">
        <v>109509</v>
      </c>
      <c r="Q163" s="380">
        <v>646686890</v>
      </c>
      <c r="R163" s="380">
        <v>5960</v>
      </c>
      <c r="S163" s="380">
        <v>5960</v>
      </c>
      <c r="T163" s="380">
        <v>5870</v>
      </c>
      <c r="U163" s="380">
        <v>296500</v>
      </c>
      <c r="V163" s="380">
        <v>50000000</v>
      </c>
    </row>
    <row r="164" spans="1:22" ht="12.95" customHeight="1">
      <c r="A164" s="505"/>
      <c r="B164" s="505"/>
      <c r="C164" s="505"/>
      <c r="D164" s="505"/>
      <c r="E164" s="505"/>
      <c r="M164" s="379" t="s">
        <v>4472</v>
      </c>
      <c r="N164" s="380">
        <v>5920</v>
      </c>
      <c r="O164" s="381">
        <v>-70</v>
      </c>
      <c r="P164" s="380">
        <v>144591</v>
      </c>
      <c r="Q164" s="380">
        <v>858306150</v>
      </c>
      <c r="R164" s="380">
        <v>5990</v>
      </c>
      <c r="S164" s="380">
        <v>6000</v>
      </c>
      <c r="T164" s="380">
        <v>5880</v>
      </c>
      <c r="U164" s="380">
        <v>296000</v>
      </c>
      <c r="V164" s="380">
        <v>50000000</v>
      </c>
    </row>
    <row r="165" spans="1:22" ht="12.95" customHeight="1">
      <c r="A165" s="505"/>
      <c r="B165" s="505"/>
      <c r="C165" s="505"/>
      <c r="D165" s="505"/>
      <c r="E165" s="505"/>
      <c r="M165" s="379" t="s">
        <v>4473</v>
      </c>
      <c r="N165" s="380">
        <v>5990</v>
      </c>
      <c r="O165" s="381">
        <v>220</v>
      </c>
      <c r="P165" s="380">
        <v>379027</v>
      </c>
      <c r="Q165" s="380">
        <v>2239862770</v>
      </c>
      <c r="R165" s="380">
        <v>5770</v>
      </c>
      <c r="S165" s="380">
        <v>5990</v>
      </c>
      <c r="T165" s="380">
        <v>5770</v>
      </c>
      <c r="U165" s="380">
        <v>299500</v>
      </c>
      <c r="V165" s="380">
        <v>50000000</v>
      </c>
    </row>
    <row r="166" spans="1:22" ht="12.95" customHeight="1">
      <c r="A166" s="505"/>
      <c r="B166" s="505"/>
      <c r="C166" s="505"/>
      <c r="D166" s="505"/>
      <c r="E166" s="505"/>
      <c r="M166" s="379" t="s">
        <v>4474</v>
      </c>
      <c r="N166" s="380">
        <v>5770</v>
      </c>
      <c r="O166" s="381">
        <v>-80</v>
      </c>
      <c r="P166" s="380">
        <v>366922</v>
      </c>
      <c r="Q166" s="380">
        <v>2093260870</v>
      </c>
      <c r="R166" s="380">
        <v>5750</v>
      </c>
      <c r="S166" s="380">
        <v>5800</v>
      </c>
      <c r="T166" s="380">
        <v>5620</v>
      </c>
      <c r="U166" s="380">
        <v>288500</v>
      </c>
      <c r="V166" s="380">
        <v>50000000</v>
      </c>
    </row>
    <row r="167" spans="1:22" ht="12.95" customHeight="1">
      <c r="A167" s="505"/>
      <c r="B167" s="505"/>
      <c r="C167" s="505"/>
      <c r="D167" s="505"/>
      <c r="E167" s="505"/>
      <c r="M167" s="379" t="s">
        <v>4475</v>
      </c>
      <c r="N167" s="380">
        <v>5850</v>
      </c>
      <c r="O167" s="381">
        <v>-170</v>
      </c>
      <c r="P167" s="380">
        <v>517977</v>
      </c>
      <c r="Q167" s="380">
        <v>3054452600</v>
      </c>
      <c r="R167" s="380">
        <v>6050</v>
      </c>
      <c r="S167" s="380">
        <v>6070</v>
      </c>
      <c r="T167" s="380">
        <v>5810</v>
      </c>
      <c r="U167" s="380">
        <v>292500</v>
      </c>
      <c r="V167" s="380">
        <v>50000000</v>
      </c>
    </row>
    <row r="168" spans="1:22" ht="12.95" customHeight="1">
      <c r="A168" s="505"/>
      <c r="B168" s="505"/>
      <c r="C168" s="505"/>
      <c r="D168" s="505"/>
      <c r="E168" s="505"/>
      <c r="M168" s="379" t="s">
        <v>4476</v>
      </c>
      <c r="N168" s="380">
        <v>6020</v>
      </c>
      <c r="O168" s="381">
        <v>40</v>
      </c>
      <c r="P168" s="380">
        <v>520769</v>
      </c>
      <c r="Q168" s="380">
        <v>3129096810</v>
      </c>
      <c r="R168" s="380">
        <v>6060</v>
      </c>
      <c r="S168" s="380">
        <v>6120</v>
      </c>
      <c r="T168" s="380">
        <v>5950</v>
      </c>
      <c r="U168" s="380">
        <v>301000</v>
      </c>
      <c r="V168" s="380">
        <v>50000000</v>
      </c>
    </row>
    <row r="169" spans="1:22" ht="12.95" customHeight="1">
      <c r="A169" s="505"/>
      <c r="B169" s="505"/>
      <c r="C169" s="505"/>
      <c r="D169" s="505"/>
      <c r="E169" s="505"/>
      <c r="M169" s="379" t="s">
        <v>4477</v>
      </c>
      <c r="N169" s="380">
        <v>5980</v>
      </c>
      <c r="O169" s="381">
        <v>30</v>
      </c>
      <c r="P169" s="380">
        <v>309433</v>
      </c>
      <c r="Q169" s="380">
        <v>1829199820</v>
      </c>
      <c r="R169" s="380">
        <v>5910</v>
      </c>
      <c r="S169" s="380">
        <v>5980</v>
      </c>
      <c r="T169" s="380">
        <v>5840</v>
      </c>
      <c r="U169" s="380">
        <v>299000</v>
      </c>
      <c r="V169" s="380">
        <v>50000000</v>
      </c>
    </row>
    <row r="170" spans="1:22" ht="12.95" customHeight="1">
      <c r="A170" s="505"/>
      <c r="B170" s="505"/>
      <c r="C170" s="505"/>
      <c r="D170" s="505"/>
      <c r="E170" s="505"/>
      <c r="M170" s="379" t="s">
        <v>4478</v>
      </c>
      <c r="N170" s="380">
        <v>5950</v>
      </c>
      <c r="O170" s="381">
        <v>170</v>
      </c>
      <c r="P170" s="380">
        <v>552201</v>
      </c>
      <c r="Q170" s="380">
        <v>3259724700</v>
      </c>
      <c r="R170" s="380">
        <v>5890</v>
      </c>
      <c r="S170" s="380">
        <v>5960</v>
      </c>
      <c r="T170" s="380">
        <v>5830</v>
      </c>
      <c r="U170" s="380">
        <v>297500</v>
      </c>
      <c r="V170" s="380">
        <v>50000000</v>
      </c>
    </row>
    <row r="171" spans="1:22" ht="12.95" customHeight="1">
      <c r="A171" s="505"/>
      <c r="B171" s="505"/>
      <c r="C171" s="505"/>
      <c r="D171" s="505"/>
      <c r="E171" s="505"/>
      <c r="M171" s="379" t="s">
        <v>4479</v>
      </c>
      <c r="N171" s="380">
        <v>5780</v>
      </c>
      <c r="O171" s="381">
        <v>-10</v>
      </c>
      <c r="P171" s="380">
        <v>181941</v>
      </c>
      <c r="Q171" s="380">
        <v>1049713940</v>
      </c>
      <c r="R171" s="380">
        <v>5790</v>
      </c>
      <c r="S171" s="380">
        <v>5820</v>
      </c>
      <c r="T171" s="380">
        <v>5710</v>
      </c>
      <c r="U171" s="380">
        <v>289000</v>
      </c>
      <c r="V171" s="380">
        <v>50000000</v>
      </c>
    </row>
    <row r="172" spans="1:22" ht="12.95" customHeight="1">
      <c r="A172" s="505"/>
      <c r="B172" s="505"/>
      <c r="C172" s="505"/>
      <c r="D172" s="505"/>
      <c r="E172" s="505"/>
      <c r="M172" s="379" t="s">
        <v>4480</v>
      </c>
      <c r="N172" s="380">
        <v>5790</v>
      </c>
      <c r="O172" s="381">
        <v>170</v>
      </c>
      <c r="P172" s="380">
        <v>376627</v>
      </c>
      <c r="Q172" s="380">
        <v>2150943070</v>
      </c>
      <c r="R172" s="380">
        <v>5700</v>
      </c>
      <c r="S172" s="380">
        <v>5840</v>
      </c>
      <c r="T172" s="380">
        <v>5620</v>
      </c>
      <c r="U172" s="380">
        <v>289500</v>
      </c>
      <c r="V172" s="380">
        <v>50000000</v>
      </c>
    </row>
    <row r="173" spans="1:22" ht="12.95" customHeight="1">
      <c r="A173" s="505"/>
      <c r="B173" s="505"/>
      <c r="C173" s="505"/>
      <c r="D173" s="505"/>
      <c r="E173" s="505"/>
      <c r="M173" s="379" t="s">
        <v>4481</v>
      </c>
      <c r="N173" s="380">
        <v>5620</v>
      </c>
      <c r="O173" s="381">
        <v>190</v>
      </c>
      <c r="P173" s="380">
        <v>139352</v>
      </c>
      <c r="Q173" s="380">
        <v>776596800</v>
      </c>
      <c r="R173" s="380">
        <v>5440</v>
      </c>
      <c r="S173" s="380">
        <v>5620</v>
      </c>
      <c r="T173" s="380">
        <v>5440</v>
      </c>
      <c r="U173" s="380">
        <v>281000</v>
      </c>
      <c r="V173" s="380">
        <v>50000000</v>
      </c>
    </row>
    <row r="174" spans="1:22" ht="12.95" customHeight="1">
      <c r="A174" s="505"/>
      <c r="B174" s="505"/>
      <c r="C174" s="505"/>
      <c r="D174" s="505"/>
      <c r="E174" s="505"/>
      <c r="M174" s="379" t="s">
        <v>4482</v>
      </c>
      <c r="N174" s="380">
        <v>5430</v>
      </c>
      <c r="O174" s="381">
        <v>-130</v>
      </c>
      <c r="P174" s="380">
        <v>143520</v>
      </c>
      <c r="Q174" s="380">
        <v>786132910</v>
      </c>
      <c r="R174" s="380">
        <v>5530</v>
      </c>
      <c r="S174" s="380">
        <v>5590</v>
      </c>
      <c r="T174" s="380">
        <v>5430</v>
      </c>
      <c r="U174" s="380">
        <v>271500</v>
      </c>
      <c r="V174" s="380">
        <v>50000000</v>
      </c>
    </row>
    <row r="175" spans="1:22" ht="12.95" customHeight="1">
      <c r="A175" s="505"/>
      <c r="B175" s="505"/>
      <c r="C175" s="505"/>
      <c r="D175" s="505"/>
      <c r="E175" s="505"/>
      <c r="M175" s="379" t="s">
        <v>4483</v>
      </c>
      <c r="N175" s="380">
        <v>5560</v>
      </c>
      <c r="O175" s="381">
        <v>-90</v>
      </c>
      <c r="P175" s="380">
        <v>78799</v>
      </c>
      <c r="Q175" s="380">
        <v>438377460</v>
      </c>
      <c r="R175" s="380">
        <v>5660</v>
      </c>
      <c r="S175" s="380">
        <v>5660</v>
      </c>
      <c r="T175" s="380">
        <v>5530</v>
      </c>
      <c r="U175" s="380">
        <v>278000</v>
      </c>
      <c r="V175" s="380">
        <v>50000000</v>
      </c>
    </row>
    <row r="176" spans="1:22" ht="12.95" customHeight="1">
      <c r="A176" s="505"/>
      <c r="B176" s="505"/>
      <c r="C176" s="505"/>
      <c r="D176" s="505"/>
      <c r="E176" s="505"/>
      <c r="M176" s="379" t="s">
        <v>4484</v>
      </c>
      <c r="N176" s="380">
        <v>5650</v>
      </c>
      <c r="O176" s="381">
        <v>-10</v>
      </c>
      <c r="P176" s="380">
        <v>117149</v>
      </c>
      <c r="Q176" s="380">
        <v>653873000</v>
      </c>
      <c r="R176" s="380">
        <v>5660</v>
      </c>
      <c r="S176" s="380">
        <v>5660</v>
      </c>
      <c r="T176" s="380">
        <v>5530</v>
      </c>
      <c r="U176" s="380">
        <v>282500</v>
      </c>
      <c r="V176" s="380">
        <v>50000000</v>
      </c>
    </row>
    <row r="177" spans="1:22" ht="12.95" customHeight="1">
      <c r="A177" s="505"/>
      <c r="B177" s="505"/>
      <c r="C177" s="505"/>
      <c r="D177" s="505"/>
      <c r="E177" s="505"/>
      <c r="M177" s="379" t="s">
        <v>4485</v>
      </c>
      <c r="N177" s="380">
        <v>5660</v>
      </c>
      <c r="O177" s="381">
        <v>-60</v>
      </c>
      <c r="P177" s="380">
        <v>93300</v>
      </c>
      <c r="Q177" s="380">
        <v>528481940</v>
      </c>
      <c r="R177" s="380">
        <v>5720</v>
      </c>
      <c r="S177" s="380">
        <v>5730</v>
      </c>
      <c r="T177" s="380">
        <v>5630</v>
      </c>
      <c r="U177" s="380">
        <v>283000</v>
      </c>
      <c r="V177" s="380">
        <v>50000000</v>
      </c>
    </row>
    <row r="178" spans="1:22" ht="12.95" customHeight="1">
      <c r="A178" s="505"/>
      <c r="B178" s="505"/>
      <c r="C178" s="505"/>
      <c r="D178" s="505"/>
      <c r="E178" s="505"/>
      <c r="M178" s="379" t="s">
        <v>4486</v>
      </c>
      <c r="N178" s="380">
        <v>5720</v>
      </c>
      <c r="O178" s="381">
        <v>0</v>
      </c>
      <c r="P178" s="380">
        <v>98291</v>
      </c>
      <c r="Q178" s="380">
        <v>558600260</v>
      </c>
      <c r="R178" s="380">
        <v>5660</v>
      </c>
      <c r="S178" s="380">
        <v>5720</v>
      </c>
      <c r="T178" s="380">
        <v>5640</v>
      </c>
      <c r="U178" s="380">
        <v>286000</v>
      </c>
      <c r="V178" s="380">
        <v>50000000</v>
      </c>
    </row>
    <row r="179" spans="1:22" ht="12.95" customHeight="1">
      <c r="A179" s="505"/>
      <c r="B179" s="505"/>
      <c r="C179" s="505"/>
      <c r="D179" s="505"/>
      <c r="E179" s="505"/>
      <c r="M179" s="379" t="s">
        <v>4487</v>
      </c>
      <c r="N179" s="380">
        <v>5720</v>
      </c>
      <c r="O179" s="381">
        <v>100</v>
      </c>
      <c r="P179" s="380">
        <v>127635</v>
      </c>
      <c r="Q179" s="380">
        <v>724844760</v>
      </c>
      <c r="R179" s="380">
        <v>5640</v>
      </c>
      <c r="S179" s="380">
        <v>5720</v>
      </c>
      <c r="T179" s="380">
        <v>5640</v>
      </c>
      <c r="U179" s="380">
        <v>286000</v>
      </c>
      <c r="V179" s="380">
        <v>50000000</v>
      </c>
    </row>
    <row r="180" spans="1:22" ht="12.95" customHeight="1">
      <c r="A180" s="505"/>
      <c r="B180" s="505"/>
      <c r="C180" s="505"/>
      <c r="D180" s="505"/>
      <c r="E180" s="505"/>
      <c r="M180" s="379" t="s">
        <v>4488</v>
      </c>
      <c r="N180" s="380">
        <v>5620</v>
      </c>
      <c r="O180" s="381">
        <v>-20</v>
      </c>
      <c r="P180" s="380">
        <v>64159</v>
      </c>
      <c r="Q180" s="380">
        <v>359548100</v>
      </c>
      <c r="R180" s="380">
        <v>5640</v>
      </c>
      <c r="S180" s="380">
        <v>5640</v>
      </c>
      <c r="T180" s="380">
        <v>5560</v>
      </c>
      <c r="U180" s="380">
        <v>281000</v>
      </c>
      <c r="V180" s="380">
        <v>50000000</v>
      </c>
    </row>
    <row r="181" spans="1:22" ht="12.95" customHeight="1">
      <c r="A181" s="505"/>
      <c r="B181" s="505"/>
      <c r="C181" s="505"/>
      <c r="D181" s="505"/>
      <c r="E181" s="505"/>
      <c r="M181" s="379" t="s">
        <v>4489</v>
      </c>
      <c r="N181" s="380">
        <v>5640</v>
      </c>
      <c r="O181" s="381">
        <v>80</v>
      </c>
      <c r="P181" s="380">
        <v>223053</v>
      </c>
      <c r="Q181" s="380">
        <v>1247238680</v>
      </c>
      <c r="R181" s="380">
        <v>5550</v>
      </c>
      <c r="S181" s="380">
        <v>5690</v>
      </c>
      <c r="T181" s="380">
        <v>5490</v>
      </c>
      <c r="U181" s="380">
        <v>282000</v>
      </c>
      <c r="V181" s="380">
        <v>50000000</v>
      </c>
    </row>
    <row r="182" spans="1:22" ht="12.95" customHeight="1">
      <c r="A182" s="505"/>
      <c r="B182" s="505"/>
      <c r="C182" s="505"/>
      <c r="D182" s="505"/>
      <c r="E182" s="505"/>
      <c r="M182" s="379" t="s">
        <v>4490</v>
      </c>
      <c r="N182" s="380">
        <v>5560</v>
      </c>
      <c r="O182" s="381">
        <v>270</v>
      </c>
      <c r="P182" s="380">
        <v>293665</v>
      </c>
      <c r="Q182" s="380">
        <v>1608054270</v>
      </c>
      <c r="R182" s="380">
        <v>5290</v>
      </c>
      <c r="S182" s="380">
        <v>5560</v>
      </c>
      <c r="T182" s="380">
        <v>5290</v>
      </c>
      <c r="U182" s="380">
        <v>278000</v>
      </c>
      <c r="V182" s="380">
        <v>50000000</v>
      </c>
    </row>
    <row r="183" spans="1:22" ht="12.95" customHeight="1">
      <c r="A183" s="505"/>
      <c r="B183" s="505"/>
      <c r="C183" s="505"/>
      <c r="D183" s="505"/>
      <c r="E183" s="505"/>
      <c r="M183" s="379" t="s">
        <v>4491</v>
      </c>
      <c r="N183" s="380">
        <v>5290</v>
      </c>
      <c r="O183" s="381">
        <v>10</v>
      </c>
      <c r="P183" s="380">
        <v>48837</v>
      </c>
      <c r="Q183" s="380">
        <v>256664310</v>
      </c>
      <c r="R183" s="380">
        <v>5310</v>
      </c>
      <c r="S183" s="380">
        <v>5310</v>
      </c>
      <c r="T183" s="380">
        <v>5220</v>
      </c>
      <c r="U183" s="380">
        <v>264500</v>
      </c>
      <c r="V183" s="380">
        <v>50000000</v>
      </c>
    </row>
    <row r="184" spans="1:22" ht="12.95" customHeight="1">
      <c r="A184" s="505"/>
      <c r="B184" s="505"/>
      <c r="C184" s="505"/>
      <c r="D184" s="505"/>
      <c r="E184" s="505"/>
      <c r="M184" s="379" t="s">
        <v>4492</v>
      </c>
      <c r="N184" s="380">
        <v>5280</v>
      </c>
      <c r="O184" s="381">
        <v>30</v>
      </c>
      <c r="P184" s="380">
        <v>30060</v>
      </c>
      <c r="Q184" s="380">
        <v>158242270</v>
      </c>
      <c r="R184" s="380">
        <v>5280</v>
      </c>
      <c r="S184" s="380">
        <v>5300</v>
      </c>
      <c r="T184" s="380">
        <v>5230</v>
      </c>
      <c r="U184" s="380">
        <v>264000</v>
      </c>
      <c r="V184" s="380">
        <v>50000000</v>
      </c>
    </row>
    <row r="185" spans="1:22" ht="12.95" customHeight="1">
      <c r="A185" s="505"/>
      <c r="B185" s="505"/>
      <c r="C185" s="505"/>
      <c r="D185" s="505"/>
      <c r="E185" s="505"/>
      <c r="M185" s="379" t="s">
        <v>4493</v>
      </c>
      <c r="N185" s="380">
        <v>5250</v>
      </c>
      <c r="O185" s="381">
        <v>-20</v>
      </c>
      <c r="P185" s="380">
        <v>31693</v>
      </c>
      <c r="Q185" s="380">
        <v>166409680</v>
      </c>
      <c r="R185" s="380">
        <v>5250</v>
      </c>
      <c r="S185" s="380">
        <v>5280</v>
      </c>
      <c r="T185" s="380">
        <v>5210</v>
      </c>
      <c r="U185" s="380">
        <v>262500</v>
      </c>
      <c r="V185" s="380">
        <v>50000000</v>
      </c>
    </row>
    <row r="186" spans="1:22" ht="12.95" customHeight="1">
      <c r="A186" s="505"/>
      <c r="B186" s="505"/>
      <c r="C186" s="505"/>
      <c r="D186" s="505"/>
      <c r="E186" s="505"/>
      <c r="M186" s="379" t="s">
        <v>4494</v>
      </c>
      <c r="N186" s="380">
        <v>5270</v>
      </c>
      <c r="O186" s="381">
        <v>10</v>
      </c>
      <c r="P186" s="380">
        <v>89154</v>
      </c>
      <c r="Q186" s="380">
        <v>464309030</v>
      </c>
      <c r="R186" s="380">
        <v>5240</v>
      </c>
      <c r="S186" s="380">
        <v>5280</v>
      </c>
      <c r="T186" s="380">
        <v>5180</v>
      </c>
      <c r="U186" s="380">
        <v>263500</v>
      </c>
      <c r="V186" s="380">
        <v>50000000</v>
      </c>
    </row>
    <row r="187" spans="1:22" ht="12.95" customHeight="1">
      <c r="A187" s="505"/>
      <c r="B187" s="505"/>
      <c r="C187" s="505"/>
      <c r="D187" s="505"/>
      <c r="E187" s="505"/>
      <c r="M187" s="379" t="s">
        <v>4495</v>
      </c>
      <c r="N187" s="380">
        <v>5260</v>
      </c>
      <c r="O187" s="381">
        <v>-50</v>
      </c>
      <c r="P187" s="380">
        <v>53693</v>
      </c>
      <c r="Q187" s="380">
        <v>281197760</v>
      </c>
      <c r="R187" s="380">
        <v>5260</v>
      </c>
      <c r="S187" s="380">
        <v>5270</v>
      </c>
      <c r="T187" s="380">
        <v>5220</v>
      </c>
      <c r="U187" s="380">
        <v>263000</v>
      </c>
      <c r="V187" s="380">
        <v>50000000</v>
      </c>
    </row>
    <row r="188" spans="1:22" ht="12.95" customHeight="1">
      <c r="A188" s="505"/>
      <c r="B188" s="505"/>
      <c r="C188" s="505"/>
      <c r="D188" s="505"/>
      <c r="E188" s="505"/>
      <c r="M188" s="379" t="s">
        <v>4496</v>
      </c>
      <c r="N188" s="380">
        <v>5310</v>
      </c>
      <c r="O188" s="381">
        <v>70</v>
      </c>
      <c r="P188" s="380">
        <v>56288</v>
      </c>
      <c r="Q188" s="380">
        <v>295835920</v>
      </c>
      <c r="R188" s="380">
        <v>5290</v>
      </c>
      <c r="S188" s="380">
        <v>5310</v>
      </c>
      <c r="T188" s="380">
        <v>5220</v>
      </c>
      <c r="U188" s="380">
        <v>265500</v>
      </c>
      <c r="V188" s="380">
        <v>50000000</v>
      </c>
    </row>
    <row r="189" spans="1:22" ht="12.95" customHeight="1">
      <c r="A189" s="505"/>
      <c r="B189" s="505"/>
      <c r="C189" s="505"/>
      <c r="D189" s="505"/>
      <c r="E189" s="505"/>
      <c r="M189" s="379" t="s">
        <v>4497</v>
      </c>
      <c r="N189" s="380">
        <v>5240</v>
      </c>
      <c r="O189" s="381">
        <v>-120</v>
      </c>
      <c r="P189" s="380">
        <v>103510</v>
      </c>
      <c r="Q189" s="380">
        <v>545919310</v>
      </c>
      <c r="R189" s="380">
        <v>5400</v>
      </c>
      <c r="S189" s="380">
        <v>5400</v>
      </c>
      <c r="T189" s="380">
        <v>5230</v>
      </c>
      <c r="U189" s="380">
        <v>262000</v>
      </c>
      <c r="V189" s="380">
        <v>50000000</v>
      </c>
    </row>
    <row r="190" spans="1:22" ht="12.95" customHeight="1">
      <c r="A190" s="505"/>
      <c r="B190" s="505"/>
      <c r="C190" s="505"/>
      <c r="D190" s="505"/>
      <c r="E190" s="505"/>
      <c r="M190" s="379" t="s">
        <v>4498</v>
      </c>
      <c r="N190" s="380">
        <v>5360</v>
      </c>
      <c r="O190" s="381">
        <v>40</v>
      </c>
      <c r="P190" s="380">
        <v>71848</v>
      </c>
      <c r="Q190" s="380">
        <v>384099740</v>
      </c>
      <c r="R190" s="380">
        <v>5300</v>
      </c>
      <c r="S190" s="380">
        <v>5380</v>
      </c>
      <c r="T190" s="380">
        <v>5300</v>
      </c>
      <c r="U190" s="380">
        <v>268000</v>
      </c>
      <c r="V190" s="380">
        <v>50000000</v>
      </c>
    </row>
    <row r="191" spans="1:22" ht="12.95" customHeight="1">
      <c r="A191" s="505"/>
      <c r="B191" s="505"/>
      <c r="C191" s="505"/>
      <c r="D191" s="505"/>
      <c r="E191" s="505"/>
      <c r="M191" s="379" t="s">
        <v>673</v>
      </c>
      <c r="N191" s="380">
        <v>5320</v>
      </c>
      <c r="O191" s="381">
        <v>-50</v>
      </c>
      <c r="P191" s="380">
        <v>114509</v>
      </c>
      <c r="Q191" s="380">
        <v>610607590</v>
      </c>
      <c r="R191" s="380">
        <v>5370</v>
      </c>
      <c r="S191" s="380">
        <v>5390</v>
      </c>
      <c r="T191" s="380">
        <v>5300</v>
      </c>
      <c r="U191" s="380">
        <v>266000</v>
      </c>
      <c r="V191" s="380">
        <v>50000000</v>
      </c>
    </row>
    <row r="192" spans="1:22" ht="12.95" customHeight="1">
      <c r="A192" s="505"/>
      <c r="B192" s="505"/>
      <c r="C192" s="505"/>
      <c r="D192" s="505"/>
      <c r="E192" s="505"/>
      <c r="M192" s="379" t="s">
        <v>674</v>
      </c>
      <c r="N192" s="380">
        <v>5370</v>
      </c>
      <c r="O192" s="381">
        <v>30</v>
      </c>
      <c r="P192" s="380">
        <v>94715</v>
      </c>
      <c r="Q192" s="380">
        <v>502808030</v>
      </c>
      <c r="R192" s="380">
        <v>5310</v>
      </c>
      <c r="S192" s="380">
        <v>5400</v>
      </c>
      <c r="T192" s="380">
        <v>5260</v>
      </c>
      <c r="U192" s="380">
        <v>268500</v>
      </c>
      <c r="V192" s="380">
        <v>50000000</v>
      </c>
    </row>
    <row r="193" spans="1:22" ht="12.95" customHeight="1">
      <c r="A193" s="505"/>
      <c r="B193" s="505"/>
      <c r="C193" s="505"/>
      <c r="D193" s="505"/>
      <c r="E193" s="505"/>
      <c r="M193" s="379" t="s">
        <v>675</v>
      </c>
      <c r="N193" s="380">
        <v>5340</v>
      </c>
      <c r="O193" s="381">
        <v>60</v>
      </c>
      <c r="P193" s="380">
        <v>126300</v>
      </c>
      <c r="Q193" s="380">
        <v>669002490</v>
      </c>
      <c r="R193" s="380">
        <v>5260</v>
      </c>
      <c r="S193" s="380">
        <v>5340</v>
      </c>
      <c r="T193" s="380">
        <v>5260</v>
      </c>
      <c r="U193" s="380">
        <v>267000</v>
      </c>
      <c r="V193" s="380">
        <v>50000000</v>
      </c>
    </row>
    <row r="194" spans="1:22" ht="12.95" customHeight="1">
      <c r="A194" s="505"/>
      <c r="B194" s="505"/>
      <c r="C194" s="505"/>
      <c r="D194" s="505"/>
      <c r="E194" s="505"/>
      <c r="M194" s="379" t="s">
        <v>676</v>
      </c>
      <c r="N194" s="380">
        <v>5280</v>
      </c>
      <c r="O194" s="381">
        <v>90</v>
      </c>
      <c r="P194" s="380">
        <v>74654</v>
      </c>
      <c r="Q194" s="380">
        <v>392426000</v>
      </c>
      <c r="R194" s="380">
        <v>5250</v>
      </c>
      <c r="S194" s="380">
        <v>5290</v>
      </c>
      <c r="T194" s="380">
        <v>5170</v>
      </c>
      <c r="U194" s="380">
        <v>264000</v>
      </c>
      <c r="V194" s="380">
        <v>50000000</v>
      </c>
    </row>
    <row r="195" spans="1:22" ht="12.95" customHeight="1">
      <c r="A195" s="505"/>
      <c r="B195" s="505"/>
      <c r="C195" s="505"/>
      <c r="D195" s="505"/>
      <c r="E195" s="505"/>
      <c r="M195" s="379" t="s">
        <v>677</v>
      </c>
      <c r="N195" s="380">
        <v>5190</v>
      </c>
      <c r="O195" s="381">
        <v>-20</v>
      </c>
      <c r="P195" s="380">
        <v>64101</v>
      </c>
      <c r="Q195" s="380">
        <v>332621860</v>
      </c>
      <c r="R195" s="380">
        <v>5220</v>
      </c>
      <c r="S195" s="380">
        <v>5250</v>
      </c>
      <c r="T195" s="380">
        <v>5170</v>
      </c>
      <c r="U195" s="380">
        <v>259500</v>
      </c>
      <c r="V195" s="380">
        <v>50000000</v>
      </c>
    </row>
    <row r="196" spans="1:22" ht="12.95" customHeight="1">
      <c r="A196" s="505"/>
      <c r="B196" s="505"/>
      <c r="C196" s="505"/>
      <c r="D196" s="505"/>
      <c r="E196" s="505"/>
      <c r="M196" s="379" t="s">
        <v>678</v>
      </c>
      <c r="N196" s="380">
        <v>5210</v>
      </c>
      <c r="O196" s="381">
        <v>-30</v>
      </c>
      <c r="P196" s="380">
        <v>66074</v>
      </c>
      <c r="Q196" s="380">
        <v>344601350</v>
      </c>
      <c r="R196" s="380">
        <v>5240</v>
      </c>
      <c r="S196" s="380">
        <v>5260</v>
      </c>
      <c r="T196" s="380">
        <v>5170</v>
      </c>
      <c r="U196" s="380">
        <v>260500</v>
      </c>
      <c r="V196" s="380">
        <v>50000000</v>
      </c>
    </row>
    <row r="197" spans="1:22" ht="12.95" customHeight="1">
      <c r="A197" s="505"/>
      <c r="B197" s="505"/>
      <c r="C197" s="505"/>
      <c r="D197" s="505"/>
      <c r="E197" s="505"/>
      <c r="M197" s="379" t="s">
        <v>137</v>
      </c>
      <c r="N197" s="380">
        <v>5240</v>
      </c>
      <c r="O197" s="381">
        <v>-30</v>
      </c>
      <c r="P197" s="380">
        <v>33665</v>
      </c>
      <c r="Q197" s="380">
        <v>175922040</v>
      </c>
      <c r="R197" s="380">
        <v>5270</v>
      </c>
      <c r="S197" s="380">
        <v>5270</v>
      </c>
      <c r="T197" s="380">
        <v>5200</v>
      </c>
      <c r="U197" s="380">
        <v>262000</v>
      </c>
      <c r="V197" s="380">
        <v>50000000</v>
      </c>
    </row>
    <row r="198" spans="1:22" ht="12.95" customHeight="1">
      <c r="A198" s="505"/>
      <c r="B198" s="505"/>
      <c r="C198" s="505"/>
      <c r="D198" s="505"/>
      <c r="E198" s="505"/>
      <c r="M198" s="379" t="s">
        <v>142</v>
      </c>
      <c r="N198" s="380">
        <v>5270</v>
      </c>
      <c r="O198" s="381">
        <v>120</v>
      </c>
      <c r="P198" s="380">
        <v>78473</v>
      </c>
      <c r="Q198" s="380">
        <v>412882750</v>
      </c>
      <c r="R198" s="380">
        <v>5250</v>
      </c>
      <c r="S198" s="380">
        <v>5300</v>
      </c>
      <c r="T198" s="380">
        <v>5200</v>
      </c>
      <c r="U198" s="380">
        <v>263500</v>
      </c>
      <c r="V198" s="380">
        <v>50000000</v>
      </c>
    </row>
    <row r="199" spans="1:22" ht="12.95" customHeight="1">
      <c r="A199" s="505"/>
      <c r="B199" s="505"/>
      <c r="C199" s="505"/>
      <c r="D199" s="505"/>
      <c r="E199" s="505"/>
      <c r="M199" s="379" t="s">
        <v>145</v>
      </c>
      <c r="N199" s="380">
        <v>5150</v>
      </c>
      <c r="O199" s="381">
        <v>-20</v>
      </c>
      <c r="P199" s="380">
        <v>54984</v>
      </c>
      <c r="Q199" s="380">
        <v>283991260</v>
      </c>
      <c r="R199" s="380">
        <v>5170</v>
      </c>
      <c r="S199" s="380">
        <v>5210</v>
      </c>
      <c r="T199" s="380">
        <v>5150</v>
      </c>
      <c r="U199" s="380">
        <v>257500</v>
      </c>
      <c r="V199" s="380">
        <v>50000000</v>
      </c>
    </row>
    <row r="200" spans="1:22" ht="12.95" customHeight="1">
      <c r="A200" s="505"/>
      <c r="B200" s="505"/>
      <c r="C200" s="505"/>
      <c r="D200" s="505"/>
      <c r="E200" s="505"/>
      <c r="M200" s="379" t="s">
        <v>150</v>
      </c>
      <c r="N200" s="380">
        <v>5170</v>
      </c>
      <c r="O200" s="381">
        <v>20</v>
      </c>
      <c r="P200" s="380">
        <v>53592</v>
      </c>
      <c r="Q200" s="380">
        <v>275722210</v>
      </c>
      <c r="R200" s="380">
        <v>5180</v>
      </c>
      <c r="S200" s="380">
        <v>5200</v>
      </c>
      <c r="T200" s="380">
        <v>5120</v>
      </c>
      <c r="U200" s="380">
        <v>258500</v>
      </c>
      <c r="V200" s="380">
        <v>50000000</v>
      </c>
    </row>
    <row r="201" spans="1:22" ht="12.95" customHeight="1">
      <c r="A201" s="505"/>
      <c r="B201" s="505"/>
      <c r="C201" s="505"/>
      <c r="D201" s="505"/>
      <c r="E201" s="505"/>
      <c r="M201" s="379" t="s">
        <v>155</v>
      </c>
      <c r="N201" s="380">
        <v>5150</v>
      </c>
      <c r="O201" s="381">
        <v>-60</v>
      </c>
      <c r="P201" s="380">
        <v>173328</v>
      </c>
      <c r="Q201" s="380">
        <v>889792430</v>
      </c>
      <c r="R201" s="380">
        <v>5190</v>
      </c>
      <c r="S201" s="380">
        <v>5230</v>
      </c>
      <c r="T201" s="380">
        <v>5050</v>
      </c>
      <c r="U201" s="380">
        <v>257500</v>
      </c>
      <c r="V201" s="380">
        <v>50000000</v>
      </c>
    </row>
    <row r="202" spans="1:22" ht="12.95" customHeight="1">
      <c r="A202" s="505"/>
      <c r="B202" s="505"/>
      <c r="C202" s="505"/>
      <c r="D202" s="505"/>
      <c r="E202" s="505"/>
      <c r="M202" s="379" t="s">
        <v>159</v>
      </c>
      <c r="N202" s="380">
        <v>5210</v>
      </c>
      <c r="O202" s="381">
        <v>0</v>
      </c>
      <c r="P202" s="380">
        <v>109988</v>
      </c>
      <c r="Q202" s="380">
        <v>572130200</v>
      </c>
      <c r="R202" s="380">
        <v>5200</v>
      </c>
      <c r="S202" s="380">
        <v>5250</v>
      </c>
      <c r="T202" s="380">
        <v>5160</v>
      </c>
      <c r="U202" s="380">
        <v>260500</v>
      </c>
      <c r="V202" s="380">
        <v>50000000</v>
      </c>
    </row>
    <row r="203" spans="1:22" ht="12.95" customHeight="1">
      <c r="A203" s="505"/>
      <c r="B203" s="505"/>
      <c r="C203" s="505"/>
      <c r="D203" s="505"/>
      <c r="E203" s="505"/>
      <c r="M203" s="379" t="s">
        <v>164</v>
      </c>
      <c r="N203" s="380">
        <v>5210</v>
      </c>
      <c r="O203" s="381">
        <v>-20</v>
      </c>
      <c r="P203" s="380">
        <v>111692</v>
      </c>
      <c r="Q203" s="380">
        <v>583054510</v>
      </c>
      <c r="R203" s="380">
        <v>5270</v>
      </c>
      <c r="S203" s="380">
        <v>5320</v>
      </c>
      <c r="T203" s="380">
        <v>5170</v>
      </c>
      <c r="U203" s="380">
        <v>260500</v>
      </c>
      <c r="V203" s="380">
        <v>50000000</v>
      </c>
    </row>
    <row r="204" spans="1:22" ht="12.95" customHeight="1">
      <c r="A204" s="505"/>
      <c r="B204" s="505"/>
      <c r="C204" s="505"/>
      <c r="D204" s="505"/>
      <c r="E204" s="505"/>
      <c r="M204" s="379" t="s">
        <v>169</v>
      </c>
      <c r="N204" s="380">
        <v>5230</v>
      </c>
      <c r="O204" s="381">
        <v>-140</v>
      </c>
      <c r="P204" s="380">
        <v>195121</v>
      </c>
      <c r="Q204" s="380">
        <v>1039466910</v>
      </c>
      <c r="R204" s="380">
        <v>5430</v>
      </c>
      <c r="S204" s="380">
        <v>5480</v>
      </c>
      <c r="T204" s="380">
        <v>5200</v>
      </c>
      <c r="U204" s="380">
        <v>261500</v>
      </c>
      <c r="V204" s="380">
        <v>50000000</v>
      </c>
    </row>
    <row r="205" spans="1:22" ht="12.95" customHeight="1">
      <c r="A205" s="505"/>
      <c r="B205" s="505"/>
      <c r="C205" s="505"/>
      <c r="D205" s="505"/>
      <c r="E205" s="505"/>
      <c r="M205" s="379" t="s">
        <v>172</v>
      </c>
      <c r="N205" s="380">
        <v>5370</v>
      </c>
      <c r="O205" s="381">
        <v>150</v>
      </c>
      <c r="P205" s="380">
        <v>124528</v>
      </c>
      <c r="Q205" s="380">
        <v>660444580</v>
      </c>
      <c r="R205" s="380">
        <v>5230</v>
      </c>
      <c r="S205" s="380">
        <v>5380</v>
      </c>
      <c r="T205" s="380">
        <v>5210</v>
      </c>
      <c r="U205" s="380">
        <v>268500</v>
      </c>
      <c r="V205" s="380">
        <v>50000000</v>
      </c>
    </row>
    <row r="206" spans="1:22" ht="12.95" customHeight="1">
      <c r="A206" s="505"/>
      <c r="B206" s="505"/>
      <c r="C206" s="505"/>
      <c r="D206" s="505"/>
      <c r="E206" s="505"/>
      <c r="M206" s="379" t="s">
        <v>176</v>
      </c>
      <c r="N206" s="380">
        <v>5220</v>
      </c>
      <c r="O206" s="381">
        <v>-50</v>
      </c>
      <c r="P206" s="380">
        <v>85497</v>
      </c>
      <c r="Q206" s="380">
        <v>449419550</v>
      </c>
      <c r="R206" s="380">
        <v>5250</v>
      </c>
      <c r="S206" s="380">
        <v>5310</v>
      </c>
      <c r="T206" s="380">
        <v>5220</v>
      </c>
      <c r="U206" s="380">
        <v>261000</v>
      </c>
      <c r="V206" s="380">
        <v>50000000</v>
      </c>
    </row>
    <row r="207" spans="1:22" ht="12.95" customHeight="1">
      <c r="A207" s="505"/>
      <c r="B207" s="505"/>
      <c r="C207" s="505"/>
      <c r="D207" s="505"/>
      <c r="E207" s="505"/>
      <c r="M207" s="379" t="s">
        <v>180</v>
      </c>
      <c r="N207" s="380">
        <v>5270</v>
      </c>
      <c r="O207" s="381">
        <v>10</v>
      </c>
      <c r="P207" s="380">
        <v>63503</v>
      </c>
      <c r="Q207" s="380">
        <v>334173000</v>
      </c>
      <c r="R207" s="380">
        <v>5260</v>
      </c>
      <c r="S207" s="380">
        <v>5300</v>
      </c>
      <c r="T207" s="380">
        <v>5230</v>
      </c>
      <c r="U207" s="380">
        <v>263500</v>
      </c>
      <c r="V207" s="380">
        <v>50000000</v>
      </c>
    </row>
    <row r="208" spans="1:22" ht="12.95" customHeight="1">
      <c r="A208" s="505"/>
      <c r="B208" s="505"/>
      <c r="C208" s="505"/>
      <c r="D208" s="505"/>
      <c r="E208" s="505"/>
      <c r="M208" s="379" t="s">
        <v>184</v>
      </c>
      <c r="N208" s="380">
        <v>5260</v>
      </c>
      <c r="O208" s="381">
        <v>-30</v>
      </c>
      <c r="P208" s="380">
        <v>97932</v>
      </c>
      <c r="Q208" s="380">
        <v>516847650</v>
      </c>
      <c r="R208" s="380">
        <v>5290</v>
      </c>
      <c r="S208" s="380">
        <v>5330</v>
      </c>
      <c r="T208" s="380">
        <v>5250</v>
      </c>
      <c r="U208" s="380">
        <v>263000</v>
      </c>
      <c r="V208" s="380">
        <v>50000000</v>
      </c>
    </row>
    <row r="209" spans="1:22" ht="12.95" customHeight="1">
      <c r="A209" s="505"/>
      <c r="B209" s="505"/>
      <c r="C209" s="505"/>
      <c r="D209" s="505"/>
      <c r="E209" s="505"/>
      <c r="M209" s="379" t="s">
        <v>187</v>
      </c>
      <c r="N209" s="380">
        <v>5290</v>
      </c>
      <c r="O209" s="381">
        <v>0</v>
      </c>
      <c r="P209" s="380">
        <v>55384</v>
      </c>
      <c r="Q209" s="380">
        <v>294052830</v>
      </c>
      <c r="R209" s="380">
        <v>5320</v>
      </c>
      <c r="S209" s="380">
        <v>5340</v>
      </c>
      <c r="T209" s="380">
        <v>5280</v>
      </c>
      <c r="U209" s="380">
        <v>264500</v>
      </c>
      <c r="V209" s="380">
        <v>50000000</v>
      </c>
    </row>
    <row r="210" spans="1:22" ht="12.95" customHeight="1">
      <c r="A210" s="505"/>
      <c r="B210" s="505"/>
      <c r="C210" s="505"/>
      <c r="D210" s="505"/>
      <c r="E210" s="505"/>
      <c r="M210" s="379" t="s">
        <v>190</v>
      </c>
      <c r="N210" s="380">
        <v>5290</v>
      </c>
      <c r="O210" s="381">
        <v>-60</v>
      </c>
      <c r="P210" s="380">
        <v>136542</v>
      </c>
      <c r="Q210" s="380">
        <v>724096260</v>
      </c>
      <c r="R210" s="380">
        <v>5350</v>
      </c>
      <c r="S210" s="380">
        <v>5400</v>
      </c>
      <c r="T210" s="380">
        <v>5270</v>
      </c>
      <c r="U210" s="380">
        <v>264500</v>
      </c>
      <c r="V210" s="380">
        <v>50000000</v>
      </c>
    </row>
    <row r="211" spans="1:22" ht="12.95" customHeight="1">
      <c r="A211" s="505"/>
      <c r="B211" s="505"/>
      <c r="C211" s="505"/>
      <c r="D211" s="505"/>
      <c r="E211" s="505"/>
      <c r="M211" s="379" t="s">
        <v>192</v>
      </c>
      <c r="N211" s="380">
        <v>5350</v>
      </c>
      <c r="O211" s="381">
        <v>-60</v>
      </c>
      <c r="P211" s="380">
        <v>46195</v>
      </c>
      <c r="Q211" s="380">
        <v>247970270</v>
      </c>
      <c r="R211" s="380">
        <v>5420</v>
      </c>
      <c r="S211" s="380">
        <v>5420</v>
      </c>
      <c r="T211" s="380">
        <v>5330</v>
      </c>
      <c r="U211" s="380">
        <v>267500</v>
      </c>
      <c r="V211" s="380">
        <v>50000000</v>
      </c>
    </row>
    <row r="212" spans="1:22" ht="12.95" customHeight="1">
      <c r="A212" s="505"/>
      <c r="B212" s="505"/>
      <c r="C212" s="505"/>
      <c r="D212" s="505"/>
      <c r="E212" s="505"/>
      <c r="M212" s="379" t="s">
        <v>194</v>
      </c>
      <c r="N212" s="380">
        <v>5410</v>
      </c>
      <c r="O212" s="381">
        <v>40</v>
      </c>
      <c r="P212" s="380">
        <v>111021</v>
      </c>
      <c r="Q212" s="380">
        <v>594144010</v>
      </c>
      <c r="R212" s="380">
        <v>5370</v>
      </c>
      <c r="S212" s="380">
        <v>5420</v>
      </c>
      <c r="T212" s="380">
        <v>5300</v>
      </c>
      <c r="U212" s="380">
        <v>270500</v>
      </c>
      <c r="V212" s="380">
        <v>50000000</v>
      </c>
    </row>
    <row r="213" spans="1:22" ht="12.95" customHeight="1">
      <c r="A213" s="505"/>
      <c r="B213" s="505"/>
      <c r="C213" s="505"/>
      <c r="D213" s="505"/>
      <c r="E213" s="505"/>
      <c r="M213" s="379" t="s">
        <v>196</v>
      </c>
      <c r="N213" s="380">
        <v>5370</v>
      </c>
      <c r="O213" s="381">
        <v>-50</v>
      </c>
      <c r="P213" s="380">
        <v>95416</v>
      </c>
      <c r="Q213" s="380">
        <v>514219320</v>
      </c>
      <c r="R213" s="380">
        <v>5400</v>
      </c>
      <c r="S213" s="380">
        <v>5470</v>
      </c>
      <c r="T213" s="380">
        <v>5360</v>
      </c>
      <c r="U213" s="380">
        <v>268500</v>
      </c>
      <c r="V213" s="380">
        <v>50000000</v>
      </c>
    </row>
    <row r="214" spans="1:22" ht="12.95" customHeight="1">
      <c r="A214" s="505"/>
      <c r="B214" s="505"/>
      <c r="C214" s="505"/>
      <c r="D214" s="505"/>
      <c r="E214" s="505"/>
      <c r="M214" s="379" t="s">
        <v>198</v>
      </c>
      <c r="N214" s="380">
        <v>5420</v>
      </c>
      <c r="O214" s="381">
        <v>-50</v>
      </c>
      <c r="P214" s="380">
        <v>139767</v>
      </c>
      <c r="Q214" s="380">
        <v>758717060</v>
      </c>
      <c r="R214" s="380">
        <v>5510</v>
      </c>
      <c r="S214" s="380">
        <v>5530</v>
      </c>
      <c r="T214" s="380">
        <v>5360</v>
      </c>
      <c r="U214" s="380">
        <v>271000</v>
      </c>
      <c r="V214" s="380">
        <v>50000000</v>
      </c>
    </row>
    <row r="215" spans="1:22" ht="12.95" customHeight="1">
      <c r="A215" s="505"/>
      <c r="B215" s="505"/>
      <c r="C215" s="505"/>
      <c r="D215" s="505"/>
      <c r="E215" s="505"/>
      <c r="M215" s="379" t="s">
        <v>200</v>
      </c>
      <c r="N215" s="380">
        <v>5470</v>
      </c>
      <c r="O215" s="381">
        <v>-40</v>
      </c>
      <c r="P215" s="380">
        <v>87872</v>
      </c>
      <c r="Q215" s="380">
        <v>484556840</v>
      </c>
      <c r="R215" s="380">
        <v>5510</v>
      </c>
      <c r="S215" s="380">
        <v>5570</v>
      </c>
      <c r="T215" s="380">
        <v>5460</v>
      </c>
      <c r="U215" s="380">
        <v>273500</v>
      </c>
      <c r="V215" s="380">
        <v>50000000</v>
      </c>
    </row>
    <row r="216" spans="1:22" ht="12.95" customHeight="1">
      <c r="A216" s="505"/>
      <c r="B216" s="505"/>
      <c r="C216" s="505"/>
      <c r="D216" s="505"/>
      <c r="E216" s="505"/>
      <c r="M216" s="379" t="s">
        <v>201</v>
      </c>
      <c r="N216" s="380">
        <v>5510</v>
      </c>
      <c r="O216" s="381">
        <v>-130</v>
      </c>
      <c r="P216" s="380">
        <v>108887</v>
      </c>
      <c r="Q216" s="380">
        <v>603739720</v>
      </c>
      <c r="R216" s="380">
        <v>5670</v>
      </c>
      <c r="S216" s="380">
        <v>5670</v>
      </c>
      <c r="T216" s="380">
        <v>5500</v>
      </c>
      <c r="U216" s="380">
        <v>275500</v>
      </c>
      <c r="V216" s="380">
        <v>50000000</v>
      </c>
    </row>
    <row r="217" spans="1:22" ht="12.95" customHeight="1">
      <c r="A217" s="505"/>
      <c r="B217" s="505"/>
      <c r="C217" s="505"/>
      <c r="D217" s="505"/>
      <c r="E217" s="505"/>
      <c r="M217" s="379" t="s">
        <v>202</v>
      </c>
      <c r="N217" s="380">
        <v>5640</v>
      </c>
      <c r="O217" s="381">
        <v>-10</v>
      </c>
      <c r="P217" s="380">
        <v>86828</v>
      </c>
      <c r="Q217" s="380">
        <v>486838810</v>
      </c>
      <c r="R217" s="380">
        <v>5690</v>
      </c>
      <c r="S217" s="380">
        <v>5690</v>
      </c>
      <c r="T217" s="380">
        <v>5550</v>
      </c>
      <c r="U217" s="380">
        <v>282000</v>
      </c>
      <c r="V217" s="380">
        <v>50000000</v>
      </c>
    </row>
    <row r="218" spans="1:22" ht="12.95" customHeight="1">
      <c r="A218" s="505"/>
      <c r="B218" s="505"/>
      <c r="C218" s="505"/>
      <c r="D218" s="505"/>
      <c r="E218" s="505"/>
      <c r="M218" s="379" t="s">
        <v>204</v>
      </c>
      <c r="N218" s="380">
        <v>5650</v>
      </c>
      <c r="O218" s="381">
        <v>-20</v>
      </c>
      <c r="P218" s="380">
        <v>74496</v>
      </c>
      <c r="Q218" s="380">
        <v>421261470</v>
      </c>
      <c r="R218" s="380">
        <v>5700</v>
      </c>
      <c r="S218" s="380">
        <v>5710</v>
      </c>
      <c r="T218" s="380">
        <v>5600</v>
      </c>
      <c r="U218" s="380">
        <v>282500</v>
      </c>
      <c r="V218" s="380">
        <v>50000000</v>
      </c>
    </row>
    <row r="219" spans="1:22" ht="12.95" customHeight="1">
      <c r="A219" s="505"/>
      <c r="B219" s="505"/>
      <c r="C219" s="505"/>
      <c r="D219" s="505"/>
      <c r="E219" s="505"/>
      <c r="M219" s="379" t="s">
        <v>206</v>
      </c>
      <c r="N219" s="380">
        <v>5670</v>
      </c>
      <c r="O219" s="381">
        <v>-20</v>
      </c>
      <c r="P219" s="380">
        <v>94056</v>
      </c>
      <c r="Q219" s="380">
        <v>535648030</v>
      </c>
      <c r="R219" s="380">
        <v>5720</v>
      </c>
      <c r="S219" s="380">
        <v>5730</v>
      </c>
      <c r="T219" s="380">
        <v>5630</v>
      </c>
      <c r="U219" s="380">
        <v>283500</v>
      </c>
      <c r="V219" s="380">
        <v>50000000</v>
      </c>
    </row>
    <row r="220" spans="1:22" ht="12.95" customHeight="1">
      <c r="A220" s="505"/>
      <c r="B220" s="505"/>
      <c r="C220" s="505"/>
      <c r="D220" s="505"/>
      <c r="E220" s="505"/>
      <c r="M220" s="379" t="s">
        <v>208</v>
      </c>
      <c r="N220" s="380">
        <v>5690</v>
      </c>
      <c r="O220" s="381">
        <v>30</v>
      </c>
      <c r="P220" s="380">
        <v>75834</v>
      </c>
      <c r="Q220" s="380">
        <v>432463370</v>
      </c>
      <c r="R220" s="380">
        <v>5660</v>
      </c>
      <c r="S220" s="380">
        <v>5740</v>
      </c>
      <c r="T220" s="380">
        <v>5630</v>
      </c>
      <c r="U220" s="380">
        <v>284500</v>
      </c>
      <c r="V220" s="380">
        <v>50000000</v>
      </c>
    </row>
    <row r="221" spans="1:22" ht="12.95" customHeight="1">
      <c r="A221" s="505"/>
      <c r="B221" s="505"/>
      <c r="C221" s="505"/>
      <c r="D221" s="505"/>
      <c r="E221" s="505"/>
      <c r="M221" s="379" t="s">
        <v>210</v>
      </c>
      <c r="N221" s="380">
        <v>5660</v>
      </c>
      <c r="O221" s="381">
        <v>-60</v>
      </c>
      <c r="P221" s="380">
        <v>165123</v>
      </c>
      <c r="Q221" s="380">
        <v>930961100</v>
      </c>
      <c r="R221" s="380">
        <v>5760</v>
      </c>
      <c r="S221" s="380">
        <v>5760</v>
      </c>
      <c r="T221" s="380">
        <v>5550</v>
      </c>
      <c r="U221" s="380">
        <v>283000</v>
      </c>
      <c r="V221" s="380">
        <v>50000000</v>
      </c>
    </row>
    <row r="222" spans="1:22" ht="12.95" customHeight="1">
      <c r="A222" s="505"/>
      <c r="B222" s="505"/>
      <c r="C222" s="505"/>
      <c r="D222" s="505"/>
      <c r="E222" s="505"/>
      <c r="M222" s="379" t="s">
        <v>211</v>
      </c>
      <c r="N222" s="380">
        <v>5720</v>
      </c>
      <c r="O222" s="381">
        <v>20</v>
      </c>
      <c r="P222" s="380">
        <v>55605</v>
      </c>
      <c r="Q222" s="380">
        <v>317376690</v>
      </c>
      <c r="R222" s="380">
        <v>5680</v>
      </c>
      <c r="S222" s="380">
        <v>5750</v>
      </c>
      <c r="T222" s="380">
        <v>5680</v>
      </c>
      <c r="U222" s="380">
        <v>286000</v>
      </c>
      <c r="V222" s="380">
        <v>50000000</v>
      </c>
    </row>
    <row r="223" spans="1:22" ht="12.95" customHeight="1">
      <c r="A223" s="505"/>
      <c r="B223" s="505"/>
      <c r="C223" s="505"/>
      <c r="D223" s="505"/>
      <c r="E223" s="505"/>
      <c r="M223" s="379" t="s">
        <v>213</v>
      </c>
      <c r="N223" s="380">
        <v>5700</v>
      </c>
      <c r="O223" s="381">
        <v>-80</v>
      </c>
      <c r="P223" s="380">
        <v>64118</v>
      </c>
      <c r="Q223" s="380">
        <v>366199320</v>
      </c>
      <c r="R223" s="380">
        <v>5770</v>
      </c>
      <c r="S223" s="380">
        <v>5770</v>
      </c>
      <c r="T223" s="380">
        <v>5690</v>
      </c>
      <c r="U223" s="380">
        <v>285000</v>
      </c>
      <c r="V223" s="380">
        <v>50000000</v>
      </c>
    </row>
    <row r="224" spans="1:22" ht="12.95" customHeight="1">
      <c r="A224" s="505"/>
      <c r="B224" s="505"/>
      <c r="C224" s="505"/>
      <c r="D224" s="505"/>
      <c r="E224" s="505"/>
      <c r="M224" s="379" t="s">
        <v>217</v>
      </c>
      <c r="N224" s="380">
        <v>5780</v>
      </c>
      <c r="O224" s="381">
        <v>70</v>
      </c>
      <c r="P224" s="380">
        <v>164827</v>
      </c>
      <c r="Q224" s="380">
        <v>946937490</v>
      </c>
      <c r="R224" s="380">
        <v>5710</v>
      </c>
      <c r="S224" s="380">
        <v>5840</v>
      </c>
      <c r="T224" s="380">
        <v>5660</v>
      </c>
      <c r="U224" s="380">
        <v>289000</v>
      </c>
      <c r="V224" s="380">
        <v>50000000</v>
      </c>
    </row>
    <row r="225" spans="1:22" ht="12.95" customHeight="1">
      <c r="A225" s="505"/>
      <c r="B225" s="505"/>
      <c r="C225" s="505"/>
      <c r="D225" s="505"/>
      <c r="E225" s="505"/>
      <c r="M225" s="379" t="s">
        <v>220</v>
      </c>
      <c r="N225" s="380">
        <v>5710</v>
      </c>
      <c r="O225" s="381">
        <v>10</v>
      </c>
      <c r="P225" s="380">
        <v>77287</v>
      </c>
      <c r="Q225" s="380">
        <v>441279110</v>
      </c>
      <c r="R225" s="380">
        <v>5720</v>
      </c>
      <c r="S225" s="380">
        <v>5790</v>
      </c>
      <c r="T225" s="380">
        <v>5670</v>
      </c>
      <c r="U225" s="380">
        <v>285500</v>
      </c>
      <c r="V225" s="380">
        <v>50000000</v>
      </c>
    </row>
    <row r="226" spans="1:22" ht="12.95" customHeight="1">
      <c r="A226" s="505"/>
      <c r="B226" s="505"/>
      <c r="C226" s="505"/>
      <c r="D226" s="505"/>
      <c r="E226" s="505"/>
      <c r="M226" s="379" t="s">
        <v>223</v>
      </c>
      <c r="N226" s="380">
        <v>5700</v>
      </c>
      <c r="O226" s="381">
        <v>-140</v>
      </c>
      <c r="P226" s="380">
        <v>159872</v>
      </c>
      <c r="Q226" s="380">
        <v>916801130</v>
      </c>
      <c r="R226" s="380">
        <v>5870</v>
      </c>
      <c r="S226" s="380">
        <v>5870</v>
      </c>
      <c r="T226" s="380">
        <v>5650</v>
      </c>
      <c r="U226" s="380">
        <v>285000</v>
      </c>
      <c r="V226" s="380">
        <v>50000000</v>
      </c>
    </row>
    <row r="227" spans="1:22" ht="12.95" customHeight="1">
      <c r="A227" s="505"/>
      <c r="B227" s="505"/>
      <c r="C227" s="505"/>
      <c r="D227" s="505"/>
      <c r="E227" s="505"/>
      <c r="M227" s="379" t="s">
        <v>224</v>
      </c>
      <c r="N227" s="380">
        <v>5840</v>
      </c>
      <c r="O227" s="381">
        <v>140</v>
      </c>
      <c r="P227" s="380">
        <v>156277</v>
      </c>
      <c r="Q227" s="380">
        <v>904024750</v>
      </c>
      <c r="R227" s="380">
        <v>5640</v>
      </c>
      <c r="S227" s="380">
        <v>5860</v>
      </c>
      <c r="T227" s="380">
        <v>5640</v>
      </c>
      <c r="U227" s="380">
        <v>292000</v>
      </c>
      <c r="V227" s="380">
        <v>50000000</v>
      </c>
    </row>
    <row r="228" spans="1:22" ht="12.95" customHeight="1">
      <c r="A228" s="505"/>
      <c r="B228" s="505"/>
      <c r="C228" s="505"/>
      <c r="D228" s="505"/>
      <c r="E228" s="505"/>
      <c r="M228" s="379" t="s">
        <v>225</v>
      </c>
      <c r="N228" s="380">
        <v>5700</v>
      </c>
      <c r="O228" s="381">
        <v>-150</v>
      </c>
      <c r="P228" s="380">
        <v>120480</v>
      </c>
      <c r="Q228" s="380">
        <v>692827430</v>
      </c>
      <c r="R228" s="380">
        <v>5750</v>
      </c>
      <c r="S228" s="380">
        <v>5830</v>
      </c>
      <c r="T228" s="380">
        <v>5680</v>
      </c>
      <c r="U228" s="380">
        <v>285000</v>
      </c>
      <c r="V228" s="380">
        <v>50000000</v>
      </c>
    </row>
    <row r="229" spans="1:22" ht="12.95" customHeight="1">
      <c r="A229" s="505"/>
      <c r="B229" s="505"/>
      <c r="C229" s="505"/>
      <c r="D229" s="505"/>
      <c r="E229" s="505"/>
      <c r="M229" s="379" t="s">
        <v>227</v>
      </c>
      <c r="N229" s="380">
        <v>5850</v>
      </c>
      <c r="O229" s="381">
        <v>10</v>
      </c>
      <c r="P229" s="380">
        <v>137949</v>
      </c>
      <c r="Q229" s="380">
        <v>802273540</v>
      </c>
      <c r="R229" s="380">
        <v>5900</v>
      </c>
      <c r="S229" s="380">
        <v>5900</v>
      </c>
      <c r="T229" s="380">
        <v>5760</v>
      </c>
      <c r="U229" s="380">
        <v>292500</v>
      </c>
      <c r="V229" s="380">
        <v>50000000</v>
      </c>
    </row>
    <row r="230" spans="1:22" ht="12.95" customHeight="1">
      <c r="A230" s="505"/>
      <c r="B230" s="505"/>
      <c r="C230" s="505"/>
      <c r="D230" s="505"/>
      <c r="E230" s="505"/>
      <c r="M230" s="379" t="s">
        <v>228</v>
      </c>
      <c r="N230" s="380">
        <v>5840</v>
      </c>
      <c r="O230" s="381">
        <v>150</v>
      </c>
      <c r="P230" s="380">
        <v>149119</v>
      </c>
      <c r="Q230" s="380">
        <v>850568520</v>
      </c>
      <c r="R230" s="380">
        <v>5680</v>
      </c>
      <c r="S230" s="380">
        <v>5850</v>
      </c>
      <c r="T230" s="380">
        <v>5570</v>
      </c>
      <c r="U230" s="380">
        <v>292000</v>
      </c>
      <c r="V230" s="380">
        <v>50000000</v>
      </c>
    </row>
    <row r="231" spans="1:22" ht="12.95" customHeight="1">
      <c r="A231" s="505"/>
      <c r="B231" s="505"/>
      <c r="C231" s="505"/>
      <c r="D231" s="505"/>
      <c r="E231" s="505"/>
      <c r="M231" s="379" t="s">
        <v>229</v>
      </c>
      <c r="N231" s="380">
        <v>5690</v>
      </c>
      <c r="O231" s="381">
        <v>-140</v>
      </c>
      <c r="P231" s="380">
        <v>193592</v>
      </c>
      <c r="Q231" s="380">
        <v>1109898160</v>
      </c>
      <c r="R231" s="380">
        <v>5880</v>
      </c>
      <c r="S231" s="380">
        <v>5900</v>
      </c>
      <c r="T231" s="380">
        <v>5660</v>
      </c>
      <c r="U231" s="380">
        <v>284500</v>
      </c>
      <c r="V231" s="380">
        <v>50000000</v>
      </c>
    </row>
    <row r="232" spans="1:22" ht="12.95" customHeight="1">
      <c r="A232" s="505"/>
      <c r="B232" s="505"/>
      <c r="C232" s="505"/>
      <c r="D232" s="505"/>
      <c r="E232" s="505"/>
      <c r="M232" s="379" t="s">
        <v>231</v>
      </c>
      <c r="N232" s="380">
        <v>5830</v>
      </c>
      <c r="O232" s="381">
        <v>-90</v>
      </c>
      <c r="P232" s="380">
        <v>140181</v>
      </c>
      <c r="Q232" s="380">
        <v>821499240</v>
      </c>
      <c r="R232" s="380">
        <v>5920</v>
      </c>
      <c r="S232" s="380">
        <v>5920</v>
      </c>
      <c r="T232" s="380">
        <v>5820</v>
      </c>
      <c r="U232" s="380">
        <v>291500</v>
      </c>
      <c r="V232" s="380">
        <v>50000000</v>
      </c>
    </row>
    <row r="233" spans="1:22" ht="12.95" customHeight="1">
      <c r="A233" s="505"/>
      <c r="B233" s="505"/>
      <c r="C233" s="505"/>
      <c r="D233" s="505"/>
      <c r="E233" s="505"/>
      <c r="M233" s="379" t="s">
        <v>233</v>
      </c>
      <c r="N233" s="380">
        <v>5920</v>
      </c>
      <c r="O233" s="381">
        <v>50</v>
      </c>
      <c r="P233" s="380">
        <v>277052</v>
      </c>
      <c r="Q233" s="380">
        <v>1625832910</v>
      </c>
      <c r="R233" s="380">
        <v>5830</v>
      </c>
      <c r="S233" s="380">
        <v>5940</v>
      </c>
      <c r="T233" s="380">
        <v>5720</v>
      </c>
      <c r="U233" s="380">
        <v>296000</v>
      </c>
      <c r="V233" s="380">
        <v>50000000</v>
      </c>
    </row>
    <row r="234" spans="1:22" ht="12.95" customHeight="1">
      <c r="A234" s="505"/>
      <c r="B234" s="505"/>
      <c r="C234" s="505"/>
      <c r="D234" s="505"/>
      <c r="E234" s="505"/>
      <c r="M234" s="379" t="s">
        <v>235</v>
      </c>
      <c r="N234" s="380">
        <v>5870</v>
      </c>
      <c r="O234" s="381">
        <v>190</v>
      </c>
      <c r="P234" s="380">
        <v>1160870</v>
      </c>
      <c r="Q234" s="380">
        <v>6806837150</v>
      </c>
      <c r="R234" s="380">
        <v>5650</v>
      </c>
      <c r="S234" s="380">
        <v>5980</v>
      </c>
      <c r="T234" s="380">
        <v>5600</v>
      </c>
      <c r="U234" s="380">
        <v>293500</v>
      </c>
      <c r="V234" s="380">
        <v>50000000</v>
      </c>
    </row>
    <row r="235" spans="1:22" ht="12.95" customHeight="1">
      <c r="A235" s="505"/>
      <c r="B235" s="505"/>
      <c r="C235" s="505"/>
      <c r="D235" s="505"/>
      <c r="E235" s="505"/>
      <c r="M235" s="379" t="s">
        <v>237</v>
      </c>
      <c r="N235" s="380">
        <v>5680</v>
      </c>
      <c r="O235" s="381">
        <v>200</v>
      </c>
      <c r="P235" s="380">
        <v>380883</v>
      </c>
      <c r="Q235" s="380">
        <v>2130132970</v>
      </c>
      <c r="R235" s="380">
        <v>5500</v>
      </c>
      <c r="S235" s="380">
        <v>5680</v>
      </c>
      <c r="T235" s="380">
        <v>5420</v>
      </c>
      <c r="U235" s="380">
        <v>284000</v>
      </c>
      <c r="V235" s="380">
        <v>50000000</v>
      </c>
    </row>
    <row r="236" spans="1:22" ht="12.95" customHeight="1">
      <c r="A236" s="505"/>
      <c r="B236" s="505"/>
      <c r="C236" s="505"/>
      <c r="D236" s="505"/>
      <c r="E236" s="505"/>
      <c r="M236" s="379" t="s">
        <v>238</v>
      </c>
      <c r="N236" s="380">
        <v>5480</v>
      </c>
      <c r="O236" s="381">
        <v>0</v>
      </c>
      <c r="P236" s="380">
        <v>127706</v>
      </c>
      <c r="Q236" s="380">
        <v>694877500</v>
      </c>
      <c r="R236" s="380">
        <v>5530</v>
      </c>
      <c r="S236" s="380">
        <v>5550</v>
      </c>
      <c r="T236" s="380">
        <v>5400</v>
      </c>
      <c r="U236" s="380">
        <v>274000</v>
      </c>
      <c r="V236" s="380">
        <v>50000000</v>
      </c>
    </row>
    <row r="237" spans="1:22" ht="12.95" customHeight="1">
      <c r="A237" s="505"/>
      <c r="B237" s="505"/>
      <c r="C237" s="505"/>
      <c r="D237" s="505"/>
      <c r="E237" s="505"/>
      <c r="M237" s="379" t="s">
        <v>241</v>
      </c>
      <c r="N237" s="380">
        <v>5480</v>
      </c>
      <c r="O237" s="381">
        <v>-70</v>
      </c>
      <c r="P237" s="380">
        <v>62172</v>
      </c>
      <c r="Q237" s="380">
        <v>342644750</v>
      </c>
      <c r="R237" s="380">
        <v>5550</v>
      </c>
      <c r="S237" s="380">
        <v>5560</v>
      </c>
      <c r="T237" s="380">
        <v>5470</v>
      </c>
      <c r="U237" s="380">
        <v>274000</v>
      </c>
      <c r="V237" s="380">
        <v>50000000</v>
      </c>
    </row>
    <row r="238" spans="1:22" ht="12.95" customHeight="1">
      <c r="A238" s="505"/>
      <c r="B238" s="505"/>
      <c r="C238" s="505"/>
      <c r="D238" s="505"/>
      <c r="E238" s="505"/>
      <c r="M238" s="379" t="s">
        <v>243</v>
      </c>
      <c r="N238" s="380">
        <v>5550</v>
      </c>
      <c r="O238" s="381">
        <v>110</v>
      </c>
      <c r="P238" s="380">
        <v>126285</v>
      </c>
      <c r="Q238" s="380">
        <v>692001930</v>
      </c>
      <c r="R238" s="380">
        <v>5400</v>
      </c>
      <c r="S238" s="380">
        <v>5570</v>
      </c>
      <c r="T238" s="380">
        <v>5370</v>
      </c>
      <c r="U238" s="380">
        <v>277500</v>
      </c>
      <c r="V238" s="380">
        <v>50000000</v>
      </c>
    </row>
    <row r="239" spans="1:22" ht="12.95" customHeight="1">
      <c r="A239" s="505"/>
      <c r="B239" s="505"/>
      <c r="C239" s="505"/>
      <c r="D239" s="505"/>
      <c r="E239" s="505"/>
      <c r="M239" s="379" t="s">
        <v>245</v>
      </c>
      <c r="N239" s="380">
        <v>5440</v>
      </c>
      <c r="O239" s="381">
        <v>-60</v>
      </c>
      <c r="P239" s="380">
        <v>158062</v>
      </c>
      <c r="Q239" s="380">
        <v>859265900</v>
      </c>
      <c r="R239" s="380">
        <v>5540</v>
      </c>
      <c r="S239" s="380">
        <v>5550</v>
      </c>
      <c r="T239" s="380">
        <v>5370</v>
      </c>
      <c r="U239" s="380">
        <v>272000</v>
      </c>
      <c r="V239" s="380">
        <v>50000000</v>
      </c>
    </row>
    <row r="240" spans="1:22" ht="12.95" customHeight="1">
      <c r="A240" s="505"/>
      <c r="B240" s="505"/>
      <c r="C240" s="505"/>
      <c r="D240" s="505"/>
      <c r="E240" s="505"/>
      <c r="M240" s="379" t="s">
        <v>246</v>
      </c>
      <c r="N240" s="380">
        <v>5500</v>
      </c>
      <c r="O240" s="381">
        <v>110</v>
      </c>
      <c r="P240" s="380">
        <v>314073</v>
      </c>
      <c r="Q240" s="380">
        <v>1748125950</v>
      </c>
      <c r="R240" s="380">
        <v>5430</v>
      </c>
      <c r="S240" s="380">
        <v>5650</v>
      </c>
      <c r="T240" s="380">
        <v>5410</v>
      </c>
      <c r="U240" s="380">
        <v>275000</v>
      </c>
      <c r="V240" s="380">
        <v>50000000</v>
      </c>
    </row>
    <row r="241" spans="1:22" ht="12.95" customHeight="1">
      <c r="A241" s="505"/>
      <c r="B241" s="505"/>
      <c r="C241" s="505"/>
      <c r="D241" s="505"/>
      <c r="E241" s="505"/>
      <c r="M241" s="379" t="s">
        <v>247</v>
      </c>
      <c r="N241" s="380">
        <v>5390</v>
      </c>
      <c r="O241" s="381">
        <v>-100</v>
      </c>
      <c r="P241" s="380">
        <v>153504</v>
      </c>
      <c r="Q241" s="380">
        <v>838253200</v>
      </c>
      <c r="R241" s="380">
        <v>5500</v>
      </c>
      <c r="S241" s="380">
        <v>5560</v>
      </c>
      <c r="T241" s="380">
        <v>5380</v>
      </c>
      <c r="U241" s="380">
        <v>269500</v>
      </c>
      <c r="V241" s="380">
        <v>50000000</v>
      </c>
    </row>
    <row r="242" spans="1:22" ht="12.95" customHeight="1">
      <c r="A242" s="505"/>
      <c r="B242" s="505"/>
      <c r="C242" s="505"/>
      <c r="D242" s="505"/>
      <c r="E242" s="505"/>
      <c r="M242" s="379" t="s">
        <v>249</v>
      </c>
      <c r="N242" s="380">
        <v>5490</v>
      </c>
      <c r="O242" s="381">
        <v>50</v>
      </c>
      <c r="P242" s="380">
        <v>147494</v>
      </c>
      <c r="Q242" s="380">
        <v>807784340</v>
      </c>
      <c r="R242" s="380">
        <v>5440</v>
      </c>
      <c r="S242" s="380">
        <v>5570</v>
      </c>
      <c r="T242" s="380">
        <v>5390</v>
      </c>
      <c r="U242" s="380">
        <v>274500</v>
      </c>
      <c r="V242" s="380">
        <v>50000000</v>
      </c>
    </row>
    <row r="243" spans="1:22" ht="12.95" customHeight="1">
      <c r="A243" s="505"/>
      <c r="B243" s="505"/>
      <c r="C243" s="505"/>
      <c r="D243" s="505"/>
      <c r="E243" s="505"/>
      <c r="M243" s="379" t="s">
        <v>251</v>
      </c>
      <c r="N243" s="380">
        <v>5440</v>
      </c>
      <c r="O243" s="381">
        <v>-110</v>
      </c>
      <c r="P243" s="380">
        <v>239597</v>
      </c>
      <c r="Q243" s="380">
        <v>1298251110</v>
      </c>
      <c r="R243" s="380">
        <v>5550</v>
      </c>
      <c r="S243" s="380">
        <v>5550</v>
      </c>
      <c r="T243" s="380">
        <v>5300</v>
      </c>
      <c r="U243" s="380">
        <v>272000</v>
      </c>
      <c r="V243" s="380">
        <v>50000000</v>
      </c>
    </row>
    <row r="244" spans="1:22" ht="12.95" customHeight="1">
      <c r="A244" s="505"/>
      <c r="B244" s="505"/>
      <c r="C244" s="505"/>
      <c r="D244" s="505"/>
      <c r="E244" s="505"/>
      <c r="M244" s="379" t="s">
        <v>5491</v>
      </c>
      <c r="N244" s="380">
        <v>5550</v>
      </c>
      <c r="O244" s="381">
        <v>240</v>
      </c>
      <c r="P244" s="380">
        <v>350200</v>
      </c>
      <c r="Q244" s="380">
        <v>1907567510</v>
      </c>
      <c r="R244" s="380">
        <v>5310</v>
      </c>
      <c r="S244" s="380">
        <v>5590</v>
      </c>
      <c r="T244" s="380">
        <v>5250</v>
      </c>
      <c r="U244" s="380">
        <v>277500</v>
      </c>
      <c r="V244" s="380">
        <v>50000000</v>
      </c>
    </row>
    <row r="245" spans="1:22" ht="12.95" customHeight="1">
      <c r="M245" s="379" t="s">
        <v>5496</v>
      </c>
      <c r="N245" s="380">
        <v>5310</v>
      </c>
      <c r="O245" s="381">
        <v>30</v>
      </c>
      <c r="P245" s="380">
        <v>74071</v>
      </c>
      <c r="Q245" s="380">
        <v>391505460</v>
      </c>
      <c r="R245" s="380">
        <v>5280</v>
      </c>
      <c r="S245" s="380">
        <v>5340</v>
      </c>
      <c r="T245" s="380">
        <v>5240</v>
      </c>
      <c r="U245" s="380">
        <v>265500</v>
      </c>
      <c r="V245" s="380">
        <v>50000000</v>
      </c>
    </row>
    <row r="246" spans="1:22" ht="12.95" customHeight="1">
      <c r="M246" s="379" t="s">
        <v>5499</v>
      </c>
      <c r="N246" s="380">
        <v>5280</v>
      </c>
      <c r="O246" s="381">
        <v>30</v>
      </c>
      <c r="P246" s="380">
        <v>53503</v>
      </c>
      <c r="Q246" s="380">
        <v>282515110</v>
      </c>
      <c r="R246" s="380">
        <v>5250</v>
      </c>
      <c r="S246" s="380">
        <v>5330</v>
      </c>
      <c r="T246" s="380">
        <v>5250</v>
      </c>
      <c r="U246" s="380">
        <v>264000</v>
      </c>
      <c r="V246" s="380">
        <v>50000000</v>
      </c>
    </row>
    <row r="247" spans="1:22" ht="12.95" customHeight="1">
      <c r="M247" s="379" t="s">
        <v>5502</v>
      </c>
      <c r="N247" s="380">
        <v>5250</v>
      </c>
      <c r="O247" s="381">
        <v>-70</v>
      </c>
      <c r="P247" s="380">
        <v>177621</v>
      </c>
      <c r="Q247" s="380">
        <v>939151670</v>
      </c>
      <c r="R247" s="380">
        <v>5300</v>
      </c>
      <c r="S247" s="380">
        <v>5360</v>
      </c>
      <c r="T247" s="380">
        <v>5240</v>
      </c>
      <c r="U247" s="380">
        <v>262500</v>
      </c>
      <c r="V247" s="380">
        <v>50000000</v>
      </c>
    </row>
    <row r="248" spans="1:22" ht="12.95" customHeight="1">
      <c r="M248" s="379" t="s">
        <v>5505</v>
      </c>
      <c r="N248" s="380">
        <v>5320</v>
      </c>
      <c r="O248" s="381">
        <v>-40</v>
      </c>
      <c r="P248" s="380">
        <v>198568</v>
      </c>
      <c r="Q248" s="380">
        <v>1057799980</v>
      </c>
      <c r="R248" s="380">
        <v>5360</v>
      </c>
      <c r="S248" s="380">
        <v>5410</v>
      </c>
      <c r="T248" s="380">
        <v>5230</v>
      </c>
      <c r="U248" s="380">
        <v>266000</v>
      </c>
      <c r="V248" s="380">
        <v>50000000</v>
      </c>
    </row>
    <row r="249" spans="1:22" ht="12.95" customHeight="1">
      <c r="M249" s="379" t="s">
        <v>5510</v>
      </c>
      <c r="N249" s="380">
        <v>5360</v>
      </c>
      <c r="O249" s="381">
        <v>50</v>
      </c>
      <c r="P249" s="380">
        <v>148212</v>
      </c>
      <c r="Q249" s="380">
        <v>792873690</v>
      </c>
      <c r="R249" s="380">
        <v>5310</v>
      </c>
      <c r="S249" s="380">
        <v>5400</v>
      </c>
      <c r="T249" s="380">
        <v>5300</v>
      </c>
      <c r="U249" s="380">
        <v>268000</v>
      </c>
      <c r="V249" s="380">
        <v>50000000</v>
      </c>
    </row>
    <row r="250" spans="1:22" ht="12.95" customHeight="1">
      <c r="M250" s="379" t="s">
        <v>5514</v>
      </c>
      <c r="N250" s="380">
        <v>5310</v>
      </c>
      <c r="O250" s="381">
        <v>10</v>
      </c>
      <c r="P250" s="380">
        <v>79185</v>
      </c>
      <c r="Q250" s="380">
        <v>420039110</v>
      </c>
      <c r="R250" s="380">
        <v>5320</v>
      </c>
      <c r="S250" s="380">
        <v>5370</v>
      </c>
      <c r="T250" s="380">
        <v>5270</v>
      </c>
      <c r="U250" s="380">
        <v>265500</v>
      </c>
      <c r="V250" s="380">
        <v>50000000</v>
      </c>
    </row>
    <row r="251" spans="1:22" ht="12.95" customHeight="1">
      <c r="M251" s="379" t="s">
        <v>5518</v>
      </c>
      <c r="N251" s="380">
        <v>5300</v>
      </c>
      <c r="O251" s="381">
        <v>30</v>
      </c>
      <c r="P251" s="380">
        <v>171402</v>
      </c>
      <c r="Q251" s="380">
        <v>904996540</v>
      </c>
      <c r="R251" s="380">
        <v>5300</v>
      </c>
      <c r="S251" s="380">
        <v>5350</v>
      </c>
      <c r="T251" s="380">
        <v>5240</v>
      </c>
      <c r="U251" s="380">
        <v>265000</v>
      </c>
      <c r="V251" s="380">
        <v>50000000</v>
      </c>
    </row>
    <row r="252" spans="1:22" ht="12.95" customHeight="1">
      <c r="M252" s="379" t="s">
        <v>5521</v>
      </c>
      <c r="N252" s="380">
        <v>5270</v>
      </c>
      <c r="O252" s="381">
        <v>-90</v>
      </c>
      <c r="P252" s="380">
        <v>133487</v>
      </c>
      <c r="Q252" s="380">
        <v>710597830</v>
      </c>
      <c r="R252" s="380">
        <v>5370</v>
      </c>
      <c r="S252" s="380">
        <v>5430</v>
      </c>
      <c r="T252" s="380">
        <v>5270</v>
      </c>
      <c r="U252" s="380">
        <v>263500</v>
      </c>
      <c r="V252" s="380">
        <v>50000000</v>
      </c>
    </row>
    <row r="253" spans="1:22" ht="12.95" customHeight="1">
      <c r="M253" s="379" t="s">
        <v>5526</v>
      </c>
      <c r="N253" s="380">
        <v>5360</v>
      </c>
      <c r="O253" s="381">
        <v>40</v>
      </c>
      <c r="P253" s="380">
        <v>130018</v>
      </c>
      <c r="Q253" s="380">
        <v>699522900</v>
      </c>
      <c r="R253" s="380">
        <v>5350</v>
      </c>
      <c r="S253" s="380">
        <v>5440</v>
      </c>
      <c r="T253" s="380">
        <v>5310</v>
      </c>
      <c r="U253" s="380">
        <v>268000</v>
      </c>
      <c r="V253" s="380">
        <v>50000000</v>
      </c>
    </row>
    <row r="254" spans="1:22" ht="12.95" customHeight="1">
      <c r="M254" s="379" t="s">
        <v>5530</v>
      </c>
      <c r="N254" s="380">
        <v>5320</v>
      </c>
      <c r="O254" s="381">
        <v>20</v>
      </c>
      <c r="P254" s="380">
        <v>113987</v>
      </c>
      <c r="Q254" s="380">
        <v>605160420</v>
      </c>
      <c r="R254" s="380">
        <v>5300</v>
      </c>
      <c r="S254" s="380">
        <v>5350</v>
      </c>
      <c r="T254" s="380">
        <v>5260</v>
      </c>
      <c r="U254" s="380">
        <v>266000</v>
      </c>
      <c r="V254" s="380">
        <v>50000000</v>
      </c>
    </row>
    <row r="255" spans="1:22" ht="12.95" customHeight="1">
      <c r="M255" s="379" t="s">
        <v>5536</v>
      </c>
      <c r="N255" s="380">
        <v>5300</v>
      </c>
      <c r="O255" s="381">
        <v>50</v>
      </c>
      <c r="P255" s="380">
        <v>126702</v>
      </c>
      <c r="Q255" s="380">
        <v>668170740</v>
      </c>
      <c r="R255" s="380">
        <v>5270</v>
      </c>
      <c r="S255" s="380">
        <v>5330</v>
      </c>
      <c r="T255" s="380">
        <v>5220</v>
      </c>
      <c r="U255" s="380">
        <v>265000</v>
      </c>
      <c r="V255" s="380">
        <v>50000000</v>
      </c>
    </row>
    <row r="256" spans="1:22" ht="12.95" customHeight="1">
      <c r="M256" s="379" t="s">
        <v>5541</v>
      </c>
      <c r="N256" s="380">
        <v>5250</v>
      </c>
      <c r="O256" s="381">
        <v>50</v>
      </c>
      <c r="P256" s="380">
        <v>138794</v>
      </c>
      <c r="Q256" s="380">
        <v>726410660</v>
      </c>
      <c r="R256" s="380">
        <v>5200</v>
      </c>
      <c r="S256" s="380">
        <v>5280</v>
      </c>
      <c r="T256" s="380">
        <v>5180</v>
      </c>
      <c r="U256" s="380">
        <v>262500</v>
      </c>
      <c r="V256" s="380">
        <v>50000000</v>
      </c>
    </row>
    <row r="257" spans="13:22" ht="12.95" customHeight="1">
      <c r="M257" s="379" t="s">
        <v>5547</v>
      </c>
      <c r="N257" s="380">
        <v>5200</v>
      </c>
      <c r="O257" s="381">
        <v>10</v>
      </c>
      <c r="P257" s="380">
        <v>355673</v>
      </c>
      <c r="Q257" s="380">
        <v>1856824560</v>
      </c>
      <c r="R257" s="380">
        <v>5260</v>
      </c>
      <c r="S257" s="380">
        <v>5320</v>
      </c>
      <c r="T257" s="380">
        <v>5160</v>
      </c>
      <c r="U257" s="380">
        <v>260000</v>
      </c>
      <c r="V257" s="380">
        <v>50000000</v>
      </c>
    </row>
    <row r="258" spans="13:22" ht="12.95" customHeight="1">
      <c r="M258" s="379" t="s">
        <v>5551</v>
      </c>
      <c r="N258" s="380">
        <v>5190</v>
      </c>
      <c r="O258" s="381">
        <v>-240</v>
      </c>
      <c r="P258" s="380">
        <v>782410</v>
      </c>
      <c r="Q258" s="380">
        <v>4117249790</v>
      </c>
      <c r="R258" s="380">
        <v>5370</v>
      </c>
      <c r="S258" s="380">
        <v>5410</v>
      </c>
      <c r="T258" s="380">
        <v>5170</v>
      </c>
      <c r="U258" s="380">
        <v>259500</v>
      </c>
      <c r="V258" s="380">
        <v>50000000</v>
      </c>
    </row>
    <row r="259" spans="13:22" ht="12.95" customHeight="1">
      <c r="M259" s="379" t="s">
        <v>5555</v>
      </c>
      <c r="N259" s="380">
        <v>5430</v>
      </c>
      <c r="O259" s="381">
        <v>-120</v>
      </c>
      <c r="P259" s="380">
        <v>254972</v>
      </c>
      <c r="Q259" s="380">
        <v>1389604420</v>
      </c>
      <c r="R259" s="380">
        <v>5470</v>
      </c>
      <c r="S259" s="380">
        <v>5540</v>
      </c>
      <c r="T259" s="380">
        <v>5400</v>
      </c>
      <c r="U259" s="380">
        <v>271500</v>
      </c>
      <c r="V259" s="380">
        <v>50000000</v>
      </c>
    </row>
    <row r="260" spans="13:22" ht="12.95" customHeight="1">
      <c r="M260" s="379" t="s">
        <v>5561</v>
      </c>
      <c r="N260" s="380">
        <v>5550</v>
      </c>
      <c r="O260" s="381">
        <v>-150</v>
      </c>
      <c r="P260" s="380">
        <v>547211</v>
      </c>
      <c r="Q260" s="380">
        <v>3080539810</v>
      </c>
      <c r="R260" s="380">
        <v>5750</v>
      </c>
      <c r="S260" s="380">
        <v>5800</v>
      </c>
      <c r="T260" s="380">
        <v>5480</v>
      </c>
      <c r="U260" s="380">
        <v>277500</v>
      </c>
      <c r="V260" s="380">
        <v>50000000</v>
      </c>
    </row>
    <row r="261" spans="13:22" ht="12.95" customHeight="1">
      <c r="M261" s="379" t="s">
        <v>5567</v>
      </c>
      <c r="N261" s="380">
        <v>5700</v>
      </c>
      <c r="O261" s="381">
        <v>270</v>
      </c>
      <c r="P261" s="380">
        <v>1216255</v>
      </c>
      <c r="Q261" s="380">
        <v>6886333320</v>
      </c>
      <c r="R261" s="380">
        <v>5480</v>
      </c>
      <c r="S261" s="380">
        <v>5750</v>
      </c>
      <c r="T261" s="380">
        <v>5400</v>
      </c>
      <c r="U261" s="380">
        <v>285000</v>
      </c>
      <c r="V261" s="380">
        <v>50000000</v>
      </c>
    </row>
    <row r="262" spans="13:22" ht="12.95" customHeight="1">
      <c r="M262" s="379" t="s">
        <v>5572</v>
      </c>
      <c r="N262" s="380">
        <v>5430</v>
      </c>
      <c r="O262" s="381">
        <v>-50</v>
      </c>
      <c r="P262" s="380">
        <v>312176</v>
      </c>
      <c r="Q262" s="380">
        <v>1696582780</v>
      </c>
      <c r="R262" s="380">
        <v>5560</v>
      </c>
      <c r="S262" s="380">
        <v>5560</v>
      </c>
      <c r="T262" s="380">
        <v>5290</v>
      </c>
      <c r="U262" s="380">
        <v>271500</v>
      </c>
      <c r="V262" s="380">
        <v>50000000</v>
      </c>
    </row>
    <row r="263" spans="13:22" ht="12.95" customHeight="1">
      <c r="M263" s="379" t="s">
        <v>5577</v>
      </c>
      <c r="N263" s="380">
        <v>5480</v>
      </c>
      <c r="O263" s="381">
        <v>-120</v>
      </c>
      <c r="P263" s="380">
        <v>314480</v>
      </c>
      <c r="Q263" s="380">
        <v>1728999680</v>
      </c>
      <c r="R263" s="380">
        <v>5640</v>
      </c>
      <c r="S263" s="380">
        <v>5640</v>
      </c>
      <c r="T263" s="380">
        <v>5380</v>
      </c>
      <c r="U263" s="380">
        <v>274000</v>
      </c>
      <c r="V263" s="380">
        <v>50000000</v>
      </c>
    </row>
    <row r="264" spans="13:22" ht="12.95" customHeight="1">
      <c r="M264" s="379" t="s">
        <v>5583</v>
      </c>
      <c r="N264" s="380">
        <v>5600</v>
      </c>
      <c r="O264" s="381">
        <v>210</v>
      </c>
      <c r="P264" s="380">
        <v>739309</v>
      </c>
      <c r="Q264" s="380">
        <v>4112598410</v>
      </c>
      <c r="R264" s="380">
        <v>5520</v>
      </c>
      <c r="S264" s="380">
        <v>5700</v>
      </c>
      <c r="T264" s="380">
        <v>5400</v>
      </c>
      <c r="U264" s="380">
        <v>280000</v>
      </c>
      <c r="V264" s="380">
        <v>50000000</v>
      </c>
    </row>
    <row r="265" spans="13:22" ht="12.95" customHeight="1">
      <c r="M265" s="379" t="s">
        <v>5587</v>
      </c>
      <c r="N265" s="380">
        <v>5390</v>
      </c>
      <c r="O265" s="381">
        <v>10</v>
      </c>
      <c r="P265" s="380">
        <v>127534</v>
      </c>
      <c r="Q265" s="380">
        <v>686694510</v>
      </c>
      <c r="R265" s="380">
        <v>5380</v>
      </c>
      <c r="S265" s="380">
        <v>5440</v>
      </c>
      <c r="T265" s="380">
        <v>5300</v>
      </c>
      <c r="U265" s="380">
        <v>269500</v>
      </c>
      <c r="V265" s="380">
        <v>50000000</v>
      </c>
    </row>
    <row r="266" spans="13:22" ht="12.95" customHeight="1">
      <c r="M266" s="379" t="s">
        <v>5590</v>
      </c>
      <c r="N266" s="380">
        <v>5380</v>
      </c>
      <c r="O266" s="381">
        <v>140</v>
      </c>
      <c r="P266" s="380">
        <v>295800</v>
      </c>
      <c r="Q266" s="380">
        <v>1586190620</v>
      </c>
      <c r="R266" s="380">
        <v>5270</v>
      </c>
      <c r="S266" s="380">
        <v>5450</v>
      </c>
      <c r="T266" s="380">
        <v>5250</v>
      </c>
      <c r="U266" s="380">
        <v>269000</v>
      </c>
      <c r="V266" s="380">
        <v>50000000</v>
      </c>
    </row>
    <row r="267" spans="13:22" ht="12.95" customHeight="1">
      <c r="M267" s="379" t="s">
        <v>5596</v>
      </c>
      <c r="N267" s="380">
        <v>5240</v>
      </c>
      <c r="O267" s="381">
        <v>180</v>
      </c>
      <c r="P267" s="380">
        <v>238502</v>
      </c>
      <c r="Q267" s="380">
        <v>1235832380</v>
      </c>
      <c r="R267" s="380">
        <v>5020</v>
      </c>
      <c r="S267" s="380">
        <v>5280</v>
      </c>
      <c r="T267" s="380">
        <v>5020</v>
      </c>
      <c r="U267" s="380">
        <v>262000</v>
      </c>
      <c r="V267" s="380">
        <v>50000000</v>
      </c>
    </row>
    <row r="268" spans="13:22" ht="12.95" customHeight="1">
      <c r="M268" s="379" t="s">
        <v>5601</v>
      </c>
      <c r="N268" s="380">
        <v>5060</v>
      </c>
      <c r="O268" s="381">
        <v>20</v>
      </c>
      <c r="P268" s="380">
        <v>175587</v>
      </c>
      <c r="Q268" s="380">
        <v>889579530</v>
      </c>
      <c r="R268" s="380">
        <v>5080</v>
      </c>
      <c r="S268" s="380">
        <v>5150</v>
      </c>
      <c r="T268" s="380">
        <v>5010</v>
      </c>
      <c r="U268" s="380">
        <v>253000</v>
      </c>
      <c r="V268" s="380">
        <v>50000000</v>
      </c>
    </row>
    <row r="269" spans="13:22" ht="12.95" customHeight="1">
      <c r="M269" s="379" t="s">
        <v>5605</v>
      </c>
      <c r="N269" s="380">
        <v>5040</v>
      </c>
      <c r="O269" s="381">
        <v>40</v>
      </c>
      <c r="P269" s="380">
        <v>221507</v>
      </c>
      <c r="Q269" s="380">
        <v>1113169725</v>
      </c>
      <c r="R269" s="380">
        <v>5000</v>
      </c>
      <c r="S269" s="380">
        <v>5090</v>
      </c>
      <c r="T269" s="380">
        <v>4990</v>
      </c>
      <c r="U269" s="380">
        <v>252000</v>
      </c>
      <c r="V269" s="380">
        <v>50000000</v>
      </c>
    </row>
    <row r="270" spans="13:22" ht="12.95" customHeight="1">
      <c r="M270" s="379" t="s">
        <v>5609</v>
      </c>
      <c r="N270" s="380">
        <v>5000</v>
      </c>
      <c r="O270" s="381">
        <v>-90</v>
      </c>
      <c r="P270" s="380">
        <v>2348070</v>
      </c>
      <c r="Q270" s="380">
        <v>12663496135</v>
      </c>
      <c r="R270" s="380">
        <v>5050</v>
      </c>
      <c r="S270" s="380">
        <v>5900</v>
      </c>
      <c r="T270" s="380">
        <v>4995</v>
      </c>
      <c r="U270" s="380">
        <v>250000</v>
      </c>
      <c r="V270" s="380">
        <v>50000000</v>
      </c>
    </row>
    <row r="271" spans="13:22" ht="12.95" customHeight="1">
      <c r="M271" s="379" t="s">
        <v>5613</v>
      </c>
      <c r="N271" s="380">
        <v>5090</v>
      </c>
      <c r="O271" s="381">
        <v>20</v>
      </c>
      <c r="P271" s="380">
        <v>162756</v>
      </c>
      <c r="Q271" s="380">
        <v>830784120</v>
      </c>
      <c r="R271" s="380">
        <v>5070</v>
      </c>
      <c r="S271" s="380">
        <v>5170</v>
      </c>
      <c r="T271" s="380">
        <v>5030</v>
      </c>
      <c r="U271" s="380">
        <v>254500</v>
      </c>
      <c r="V271" s="380">
        <v>50000000</v>
      </c>
    </row>
    <row r="272" spans="13:22" ht="12.95" customHeight="1">
      <c r="M272" s="379" t="s">
        <v>5618</v>
      </c>
      <c r="N272" s="380">
        <v>5070</v>
      </c>
      <c r="O272" s="381">
        <v>20</v>
      </c>
      <c r="P272" s="380">
        <v>86433</v>
      </c>
      <c r="Q272" s="380">
        <v>436435800</v>
      </c>
      <c r="R272" s="380">
        <v>5050</v>
      </c>
      <c r="S272" s="380">
        <v>5080</v>
      </c>
      <c r="T272" s="380">
        <v>5030</v>
      </c>
      <c r="U272" s="380">
        <v>253500</v>
      </c>
      <c r="V272" s="380">
        <v>50000000</v>
      </c>
    </row>
    <row r="273" spans="13:22" ht="12.95" customHeight="1">
      <c r="M273" s="379" t="s">
        <v>5622</v>
      </c>
      <c r="N273" s="380">
        <v>5050</v>
      </c>
      <c r="O273" s="381">
        <v>10</v>
      </c>
      <c r="P273" s="380">
        <v>151931</v>
      </c>
      <c r="Q273" s="380">
        <v>760482115</v>
      </c>
      <c r="R273" s="380">
        <v>5040</v>
      </c>
      <c r="S273" s="380">
        <v>5060</v>
      </c>
      <c r="T273" s="380">
        <v>4985</v>
      </c>
      <c r="U273" s="380">
        <v>252500</v>
      </c>
      <c r="V273" s="380">
        <v>50000000</v>
      </c>
    </row>
    <row r="274" spans="13:22" ht="12.95" customHeight="1">
      <c r="M274" s="379" t="s">
        <v>5627</v>
      </c>
      <c r="N274" s="380">
        <v>5040</v>
      </c>
      <c r="O274" s="381">
        <v>-70</v>
      </c>
      <c r="P274" s="380">
        <v>56346</v>
      </c>
      <c r="Q274" s="380">
        <v>284883630</v>
      </c>
      <c r="R274" s="380">
        <v>5120</v>
      </c>
      <c r="S274" s="380">
        <v>5120</v>
      </c>
      <c r="T274" s="380">
        <v>5030</v>
      </c>
      <c r="U274" s="380">
        <v>252000</v>
      </c>
      <c r="V274" s="380">
        <v>50000000</v>
      </c>
    </row>
    <row r="275" spans="13:22" ht="12.95" customHeight="1">
      <c r="M275" s="379" t="s">
        <v>5631</v>
      </c>
      <c r="N275" s="380">
        <v>5110</v>
      </c>
      <c r="O275" s="381">
        <v>40</v>
      </c>
      <c r="P275" s="380">
        <v>81867</v>
      </c>
      <c r="Q275" s="380">
        <v>416672140</v>
      </c>
      <c r="R275" s="380">
        <v>5050</v>
      </c>
      <c r="S275" s="380">
        <v>5120</v>
      </c>
      <c r="T275" s="380">
        <v>5050</v>
      </c>
      <c r="U275" s="380">
        <v>255500</v>
      </c>
      <c r="V275" s="380">
        <v>50000000</v>
      </c>
    </row>
    <row r="276" spans="13:22" ht="12.95" customHeight="1">
      <c r="M276" s="379" t="s">
        <v>5637</v>
      </c>
      <c r="N276" s="380">
        <v>5070</v>
      </c>
      <c r="O276" s="381">
        <v>10</v>
      </c>
      <c r="P276" s="380">
        <v>101645</v>
      </c>
      <c r="Q276" s="380">
        <v>510838620</v>
      </c>
      <c r="R276" s="380">
        <v>5080</v>
      </c>
      <c r="S276" s="380">
        <v>5090</v>
      </c>
      <c r="T276" s="380">
        <v>5000</v>
      </c>
      <c r="U276" s="380">
        <v>253500</v>
      </c>
      <c r="V276" s="380">
        <v>50000000</v>
      </c>
    </row>
    <row r="277" spans="13:22" ht="12.95" customHeight="1">
      <c r="M277" s="379" t="s">
        <v>5641</v>
      </c>
      <c r="N277" s="380">
        <v>5060</v>
      </c>
      <c r="O277" s="381">
        <v>-10</v>
      </c>
      <c r="P277" s="380">
        <v>49190</v>
      </c>
      <c r="Q277" s="380">
        <v>248407870</v>
      </c>
      <c r="R277" s="380">
        <v>5090</v>
      </c>
      <c r="S277" s="380">
        <v>5090</v>
      </c>
      <c r="T277" s="380">
        <v>5020</v>
      </c>
      <c r="U277" s="380">
        <v>253000</v>
      </c>
      <c r="V277" s="380">
        <v>50000000</v>
      </c>
    </row>
    <row r="278" spans="13:22" ht="12.95" customHeight="1">
      <c r="M278" s="379" t="s">
        <v>5647</v>
      </c>
      <c r="N278" s="380">
        <v>5070</v>
      </c>
      <c r="O278" s="381">
        <v>-10</v>
      </c>
      <c r="P278" s="380">
        <v>76716</v>
      </c>
      <c r="Q278" s="380">
        <v>389976350</v>
      </c>
      <c r="R278" s="380">
        <v>5120</v>
      </c>
      <c r="S278" s="380">
        <v>5140</v>
      </c>
      <c r="T278" s="380">
        <v>5040</v>
      </c>
      <c r="U278" s="380">
        <v>253500</v>
      </c>
      <c r="V278" s="380">
        <v>50000000</v>
      </c>
    </row>
    <row r="279" spans="13:22" ht="12.95" customHeight="1">
      <c r="M279" s="379" t="s">
        <v>5650</v>
      </c>
      <c r="N279" s="380">
        <v>5080</v>
      </c>
      <c r="O279" s="381">
        <v>-40</v>
      </c>
      <c r="P279" s="380">
        <v>79901</v>
      </c>
      <c r="Q279" s="380">
        <v>406631080</v>
      </c>
      <c r="R279" s="380">
        <v>5120</v>
      </c>
      <c r="S279" s="380">
        <v>5170</v>
      </c>
      <c r="T279" s="380">
        <v>5030</v>
      </c>
      <c r="U279" s="380">
        <v>254000</v>
      </c>
      <c r="V279" s="380">
        <v>50000000</v>
      </c>
    </row>
    <row r="280" spans="13:22" ht="12.95" customHeight="1">
      <c r="M280" s="379" t="s">
        <v>5655</v>
      </c>
      <c r="N280" s="380">
        <v>5120</v>
      </c>
      <c r="O280" s="381">
        <v>-40</v>
      </c>
      <c r="P280" s="380">
        <v>65709</v>
      </c>
      <c r="Q280" s="380">
        <v>338571860</v>
      </c>
      <c r="R280" s="380">
        <v>5150</v>
      </c>
      <c r="S280" s="380">
        <v>5210</v>
      </c>
      <c r="T280" s="380">
        <v>5100</v>
      </c>
      <c r="U280" s="380">
        <v>256000</v>
      </c>
      <c r="V280" s="380">
        <v>50000000</v>
      </c>
    </row>
    <row r="281" spans="13:22" ht="12.95" customHeight="1">
      <c r="M281" s="379" t="s">
        <v>5659</v>
      </c>
      <c r="N281" s="380">
        <v>5160</v>
      </c>
      <c r="O281" s="381">
        <v>70</v>
      </c>
      <c r="P281" s="380">
        <v>69826</v>
      </c>
      <c r="Q281" s="380">
        <v>358401780</v>
      </c>
      <c r="R281" s="380">
        <v>5040</v>
      </c>
      <c r="S281" s="380">
        <v>5160</v>
      </c>
      <c r="T281" s="380">
        <v>5040</v>
      </c>
      <c r="U281" s="380">
        <v>258000</v>
      </c>
      <c r="V281" s="380">
        <v>50000000</v>
      </c>
    </row>
    <row r="282" spans="13:22" ht="12.95" customHeight="1">
      <c r="M282" s="379" t="s">
        <v>5663</v>
      </c>
      <c r="N282" s="380">
        <v>5090</v>
      </c>
      <c r="O282" s="381">
        <v>90</v>
      </c>
      <c r="P282" s="380">
        <v>205586</v>
      </c>
      <c r="Q282" s="380">
        <v>1054915730</v>
      </c>
      <c r="R282" s="380">
        <v>5010</v>
      </c>
      <c r="S282" s="380">
        <v>5230</v>
      </c>
      <c r="T282" s="380">
        <v>5010</v>
      </c>
      <c r="U282" s="380">
        <v>254500</v>
      </c>
      <c r="V282" s="380">
        <v>50000000</v>
      </c>
    </row>
    <row r="283" spans="13:22" ht="12.95" customHeight="1">
      <c r="M283" s="379" t="s">
        <v>5668</v>
      </c>
      <c r="N283" s="380">
        <v>5000</v>
      </c>
      <c r="O283" s="381">
        <v>25</v>
      </c>
      <c r="P283" s="380">
        <v>58441</v>
      </c>
      <c r="Q283" s="380">
        <v>292156755</v>
      </c>
      <c r="R283" s="380">
        <v>4955</v>
      </c>
      <c r="S283" s="380">
        <v>5050</v>
      </c>
      <c r="T283" s="380">
        <v>4955</v>
      </c>
      <c r="U283" s="380">
        <v>250000</v>
      </c>
      <c r="V283" s="380">
        <v>50000000</v>
      </c>
    </row>
    <row r="284" spans="13:22" ht="12.95" customHeight="1">
      <c r="M284" s="379" t="s">
        <v>5672</v>
      </c>
      <c r="N284" s="380">
        <v>4975</v>
      </c>
      <c r="O284" s="381">
        <v>-85</v>
      </c>
      <c r="P284" s="380">
        <v>95257</v>
      </c>
      <c r="Q284" s="380">
        <v>478895340</v>
      </c>
      <c r="R284" s="380">
        <v>5060</v>
      </c>
      <c r="S284" s="380">
        <v>5080</v>
      </c>
      <c r="T284" s="380">
        <v>4970</v>
      </c>
      <c r="U284" s="380">
        <v>248750</v>
      </c>
      <c r="V284" s="380">
        <v>50000000</v>
      </c>
    </row>
    <row r="285" spans="13:22" ht="12.95" customHeight="1">
      <c r="M285" s="379" t="s">
        <v>5676</v>
      </c>
      <c r="N285" s="380">
        <v>5060</v>
      </c>
      <c r="O285" s="381">
        <v>0</v>
      </c>
      <c r="P285" s="380">
        <v>106816</v>
      </c>
      <c r="Q285" s="380">
        <v>535171655</v>
      </c>
      <c r="R285" s="380">
        <v>4955</v>
      </c>
      <c r="S285" s="380">
        <v>5110</v>
      </c>
      <c r="T285" s="380">
        <v>4830</v>
      </c>
      <c r="U285" s="380">
        <v>253000</v>
      </c>
      <c r="V285" s="380">
        <v>50000000</v>
      </c>
    </row>
    <row r="286" spans="13:22" ht="12.95" customHeight="1">
      <c r="M286" s="379" t="s">
        <v>5680</v>
      </c>
      <c r="N286" s="380">
        <v>5060</v>
      </c>
      <c r="O286" s="381">
        <v>30</v>
      </c>
      <c r="P286" s="380">
        <v>105548</v>
      </c>
      <c r="Q286" s="380">
        <v>530239315</v>
      </c>
      <c r="R286" s="380">
        <v>4995</v>
      </c>
      <c r="S286" s="380">
        <v>5070</v>
      </c>
      <c r="T286" s="380">
        <v>4965</v>
      </c>
      <c r="U286" s="380">
        <v>253000</v>
      </c>
      <c r="V286" s="380">
        <v>50000000</v>
      </c>
    </row>
    <row r="287" spans="13:22" ht="12.95" customHeight="1">
      <c r="M287" s="379" t="s">
        <v>5683</v>
      </c>
      <c r="N287" s="380">
        <v>5030</v>
      </c>
      <c r="O287" s="381">
        <v>130</v>
      </c>
      <c r="P287" s="380">
        <v>165264</v>
      </c>
      <c r="Q287" s="380">
        <v>821961630</v>
      </c>
      <c r="R287" s="380">
        <v>4860</v>
      </c>
      <c r="S287" s="380">
        <v>5120</v>
      </c>
      <c r="T287" s="380">
        <v>4850</v>
      </c>
      <c r="U287" s="380">
        <v>251500</v>
      </c>
      <c r="V287" s="380">
        <v>50000000</v>
      </c>
    </row>
    <row r="288" spans="13:22" ht="12.95" customHeight="1">
      <c r="M288" s="379" t="s">
        <v>5687</v>
      </c>
      <c r="N288" s="380">
        <v>4900</v>
      </c>
      <c r="O288" s="381">
        <v>-20</v>
      </c>
      <c r="P288" s="380">
        <v>54419</v>
      </c>
      <c r="Q288" s="380">
        <v>265744010</v>
      </c>
      <c r="R288" s="380">
        <v>4980</v>
      </c>
      <c r="S288" s="380">
        <v>4980</v>
      </c>
      <c r="T288" s="380">
        <v>4850</v>
      </c>
      <c r="U288" s="380">
        <v>245000</v>
      </c>
      <c r="V288" s="380">
        <v>50000000</v>
      </c>
    </row>
    <row r="289" spans="13:22" ht="12.95" customHeight="1">
      <c r="M289" s="379" t="s">
        <v>5692</v>
      </c>
      <c r="N289" s="380">
        <v>4920</v>
      </c>
      <c r="O289" s="381">
        <v>-5</v>
      </c>
      <c r="P289" s="380">
        <v>50359</v>
      </c>
      <c r="Q289" s="380">
        <v>247472635</v>
      </c>
      <c r="R289" s="380">
        <v>4915</v>
      </c>
      <c r="S289" s="380">
        <v>4940</v>
      </c>
      <c r="T289" s="380">
        <v>4875</v>
      </c>
      <c r="U289" s="380">
        <v>246000</v>
      </c>
      <c r="V289" s="380">
        <v>50000000</v>
      </c>
    </row>
    <row r="290" spans="13:22" ht="12.95" customHeight="1">
      <c r="M290" s="379" t="s">
        <v>5696</v>
      </c>
      <c r="N290" s="380">
        <v>4925</v>
      </c>
      <c r="O290" s="381">
        <v>-5</v>
      </c>
      <c r="P290" s="380">
        <v>59244</v>
      </c>
      <c r="Q290" s="380">
        <v>289511065</v>
      </c>
      <c r="R290" s="380">
        <v>4935</v>
      </c>
      <c r="S290" s="380">
        <v>4935</v>
      </c>
      <c r="T290" s="380">
        <v>4850</v>
      </c>
      <c r="U290" s="380">
        <v>246250</v>
      </c>
      <c r="V290" s="380">
        <v>50000000</v>
      </c>
    </row>
    <row r="291" spans="13:22" ht="12.95" customHeight="1">
      <c r="M291" s="379" t="s">
        <v>5700</v>
      </c>
      <c r="N291" s="380">
        <v>4930</v>
      </c>
      <c r="O291" s="381">
        <v>80</v>
      </c>
      <c r="P291" s="380">
        <v>64843</v>
      </c>
      <c r="Q291" s="380">
        <v>315861620</v>
      </c>
      <c r="R291" s="380">
        <v>4850</v>
      </c>
      <c r="S291" s="380">
        <v>4945</v>
      </c>
      <c r="T291" s="380">
        <v>4840</v>
      </c>
      <c r="U291" s="380">
        <v>246500</v>
      </c>
      <c r="V291" s="380">
        <v>50000000</v>
      </c>
    </row>
    <row r="292" spans="13:22" ht="12.95" customHeight="1">
      <c r="M292" s="379" t="s">
        <v>5704</v>
      </c>
      <c r="N292" s="380">
        <v>4850</v>
      </c>
      <c r="O292" s="381">
        <v>-20</v>
      </c>
      <c r="P292" s="380">
        <v>39943</v>
      </c>
      <c r="Q292" s="380">
        <v>194393670</v>
      </c>
      <c r="R292" s="380">
        <v>4870</v>
      </c>
      <c r="S292" s="380">
        <v>4905</v>
      </c>
      <c r="T292" s="380">
        <v>4825</v>
      </c>
      <c r="U292" s="380">
        <v>242500</v>
      </c>
      <c r="V292" s="380">
        <v>50000000</v>
      </c>
    </row>
    <row r="293" spans="13:22" ht="12.95" customHeight="1">
      <c r="M293" s="379" t="s">
        <v>5708</v>
      </c>
      <c r="N293" s="380">
        <v>4870</v>
      </c>
      <c r="O293" s="381">
        <v>-40</v>
      </c>
      <c r="P293" s="380">
        <v>93122</v>
      </c>
      <c r="Q293" s="380">
        <v>456227630</v>
      </c>
      <c r="R293" s="380">
        <v>4910</v>
      </c>
      <c r="S293" s="380">
        <v>4950</v>
      </c>
      <c r="T293" s="380">
        <v>4850</v>
      </c>
      <c r="U293" s="380">
        <v>243500</v>
      </c>
      <c r="V293" s="380">
        <v>50000000</v>
      </c>
    </row>
    <row r="294" spans="13:22" ht="12.95" customHeight="1">
      <c r="M294" s="379" t="s">
        <v>5711</v>
      </c>
      <c r="N294" s="380">
        <v>4910</v>
      </c>
      <c r="O294" s="381">
        <v>0</v>
      </c>
      <c r="P294" s="380">
        <v>59389</v>
      </c>
      <c r="Q294" s="380">
        <v>289065355</v>
      </c>
      <c r="R294" s="380">
        <v>4910</v>
      </c>
      <c r="S294" s="380">
        <v>4910</v>
      </c>
      <c r="T294" s="380">
        <v>4840</v>
      </c>
      <c r="U294" s="380">
        <v>245500</v>
      </c>
      <c r="V294" s="380">
        <v>50000000</v>
      </c>
    </row>
    <row r="295" spans="13:22" ht="12.95" customHeight="1">
      <c r="M295" s="379" t="s">
        <v>5715</v>
      </c>
      <c r="N295" s="380">
        <v>4910</v>
      </c>
      <c r="O295" s="381">
        <v>5</v>
      </c>
      <c r="P295" s="380">
        <v>75095</v>
      </c>
      <c r="Q295" s="380">
        <v>366038335</v>
      </c>
      <c r="R295" s="380">
        <v>4910</v>
      </c>
      <c r="S295" s="380">
        <v>4950</v>
      </c>
      <c r="T295" s="380">
        <v>4850</v>
      </c>
      <c r="U295" s="380">
        <v>245500</v>
      </c>
      <c r="V295" s="380">
        <v>50000000</v>
      </c>
    </row>
    <row r="296" spans="13:22" ht="12.95" customHeight="1">
      <c r="M296" s="379" t="s">
        <v>5719</v>
      </c>
      <c r="N296" s="380">
        <v>4905</v>
      </c>
      <c r="O296" s="381">
        <v>-10</v>
      </c>
      <c r="P296" s="380">
        <v>52060</v>
      </c>
      <c r="Q296" s="380">
        <v>255690280</v>
      </c>
      <c r="R296" s="380">
        <v>4920</v>
      </c>
      <c r="S296" s="380">
        <v>4940</v>
      </c>
      <c r="T296" s="380">
        <v>4890</v>
      </c>
      <c r="U296" s="380">
        <v>245250</v>
      </c>
      <c r="V296" s="380">
        <v>50000000</v>
      </c>
    </row>
    <row r="297" spans="13:22" ht="12.95" customHeight="1">
      <c r="M297" s="379" t="s">
        <v>5723</v>
      </c>
      <c r="N297" s="380">
        <v>4915</v>
      </c>
      <c r="O297" s="381">
        <v>-45</v>
      </c>
      <c r="P297" s="380">
        <v>81904</v>
      </c>
      <c r="Q297" s="380">
        <v>400233540</v>
      </c>
      <c r="R297" s="380">
        <v>4930</v>
      </c>
      <c r="S297" s="380">
        <v>4930</v>
      </c>
      <c r="T297" s="380">
        <v>4855</v>
      </c>
      <c r="U297" s="380">
        <v>245750</v>
      </c>
      <c r="V297" s="380">
        <v>50000000</v>
      </c>
    </row>
    <row r="298" spans="13:22" ht="12.95" customHeight="1">
      <c r="M298" s="379" t="s">
        <v>5728</v>
      </c>
      <c r="N298" s="380">
        <v>4960</v>
      </c>
      <c r="O298" s="381">
        <v>70</v>
      </c>
      <c r="P298" s="380">
        <v>66456</v>
      </c>
      <c r="Q298" s="380">
        <v>327525725</v>
      </c>
      <c r="R298" s="380">
        <v>4945</v>
      </c>
      <c r="S298" s="380">
        <v>4960</v>
      </c>
      <c r="T298" s="380">
        <v>4900</v>
      </c>
      <c r="U298" s="380">
        <v>248000</v>
      </c>
      <c r="V298" s="380">
        <v>50000000</v>
      </c>
    </row>
    <row r="299" spans="13:22" ht="12.95" customHeight="1">
      <c r="M299" s="379" t="s">
        <v>5731</v>
      </c>
      <c r="N299" s="380">
        <v>4890</v>
      </c>
      <c r="O299" s="381">
        <v>-15</v>
      </c>
      <c r="P299" s="380">
        <v>106776</v>
      </c>
      <c r="Q299" s="380">
        <v>528589135</v>
      </c>
      <c r="R299" s="380">
        <v>4925</v>
      </c>
      <c r="S299" s="380">
        <v>5010</v>
      </c>
      <c r="T299" s="380">
        <v>4890</v>
      </c>
      <c r="U299" s="380">
        <v>244500</v>
      </c>
      <c r="V299" s="380">
        <v>50000000</v>
      </c>
    </row>
    <row r="300" spans="13:22" ht="12.95" customHeight="1">
      <c r="M300" s="379" t="s">
        <v>5735</v>
      </c>
      <c r="N300" s="380">
        <v>4905</v>
      </c>
      <c r="O300" s="381">
        <v>-90</v>
      </c>
      <c r="P300" s="380">
        <v>339978</v>
      </c>
      <c r="Q300" s="380">
        <v>1651096535</v>
      </c>
      <c r="R300" s="380">
        <v>4980</v>
      </c>
      <c r="S300" s="380">
        <v>4980</v>
      </c>
      <c r="T300" s="380">
        <v>4700</v>
      </c>
      <c r="U300" s="380">
        <v>245250</v>
      </c>
      <c r="V300" s="380">
        <v>50000000</v>
      </c>
    </row>
    <row r="301" spans="13:22" ht="12.95" customHeight="1">
      <c r="M301" s="379" t="s">
        <v>5738</v>
      </c>
      <c r="N301" s="380">
        <v>4995</v>
      </c>
      <c r="O301" s="381">
        <v>-35</v>
      </c>
      <c r="P301" s="380">
        <v>119923</v>
      </c>
      <c r="Q301" s="380">
        <v>601254620</v>
      </c>
      <c r="R301" s="380">
        <v>5020</v>
      </c>
      <c r="S301" s="380">
        <v>5050</v>
      </c>
      <c r="T301" s="380">
        <v>4995</v>
      </c>
      <c r="U301" s="380">
        <v>249750</v>
      </c>
      <c r="V301" s="380">
        <v>50000000</v>
      </c>
    </row>
    <row r="302" spans="13:22" ht="12.95" customHeight="1">
      <c r="M302" s="379" t="s">
        <v>5741</v>
      </c>
      <c r="N302" s="380">
        <v>5030</v>
      </c>
      <c r="O302" s="381">
        <v>-60</v>
      </c>
      <c r="P302" s="380">
        <v>141770</v>
      </c>
      <c r="Q302" s="380">
        <v>714522690</v>
      </c>
      <c r="R302" s="380">
        <v>5130</v>
      </c>
      <c r="S302" s="380">
        <v>5130</v>
      </c>
      <c r="T302" s="380">
        <v>5000</v>
      </c>
      <c r="U302" s="380">
        <v>251500</v>
      </c>
      <c r="V302" s="380">
        <v>50000000</v>
      </c>
    </row>
    <row r="303" spans="13:22" ht="12.95" customHeight="1">
      <c r="M303" s="379" t="s">
        <v>5745</v>
      </c>
      <c r="N303" s="380">
        <v>5090</v>
      </c>
      <c r="O303" s="381">
        <v>0</v>
      </c>
      <c r="P303" s="380">
        <v>93218</v>
      </c>
      <c r="Q303" s="380">
        <v>474885180</v>
      </c>
      <c r="R303" s="380">
        <v>5080</v>
      </c>
      <c r="S303" s="380">
        <v>5120</v>
      </c>
      <c r="T303" s="380">
        <v>5070</v>
      </c>
      <c r="U303" s="380">
        <v>254500</v>
      </c>
      <c r="V303" s="380">
        <v>50000000</v>
      </c>
    </row>
    <row r="304" spans="13:22" ht="12.95" customHeight="1">
      <c r="M304" s="379" t="s">
        <v>5749</v>
      </c>
      <c r="N304" s="380">
        <v>5090</v>
      </c>
      <c r="O304" s="381">
        <v>30</v>
      </c>
      <c r="P304" s="380">
        <v>66578</v>
      </c>
      <c r="Q304" s="380">
        <v>337736180</v>
      </c>
      <c r="R304" s="380">
        <v>5050</v>
      </c>
      <c r="S304" s="380">
        <v>5090</v>
      </c>
      <c r="T304" s="380">
        <v>5040</v>
      </c>
      <c r="U304" s="380">
        <v>254500</v>
      </c>
      <c r="V304" s="380">
        <v>50000000</v>
      </c>
    </row>
    <row r="305" spans="13:22" ht="12.95" customHeight="1">
      <c r="M305" s="379" t="s">
        <v>5754</v>
      </c>
      <c r="N305" s="380">
        <v>5060</v>
      </c>
      <c r="O305" s="381">
        <v>-90</v>
      </c>
      <c r="P305" s="380">
        <v>83712</v>
      </c>
      <c r="Q305" s="380">
        <v>425368310</v>
      </c>
      <c r="R305" s="380">
        <v>5120</v>
      </c>
      <c r="S305" s="380">
        <v>5140</v>
      </c>
      <c r="T305" s="380">
        <v>5060</v>
      </c>
      <c r="U305" s="380">
        <v>253000</v>
      </c>
      <c r="V305" s="380">
        <v>50000000</v>
      </c>
    </row>
    <row r="306" spans="13:22" ht="12.95" customHeight="1">
      <c r="M306" s="379" t="s">
        <v>5760</v>
      </c>
      <c r="N306" s="380">
        <v>5150</v>
      </c>
      <c r="O306" s="381">
        <v>0</v>
      </c>
      <c r="P306" s="380">
        <v>111625</v>
      </c>
      <c r="Q306" s="380">
        <v>574521150</v>
      </c>
      <c r="R306" s="380">
        <v>5200</v>
      </c>
      <c r="S306" s="380">
        <v>5200</v>
      </c>
      <c r="T306" s="380">
        <v>5110</v>
      </c>
      <c r="U306" s="380">
        <v>257500</v>
      </c>
      <c r="V306" s="380">
        <v>50000000</v>
      </c>
    </row>
    <row r="307" spans="13:22" ht="12.95" customHeight="1">
      <c r="M307" s="379" t="s">
        <v>5765</v>
      </c>
      <c r="N307" s="380">
        <v>5150</v>
      </c>
      <c r="O307" s="381">
        <v>90</v>
      </c>
      <c r="P307" s="380">
        <v>137137</v>
      </c>
      <c r="Q307" s="380">
        <v>702352090</v>
      </c>
      <c r="R307" s="380">
        <v>5100</v>
      </c>
      <c r="S307" s="380">
        <v>5150</v>
      </c>
      <c r="T307" s="380">
        <v>5040</v>
      </c>
      <c r="U307" s="380">
        <v>257500</v>
      </c>
      <c r="V307" s="380">
        <v>50000000</v>
      </c>
    </row>
    <row r="308" spans="13:22" ht="12.95" customHeight="1">
      <c r="M308" s="379" t="s">
        <v>5769</v>
      </c>
      <c r="N308" s="380">
        <v>5060</v>
      </c>
      <c r="O308" s="381">
        <v>60</v>
      </c>
      <c r="P308" s="380">
        <v>143331</v>
      </c>
      <c r="Q308" s="380">
        <v>723146785</v>
      </c>
      <c r="R308" s="380">
        <v>4995</v>
      </c>
      <c r="S308" s="380">
        <v>5100</v>
      </c>
      <c r="T308" s="380">
        <v>4980</v>
      </c>
      <c r="U308" s="380">
        <v>253000</v>
      </c>
      <c r="V308" s="380">
        <v>50000000</v>
      </c>
    </row>
    <row r="309" spans="13:22" ht="12.95" customHeight="1">
      <c r="M309" s="379" t="s">
        <v>5774</v>
      </c>
      <c r="N309" s="380">
        <v>5000</v>
      </c>
      <c r="O309" s="381">
        <v>0</v>
      </c>
      <c r="P309" s="380">
        <v>114385</v>
      </c>
      <c r="Q309" s="380">
        <v>571125800</v>
      </c>
      <c r="R309" s="380">
        <v>5000</v>
      </c>
      <c r="S309" s="380">
        <v>5010</v>
      </c>
      <c r="T309" s="380">
        <v>4980</v>
      </c>
      <c r="U309" s="380">
        <v>250000</v>
      </c>
      <c r="V309" s="380">
        <v>50000000</v>
      </c>
    </row>
    <row r="310" spans="13:22" ht="12.95" customHeight="1">
      <c r="M310" s="379" t="s">
        <v>5778</v>
      </c>
      <c r="N310" s="380">
        <v>5000</v>
      </c>
      <c r="O310" s="381">
        <v>-10</v>
      </c>
      <c r="P310" s="380">
        <v>105644</v>
      </c>
      <c r="Q310" s="380">
        <v>528685685</v>
      </c>
      <c r="R310" s="380">
        <v>5050</v>
      </c>
      <c r="S310" s="380">
        <v>5050</v>
      </c>
      <c r="T310" s="380">
        <v>4980</v>
      </c>
      <c r="U310" s="380">
        <v>250000</v>
      </c>
      <c r="V310" s="380">
        <v>50000000</v>
      </c>
    </row>
    <row r="311" spans="13:22" ht="12.95" customHeight="1">
      <c r="M311" s="379" t="s">
        <v>5783</v>
      </c>
      <c r="N311" s="380">
        <v>5010</v>
      </c>
      <c r="O311" s="381">
        <v>-10</v>
      </c>
      <c r="P311" s="380">
        <v>66177</v>
      </c>
      <c r="Q311" s="380">
        <v>331183750</v>
      </c>
      <c r="R311" s="380">
        <v>5050</v>
      </c>
      <c r="S311" s="380">
        <v>5050</v>
      </c>
      <c r="T311" s="380">
        <v>4985</v>
      </c>
      <c r="U311" s="380">
        <v>250500</v>
      </c>
      <c r="V311" s="380">
        <v>50000000</v>
      </c>
    </row>
    <row r="312" spans="13:22" ht="12.95" customHeight="1">
      <c r="M312" s="379" t="s">
        <v>5788</v>
      </c>
      <c r="N312" s="380">
        <v>5020</v>
      </c>
      <c r="O312" s="381">
        <v>20</v>
      </c>
      <c r="P312" s="380">
        <v>106704</v>
      </c>
      <c r="Q312" s="380">
        <v>535439135</v>
      </c>
      <c r="R312" s="380">
        <v>5020</v>
      </c>
      <c r="S312" s="380">
        <v>5060</v>
      </c>
      <c r="T312" s="380">
        <v>4980</v>
      </c>
      <c r="U312" s="380">
        <v>251000</v>
      </c>
      <c r="V312" s="380">
        <v>50000000</v>
      </c>
    </row>
    <row r="313" spans="13:22" ht="12.95" customHeight="1">
      <c r="M313" s="379" t="s">
        <v>5794</v>
      </c>
      <c r="N313" s="380">
        <v>5000</v>
      </c>
      <c r="O313" s="381">
        <v>-90</v>
      </c>
      <c r="P313" s="380">
        <v>195322</v>
      </c>
      <c r="Q313" s="380">
        <v>977473065</v>
      </c>
      <c r="R313" s="380">
        <v>5050</v>
      </c>
      <c r="S313" s="380">
        <v>5070</v>
      </c>
      <c r="T313" s="380">
        <v>4990</v>
      </c>
      <c r="U313" s="380">
        <v>250000</v>
      </c>
      <c r="V313" s="380">
        <v>50000000</v>
      </c>
    </row>
    <row r="314" spans="13:22" ht="12.95" customHeight="1">
      <c r="M314" s="379" t="s">
        <v>5798</v>
      </c>
      <c r="N314" s="380">
        <v>5090</v>
      </c>
      <c r="O314" s="381">
        <v>-30</v>
      </c>
      <c r="P314" s="380">
        <v>92723</v>
      </c>
      <c r="Q314" s="380">
        <v>466856390</v>
      </c>
      <c r="R314" s="380">
        <v>5120</v>
      </c>
      <c r="S314" s="380">
        <v>5150</v>
      </c>
      <c r="T314" s="380">
        <v>4995</v>
      </c>
      <c r="U314" s="380">
        <v>254500</v>
      </c>
      <c r="V314" s="380">
        <v>50000000</v>
      </c>
    </row>
    <row r="315" spans="13:22" ht="12.95" customHeight="1">
      <c r="M315" s="379" t="s">
        <v>5803</v>
      </c>
      <c r="N315" s="380">
        <v>5120</v>
      </c>
      <c r="O315" s="381">
        <v>120</v>
      </c>
      <c r="P315" s="380">
        <v>130220</v>
      </c>
      <c r="Q315" s="380">
        <v>661932190</v>
      </c>
      <c r="R315" s="380">
        <v>5040</v>
      </c>
      <c r="S315" s="380">
        <v>5190</v>
      </c>
      <c r="T315" s="380">
        <v>5000</v>
      </c>
      <c r="U315" s="380">
        <v>256000</v>
      </c>
      <c r="V315" s="380">
        <v>50000000</v>
      </c>
    </row>
    <row r="316" spans="13:22" ht="12.95" customHeight="1">
      <c r="M316" s="379" t="s">
        <v>5808</v>
      </c>
      <c r="N316" s="380">
        <v>5000</v>
      </c>
      <c r="O316" s="381">
        <v>0</v>
      </c>
      <c r="P316" s="380">
        <v>128105</v>
      </c>
      <c r="Q316" s="380">
        <v>637637000</v>
      </c>
      <c r="R316" s="380">
        <v>5010</v>
      </c>
      <c r="S316" s="380">
        <v>5020</v>
      </c>
      <c r="T316" s="380">
        <v>4955</v>
      </c>
      <c r="U316" s="380">
        <v>250000</v>
      </c>
      <c r="V316" s="380">
        <v>50000000</v>
      </c>
    </row>
    <row r="317" spans="13:22" ht="12.95" customHeight="1">
      <c r="M317" s="379" t="s">
        <v>5813</v>
      </c>
      <c r="N317" s="380">
        <v>5000</v>
      </c>
      <c r="O317" s="381">
        <v>-90</v>
      </c>
      <c r="P317" s="380">
        <v>178558</v>
      </c>
      <c r="Q317" s="380">
        <v>891829300</v>
      </c>
      <c r="R317" s="380">
        <v>5010</v>
      </c>
      <c r="S317" s="380">
        <v>5090</v>
      </c>
      <c r="T317" s="380">
        <v>4960</v>
      </c>
      <c r="U317" s="380">
        <v>250000</v>
      </c>
      <c r="V317" s="380">
        <v>50000000</v>
      </c>
    </row>
    <row r="318" spans="13:22" ht="12.95" customHeight="1">
      <c r="M318" s="379" t="s">
        <v>5817</v>
      </c>
      <c r="N318" s="380">
        <v>5090</v>
      </c>
      <c r="O318" s="381">
        <v>80</v>
      </c>
      <c r="P318" s="380">
        <v>90106</v>
      </c>
      <c r="Q318" s="380">
        <v>452185740</v>
      </c>
      <c r="R318" s="380">
        <v>5000</v>
      </c>
      <c r="S318" s="380">
        <v>5090</v>
      </c>
      <c r="T318" s="380">
        <v>4995</v>
      </c>
      <c r="U318" s="380">
        <v>254500</v>
      </c>
      <c r="V318" s="380">
        <v>50000000</v>
      </c>
    </row>
    <row r="319" spans="13:22" ht="12.95" customHeight="1">
      <c r="M319" s="379" t="s">
        <v>5821</v>
      </c>
      <c r="N319" s="380">
        <v>5010</v>
      </c>
      <c r="O319" s="381">
        <v>-20</v>
      </c>
      <c r="P319" s="380">
        <v>104408</v>
      </c>
      <c r="Q319" s="380">
        <v>523854850</v>
      </c>
      <c r="R319" s="380">
        <v>5030</v>
      </c>
      <c r="S319" s="380">
        <v>5050</v>
      </c>
      <c r="T319" s="380">
        <v>5000</v>
      </c>
      <c r="U319" s="380">
        <v>250500</v>
      </c>
      <c r="V319" s="380">
        <v>50000000</v>
      </c>
    </row>
    <row r="320" spans="13:22" ht="12.95" customHeight="1">
      <c r="M320" s="379" t="s">
        <v>5825</v>
      </c>
      <c r="N320" s="380">
        <v>5030</v>
      </c>
      <c r="O320" s="381">
        <v>-50</v>
      </c>
      <c r="P320" s="380">
        <v>99538</v>
      </c>
      <c r="Q320" s="380">
        <v>502692970</v>
      </c>
      <c r="R320" s="380">
        <v>5090</v>
      </c>
      <c r="S320" s="380">
        <v>5100</v>
      </c>
      <c r="T320" s="380">
        <v>5010</v>
      </c>
      <c r="U320" s="380">
        <v>251500</v>
      </c>
      <c r="V320" s="380">
        <v>50000000</v>
      </c>
    </row>
    <row r="321" spans="13:22" ht="12.95" customHeight="1">
      <c r="M321" s="379" t="s">
        <v>5832</v>
      </c>
      <c r="N321" s="380">
        <v>5080</v>
      </c>
      <c r="O321" s="381">
        <v>-60</v>
      </c>
      <c r="P321" s="380">
        <v>236430</v>
      </c>
      <c r="Q321" s="380">
        <v>1199489800</v>
      </c>
      <c r="R321" s="380">
        <v>5140</v>
      </c>
      <c r="S321" s="380">
        <v>5140</v>
      </c>
      <c r="T321" s="380">
        <v>5040</v>
      </c>
      <c r="U321" s="380">
        <v>254000</v>
      </c>
      <c r="V321" s="380">
        <v>50000000</v>
      </c>
    </row>
    <row r="322" spans="13:22" ht="12.95" customHeight="1">
      <c r="M322" s="379" t="s">
        <v>5836</v>
      </c>
      <c r="N322" s="380">
        <v>5140</v>
      </c>
      <c r="O322" s="381">
        <v>-30</v>
      </c>
      <c r="P322" s="380">
        <v>176186</v>
      </c>
      <c r="Q322" s="380">
        <v>900112150</v>
      </c>
      <c r="R322" s="380">
        <v>5170</v>
      </c>
      <c r="S322" s="380">
        <v>5210</v>
      </c>
      <c r="T322" s="380">
        <v>5080</v>
      </c>
      <c r="U322" s="380">
        <v>257000</v>
      </c>
      <c r="V322" s="380">
        <v>50000000</v>
      </c>
    </row>
    <row r="323" spans="13:22" ht="12.95" customHeight="1">
      <c r="M323" s="379" t="s">
        <v>5840</v>
      </c>
      <c r="N323" s="380">
        <v>5170</v>
      </c>
      <c r="O323" s="381">
        <v>10</v>
      </c>
      <c r="P323" s="380">
        <v>167939</v>
      </c>
      <c r="Q323" s="380">
        <v>869337560</v>
      </c>
      <c r="R323" s="380">
        <v>5230</v>
      </c>
      <c r="S323" s="380">
        <v>5230</v>
      </c>
      <c r="T323" s="380">
        <v>5150</v>
      </c>
      <c r="U323" s="380">
        <v>258500</v>
      </c>
      <c r="V323" s="380">
        <v>50000000</v>
      </c>
    </row>
    <row r="324" spans="13:22" ht="12.95" customHeight="1">
      <c r="M324" s="379" t="s">
        <v>5843</v>
      </c>
      <c r="N324" s="380">
        <v>5160</v>
      </c>
      <c r="O324" s="381">
        <v>-50</v>
      </c>
      <c r="P324" s="380">
        <v>204096</v>
      </c>
      <c r="Q324" s="380">
        <v>1055254830</v>
      </c>
      <c r="R324" s="380">
        <v>5210</v>
      </c>
      <c r="S324" s="380">
        <v>5240</v>
      </c>
      <c r="T324" s="380">
        <v>5140</v>
      </c>
      <c r="U324" s="380">
        <v>258000</v>
      </c>
      <c r="V324" s="380">
        <v>50000000</v>
      </c>
    </row>
    <row r="325" spans="13:22" ht="12.95" customHeight="1">
      <c r="M325" s="379" t="s">
        <v>5847</v>
      </c>
      <c r="N325" s="380">
        <v>5210</v>
      </c>
      <c r="O325" s="381">
        <v>-100</v>
      </c>
      <c r="P325" s="380">
        <v>166985</v>
      </c>
      <c r="Q325" s="380">
        <v>867825730</v>
      </c>
      <c r="R325" s="380">
        <v>5310</v>
      </c>
      <c r="S325" s="380">
        <v>5320</v>
      </c>
      <c r="T325" s="380">
        <v>5130</v>
      </c>
      <c r="U325" s="380">
        <v>260500</v>
      </c>
      <c r="V325" s="380">
        <v>50000000</v>
      </c>
    </row>
    <row r="326" spans="13:22" ht="12.95" customHeight="1">
      <c r="M326" s="379" t="s">
        <v>5851</v>
      </c>
      <c r="N326" s="380">
        <v>5310</v>
      </c>
      <c r="O326" s="381">
        <v>0</v>
      </c>
      <c r="P326" s="380">
        <v>132257</v>
      </c>
      <c r="Q326" s="380">
        <v>698925600</v>
      </c>
      <c r="R326" s="380">
        <v>5310</v>
      </c>
      <c r="S326" s="380">
        <v>5350</v>
      </c>
      <c r="T326" s="380">
        <v>5230</v>
      </c>
      <c r="U326" s="380">
        <v>265500</v>
      </c>
      <c r="V326" s="380">
        <v>50000000</v>
      </c>
    </row>
    <row r="327" spans="13:22" ht="12.95" customHeight="1">
      <c r="M327" s="379" t="s">
        <v>5852</v>
      </c>
      <c r="N327" s="380">
        <v>5310</v>
      </c>
      <c r="O327" s="381">
        <v>-30</v>
      </c>
      <c r="P327" s="380">
        <v>111622</v>
      </c>
      <c r="Q327" s="380">
        <v>590812650</v>
      </c>
      <c r="R327" s="380">
        <v>5210</v>
      </c>
      <c r="S327" s="380">
        <v>5370</v>
      </c>
      <c r="T327" s="380">
        <v>5210</v>
      </c>
      <c r="U327" s="380">
        <v>265500</v>
      </c>
      <c r="V327" s="380">
        <v>50000000</v>
      </c>
    </row>
    <row r="328" spans="13:22" ht="12.95" customHeight="1">
      <c r="M328" s="379" t="s">
        <v>5853</v>
      </c>
      <c r="N328" s="380">
        <v>5340</v>
      </c>
      <c r="O328" s="381">
        <v>120</v>
      </c>
      <c r="P328" s="380">
        <v>429767</v>
      </c>
      <c r="Q328" s="380">
        <v>2319485470</v>
      </c>
      <c r="R328" s="380">
        <v>5220</v>
      </c>
      <c r="S328" s="380">
        <v>5460</v>
      </c>
      <c r="T328" s="380">
        <v>5220</v>
      </c>
      <c r="U328" s="380">
        <v>267000</v>
      </c>
      <c r="V328" s="380">
        <v>50000000</v>
      </c>
    </row>
    <row r="329" spans="13:22" ht="12.95" customHeight="1">
      <c r="M329" s="379" t="s">
        <v>5854</v>
      </c>
      <c r="N329" s="380">
        <v>5220</v>
      </c>
      <c r="O329" s="381">
        <v>30</v>
      </c>
      <c r="P329" s="380">
        <v>175091</v>
      </c>
      <c r="Q329" s="380">
        <v>912827350</v>
      </c>
      <c r="R329" s="380">
        <v>5230</v>
      </c>
      <c r="S329" s="380">
        <v>5270</v>
      </c>
      <c r="T329" s="380">
        <v>5180</v>
      </c>
      <c r="U329" s="380">
        <v>261000</v>
      </c>
      <c r="V329" s="380">
        <v>50000000</v>
      </c>
    </row>
    <row r="330" spans="13:22" ht="12.95" customHeight="1">
      <c r="M330" s="379" t="s">
        <v>5855</v>
      </c>
      <c r="N330" s="380">
        <v>5190</v>
      </c>
      <c r="O330" s="381">
        <v>-30</v>
      </c>
      <c r="P330" s="380">
        <v>111661</v>
      </c>
      <c r="Q330" s="380">
        <v>578252770</v>
      </c>
      <c r="R330" s="380">
        <v>5220</v>
      </c>
      <c r="S330" s="380">
        <v>5240</v>
      </c>
      <c r="T330" s="380">
        <v>5150</v>
      </c>
      <c r="U330" s="380">
        <v>259500</v>
      </c>
      <c r="V330" s="380">
        <v>50000000</v>
      </c>
    </row>
    <row r="331" spans="13:22" ht="12.95" customHeight="1">
      <c r="M331" s="379" t="s">
        <v>5856</v>
      </c>
      <c r="N331" s="380">
        <v>5220</v>
      </c>
      <c r="O331" s="381">
        <v>-120</v>
      </c>
      <c r="P331" s="380">
        <v>149026</v>
      </c>
      <c r="Q331" s="380">
        <v>780465720</v>
      </c>
      <c r="R331" s="380">
        <v>5320</v>
      </c>
      <c r="S331" s="380">
        <v>5380</v>
      </c>
      <c r="T331" s="380">
        <v>5180</v>
      </c>
      <c r="U331" s="380">
        <v>261000</v>
      </c>
      <c r="V331" s="380">
        <v>50000000</v>
      </c>
    </row>
    <row r="332" spans="13:22" ht="12.95" customHeight="1">
      <c r="M332" s="379" t="s">
        <v>5857</v>
      </c>
      <c r="N332" s="380">
        <v>5340</v>
      </c>
      <c r="O332" s="381">
        <v>50</v>
      </c>
      <c r="P332" s="380">
        <v>166407</v>
      </c>
      <c r="Q332" s="380">
        <v>870626320</v>
      </c>
      <c r="R332" s="380">
        <v>5290</v>
      </c>
      <c r="S332" s="380">
        <v>5340</v>
      </c>
      <c r="T332" s="380">
        <v>5170</v>
      </c>
      <c r="U332" s="380">
        <v>267000</v>
      </c>
      <c r="V332" s="380">
        <v>50000000</v>
      </c>
    </row>
    <row r="333" spans="13:22" ht="12.95" customHeight="1">
      <c r="M333" s="379" t="s">
        <v>5858</v>
      </c>
      <c r="N333" s="380">
        <v>5290</v>
      </c>
      <c r="O333" s="381">
        <v>-30</v>
      </c>
      <c r="P333" s="380">
        <v>74989</v>
      </c>
      <c r="Q333" s="380">
        <v>396792850</v>
      </c>
      <c r="R333" s="380">
        <v>5320</v>
      </c>
      <c r="S333" s="380">
        <v>5320</v>
      </c>
      <c r="T333" s="380">
        <v>5270</v>
      </c>
      <c r="U333" s="380">
        <v>264500</v>
      </c>
      <c r="V333" s="380">
        <v>50000000</v>
      </c>
    </row>
    <row r="334" spans="13:22" ht="12.95" customHeight="1">
      <c r="M334" s="379" t="s">
        <v>5859</v>
      </c>
      <c r="N334" s="380">
        <v>5320</v>
      </c>
      <c r="O334" s="381">
        <v>-50</v>
      </c>
      <c r="P334" s="380">
        <v>80192</v>
      </c>
      <c r="Q334" s="380">
        <v>427749750</v>
      </c>
      <c r="R334" s="380">
        <v>5410</v>
      </c>
      <c r="S334" s="380">
        <v>5410</v>
      </c>
      <c r="T334" s="380">
        <v>5300</v>
      </c>
      <c r="U334" s="380">
        <v>266000</v>
      </c>
      <c r="V334" s="380">
        <v>50000000</v>
      </c>
    </row>
    <row r="335" spans="13:22" ht="12.95" customHeight="1">
      <c r="M335" s="379" t="s">
        <v>5860</v>
      </c>
      <c r="N335" s="380">
        <v>5370</v>
      </c>
      <c r="O335" s="381">
        <v>30</v>
      </c>
      <c r="P335" s="380">
        <v>178855</v>
      </c>
      <c r="Q335" s="380">
        <v>958996110</v>
      </c>
      <c r="R335" s="380">
        <v>5370</v>
      </c>
      <c r="S335" s="380">
        <v>5400</v>
      </c>
      <c r="T335" s="380">
        <v>5320</v>
      </c>
      <c r="U335" s="380">
        <v>268500</v>
      </c>
      <c r="V335" s="380">
        <v>50000000</v>
      </c>
    </row>
    <row r="336" spans="13:22" ht="12.95" customHeight="1">
      <c r="M336" s="379" t="s">
        <v>5861</v>
      </c>
      <c r="N336" s="380">
        <v>5340</v>
      </c>
      <c r="O336" s="381">
        <v>110</v>
      </c>
      <c r="P336" s="380">
        <v>114386</v>
      </c>
      <c r="Q336" s="380">
        <v>604422700</v>
      </c>
      <c r="R336" s="380">
        <v>5200</v>
      </c>
      <c r="S336" s="380">
        <v>5380</v>
      </c>
      <c r="T336" s="380">
        <v>5190</v>
      </c>
      <c r="U336" s="380">
        <v>267000</v>
      </c>
      <c r="V336" s="380">
        <v>50000000</v>
      </c>
    </row>
    <row r="337" spans="13:22" ht="12.95" customHeight="1">
      <c r="M337" s="379" t="s">
        <v>5862</v>
      </c>
      <c r="N337" s="380">
        <v>5230</v>
      </c>
      <c r="O337" s="381">
        <v>130</v>
      </c>
      <c r="P337" s="380">
        <v>213633</v>
      </c>
      <c r="Q337" s="380">
        <v>1109373380</v>
      </c>
      <c r="R337" s="380">
        <v>5120</v>
      </c>
      <c r="S337" s="380">
        <v>5290</v>
      </c>
      <c r="T337" s="380">
        <v>5070</v>
      </c>
      <c r="U337" s="380">
        <v>261500</v>
      </c>
      <c r="V337" s="380">
        <v>50000000</v>
      </c>
    </row>
    <row r="338" spans="13:22" ht="12.95" customHeight="1">
      <c r="M338" s="379" t="s">
        <v>5863</v>
      </c>
      <c r="N338" s="380">
        <v>5100</v>
      </c>
      <c r="O338" s="381">
        <v>-30</v>
      </c>
      <c r="P338" s="380">
        <v>112302</v>
      </c>
      <c r="Q338" s="380">
        <v>573847150</v>
      </c>
      <c r="R338" s="380">
        <v>5140</v>
      </c>
      <c r="S338" s="380">
        <v>5140</v>
      </c>
      <c r="T338" s="380">
        <v>5090</v>
      </c>
      <c r="U338" s="380">
        <v>255000</v>
      </c>
      <c r="V338" s="380">
        <v>50000000</v>
      </c>
    </row>
    <row r="339" spans="13:22" ht="12.95" customHeight="1">
      <c r="M339" s="379" t="s">
        <v>5864</v>
      </c>
      <c r="N339" s="380">
        <v>5130</v>
      </c>
      <c r="O339" s="381">
        <v>10</v>
      </c>
      <c r="P339" s="380">
        <v>105970</v>
      </c>
      <c r="Q339" s="380">
        <v>544722890</v>
      </c>
      <c r="R339" s="380">
        <v>5210</v>
      </c>
      <c r="S339" s="380">
        <v>5210</v>
      </c>
      <c r="T339" s="380">
        <v>5120</v>
      </c>
      <c r="U339" s="380">
        <v>256500</v>
      </c>
      <c r="V339" s="380">
        <v>50000000</v>
      </c>
    </row>
    <row r="340" spans="13:22" ht="12.95" customHeight="1">
      <c r="M340" s="379" t="s">
        <v>5865</v>
      </c>
      <c r="N340" s="380">
        <v>5120</v>
      </c>
      <c r="O340" s="381">
        <v>-60</v>
      </c>
      <c r="P340" s="380">
        <v>219160</v>
      </c>
      <c r="Q340" s="380">
        <v>1124769740</v>
      </c>
      <c r="R340" s="380">
        <v>5170</v>
      </c>
      <c r="S340" s="380">
        <v>5280</v>
      </c>
      <c r="T340" s="380">
        <v>5090</v>
      </c>
      <c r="U340" s="380">
        <v>256000</v>
      </c>
      <c r="V340" s="380">
        <v>50000000</v>
      </c>
    </row>
    <row r="341" spans="13:22" ht="12.95" customHeight="1">
      <c r="M341" s="379" t="s">
        <v>5866</v>
      </c>
      <c r="N341" s="380">
        <v>5180</v>
      </c>
      <c r="O341" s="381">
        <v>-10</v>
      </c>
      <c r="P341" s="380">
        <v>101449</v>
      </c>
      <c r="Q341" s="380">
        <v>530019560</v>
      </c>
      <c r="R341" s="380">
        <v>5160</v>
      </c>
      <c r="S341" s="380">
        <v>5280</v>
      </c>
      <c r="T341" s="380">
        <v>5150</v>
      </c>
      <c r="U341" s="380">
        <v>259000</v>
      </c>
      <c r="V341" s="380">
        <v>50000000</v>
      </c>
    </row>
    <row r="342" spans="13:22" ht="12.95" customHeight="1">
      <c r="M342" s="379" t="s">
        <v>5867</v>
      </c>
      <c r="N342" s="380">
        <v>5190</v>
      </c>
      <c r="O342" s="381">
        <v>-50</v>
      </c>
      <c r="P342" s="380">
        <v>287131</v>
      </c>
      <c r="Q342" s="380">
        <v>1491228900</v>
      </c>
      <c r="R342" s="380">
        <v>5230</v>
      </c>
      <c r="S342" s="380">
        <v>5250</v>
      </c>
      <c r="T342" s="380">
        <v>5150</v>
      </c>
      <c r="U342" s="380">
        <v>259500</v>
      </c>
      <c r="V342" s="380">
        <v>50000000</v>
      </c>
    </row>
    <row r="343" spans="13:22" ht="12.95" customHeight="1">
      <c r="M343" s="379" t="s">
        <v>5868</v>
      </c>
      <c r="N343" s="380">
        <v>5240</v>
      </c>
      <c r="O343" s="381">
        <v>-60</v>
      </c>
      <c r="P343" s="380">
        <v>273255</v>
      </c>
      <c r="Q343" s="380">
        <v>1440011620</v>
      </c>
      <c r="R343" s="380">
        <v>5330</v>
      </c>
      <c r="S343" s="380">
        <v>5340</v>
      </c>
      <c r="T343" s="380">
        <v>5200</v>
      </c>
      <c r="U343" s="380">
        <v>262000</v>
      </c>
      <c r="V343" s="380">
        <v>50000000</v>
      </c>
    </row>
    <row r="344" spans="13:22" ht="12.95" customHeight="1">
      <c r="M344" s="379" t="s">
        <v>5869</v>
      </c>
      <c r="N344" s="380">
        <v>5300</v>
      </c>
      <c r="O344" s="381">
        <v>-20</v>
      </c>
      <c r="P344" s="380">
        <v>236754</v>
      </c>
      <c r="Q344" s="380">
        <v>1258461770</v>
      </c>
      <c r="R344" s="380">
        <v>5430</v>
      </c>
      <c r="S344" s="380">
        <v>5430</v>
      </c>
      <c r="T344" s="380">
        <v>5230</v>
      </c>
      <c r="U344" s="380">
        <v>265000</v>
      </c>
      <c r="V344" s="380">
        <v>50000000</v>
      </c>
    </row>
    <row r="345" spans="13:22" ht="12.95" customHeight="1">
      <c r="M345" s="379" t="s">
        <v>5870</v>
      </c>
      <c r="N345" s="380">
        <v>5320</v>
      </c>
      <c r="O345" s="381">
        <v>20</v>
      </c>
      <c r="P345" s="380">
        <v>249233</v>
      </c>
      <c r="Q345" s="380">
        <v>1333668640</v>
      </c>
      <c r="R345" s="380">
        <v>5300</v>
      </c>
      <c r="S345" s="380">
        <v>5450</v>
      </c>
      <c r="T345" s="380">
        <v>5270</v>
      </c>
      <c r="U345" s="380">
        <v>266000</v>
      </c>
      <c r="V345" s="380">
        <v>50000000</v>
      </c>
    </row>
    <row r="346" spans="13:22" ht="12.95" customHeight="1">
      <c r="M346" s="379" t="s">
        <v>5871</v>
      </c>
      <c r="N346" s="380">
        <v>5300</v>
      </c>
      <c r="O346" s="381">
        <v>-120</v>
      </c>
      <c r="P346" s="380">
        <v>203470</v>
      </c>
      <c r="Q346" s="380">
        <v>1083430000</v>
      </c>
      <c r="R346" s="380">
        <v>5400</v>
      </c>
      <c r="S346" s="380">
        <v>5450</v>
      </c>
      <c r="T346" s="380">
        <v>5200</v>
      </c>
      <c r="U346" s="380">
        <v>265000</v>
      </c>
      <c r="V346" s="380">
        <v>50000000</v>
      </c>
    </row>
    <row r="347" spans="13:22" ht="12.95" customHeight="1">
      <c r="M347" s="379" t="s">
        <v>5872</v>
      </c>
      <c r="N347" s="380">
        <v>5420</v>
      </c>
      <c r="O347" s="381">
        <v>0</v>
      </c>
      <c r="P347" s="380">
        <v>360970</v>
      </c>
      <c r="Q347" s="380">
        <v>1978580910</v>
      </c>
      <c r="R347" s="380">
        <v>5390</v>
      </c>
      <c r="S347" s="380">
        <v>5680</v>
      </c>
      <c r="T347" s="380">
        <v>5360</v>
      </c>
      <c r="U347" s="380">
        <v>271000</v>
      </c>
      <c r="V347" s="380">
        <v>50000000</v>
      </c>
    </row>
    <row r="348" spans="13:22" ht="12.95" customHeight="1">
      <c r="M348" s="379" t="s">
        <v>5873</v>
      </c>
      <c r="N348" s="380">
        <v>5420</v>
      </c>
      <c r="O348" s="381">
        <v>-20</v>
      </c>
      <c r="P348" s="380">
        <v>404005</v>
      </c>
      <c r="Q348" s="380">
        <v>2178818070</v>
      </c>
      <c r="R348" s="380">
        <v>5410</v>
      </c>
      <c r="S348" s="380">
        <v>5430</v>
      </c>
      <c r="T348" s="380">
        <v>5310</v>
      </c>
      <c r="U348" s="380">
        <v>271000</v>
      </c>
      <c r="V348" s="380">
        <v>50000000</v>
      </c>
    </row>
    <row r="349" spans="13:22" ht="12.95" customHeight="1">
      <c r="M349" s="379" t="s">
        <v>5874</v>
      </c>
      <c r="N349" s="380">
        <v>5440</v>
      </c>
      <c r="O349" s="381">
        <v>20</v>
      </c>
      <c r="P349" s="380">
        <v>507323</v>
      </c>
      <c r="Q349" s="380">
        <v>2752613670</v>
      </c>
      <c r="R349" s="380">
        <v>5420</v>
      </c>
      <c r="S349" s="380">
        <v>5440</v>
      </c>
      <c r="T349" s="380">
        <v>5400</v>
      </c>
      <c r="U349" s="380">
        <v>272000</v>
      </c>
      <c r="V349" s="380">
        <v>50000000</v>
      </c>
    </row>
    <row r="350" spans="13:22" ht="12.95" customHeight="1">
      <c r="M350" s="379" t="s">
        <v>5875</v>
      </c>
      <c r="N350" s="380">
        <v>5420</v>
      </c>
      <c r="O350" s="381">
        <v>0</v>
      </c>
      <c r="P350" s="380">
        <v>569056</v>
      </c>
      <c r="Q350" s="380">
        <v>3079935890</v>
      </c>
      <c r="R350" s="380">
        <v>5420</v>
      </c>
      <c r="S350" s="380">
        <v>5430</v>
      </c>
      <c r="T350" s="380">
        <v>5400</v>
      </c>
      <c r="U350" s="380">
        <v>271000</v>
      </c>
      <c r="V350" s="380">
        <v>50000000</v>
      </c>
    </row>
    <row r="351" spans="13:22" ht="12.95" customHeight="1">
      <c r="M351" s="379" t="s">
        <v>5876</v>
      </c>
      <c r="N351" s="380">
        <v>5420</v>
      </c>
      <c r="O351" s="381">
        <v>30</v>
      </c>
      <c r="P351" s="380">
        <v>894473</v>
      </c>
      <c r="Q351" s="380">
        <v>4838525190</v>
      </c>
      <c r="R351" s="380">
        <v>5410</v>
      </c>
      <c r="S351" s="380">
        <v>5420</v>
      </c>
      <c r="T351" s="380">
        <v>5390</v>
      </c>
      <c r="U351" s="380">
        <v>271000</v>
      </c>
      <c r="V351" s="380">
        <v>50000000</v>
      </c>
    </row>
    <row r="352" spans="13:22" ht="12.95" customHeight="1">
      <c r="M352" s="379" t="s">
        <v>5877</v>
      </c>
      <c r="N352" s="380">
        <v>5390</v>
      </c>
      <c r="O352" s="381">
        <v>0</v>
      </c>
      <c r="P352" s="380">
        <v>562874</v>
      </c>
      <c r="Q352" s="380">
        <v>3035847130</v>
      </c>
      <c r="R352" s="380">
        <v>5390</v>
      </c>
      <c r="S352" s="380">
        <v>5400</v>
      </c>
      <c r="T352" s="380">
        <v>5390</v>
      </c>
      <c r="U352" s="380">
        <v>269500</v>
      </c>
      <c r="V352" s="380">
        <v>50000000</v>
      </c>
    </row>
    <row r="353" spans="13:22" ht="12.95" customHeight="1">
      <c r="M353" s="379" t="s">
        <v>5878</v>
      </c>
      <c r="N353" s="380">
        <v>5390</v>
      </c>
      <c r="O353" s="381">
        <v>10</v>
      </c>
      <c r="P353" s="380">
        <v>463620</v>
      </c>
      <c r="Q353" s="380">
        <v>2496087210</v>
      </c>
      <c r="R353" s="380">
        <v>5380</v>
      </c>
      <c r="S353" s="380">
        <v>5390</v>
      </c>
      <c r="T353" s="380">
        <v>5380</v>
      </c>
      <c r="U353" s="380">
        <v>269500</v>
      </c>
      <c r="V353" s="380">
        <v>50000000</v>
      </c>
    </row>
    <row r="354" spans="13:22" ht="12.95" customHeight="1">
      <c r="M354" s="379" t="s">
        <v>5879</v>
      </c>
      <c r="N354" s="380">
        <v>5380</v>
      </c>
      <c r="O354" s="381">
        <v>0</v>
      </c>
      <c r="P354" s="380">
        <v>311067</v>
      </c>
      <c r="Q354" s="380">
        <v>1675178910</v>
      </c>
      <c r="R354" s="380">
        <v>5410</v>
      </c>
      <c r="S354" s="380">
        <v>5410</v>
      </c>
      <c r="T354" s="380">
        <v>5370</v>
      </c>
      <c r="U354" s="380">
        <v>269000</v>
      </c>
      <c r="V354" s="380">
        <v>50000000</v>
      </c>
    </row>
    <row r="355" spans="13:22" ht="12.95" customHeight="1">
      <c r="M355" s="379" t="s">
        <v>5880</v>
      </c>
      <c r="N355" s="380">
        <v>5380</v>
      </c>
      <c r="O355" s="381">
        <v>0</v>
      </c>
      <c r="P355" s="380">
        <v>705499</v>
      </c>
      <c r="Q355" s="380">
        <v>3805001980</v>
      </c>
      <c r="R355" s="380">
        <v>5390</v>
      </c>
      <c r="S355" s="380">
        <v>5400</v>
      </c>
      <c r="T355" s="380">
        <v>5380</v>
      </c>
      <c r="U355" s="380">
        <v>269000</v>
      </c>
      <c r="V355" s="380">
        <v>50000000</v>
      </c>
    </row>
    <row r="356" spans="13:22" ht="12.95" customHeight="1">
      <c r="M356" s="379" t="s">
        <v>5881</v>
      </c>
      <c r="N356" s="380">
        <v>5380</v>
      </c>
      <c r="O356" s="381">
        <v>0</v>
      </c>
      <c r="P356" s="380">
        <v>709404</v>
      </c>
      <c r="Q356" s="380">
        <v>3812748090</v>
      </c>
      <c r="R356" s="380">
        <v>5390</v>
      </c>
      <c r="S356" s="380">
        <v>5390</v>
      </c>
      <c r="T356" s="380">
        <v>5370</v>
      </c>
      <c r="U356" s="380">
        <v>269000</v>
      </c>
      <c r="V356" s="380">
        <v>50000000</v>
      </c>
    </row>
    <row r="357" spans="13:22" ht="12.95" customHeight="1">
      <c r="M357" s="379" t="s">
        <v>5882</v>
      </c>
      <c r="N357" s="380">
        <v>5380</v>
      </c>
      <c r="O357" s="381">
        <v>0</v>
      </c>
      <c r="P357" s="380">
        <v>580223</v>
      </c>
      <c r="Q357" s="380">
        <v>3122169540</v>
      </c>
      <c r="R357" s="380">
        <v>5390</v>
      </c>
      <c r="S357" s="380">
        <v>5400</v>
      </c>
      <c r="T357" s="380">
        <v>5370</v>
      </c>
      <c r="U357" s="380">
        <v>269000</v>
      </c>
      <c r="V357" s="380">
        <v>50000000</v>
      </c>
    </row>
    <row r="358" spans="13:22" ht="12.95" customHeight="1">
      <c r="M358" s="379" t="s">
        <v>5883</v>
      </c>
      <c r="N358" s="380">
        <v>5380</v>
      </c>
      <c r="O358" s="381">
        <v>0</v>
      </c>
      <c r="P358" s="380">
        <v>816414</v>
      </c>
      <c r="Q358" s="380">
        <v>4395606310</v>
      </c>
      <c r="R358" s="380">
        <v>5400</v>
      </c>
      <c r="S358" s="380">
        <v>5410</v>
      </c>
      <c r="T358" s="380">
        <v>5370</v>
      </c>
      <c r="U358" s="380">
        <v>269000</v>
      </c>
      <c r="V358" s="380">
        <v>50000000</v>
      </c>
    </row>
    <row r="359" spans="13:22" ht="12.95" customHeight="1">
      <c r="M359" s="379" t="s">
        <v>5884</v>
      </c>
      <c r="N359" s="380">
        <v>5380</v>
      </c>
      <c r="O359" s="381">
        <v>-30</v>
      </c>
      <c r="P359" s="380">
        <v>1311729</v>
      </c>
      <c r="Q359" s="380">
        <v>7063344870</v>
      </c>
      <c r="R359" s="380">
        <v>5390</v>
      </c>
      <c r="S359" s="380">
        <v>5400</v>
      </c>
      <c r="T359" s="380">
        <v>5370</v>
      </c>
      <c r="U359" s="380">
        <v>269000</v>
      </c>
      <c r="V359" s="380">
        <v>50000000</v>
      </c>
    </row>
    <row r="360" spans="13:22" ht="12.95" customHeight="1">
      <c r="M360" s="379" t="s">
        <v>5885</v>
      </c>
      <c r="N360" s="380">
        <v>5410</v>
      </c>
      <c r="O360" s="381">
        <v>-10</v>
      </c>
      <c r="P360" s="380">
        <v>2028058</v>
      </c>
      <c r="Q360" s="380">
        <v>10941873890</v>
      </c>
      <c r="R360" s="380">
        <v>5410</v>
      </c>
      <c r="S360" s="380">
        <v>5430</v>
      </c>
      <c r="T360" s="380">
        <v>5370</v>
      </c>
      <c r="U360" s="380">
        <v>270500</v>
      </c>
      <c r="V360" s="380">
        <v>50000000</v>
      </c>
    </row>
    <row r="361" spans="13:22" ht="12.95" customHeight="1">
      <c r="M361" s="379" t="s">
        <v>5886</v>
      </c>
      <c r="N361" s="380">
        <v>5420</v>
      </c>
      <c r="O361" s="381">
        <v>975</v>
      </c>
      <c r="P361" s="380">
        <v>12571865</v>
      </c>
      <c r="Q361" s="380">
        <v>67469479580</v>
      </c>
      <c r="R361" s="380">
        <v>5350</v>
      </c>
      <c r="S361" s="380">
        <v>5430</v>
      </c>
      <c r="T361" s="380">
        <v>5220</v>
      </c>
      <c r="U361" s="380">
        <v>271000</v>
      </c>
      <c r="V361" s="380">
        <v>50000000</v>
      </c>
    </row>
    <row r="362" spans="13:22" ht="12.95" customHeight="1">
      <c r="M362" s="379" t="s">
        <v>5887</v>
      </c>
      <c r="N362" s="380">
        <v>4445</v>
      </c>
      <c r="O362" s="381">
        <v>105</v>
      </c>
      <c r="P362" s="380">
        <v>266134</v>
      </c>
      <c r="Q362" s="380">
        <v>1183647865</v>
      </c>
      <c r="R362" s="380">
        <v>4340</v>
      </c>
      <c r="S362" s="380">
        <v>4485</v>
      </c>
      <c r="T362" s="380">
        <v>4340</v>
      </c>
      <c r="U362" s="380">
        <v>222250</v>
      </c>
      <c r="V362" s="380">
        <v>50000000</v>
      </c>
    </row>
    <row r="363" spans="13:22" ht="12.95" customHeight="1">
      <c r="M363" s="379" t="s">
        <v>5888</v>
      </c>
      <c r="N363" s="380">
        <v>4340</v>
      </c>
      <c r="O363" s="381">
        <v>-85</v>
      </c>
      <c r="P363" s="380">
        <v>194918</v>
      </c>
      <c r="Q363" s="380">
        <v>853625825</v>
      </c>
      <c r="R363" s="380">
        <v>4430</v>
      </c>
      <c r="S363" s="380">
        <v>4470</v>
      </c>
      <c r="T363" s="380">
        <v>4335</v>
      </c>
      <c r="U363" s="380">
        <v>217000</v>
      </c>
      <c r="V363" s="380">
        <v>50000000</v>
      </c>
    </row>
    <row r="364" spans="13:22" ht="12.95" customHeight="1">
      <c r="M364" s="379" t="s">
        <v>5889</v>
      </c>
      <c r="N364" s="380">
        <v>4425</v>
      </c>
      <c r="O364" s="381">
        <v>-10</v>
      </c>
      <c r="P364" s="380">
        <v>331721</v>
      </c>
      <c r="Q364" s="380">
        <v>1472778195</v>
      </c>
      <c r="R364" s="380">
        <v>4455</v>
      </c>
      <c r="S364" s="380">
        <v>4530</v>
      </c>
      <c r="T364" s="380">
        <v>4365</v>
      </c>
      <c r="U364" s="380">
        <v>221250</v>
      </c>
      <c r="V364" s="380">
        <v>50000000</v>
      </c>
    </row>
    <row r="365" spans="13:22" ht="12.95" customHeight="1">
      <c r="M365" s="379" t="s">
        <v>5890</v>
      </c>
      <c r="N365" s="380">
        <v>4435</v>
      </c>
      <c r="O365" s="381">
        <v>190</v>
      </c>
      <c r="P365" s="380">
        <v>945689</v>
      </c>
      <c r="Q365" s="380">
        <v>4165121940</v>
      </c>
      <c r="R365" s="380">
        <v>4305</v>
      </c>
      <c r="S365" s="380">
        <v>4480</v>
      </c>
      <c r="T365" s="380">
        <v>4260</v>
      </c>
      <c r="U365" s="380">
        <v>221750</v>
      </c>
      <c r="V365" s="380">
        <v>50000000</v>
      </c>
    </row>
    <row r="366" spans="13:22" ht="12.95" customHeight="1">
      <c r="M366" s="379" t="s">
        <v>5891</v>
      </c>
      <c r="N366" s="380">
        <v>4245</v>
      </c>
      <c r="O366" s="381">
        <v>65</v>
      </c>
      <c r="P366" s="380">
        <v>183513</v>
      </c>
      <c r="Q366" s="380">
        <v>774001495</v>
      </c>
      <c r="R366" s="380">
        <v>4250</v>
      </c>
      <c r="S366" s="380">
        <v>4250</v>
      </c>
      <c r="T366" s="380">
        <v>4190</v>
      </c>
      <c r="U366" s="380">
        <v>212250</v>
      </c>
      <c r="V366" s="380">
        <v>50000000</v>
      </c>
    </row>
    <row r="367" spans="13:22" ht="12.95" customHeight="1">
      <c r="M367" s="379" t="s">
        <v>5892</v>
      </c>
      <c r="N367" s="380">
        <v>4180</v>
      </c>
      <c r="O367" s="381">
        <v>-45</v>
      </c>
      <c r="P367" s="380">
        <v>287762</v>
      </c>
      <c r="Q367" s="380">
        <v>1201330680</v>
      </c>
      <c r="R367" s="380">
        <v>4225</v>
      </c>
      <c r="S367" s="380">
        <v>4225</v>
      </c>
      <c r="T367" s="380">
        <v>4150</v>
      </c>
      <c r="U367" s="380">
        <v>209000</v>
      </c>
      <c r="V367" s="380">
        <v>50000000</v>
      </c>
    </row>
    <row r="368" spans="13:22" ht="12.95" customHeight="1">
      <c r="M368" s="379" t="s">
        <v>5893</v>
      </c>
      <c r="N368" s="380">
        <v>4225</v>
      </c>
      <c r="O368" s="381">
        <v>-60</v>
      </c>
      <c r="P368" s="380">
        <v>264988</v>
      </c>
      <c r="Q368" s="380">
        <v>1130667150</v>
      </c>
      <c r="R368" s="380">
        <v>4255</v>
      </c>
      <c r="S368" s="380">
        <v>4345</v>
      </c>
      <c r="T368" s="380">
        <v>4225</v>
      </c>
      <c r="U368" s="380">
        <v>211250</v>
      </c>
      <c r="V368" s="380">
        <v>50000000</v>
      </c>
    </row>
    <row r="369" spans="13:22" ht="12.95" customHeight="1">
      <c r="M369" s="379" t="s">
        <v>5894</v>
      </c>
      <c r="N369" s="380">
        <v>4285</v>
      </c>
      <c r="O369" s="381">
        <v>60</v>
      </c>
      <c r="P369" s="380">
        <v>138930</v>
      </c>
      <c r="Q369" s="380">
        <v>589825340</v>
      </c>
      <c r="R369" s="380">
        <v>4225</v>
      </c>
      <c r="S369" s="380">
        <v>4290</v>
      </c>
      <c r="T369" s="380">
        <v>4200</v>
      </c>
      <c r="U369" s="380">
        <v>214250</v>
      </c>
      <c r="V369" s="380">
        <v>50000000</v>
      </c>
    </row>
    <row r="370" spans="13:22" ht="12.95" customHeight="1">
      <c r="M370" s="379" t="s">
        <v>5895</v>
      </c>
      <c r="N370" s="380">
        <v>4225</v>
      </c>
      <c r="O370" s="381">
        <v>-130</v>
      </c>
      <c r="P370" s="380">
        <v>297390</v>
      </c>
      <c r="Q370" s="380">
        <v>1273571370</v>
      </c>
      <c r="R370" s="380">
        <v>4360</v>
      </c>
      <c r="S370" s="380">
        <v>4370</v>
      </c>
      <c r="T370" s="380">
        <v>4215</v>
      </c>
      <c r="U370" s="380">
        <v>211250</v>
      </c>
      <c r="V370" s="380">
        <v>50000000</v>
      </c>
    </row>
    <row r="371" spans="13:22" ht="12.95" customHeight="1">
      <c r="M371" s="379" t="s">
        <v>5896</v>
      </c>
      <c r="N371" s="380">
        <v>4355</v>
      </c>
      <c r="O371" s="381">
        <v>45</v>
      </c>
      <c r="P371" s="380">
        <v>249849</v>
      </c>
      <c r="Q371" s="380">
        <v>1080737080</v>
      </c>
      <c r="R371" s="380">
        <v>4315</v>
      </c>
      <c r="S371" s="380">
        <v>4365</v>
      </c>
      <c r="T371" s="380">
        <v>4245</v>
      </c>
      <c r="U371" s="380">
        <v>217750</v>
      </c>
      <c r="V371" s="380">
        <v>50000000</v>
      </c>
    </row>
    <row r="372" spans="13:22" ht="12.95" customHeight="1">
      <c r="M372" s="379" t="s">
        <v>5897</v>
      </c>
      <c r="N372" s="380">
        <v>4310</v>
      </c>
      <c r="O372" s="381">
        <v>140</v>
      </c>
      <c r="P372" s="380">
        <v>484811</v>
      </c>
      <c r="Q372" s="380">
        <v>2075135695</v>
      </c>
      <c r="R372" s="380">
        <v>4215</v>
      </c>
      <c r="S372" s="380">
        <v>4330</v>
      </c>
      <c r="T372" s="380">
        <v>4180</v>
      </c>
      <c r="U372" s="380">
        <v>215500</v>
      </c>
      <c r="V372" s="380">
        <v>50000000</v>
      </c>
    </row>
    <row r="373" spans="13:22" ht="12.95" customHeight="1">
      <c r="M373" s="379" t="s">
        <v>5898</v>
      </c>
      <c r="N373" s="380">
        <v>4170</v>
      </c>
      <c r="O373" s="381">
        <v>90</v>
      </c>
      <c r="P373" s="380">
        <v>261573</v>
      </c>
      <c r="Q373" s="380">
        <v>1074055765</v>
      </c>
      <c r="R373" s="380">
        <v>4100</v>
      </c>
      <c r="S373" s="380">
        <v>4175</v>
      </c>
      <c r="T373" s="380">
        <v>4020</v>
      </c>
      <c r="U373" s="380">
        <v>208500</v>
      </c>
      <c r="V373" s="380">
        <v>50000000</v>
      </c>
    </row>
    <row r="374" spans="13:22" ht="12.95" customHeight="1">
      <c r="M374" s="379" t="s">
        <v>5899</v>
      </c>
      <c r="N374" s="380">
        <v>4080</v>
      </c>
      <c r="O374" s="381">
        <v>10</v>
      </c>
      <c r="P374" s="380">
        <v>117866</v>
      </c>
      <c r="Q374" s="380">
        <v>478374745</v>
      </c>
      <c r="R374" s="380">
        <v>4100</v>
      </c>
      <c r="S374" s="380">
        <v>4105</v>
      </c>
      <c r="T374" s="380">
        <v>4020</v>
      </c>
      <c r="U374" s="380">
        <v>204000</v>
      </c>
      <c r="V374" s="380">
        <v>50000000</v>
      </c>
    </row>
    <row r="375" spans="13:22" ht="12.95" customHeight="1">
      <c r="M375" s="379" t="s">
        <v>5900</v>
      </c>
      <c r="N375" s="380">
        <v>4070</v>
      </c>
      <c r="O375" s="381">
        <v>70</v>
      </c>
      <c r="P375" s="380">
        <v>197721</v>
      </c>
      <c r="Q375" s="380">
        <v>803484180</v>
      </c>
      <c r="R375" s="380">
        <v>4000</v>
      </c>
      <c r="S375" s="380">
        <v>4110</v>
      </c>
      <c r="T375" s="380">
        <v>3980</v>
      </c>
      <c r="U375" s="380">
        <v>203500</v>
      </c>
      <c r="V375" s="380">
        <v>50000000</v>
      </c>
    </row>
    <row r="376" spans="13:22" ht="12.95" customHeight="1">
      <c r="M376" s="379" t="s">
        <v>5901</v>
      </c>
      <c r="N376" s="380">
        <v>4000</v>
      </c>
      <c r="O376" s="381">
        <v>-60</v>
      </c>
      <c r="P376" s="380">
        <v>339607</v>
      </c>
      <c r="Q376" s="380">
        <v>1360883520</v>
      </c>
      <c r="R376" s="380">
        <v>4065</v>
      </c>
      <c r="S376" s="380">
        <v>4100</v>
      </c>
      <c r="T376" s="380">
        <v>3970</v>
      </c>
      <c r="U376" s="380">
        <v>200000</v>
      </c>
      <c r="V376" s="380">
        <v>50000000</v>
      </c>
    </row>
    <row r="377" spans="13:22" ht="12.95" customHeight="1">
      <c r="M377" s="379" t="s">
        <v>5902</v>
      </c>
      <c r="N377" s="380">
        <v>4060</v>
      </c>
      <c r="O377" s="381">
        <v>-5</v>
      </c>
      <c r="P377" s="380">
        <v>153176</v>
      </c>
      <c r="Q377" s="380">
        <v>623175035</v>
      </c>
      <c r="R377" s="380">
        <v>4080</v>
      </c>
      <c r="S377" s="380">
        <v>4120</v>
      </c>
      <c r="T377" s="380">
        <v>4050</v>
      </c>
      <c r="U377" s="380">
        <v>203000</v>
      </c>
      <c r="V377" s="380">
        <v>50000000</v>
      </c>
    </row>
    <row r="378" spans="13:22" ht="12.95" customHeight="1">
      <c r="M378" s="379" t="s">
        <v>5903</v>
      </c>
      <c r="N378" s="380">
        <v>4065</v>
      </c>
      <c r="O378" s="381">
        <v>-10</v>
      </c>
      <c r="P378" s="380">
        <v>298432</v>
      </c>
      <c r="Q378" s="380">
        <v>1202895200</v>
      </c>
      <c r="R378" s="380">
        <v>4110</v>
      </c>
      <c r="S378" s="380">
        <v>4110</v>
      </c>
      <c r="T378" s="380">
        <v>3995</v>
      </c>
      <c r="U378" s="380">
        <v>203250</v>
      </c>
      <c r="V378" s="380">
        <v>50000000</v>
      </c>
    </row>
    <row r="379" spans="13:22" ht="12.95" customHeight="1">
      <c r="M379" s="379" t="s">
        <v>5904</v>
      </c>
      <c r="N379" s="380">
        <v>4075</v>
      </c>
      <c r="O379" s="381">
        <v>-115</v>
      </c>
      <c r="P379" s="380">
        <v>268398</v>
      </c>
      <c r="Q379" s="380">
        <v>1103861370</v>
      </c>
      <c r="R379" s="380">
        <v>4285</v>
      </c>
      <c r="S379" s="380">
        <v>4285</v>
      </c>
      <c r="T379" s="380">
        <v>4065</v>
      </c>
      <c r="U379" s="380">
        <v>203750</v>
      </c>
      <c r="V379" s="380">
        <v>50000000</v>
      </c>
    </row>
    <row r="380" spans="13:22" ht="12.95" customHeight="1">
      <c r="M380" s="379" t="s">
        <v>5905</v>
      </c>
      <c r="N380" s="380">
        <v>4190</v>
      </c>
      <c r="O380" s="381">
        <v>0</v>
      </c>
      <c r="P380" s="380">
        <v>146617</v>
      </c>
      <c r="Q380" s="380">
        <v>616899635</v>
      </c>
      <c r="R380" s="380">
        <v>4190</v>
      </c>
      <c r="S380" s="380">
        <v>4265</v>
      </c>
      <c r="T380" s="380">
        <v>4125</v>
      </c>
      <c r="U380" s="380">
        <v>209500</v>
      </c>
      <c r="V380" s="380">
        <v>50000000</v>
      </c>
    </row>
    <row r="381" spans="13:22" ht="12.95" customHeight="1">
      <c r="M381" s="379" t="s">
        <v>5906</v>
      </c>
      <c r="N381" s="380">
        <v>4190</v>
      </c>
      <c r="O381" s="381">
        <v>175</v>
      </c>
      <c r="P381" s="380">
        <v>477848</v>
      </c>
      <c r="Q381" s="380">
        <v>2002025200</v>
      </c>
      <c r="R381" s="380">
        <v>4015</v>
      </c>
      <c r="S381" s="380">
        <v>4290</v>
      </c>
      <c r="T381" s="380">
        <v>4015</v>
      </c>
      <c r="U381" s="380">
        <v>209500</v>
      </c>
      <c r="V381" s="380">
        <v>50000000</v>
      </c>
    </row>
    <row r="382" spans="13:22" ht="12.95" customHeight="1">
      <c r="M382" s="379" t="s">
        <v>5907</v>
      </c>
      <c r="N382" s="380">
        <v>4015</v>
      </c>
      <c r="O382" s="381">
        <v>-160</v>
      </c>
      <c r="P382" s="380">
        <v>603669</v>
      </c>
      <c r="Q382" s="380">
        <v>2440308510</v>
      </c>
      <c r="R382" s="380">
        <v>4175</v>
      </c>
      <c r="S382" s="380">
        <v>4175</v>
      </c>
      <c r="T382" s="380">
        <v>3990</v>
      </c>
      <c r="U382" s="380">
        <v>200750</v>
      </c>
      <c r="V382" s="380">
        <v>50000000</v>
      </c>
    </row>
    <row r="383" spans="13:22" ht="12.95" customHeight="1">
      <c r="M383" s="379" t="s">
        <v>5908</v>
      </c>
      <c r="N383" s="380">
        <v>4175</v>
      </c>
      <c r="O383" s="381">
        <v>-35</v>
      </c>
      <c r="P383" s="380">
        <v>156659</v>
      </c>
      <c r="Q383" s="380">
        <v>655396940</v>
      </c>
      <c r="R383" s="380">
        <v>4210</v>
      </c>
      <c r="S383" s="380">
        <v>4245</v>
      </c>
      <c r="T383" s="380">
        <v>4165</v>
      </c>
      <c r="U383" s="380">
        <v>208750</v>
      </c>
      <c r="V383" s="380">
        <v>50000000</v>
      </c>
    </row>
    <row r="384" spans="13:22" ht="12.95" customHeight="1">
      <c r="M384" s="379" t="s">
        <v>5909</v>
      </c>
      <c r="N384" s="380">
        <v>4210</v>
      </c>
      <c r="O384" s="381">
        <v>0</v>
      </c>
      <c r="P384" s="380">
        <v>176156</v>
      </c>
      <c r="Q384" s="380">
        <v>740415960</v>
      </c>
      <c r="R384" s="380">
        <v>4245</v>
      </c>
      <c r="S384" s="380">
        <v>4245</v>
      </c>
      <c r="T384" s="380">
        <v>4185</v>
      </c>
      <c r="U384" s="380">
        <v>210500</v>
      </c>
      <c r="V384" s="380">
        <v>50000000</v>
      </c>
    </row>
    <row r="385" spans="13:22" ht="12.95" customHeight="1">
      <c r="M385" s="379" t="s">
        <v>5910</v>
      </c>
      <c r="N385" s="380">
        <v>4210</v>
      </c>
      <c r="O385" s="381">
        <v>-10</v>
      </c>
      <c r="P385" s="380">
        <v>214188</v>
      </c>
      <c r="Q385" s="380">
        <v>904332095</v>
      </c>
      <c r="R385" s="380">
        <v>4190</v>
      </c>
      <c r="S385" s="380">
        <v>4260</v>
      </c>
      <c r="T385" s="380">
        <v>4190</v>
      </c>
      <c r="U385" s="380">
        <v>210500</v>
      </c>
      <c r="V385" s="380">
        <v>50000000</v>
      </c>
    </row>
    <row r="386" spans="13:22" ht="12.95" customHeight="1">
      <c r="M386" s="379" t="s">
        <v>5911</v>
      </c>
      <c r="N386" s="380">
        <v>4220</v>
      </c>
      <c r="O386" s="381">
        <v>0</v>
      </c>
      <c r="P386" s="380">
        <v>297897</v>
      </c>
      <c r="Q386" s="380">
        <v>1249653475</v>
      </c>
      <c r="R386" s="380">
        <v>4200</v>
      </c>
      <c r="S386" s="380">
        <v>4250</v>
      </c>
      <c r="T386" s="380">
        <v>4155</v>
      </c>
      <c r="U386" s="380">
        <v>211000</v>
      </c>
      <c r="V386" s="380">
        <v>50000000</v>
      </c>
    </row>
    <row r="387" spans="13:22" ht="12.95" customHeight="1">
      <c r="M387" s="379" t="s">
        <v>5912</v>
      </c>
      <c r="N387" s="380">
        <v>4220</v>
      </c>
      <c r="O387" s="381">
        <v>-10</v>
      </c>
      <c r="P387" s="380">
        <v>357513</v>
      </c>
      <c r="Q387" s="380">
        <v>1515208340</v>
      </c>
      <c r="R387" s="380">
        <v>4215</v>
      </c>
      <c r="S387" s="380">
        <v>4365</v>
      </c>
      <c r="T387" s="380">
        <v>4175</v>
      </c>
      <c r="U387" s="380">
        <v>211000</v>
      </c>
      <c r="V387" s="380">
        <v>50000000</v>
      </c>
    </row>
    <row r="388" spans="13:22" ht="12.95" customHeight="1">
      <c r="M388" s="379" t="s">
        <v>5913</v>
      </c>
      <c r="N388" s="380">
        <v>4230</v>
      </c>
      <c r="O388" s="381">
        <v>-45</v>
      </c>
      <c r="P388" s="380">
        <v>338913</v>
      </c>
      <c r="Q388" s="380">
        <v>1436783445</v>
      </c>
      <c r="R388" s="380">
        <v>4230</v>
      </c>
      <c r="S388" s="380">
        <v>4315</v>
      </c>
      <c r="T388" s="380">
        <v>4190</v>
      </c>
      <c r="U388" s="380">
        <v>211500</v>
      </c>
      <c r="V388" s="380">
        <v>50000000</v>
      </c>
    </row>
    <row r="389" spans="13:22" ht="12.95" customHeight="1">
      <c r="M389" s="379" t="s">
        <v>5914</v>
      </c>
      <c r="N389" s="380">
        <v>4275</v>
      </c>
      <c r="O389" s="381">
        <v>-10</v>
      </c>
      <c r="P389" s="380">
        <v>381308</v>
      </c>
      <c r="Q389" s="380">
        <v>1639925885</v>
      </c>
      <c r="R389" s="380">
        <v>4340</v>
      </c>
      <c r="S389" s="380">
        <v>4385</v>
      </c>
      <c r="T389" s="380">
        <v>4200</v>
      </c>
      <c r="U389" s="380">
        <v>213750</v>
      </c>
      <c r="V389" s="380">
        <v>50000000</v>
      </c>
    </row>
    <row r="390" spans="13:22" ht="12.95" customHeight="1">
      <c r="M390" s="379" t="s">
        <v>5915</v>
      </c>
      <c r="N390" s="380">
        <v>4285</v>
      </c>
      <c r="O390" s="381">
        <v>-185</v>
      </c>
      <c r="P390" s="380">
        <v>695871</v>
      </c>
      <c r="Q390" s="380">
        <v>3037161415</v>
      </c>
      <c r="R390" s="380">
        <v>4470</v>
      </c>
      <c r="S390" s="380">
        <v>4520</v>
      </c>
      <c r="T390" s="380">
        <v>4280</v>
      </c>
      <c r="U390" s="380">
        <v>214250</v>
      </c>
      <c r="V390" s="380">
        <v>50000000</v>
      </c>
    </row>
    <row r="391" spans="13:22" ht="12.95" customHeight="1">
      <c r="M391" s="379" t="s">
        <v>5916</v>
      </c>
      <c r="N391" s="380">
        <v>4470</v>
      </c>
      <c r="O391" s="381">
        <v>-90</v>
      </c>
      <c r="P391" s="380">
        <v>488032</v>
      </c>
      <c r="Q391" s="380">
        <v>2195488950</v>
      </c>
      <c r="R391" s="380">
        <v>4570</v>
      </c>
      <c r="S391" s="380">
        <v>4580</v>
      </c>
      <c r="T391" s="380">
        <v>4470</v>
      </c>
      <c r="U391" s="380">
        <v>223500</v>
      </c>
      <c r="V391" s="380">
        <v>50000000</v>
      </c>
    </row>
    <row r="392" spans="13:22" ht="12.95" customHeight="1">
      <c r="M392" s="379" t="s">
        <v>5917</v>
      </c>
      <c r="N392" s="380">
        <v>4560</v>
      </c>
      <c r="O392" s="381">
        <v>-25</v>
      </c>
      <c r="P392" s="380">
        <v>325539</v>
      </c>
      <c r="Q392" s="380">
        <v>1485731030</v>
      </c>
      <c r="R392" s="380">
        <v>4595</v>
      </c>
      <c r="S392" s="380">
        <v>4610</v>
      </c>
      <c r="T392" s="380">
        <v>4530</v>
      </c>
      <c r="U392" s="380">
        <v>228000</v>
      </c>
      <c r="V392" s="380">
        <v>50000000</v>
      </c>
    </row>
    <row r="393" spans="13:22" ht="12.95" customHeight="1">
      <c r="M393" s="379" t="s">
        <v>5918</v>
      </c>
      <c r="N393" s="380">
        <v>4585</v>
      </c>
      <c r="O393" s="381">
        <v>-135</v>
      </c>
      <c r="P393" s="380">
        <v>489419</v>
      </c>
      <c r="Q393" s="380">
        <v>2271745060</v>
      </c>
      <c r="R393" s="380">
        <v>4730</v>
      </c>
      <c r="S393" s="380">
        <v>4765</v>
      </c>
      <c r="T393" s="380">
        <v>4585</v>
      </c>
      <c r="U393" s="380">
        <v>229250</v>
      </c>
      <c r="V393" s="380">
        <v>50000000</v>
      </c>
    </row>
    <row r="394" spans="13:22" ht="12.95" customHeight="1">
      <c r="M394" s="379" t="s">
        <v>5919</v>
      </c>
      <c r="N394" s="380">
        <v>4720</v>
      </c>
      <c r="O394" s="381">
        <v>150</v>
      </c>
      <c r="P394" s="380">
        <v>657028</v>
      </c>
      <c r="Q394" s="380">
        <v>3059960165</v>
      </c>
      <c r="R394" s="380">
        <v>4565</v>
      </c>
      <c r="S394" s="380">
        <v>4720</v>
      </c>
      <c r="T394" s="380">
        <v>4535</v>
      </c>
      <c r="U394" s="380">
        <v>236000</v>
      </c>
      <c r="V394" s="380">
        <v>50000000</v>
      </c>
    </row>
    <row r="395" spans="13:22" ht="12.95" customHeight="1">
      <c r="M395" s="379" t="s">
        <v>5920</v>
      </c>
      <c r="N395" s="380">
        <v>4570</v>
      </c>
      <c r="O395" s="381">
        <v>5</v>
      </c>
      <c r="P395" s="380">
        <v>334581</v>
      </c>
      <c r="Q395" s="380">
        <v>1533281490</v>
      </c>
      <c r="R395" s="380">
        <v>4590</v>
      </c>
      <c r="S395" s="380">
        <v>4650</v>
      </c>
      <c r="T395" s="380">
        <v>4540</v>
      </c>
      <c r="U395" s="380">
        <v>228500</v>
      </c>
      <c r="V395" s="380">
        <v>50000000</v>
      </c>
    </row>
    <row r="396" spans="13:22" ht="12.95" customHeight="1">
      <c r="M396" s="379" t="s">
        <v>5921</v>
      </c>
      <c r="N396" s="380">
        <v>4565</v>
      </c>
      <c r="O396" s="381">
        <v>-75</v>
      </c>
      <c r="P396" s="380">
        <v>469804</v>
      </c>
      <c r="Q396" s="380">
        <v>2153975815</v>
      </c>
      <c r="R396" s="380">
        <v>4650</v>
      </c>
      <c r="S396" s="380">
        <v>4660</v>
      </c>
      <c r="T396" s="380">
        <v>4555</v>
      </c>
      <c r="U396" s="380">
        <v>228250</v>
      </c>
      <c r="V396" s="380">
        <v>50000000</v>
      </c>
    </row>
    <row r="397" spans="13:22" ht="12.95" customHeight="1">
      <c r="M397" s="379" t="s">
        <v>5922</v>
      </c>
      <c r="N397" s="380">
        <v>4640</v>
      </c>
      <c r="O397" s="381">
        <v>-60</v>
      </c>
      <c r="P397" s="380">
        <v>530238</v>
      </c>
      <c r="Q397" s="380">
        <v>2470123080</v>
      </c>
      <c r="R397" s="380">
        <v>4700</v>
      </c>
      <c r="S397" s="380">
        <v>4725</v>
      </c>
      <c r="T397" s="380">
        <v>4590</v>
      </c>
      <c r="U397" s="380">
        <v>232000</v>
      </c>
      <c r="V397" s="380">
        <v>50000000</v>
      </c>
    </row>
    <row r="398" spans="13:22" ht="12.95" customHeight="1">
      <c r="M398" s="379" t="s">
        <v>5923</v>
      </c>
      <c r="N398" s="380">
        <v>4700</v>
      </c>
      <c r="O398" s="381">
        <v>-100</v>
      </c>
      <c r="P398" s="380">
        <v>494065</v>
      </c>
      <c r="Q398" s="380">
        <v>2330530645</v>
      </c>
      <c r="R398" s="380">
        <v>4820</v>
      </c>
      <c r="S398" s="380">
        <v>4820</v>
      </c>
      <c r="T398" s="380">
        <v>4680</v>
      </c>
      <c r="U398" s="380">
        <v>235000</v>
      </c>
      <c r="V398" s="380">
        <v>50000000</v>
      </c>
    </row>
    <row r="399" spans="13:22" ht="12.95" customHeight="1">
      <c r="M399" s="379" t="s">
        <v>5924</v>
      </c>
      <c r="N399" s="380">
        <v>4800</v>
      </c>
      <c r="O399" s="381">
        <v>130</v>
      </c>
      <c r="P399" s="380">
        <v>1132885</v>
      </c>
      <c r="Q399" s="380">
        <v>5410891220</v>
      </c>
      <c r="R399" s="380">
        <v>4720</v>
      </c>
      <c r="S399" s="380">
        <v>4835</v>
      </c>
      <c r="T399" s="380">
        <v>4680</v>
      </c>
      <c r="U399" s="380">
        <v>240000</v>
      </c>
      <c r="V399" s="380">
        <v>50000000</v>
      </c>
    </row>
    <row r="400" spans="13:22" ht="12.95" customHeight="1">
      <c r="M400" s="379" t="s">
        <v>5927</v>
      </c>
      <c r="N400" s="380">
        <v>4670</v>
      </c>
      <c r="O400" s="381">
        <v>5</v>
      </c>
      <c r="P400" s="380">
        <v>2004224</v>
      </c>
      <c r="Q400" s="380">
        <v>9517930000</v>
      </c>
      <c r="R400" s="380">
        <v>4700</v>
      </c>
      <c r="S400" s="380">
        <v>4875</v>
      </c>
      <c r="T400" s="380">
        <v>4645</v>
      </c>
      <c r="U400" s="380">
        <v>233500</v>
      </c>
      <c r="V400" s="380">
        <v>50000000</v>
      </c>
    </row>
    <row r="401" spans="13:22" ht="12.95" customHeight="1">
      <c r="M401" s="379" t="s">
        <v>5928</v>
      </c>
      <c r="N401" s="380">
        <v>4665</v>
      </c>
      <c r="O401" s="381">
        <v>-60</v>
      </c>
      <c r="P401" s="380">
        <v>447132</v>
      </c>
      <c r="Q401" s="380">
        <v>2099990865</v>
      </c>
      <c r="R401" s="380">
        <v>4780</v>
      </c>
      <c r="S401" s="380">
        <v>4795</v>
      </c>
      <c r="T401" s="380">
        <v>4645</v>
      </c>
      <c r="U401" s="380">
        <v>233250</v>
      </c>
      <c r="V401" s="380">
        <v>50000000</v>
      </c>
    </row>
    <row r="402" spans="13:22" ht="12.95" customHeight="1">
      <c r="M402" s="379" t="s">
        <v>5929</v>
      </c>
      <c r="N402" s="380">
        <v>4725</v>
      </c>
      <c r="O402" s="381">
        <v>15</v>
      </c>
      <c r="P402" s="380">
        <v>822335</v>
      </c>
      <c r="Q402" s="380">
        <v>3862549605</v>
      </c>
      <c r="R402" s="380">
        <v>4585</v>
      </c>
      <c r="S402" s="380">
        <v>4825</v>
      </c>
      <c r="T402" s="380">
        <v>4510</v>
      </c>
      <c r="U402" s="380">
        <v>236250</v>
      </c>
      <c r="V402" s="380">
        <v>50000000</v>
      </c>
    </row>
    <row r="403" spans="13:22" ht="12.95" customHeight="1">
      <c r="M403" s="379" t="s">
        <v>5931</v>
      </c>
      <c r="N403" s="380">
        <v>4710</v>
      </c>
      <c r="O403" s="381">
        <v>260</v>
      </c>
      <c r="P403" s="380">
        <v>917565</v>
      </c>
      <c r="Q403" s="380">
        <v>4260183230</v>
      </c>
      <c r="R403" s="380">
        <v>4495</v>
      </c>
      <c r="S403" s="380">
        <v>4750</v>
      </c>
      <c r="T403" s="380">
        <v>4485</v>
      </c>
      <c r="U403" s="380">
        <v>235500</v>
      </c>
      <c r="V403" s="380">
        <v>50000000</v>
      </c>
    </row>
    <row r="404" spans="13:22" ht="12.95" customHeight="1">
      <c r="M404" s="379" t="s">
        <v>5933</v>
      </c>
      <c r="N404" s="380">
        <v>4450</v>
      </c>
      <c r="O404" s="381">
        <v>-115</v>
      </c>
      <c r="P404" s="380">
        <v>603766</v>
      </c>
      <c r="Q404" s="380">
        <v>2709319800</v>
      </c>
      <c r="R404" s="380">
        <v>4570</v>
      </c>
      <c r="S404" s="380">
        <v>4570</v>
      </c>
      <c r="T404" s="380">
        <v>4450</v>
      </c>
      <c r="U404" s="380">
        <v>222500</v>
      </c>
      <c r="V404" s="380">
        <v>50000000</v>
      </c>
    </row>
    <row r="405" spans="13:22" ht="12.95" customHeight="1">
      <c r="M405" s="379" t="s">
        <v>5934</v>
      </c>
      <c r="N405" s="380">
        <v>4565</v>
      </c>
      <c r="O405" s="381">
        <v>-60</v>
      </c>
      <c r="P405" s="380">
        <v>224830</v>
      </c>
      <c r="Q405" s="380">
        <v>1029100560</v>
      </c>
      <c r="R405" s="380">
        <v>4645</v>
      </c>
      <c r="S405" s="380">
        <v>4680</v>
      </c>
      <c r="T405" s="380">
        <v>4540</v>
      </c>
      <c r="U405" s="380">
        <v>228250</v>
      </c>
      <c r="V405" s="380">
        <v>50000000</v>
      </c>
    </row>
    <row r="406" spans="13:22" ht="12.95" customHeight="1">
      <c r="M406" s="379" t="s">
        <v>5935</v>
      </c>
      <c r="N406" s="380">
        <v>4625</v>
      </c>
      <c r="O406" s="381">
        <v>0</v>
      </c>
      <c r="P406" s="380">
        <v>442951</v>
      </c>
      <c r="Q406" s="380">
        <v>2019128340</v>
      </c>
      <c r="R406" s="380">
        <v>4600</v>
      </c>
      <c r="S406" s="380">
        <v>4675</v>
      </c>
      <c r="T406" s="380">
        <v>4500</v>
      </c>
      <c r="U406" s="380">
        <v>231250</v>
      </c>
      <c r="V406" s="380">
        <v>50000000</v>
      </c>
    </row>
    <row r="407" spans="13:22" ht="12.95" customHeight="1">
      <c r="M407" s="379" t="s">
        <v>5936</v>
      </c>
      <c r="N407" s="380">
        <v>4625</v>
      </c>
      <c r="O407" s="381">
        <v>0</v>
      </c>
      <c r="P407" s="380">
        <v>289983</v>
      </c>
      <c r="Q407" s="380">
        <v>1344935570</v>
      </c>
      <c r="R407" s="380">
        <v>4650</v>
      </c>
      <c r="S407" s="380">
        <v>4725</v>
      </c>
      <c r="T407" s="380">
        <v>4575</v>
      </c>
      <c r="U407" s="380">
        <v>231250</v>
      </c>
      <c r="V407" s="380">
        <v>50000000</v>
      </c>
    </row>
    <row r="408" spans="13:22" ht="12.95" customHeight="1">
      <c r="M408" s="379" t="s">
        <v>5937</v>
      </c>
      <c r="N408" s="380">
        <v>4625</v>
      </c>
      <c r="O408" s="381">
        <v>75</v>
      </c>
      <c r="P408" s="380">
        <v>464847</v>
      </c>
      <c r="Q408" s="380">
        <v>2135486445</v>
      </c>
      <c r="R408" s="380">
        <v>4570</v>
      </c>
      <c r="S408" s="380">
        <v>4660</v>
      </c>
      <c r="T408" s="380">
        <v>4500</v>
      </c>
      <c r="U408" s="380">
        <v>231250</v>
      </c>
      <c r="V408" s="380">
        <v>50000000</v>
      </c>
    </row>
    <row r="409" spans="13:22" ht="12.95" customHeight="1">
      <c r="M409" s="379" t="s">
        <v>5938</v>
      </c>
      <c r="N409" s="380">
        <v>4550</v>
      </c>
      <c r="O409" s="381">
        <v>-125</v>
      </c>
      <c r="P409" s="380">
        <v>728095</v>
      </c>
      <c r="Q409" s="380">
        <v>3348577910</v>
      </c>
      <c r="R409" s="380">
        <v>4680</v>
      </c>
      <c r="S409" s="380">
        <v>4705</v>
      </c>
      <c r="T409" s="380">
        <v>4550</v>
      </c>
      <c r="U409" s="380">
        <v>227500</v>
      </c>
      <c r="V409" s="380">
        <v>50000000</v>
      </c>
    </row>
    <row r="410" spans="13:22" ht="12.95" customHeight="1">
      <c r="M410" s="379" t="s">
        <v>5939</v>
      </c>
      <c r="N410" s="380">
        <v>4675</v>
      </c>
      <c r="O410" s="381">
        <v>-10</v>
      </c>
      <c r="P410" s="380">
        <v>240875</v>
      </c>
      <c r="Q410" s="380">
        <v>1131908340</v>
      </c>
      <c r="R410" s="380">
        <v>4685</v>
      </c>
      <c r="S410" s="380">
        <v>4745</v>
      </c>
      <c r="T410" s="380">
        <v>4670</v>
      </c>
      <c r="U410" s="380">
        <v>233750</v>
      </c>
      <c r="V410" s="380">
        <v>50000000</v>
      </c>
    </row>
    <row r="411" spans="13:22" ht="12.95" customHeight="1">
      <c r="M411" s="379" t="s">
        <v>5940</v>
      </c>
      <c r="N411" s="380">
        <v>4685</v>
      </c>
      <c r="O411" s="381">
        <v>-55</v>
      </c>
      <c r="P411" s="380">
        <v>446026</v>
      </c>
      <c r="Q411" s="380">
        <v>2088176925</v>
      </c>
      <c r="R411" s="380">
        <v>4730</v>
      </c>
      <c r="S411" s="380">
        <v>4730</v>
      </c>
      <c r="T411" s="380">
        <v>4650</v>
      </c>
      <c r="U411" s="380">
        <v>234250</v>
      </c>
      <c r="V411" s="380">
        <v>50000000</v>
      </c>
    </row>
    <row r="412" spans="13:22" ht="12.95" customHeight="1">
      <c r="M412" s="379" t="s">
        <v>5941</v>
      </c>
      <c r="N412" s="380">
        <v>4740</v>
      </c>
      <c r="O412" s="381">
        <v>-15</v>
      </c>
      <c r="P412" s="380">
        <v>303445</v>
      </c>
      <c r="Q412" s="380">
        <v>1428267275</v>
      </c>
      <c r="R412" s="380">
        <v>4755</v>
      </c>
      <c r="S412" s="380">
        <v>4755</v>
      </c>
      <c r="T412" s="380">
        <v>4665</v>
      </c>
      <c r="U412" s="380">
        <v>237000</v>
      </c>
      <c r="V412" s="380">
        <v>50000000</v>
      </c>
    </row>
    <row r="413" spans="13:22" ht="12.95" customHeight="1">
      <c r="M413" s="379" t="s">
        <v>5942</v>
      </c>
      <c r="N413" s="380">
        <v>4755</v>
      </c>
      <c r="O413" s="381">
        <v>-5</v>
      </c>
      <c r="P413" s="380">
        <v>187895</v>
      </c>
      <c r="Q413" s="380">
        <v>889997705</v>
      </c>
      <c r="R413" s="380">
        <v>4710</v>
      </c>
      <c r="S413" s="380">
        <v>4800</v>
      </c>
      <c r="T413" s="380">
        <v>4705</v>
      </c>
      <c r="U413" s="380">
        <v>237750</v>
      </c>
      <c r="V413" s="380">
        <v>50000000</v>
      </c>
    </row>
    <row r="414" spans="13:22" ht="12.95" customHeight="1">
      <c r="M414" s="379" t="s">
        <v>5943</v>
      </c>
      <c r="N414" s="380">
        <v>4760</v>
      </c>
      <c r="O414" s="381">
        <v>-20</v>
      </c>
      <c r="P414" s="380">
        <v>232495</v>
      </c>
      <c r="Q414" s="380">
        <v>1104488955</v>
      </c>
      <c r="R414" s="380">
        <v>4820</v>
      </c>
      <c r="S414" s="380">
        <v>4820</v>
      </c>
      <c r="T414" s="380">
        <v>4710</v>
      </c>
      <c r="U414" s="380">
        <v>238000</v>
      </c>
      <c r="V414" s="380">
        <v>50000000</v>
      </c>
    </row>
    <row r="415" spans="13:22" ht="12.95" customHeight="1">
      <c r="M415" s="379" t="s">
        <v>5944</v>
      </c>
      <c r="N415" s="380">
        <v>4780</v>
      </c>
      <c r="O415" s="381">
        <v>120</v>
      </c>
      <c r="P415" s="380">
        <v>260351</v>
      </c>
      <c r="Q415" s="380">
        <v>1235139865</v>
      </c>
      <c r="R415" s="380">
        <v>4710</v>
      </c>
      <c r="S415" s="380">
        <v>4820</v>
      </c>
      <c r="T415" s="380">
        <v>4685</v>
      </c>
      <c r="U415" s="380">
        <v>239000</v>
      </c>
      <c r="V415" s="380">
        <v>50000000</v>
      </c>
    </row>
    <row r="416" spans="13:22" ht="12.95" customHeight="1">
      <c r="M416" s="379" t="s">
        <v>5945</v>
      </c>
      <c r="N416" s="380">
        <v>4660</v>
      </c>
      <c r="O416" s="381">
        <v>-130</v>
      </c>
      <c r="P416" s="380">
        <v>653394</v>
      </c>
      <c r="Q416" s="380">
        <v>3120714665</v>
      </c>
      <c r="R416" s="380">
        <v>4830</v>
      </c>
      <c r="S416" s="380">
        <v>4910</v>
      </c>
      <c r="T416" s="380">
        <v>4660</v>
      </c>
      <c r="U416" s="380">
        <v>233000</v>
      </c>
      <c r="V416" s="380">
        <v>50000000</v>
      </c>
    </row>
    <row r="417" spans="13:22" ht="12.95" customHeight="1">
      <c r="M417" s="379" t="s">
        <v>5946</v>
      </c>
      <c r="N417" s="380">
        <v>4790</v>
      </c>
      <c r="O417" s="381">
        <v>-205</v>
      </c>
      <c r="P417" s="380">
        <v>724377</v>
      </c>
      <c r="Q417" s="380">
        <v>3511073460</v>
      </c>
      <c r="R417" s="380">
        <v>4900</v>
      </c>
      <c r="S417" s="380">
        <v>5010</v>
      </c>
      <c r="T417" s="380">
        <v>4780</v>
      </c>
      <c r="U417" s="380">
        <v>239500</v>
      </c>
      <c r="V417" s="380">
        <v>50000000</v>
      </c>
    </row>
    <row r="418" spans="13:22" ht="12.95" customHeight="1">
      <c r="M418" s="379" t="s">
        <v>5947</v>
      </c>
      <c r="N418" s="380">
        <v>4995</v>
      </c>
      <c r="O418" s="381">
        <v>-25</v>
      </c>
      <c r="P418" s="380">
        <v>911942</v>
      </c>
      <c r="Q418" s="380">
        <v>4494240535</v>
      </c>
      <c r="R418" s="380">
        <v>5000</v>
      </c>
      <c r="S418" s="380">
        <v>5080</v>
      </c>
      <c r="T418" s="380">
        <v>4820</v>
      </c>
      <c r="U418" s="380">
        <v>249750</v>
      </c>
      <c r="V418" s="380">
        <v>50000000</v>
      </c>
    </row>
    <row r="419" spans="13:22" ht="12.95" customHeight="1">
      <c r="M419" s="379" t="s">
        <v>5948</v>
      </c>
      <c r="N419" s="380">
        <v>5020</v>
      </c>
      <c r="O419" s="381">
        <v>-20</v>
      </c>
      <c r="P419" s="380">
        <v>542356</v>
      </c>
      <c r="Q419" s="380">
        <v>2724776615</v>
      </c>
      <c r="R419" s="380">
        <v>4995</v>
      </c>
      <c r="S419" s="380">
        <v>5100</v>
      </c>
      <c r="T419" s="380">
        <v>4980</v>
      </c>
      <c r="U419" s="380">
        <v>251000</v>
      </c>
      <c r="V419" s="380">
        <v>50000000</v>
      </c>
    </row>
    <row r="420" spans="13:22" ht="12.95" customHeight="1">
      <c r="M420" s="379" t="s">
        <v>5949</v>
      </c>
      <c r="N420" s="380">
        <v>5040</v>
      </c>
      <c r="O420" s="381">
        <v>-160</v>
      </c>
      <c r="P420" s="380">
        <v>458645</v>
      </c>
      <c r="Q420" s="380">
        <v>2341484870</v>
      </c>
      <c r="R420" s="380">
        <v>5200</v>
      </c>
      <c r="S420" s="380">
        <v>5250</v>
      </c>
      <c r="T420" s="380">
        <v>5040</v>
      </c>
      <c r="U420" s="380">
        <v>252000</v>
      </c>
      <c r="V420" s="380">
        <v>50000000</v>
      </c>
    </row>
    <row r="421" spans="13:22" ht="12.95" customHeight="1">
      <c r="M421" s="379" t="s">
        <v>5950</v>
      </c>
      <c r="N421" s="380">
        <v>5200</v>
      </c>
      <c r="O421" s="381">
        <v>140</v>
      </c>
      <c r="P421" s="380">
        <v>557777</v>
      </c>
      <c r="Q421" s="380">
        <v>2860591550</v>
      </c>
      <c r="R421" s="380">
        <v>5030</v>
      </c>
      <c r="S421" s="380">
        <v>5230</v>
      </c>
      <c r="T421" s="380">
        <v>4980</v>
      </c>
      <c r="U421" s="380">
        <v>260000</v>
      </c>
      <c r="V421" s="380">
        <v>50000000</v>
      </c>
    </row>
    <row r="422" spans="13:22" ht="12.95" customHeight="1">
      <c r="M422" s="379" t="s">
        <v>5953</v>
      </c>
      <c r="N422" s="380">
        <v>5060</v>
      </c>
      <c r="O422" s="381">
        <v>-100</v>
      </c>
      <c r="P422" s="380">
        <v>521391</v>
      </c>
      <c r="Q422" s="380">
        <v>2670875460</v>
      </c>
      <c r="R422" s="380">
        <v>5080</v>
      </c>
      <c r="S422" s="380">
        <v>5280</v>
      </c>
      <c r="T422" s="380">
        <v>5060</v>
      </c>
      <c r="U422" s="380">
        <v>253000</v>
      </c>
      <c r="V422" s="380">
        <v>50000000</v>
      </c>
    </row>
    <row r="423" spans="13:22" ht="12.95" customHeight="1">
      <c r="M423" s="379" t="s">
        <v>5954</v>
      </c>
      <c r="N423" s="380">
        <v>5160</v>
      </c>
      <c r="O423" s="381">
        <v>40</v>
      </c>
      <c r="P423" s="380">
        <v>863392</v>
      </c>
      <c r="Q423" s="380">
        <v>4365795255</v>
      </c>
      <c r="R423" s="380">
        <v>5210</v>
      </c>
      <c r="S423" s="380">
        <v>5210</v>
      </c>
      <c r="T423" s="380">
        <v>4970</v>
      </c>
      <c r="U423" s="380">
        <v>258000</v>
      </c>
      <c r="V423" s="380">
        <v>50000000</v>
      </c>
    </row>
    <row r="424" spans="13:22" ht="12.95" customHeight="1">
      <c r="M424" s="379" t="s">
        <v>5955</v>
      </c>
      <c r="N424" s="380">
        <v>5120</v>
      </c>
      <c r="O424" s="381">
        <v>100</v>
      </c>
      <c r="P424" s="380">
        <v>1507131</v>
      </c>
      <c r="Q424" s="380">
        <v>7776800070</v>
      </c>
      <c r="R424" s="380">
        <v>5000</v>
      </c>
      <c r="S424" s="380">
        <v>5310</v>
      </c>
      <c r="T424" s="380">
        <v>4990</v>
      </c>
      <c r="U424" s="380">
        <v>256000</v>
      </c>
      <c r="V424" s="380">
        <v>50000000</v>
      </c>
    </row>
    <row r="425" spans="13:22" ht="12.95" customHeight="1">
      <c r="M425" s="379" t="s">
        <v>5957</v>
      </c>
      <c r="N425" s="380">
        <v>5020</v>
      </c>
      <c r="O425" s="381">
        <v>200</v>
      </c>
      <c r="P425" s="380">
        <v>5937708</v>
      </c>
      <c r="Q425" s="380">
        <v>31095557460</v>
      </c>
      <c r="R425" s="380">
        <v>4815</v>
      </c>
      <c r="S425" s="380">
        <v>5670</v>
      </c>
      <c r="T425" s="380">
        <v>4800</v>
      </c>
      <c r="U425" s="380">
        <v>251000</v>
      </c>
      <c r="V425" s="380">
        <v>50000000</v>
      </c>
    </row>
    <row r="426" spans="13:22" ht="12.95" customHeight="1">
      <c r="M426" s="379" t="s">
        <v>5959</v>
      </c>
      <c r="N426" s="380">
        <v>4820</v>
      </c>
      <c r="O426" s="381">
        <v>200</v>
      </c>
      <c r="P426" s="380">
        <v>951761</v>
      </c>
      <c r="Q426" s="380">
        <v>4462670055</v>
      </c>
      <c r="R426" s="380">
        <v>4630</v>
      </c>
      <c r="S426" s="380">
        <v>4825</v>
      </c>
      <c r="T426" s="380">
        <v>4505</v>
      </c>
      <c r="U426" s="380">
        <v>241000</v>
      </c>
      <c r="V426" s="380">
        <v>50000000</v>
      </c>
    </row>
    <row r="427" spans="13:22" ht="12.95" customHeight="1">
      <c r="M427" s="379" t="s">
        <v>5960</v>
      </c>
      <c r="N427" s="380">
        <v>4620</v>
      </c>
      <c r="O427" s="381">
        <v>-95</v>
      </c>
      <c r="P427" s="380">
        <v>889527</v>
      </c>
      <c r="Q427" s="380">
        <v>4134570450</v>
      </c>
      <c r="R427" s="380">
        <v>4700</v>
      </c>
      <c r="S427" s="380">
        <v>4705</v>
      </c>
      <c r="T427" s="380">
        <v>4580</v>
      </c>
      <c r="U427" s="380">
        <v>231000</v>
      </c>
      <c r="V427" s="380">
        <v>50000000</v>
      </c>
    </row>
    <row r="428" spans="13:22" ht="12.95" customHeight="1">
      <c r="M428" s="379" t="s">
        <v>5962</v>
      </c>
      <c r="N428" s="380">
        <v>4715</v>
      </c>
      <c r="O428" s="381">
        <v>30</v>
      </c>
      <c r="P428" s="380">
        <v>472262</v>
      </c>
      <c r="Q428" s="380">
        <v>2220775170</v>
      </c>
      <c r="R428" s="380">
        <v>4690</v>
      </c>
      <c r="S428" s="380">
        <v>4715</v>
      </c>
      <c r="T428" s="380">
        <v>4685</v>
      </c>
      <c r="U428" s="380">
        <v>235750</v>
      </c>
      <c r="V428" s="380">
        <v>50000000</v>
      </c>
    </row>
    <row r="429" spans="13:22" ht="12.95" customHeight="1">
      <c r="M429" s="379" t="s">
        <v>5965</v>
      </c>
      <c r="N429" s="380">
        <v>4685</v>
      </c>
      <c r="O429" s="381">
        <v>-5</v>
      </c>
      <c r="P429" s="380">
        <v>853150</v>
      </c>
      <c r="Q429" s="380">
        <v>4000063060</v>
      </c>
      <c r="R429" s="380">
        <v>4690</v>
      </c>
      <c r="S429" s="380">
        <v>4700</v>
      </c>
      <c r="T429" s="380">
        <v>4685</v>
      </c>
      <c r="U429" s="380">
        <v>234250</v>
      </c>
      <c r="V429" s="380">
        <v>50000000</v>
      </c>
    </row>
    <row r="430" spans="13:22" ht="12.95" customHeight="1">
      <c r="M430" s="379" t="s">
        <v>5966</v>
      </c>
      <c r="N430" s="380">
        <v>4690</v>
      </c>
      <c r="O430" s="381">
        <v>-25</v>
      </c>
      <c r="P430" s="380">
        <v>1402734</v>
      </c>
      <c r="Q430" s="380">
        <v>6608166125</v>
      </c>
      <c r="R430" s="380">
        <v>4720</v>
      </c>
      <c r="S430" s="380">
        <v>4725</v>
      </c>
      <c r="T430" s="380">
        <v>4690</v>
      </c>
      <c r="U430" s="380">
        <v>234500</v>
      </c>
      <c r="V430" s="380">
        <v>50000000</v>
      </c>
    </row>
    <row r="431" spans="13:22" ht="12.95" customHeight="1">
      <c r="M431" s="379" t="s">
        <v>5968</v>
      </c>
      <c r="N431" s="380">
        <v>4715</v>
      </c>
      <c r="O431" s="381">
        <v>15</v>
      </c>
      <c r="P431" s="380">
        <v>959326</v>
      </c>
      <c r="Q431" s="380">
        <v>4514959690</v>
      </c>
      <c r="R431" s="380">
        <v>4700</v>
      </c>
      <c r="S431" s="380">
        <v>4720</v>
      </c>
      <c r="T431" s="380">
        <v>4685</v>
      </c>
      <c r="U431" s="380">
        <v>235750</v>
      </c>
      <c r="V431" s="380">
        <v>50000000</v>
      </c>
    </row>
    <row r="432" spans="13:22" ht="12.95" customHeight="1">
      <c r="M432" s="379" t="s">
        <v>5970</v>
      </c>
      <c r="N432" s="380">
        <v>4700</v>
      </c>
      <c r="O432" s="381">
        <v>5</v>
      </c>
      <c r="P432" s="380">
        <v>536445</v>
      </c>
      <c r="Q432" s="380">
        <v>2521644190</v>
      </c>
      <c r="R432" s="380">
        <v>4690</v>
      </c>
      <c r="S432" s="380">
        <v>4710</v>
      </c>
      <c r="T432" s="380">
        <v>4685</v>
      </c>
      <c r="U432" s="380">
        <v>235000</v>
      </c>
      <c r="V432" s="380">
        <v>50000000</v>
      </c>
    </row>
    <row r="433" spans="13:22" ht="12.95" customHeight="1">
      <c r="M433" s="379" t="s">
        <v>5971</v>
      </c>
      <c r="N433" s="380">
        <v>4695</v>
      </c>
      <c r="O433" s="381">
        <v>10</v>
      </c>
      <c r="P433" s="380">
        <v>598202</v>
      </c>
      <c r="Q433" s="380">
        <v>2803190740</v>
      </c>
      <c r="R433" s="380">
        <v>4685</v>
      </c>
      <c r="S433" s="380">
        <v>4695</v>
      </c>
      <c r="T433" s="380">
        <v>4680</v>
      </c>
      <c r="U433" s="380">
        <v>234750</v>
      </c>
      <c r="V433" s="380">
        <v>50000000</v>
      </c>
    </row>
    <row r="434" spans="13:22" ht="12.95" customHeight="1">
      <c r="M434" s="379" t="s">
        <v>5972</v>
      </c>
      <c r="N434" s="380">
        <v>4685</v>
      </c>
      <c r="O434" s="381">
        <v>0</v>
      </c>
      <c r="P434" s="380">
        <v>672087</v>
      </c>
      <c r="Q434" s="380">
        <v>3148793720</v>
      </c>
      <c r="R434" s="380">
        <v>4705</v>
      </c>
      <c r="S434" s="380">
        <v>4705</v>
      </c>
      <c r="T434" s="380">
        <v>4675</v>
      </c>
      <c r="U434" s="380">
        <v>234250</v>
      </c>
      <c r="V434" s="380">
        <v>50000000</v>
      </c>
    </row>
    <row r="435" spans="13:22" ht="12.95" customHeight="1">
      <c r="M435" s="379" t="s">
        <v>5973</v>
      </c>
      <c r="N435" s="380">
        <v>4685</v>
      </c>
      <c r="O435" s="381">
        <v>-5</v>
      </c>
      <c r="P435" s="380">
        <v>748310</v>
      </c>
      <c r="Q435" s="380">
        <v>3515557960</v>
      </c>
      <c r="R435" s="380">
        <v>4700</v>
      </c>
      <c r="S435" s="380">
        <v>4725</v>
      </c>
      <c r="T435" s="380">
        <v>4685</v>
      </c>
      <c r="U435" s="380">
        <v>234250</v>
      </c>
      <c r="V435" s="380">
        <v>50000000</v>
      </c>
    </row>
    <row r="436" spans="13:22" ht="12.95" customHeight="1">
      <c r="M436" s="379" t="s">
        <v>5974</v>
      </c>
      <c r="N436" s="380">
        <v>4690</v>
      </c>
      <c r="O436" s="381">
        <v>0</v>
      </c>
      <c r="P436" s="380">
        <v>690964</v>
      </c>
      <c r="Q436" s="380">
        <v>3235349880</v>
      </c>
      <c r="R436" s="380">
        <v>4700</v>
      </c>
      <c r="S436" s="380">
        <v>4705</v>
      </c>
      <c r="T436" s="380">
        <v>4675</v>
      </c>
      <c r="U436" s="380">
        <v>234500</v>
      </c>
      <c r="V436" s="380">
        <v>50000000</v>
      </c>
    </row>
    <row r="437" spans="13:22" ht="12.95" customHeight="1">
      <c r="M437" s="379" t="s">
        <v>5975</v>
      </c>
      <c r="N437" s="380">
        <v>4690</v>
      </c>
      <c r="O437" s="381">
        <v>0</v>
      </c>
      <c r="P437" s="380">
        <v>889871</v>
      </c>
      <c r="Q437" s="380">
        <v>4163380655</v>
      </c>
      <c r="R437" s="380">
        <v>4690</v>
      </c>
      <c r="S437" s="380">
        <v>4695</v>
      </c>
      <c r="T437" s="380">
        <v>4675</v>
      </c>
      <c r="U437" s="380">
        <v>234500</v>
      </c>
      <c r="V437" s="380">
        <v>50000000</v>
      </c>
    </row>
    <row r="438" spans="13:22" ht="12.95" customHeight="1">
      <c r="M438" s="379" t="s">
        <v>5976</v>
      </c>
      <c r="N438" s="380">
        <v>4690</v>
      </c>
      <c r="O438" s="381">
        <v>0</v>
      </c>
      <c r="P438" s="380">
        <v>1498849</v>
      </c>
      <c r="Q438" s="380">
        <v>7041630600</v>
      </c>
      <c r="R438" s="380">
        <v>4695</v>
      </c>
      <c r="S438" s="380">
        <v>4745</v>
      </c>
      <c r="T438" s="380">
        <v>4670</v>
      </c>
      <c r="U438" s="380">
        <v>234500</v>
      </c>
      <c r="V438" s="380">
        <v>50000000</v>
      </c>
    </row>
    <row r="439" spans="13:22" ht="12.95" customHeight="1">
      <c r="M439" s="379" t="s">
        <v>5977</v>
      </c>
      <c r="N439" s="380">
        <v>4690</v>
      </c>
      <c r="O439" s="381">
        <v>20</v>
      </c>
      <c r="P439" s="380">
        <v>1302932</v>
      </c>
      <c r="Q439" s="380">
        <v>6094195750</v>
      </c>
      <c r="R439" s="380">
        <v>4690</v>
      </c>
      <c r="S439" s="380">
        <v>4700</v>
      </c>
      <c r="T439" s="380">
        <v>4665</v>
      </c>
      <c r="U439" s="380">
        <v>234500</v>
      </c>
      <c r="V439" s="380">
        <v>50000000</v>
      </c>
    </row>
    <row r="440" spans="13:22" ht="12.95" customHeight="1">
      <c r="M440" s="379" t="s">
        <v>5978</v>
      </c>
      <c r="N440" s="380">
        <v>4670</v>
      </c>
      <c r="O440" s="381">
        <v>-20</v>
      </c>
      <c r="P440" s="380">
        <v>1964935</v>
      </c>
      <c r="Q440" s="380">
        <v>9175714740</v>
      </c>
      <c r="R440" s="380">
        <v>4680</v>
      </c>
      <c r="S440" s="380">
        <v>4695</v>
      </c>
      <c r="T440" s="380">
        <v>4655</v>
      </c>
      <c r="U440" s="380">
        <v>233500</v>
      </c>
      <c r="V440" s="380">
        <v>50000000</v>
      </c>
    </row>
    <row r="441" spans="13:22" ht="12.95" customHeight="1">
      <c r="M441" s="379" t="s">
        <v>5979</v>
      </c>
      <c r="N441" s="380">
        <v>4690</v>
      </c>
      <c r="O441" s="381">
        <v>90</v>
      </c>
      <c r="P441" s="380">
        <v>5473937</v>
      </c>
      <c r="Q441" s="380">
        <v>25745959730</v>
      </c>
      <c r="R441" s="380">
        <v>4690</v>
      </c>
      <c r="S441" s="380">
        <v>4815</v>
      </c>
      <c r="T441" s="380">
        <v>4640</v>
      </c>
      <c r="U441" s="380">
        <v>234500</v>
      </c>
      <c r="V441" s="380">
        <v>50000000</v>
      </c>
    </row>
    <row r="442" spans="13:22" ht="12.95" customHeight="1">
      <c r="M442" s="379" t="s">
        <v>5980</v>
      </c>
      <c r="N442" s="380">
        <v>4600</v>
      </c>
      <c r="O442" s="381">
        <v>40</v>
      </c>
      <c r="P442" s="380">
        <v>457248</v>
      </c>
      <c r="Q442" s="380">
        <v>2098379550</v>
      </c>
      <c r="R442" s="380">
        <v>4495</v>
      </c>
      <c r="S442" s="380">
        <v>4640</v>
      </c>
      <c r="T442" s="380">
        <v>4480</v>
      </c>
      <c r="U442" s="380">
        <v>230000</v>
      </c>
      <c r="V442" s="380">
        <v>50000000</v>
      </c>
    </row>
    <row r="443" spans="13:22" ht="12.95" customHeight="1">
      <c r="M443" s="379" t="s">
        <v>5981</v>
      </c>
      <c r="N443" s="380">
        <v>4560</v>
      </c>
      <c r="O443" s="381">
        <v>15</v>
      </c>
      <c r="P443" s="380">
        <v>880833</v>
      </c>
      <c r="Q443" s="380">
        <v>4023265220</v>
      </c>
      <c r="R443" s="380">
        <v>4580</v>
      </c>
      <c r="S443" s="380">
        <v>4640</v>
      </c>
      <c r="T443" s="380">
        <v>4460</v>
      </c>
      <c r="U443" s="380">
        <v>228000</v>
      </c>
      <c r="V443" s="380">
        <v>50000000</v>
      </c>
    </row>
    <row r="444" spans="13:22" ht="12.95" customHeight="1">
      <c r="M444" s="379" t="s">
        <v>5982</v>
      </c>
      <c r="N444" s="380">
        <v>4545</v>
      </c>
      <c r="O444" s="381">
        <v>125</v>
      </c>
      <c r="P444" s="380">
        <v>895090</v>
      </c>
      <c r="Q444" s="380">
        <v>4029065055</v>
      </c>
      <c r="R444" s="380">
        <v>4370</v>
      </c>
      <c r="S444" s="380">
        <v>4575</v>
      </c>
      <c r="T444" s="380">
        <v>4370</v>
      </c>
      <c r="U444" s="380">
        <v>227250</v>
      </c>
      <c r="V444" s="380">
        <v>50000000</v>
      </c>
    </row>
    <row r="445" spans="13:22" ht="12.95" customHeight="1">
      <c r="M445" s="379" t="s">
        <v>5983</v>
      </c>
      <c r="N445" s="380">
        <v>4420</v>
      </c>
      <c r="O445" s="381">
        <v>45</v>
      </c>
      <c r="P445" s="380">
        <v>557177</v>
      </c>
      <c r="Q445" s="380">
        <v>2449057225</v>
      </c>
      <c r="R445" s="380">
        <v>4400</v>
      </c>
      <c r="S445" s="380">
        <v>4455</v>
      </c>
      <c r="T445" s="380">
        <v>4360</v>
      </c>
      <c r="U445" s="380">
        <v>221000</v>
      </c>
      <c r="V445" s="380">
        <v>50000000</v>
      </c>
    </row>
    <row r="446" spans="13:22" ht="12.95" customHeight="1">
      <c r="M446" s="379" t="s">
        <v>5984</v>
      </c>
      <c r="N446" s="380">
        <v>4375</v>
      </c>
      <c r="O446" s="381">
        <v>-110</v>
      </c>
      <c r="P446" s="380">
        <v>705889</v>
      </c>
      <c r="Q446" s="380">
        <v>3119401835</v>
      </c>
      <c r="R446" s="380">
        <v>4490</v>
      </c>
      <c r="S446" s="380">
        <v>4515</v>
      </c>
      <c r="T446" s="380">
        <v>4350</v>
      </c>
      <c r="U446" s="380">
        <v>218750</v>
      </c>
      <c r="V446" s="380">
        <v>50000000</v>
      </c>
    </row>
    <row r="447" spans="13:22" ht="12.95" customHeight="1">
      <c r="M447" s="379" t="s">
        <v>5985</v>
      </c>
      <c r="N447" s="380">
        <v>4485</v>
      </c>
      <c r="O447" s="381">
        <v>35</v>
      </c>
      <c r="P447" s="380">
        <v>427316</v>
      </c>
      <c r="Q447" s="380">
        <v>1902467430</v>
      </c>
      <c r="R447" s="380">
        <v>4415</v>
      </c>
      <c r="S447" s="380">
        <v>4485</v>
      </c>
      <c r="T447" s="380">
        <v>4395</v>
      </c>
      <c r="U447" s="380">
        <v>224250</v>
      </c>
      <c r="V447" s="380">
        <v>50000000</v>
      </c>
    </row>
    <row r="448" spans="13:22" ht="12.95" customHeight="1">
      <c r="M448" s="379" t="s">
        <v>5986</v>
      </c>
      <c r="N448" s="380">
        <v>4450</v>
      </c>
      <c r="O448" s="381">
        <v>75</v>
      </c>
      <c r="P448" s="380">
        <v>696186</v>
      </c>
      <c r="Q448" s="380">
        <v>3091847160</v>
      </c>
      <c r="R448" s="380">
        <v>4375</v>
      </c>
      <c r="S448" s="380">
        <v>4500</v>
      </c>
      <c r="T448" s="380">
        <v>4360</v>
      </c>
      <c r="U448" s="380">
        <v>222500</v>
      </c>
      <c r="V448" s="380">
        <v>50000000</v>
      </c>
    </row>
    <row r="449" spans="13:22" ht="12.95" customHeight="1">
      <c r="M449" s="379" t="s">
        <v>5987</v>
      </c>
      <c r="N449" s="380">
        <v>4375</v>
      </c>
      <c r="O449" s="381">
        <v>-35</v>
      </c>
      <c r="P449" s="380">
        <v>636452</v>
      </c>
      <c r="Q449" s="380">
        <v>2785610465</v>
      </c>
      <c r="R449" s="380">
        <v>4410</v>
      </c>
      <c r="S449" s="380">
        <v>4425</v>
      </c>
      <c r="T449" s="380">
        <v>4330</v>
      </c>
      <c r="U449" s="380">
        <v>218750</v>
      </c>
      <c r="V449" s="380">
        <v>50000000</v>
      </c>
    </row>
    <row r="450" spans="13:22" ht="12.95" customHeight="1">
      <c r="M450" s="379" t="s">
        <v>5988</v>
      </c>
      <c r="N450" s="380">
        <v>4410</v>
      </c>
      <c r="O450" s="381">
        <v>80</v>
      </c>
      <c r="P450" s="380">
        <v>933112</v>
      </c>
      <c r="Q450" s="380">
        <v>4079214450</v>
      </c>
      <c r="R450" s="380">
        <v>4270</v>
      </c>
      <c r="S450" s="380">
        <v>4430</v>
      </c>
      <c r="T450" s="380">
        <v>4250</v>
      </c>
      <c r="U450" s="380">
        <v>220500</v>
      </c>
      <c r="V450" s="380">
        <v>50000000</v>
      </c>
    </row>
    <row r="451" spans="13:22" ht="12.95" customHeight="1">
      <c r="M451" s="379" t="s">
        <v>5989</v>
      </c>
      <c r="N451" s="380">
        <v>4330</v>
      </c>
      <c r="O451" s="381">
        <v>80</v>
      </c>
      <c r="P451" s="380">
        <v>1642722</v>
      </c>
      <c r="Q451" s="380">
        <v>7127621270</v>
      </c>
      <c r="R451" s="380">
        <v>4310</v>
      </c>
      <c r="S451" s="380">
        <v>4400</v>
      </c>
      <c r="T451" s="380">
        <v>4285</v>
      </c>
      <c r="U451" s="380">
        <v>216500</v>
      </c>
      <c r="V451" s="380">
        <v>50000000</v>
      </c>
    </row>
    <row r="452" spans="13:22" ht="12.95" customHeight="1">
      <c r="M452" s="379" t="s">
        <v>5990</v>
      </c>
      <c r="N452" s="380">
        <v>4250</v>
      </c>
      <c r="O452" s="381">
        <v>135</v>
      </c>
      <c r="P452" s="380">
        <v>1126310</v>
      </c>
      <c r="Q452" s="380">
        <v>4791244490</v>
      </c>
      <c r="R452" s="380">
        <v>4140</v>
      </c>
      <c r="S452" s="380">
        <v>4325</v>
      </c>
      <c r="T452" s="380">
        <v>4140</v>
      </c>
      <c r="U452" s="380">
        <v>212500</v>
      </c>
      <c r="V452" s="380">
        <v>50000000</v>
      </c>
    </row>
    <row r="453" spans="13:22" ht="12.95" customHeight="1">
      <c r="M453" s="379" t="s">
        <v>5991</v>
      </c>
      <c r="N453" s="380">
        <v>4115</v>
      </c>
      <c r="O453" s="381">
        <v>-75</v>
      </c>
      <c r="P453" s="380">
        <v>518950</v>
      </c>
      <c r="Q453" s="380">
        <v>2155162710</v>
      </c>
      <c r="R453" s="380">
        <v>4220</v>
      </c>
      <c r="S453" s="380">
        <v>4240</v>
      </c>
      <c r="T453" s="380">
        <v>4095</v>
      </c>
      <c r="U453" s="380">
        <v>205750</v>
      </c>
      <c r="V453" s="380">
        <v>50000000</v>
      </c>
    </row>
    <row r="454" spans="13:22" ht="12.95" customHeight="1">
      <c r="M454" s="379" t="s">
        <v>5992</v>
      </c>
      <c r="N454" s="380">
        <v>4190</v>
      </c>
      <c r="O454" s="381">
        <v>-30</v>
      </c>
      <c r="P454" s="380">
        <v>550811</v>
      </c>
      <c r="Q454" s="380">
        <v>2299210255</v>
      </c>
      <c r="R454" s="380">
        <v>4200</v>
      </c>
      <c r="S454" s="380">
        <v>4235</v>
      </c>
      <c r="T454" s="380">
        <v>4130</v>
      </c>
      <c r="U454" s="380">
        <v>209500</v>
      </c>
      <c r="V454" s="380">
        <v>50000000</v>
      </c>
    </row>
    <row r="455" spans="13:22" ht="12.95" customHeight="1">
      <c r="M455" s="379" t="s">
        <v>5993</v>
      </c>
      <c r="N455" s="380">
        <v>4220</v>
      </c>
      <c r="O455" s="381">
        <v>-35</v>
      </c>
      <c r="P455" s="380">
        <v>779747</v>
      </c>
      <c r="Q455" s="380">
        <v>3288769225</v>
      </c>
      <c r="R455" s="380">
        <v>4300</v>
      </c>
      <c r="S455" s="380">
        <v>4305</v>
      </c>
      <c r="T455" s="380">
        <v>4190</v>
      </c>
      <c r="U455" s="380">
        <v>211000</v>
      </c>
      <c r="V455" s="380">
        <v>50000000</v>
      </c>
    </row>
    <row r="456" spans="13:22" ht="12.95" customHeight="1">
      <c r="M456" s="379" t="s">
        <v>5994</v>
      </c>
      <c r="N456" s="380">
        <v>4255</v>
      </c>
      <c r="O456" s="381">
        <v>120</v>
      </c>
      <c r="P456" s="380">
        <v>1469951</v>
      </c>
      <c r="Q456" s="380">
        <v>6217715605</v>
      </c>
      <c r="R456" s="380">
        <v>4150</v>
      </c>
      <c r="S456" s="380">
        <v>4340</v>
      </c>
      <c r="T456" s="380">
        <v>4090</v>
      </c>
      <c r="U456" s="380">
        <v>212750</v>
      </c>
      <c r="V456" s="380">
        <v>50000000</v>
      </c>
    </row>
    <row r="457" spans="13:22" ht="12.95" customHeight="1">
      <c r="M457" s="379" t="s">
        <v>5995</v>
      </c>
      <c r="N457" s="380">
        <v>4135</v>
      </c>
      <c r="O457" s="381">
        <v>-100</v>
      </c>
      <c r="P457" s="380">
        <v>796808</v>
      </c>
      <c r="Q457" s="380">
        <v>3306983585</v>
      </c>
      <c r="R457" s="380">
        <v>4235</v>
      </c>
      <c r="S457" s="380">
        <v>4235</v>
      </c>
      <c r="T457" s="380">
        <v>4115</v>
      </c>
      <c r="U457" s="380">
        <v>206750</v>
      </c>
      <c r="V457" s="380">
        <v>50000000</v>
      </c>
    </row>
    <row r="458" spans="13:22" ht="12.95" customHeight="1">
      <c r="M458" s="379" t="s">
        <v>5996</v>
      </c>
      <c r="N458" s="380">
        <v>4235</v>
      </c>
      <c r="O458" s="381">
        <v>230</v>
      </c>
      <c r="P458" s="380">
        <v>1917701</v>
      </c>
      <c r="Q458" s="380">
        <v>7980770090</v>
      </c>
      <c r="R458" s="380">
        <v>4045</v>
      </c>
      <c r="S458" s="380">
        <v>4235</v>
      </c>
      <c r="T458" s="380">
        <v>4035</v>
      </c>
      <c r="U458" s="380">
        <v>211750</v>
      </c>
      <c r="V458" s="380">
        <v>50000000</v>
      </c>
    </row>
    <row r="459" spans="13:22" ht="12.95" customHeight="1">
      <c r="M459" s="379" t="s">
        <v>5997</v>
      </c>
      <c r="N459" s="380">
        <v>4005</v>
      </c>
      <c r="O459" s="381">
        <v>-130</v>
      </c>
      <c r="P459" s="380">
        <v>876940</v>
      </c>
      <c r="Q459" s="380">
        <v>3552357340</v>
      </c>
      <c r="R459" s="380">
        <v>4140</v>
      </c>
      <c r="S459" s="380">
        <v>4165</v>
      </c>
      <c r="T459" s="380">
        <v>3990</v>
      </c>
      <c r="U459" s="380">
        <v>200250</v>
      </c>
      <c r="V459" s="380">
        <v>50000000</v>
      </c>
    </row>
    <row r="460" spans="13:22" ht="12.95" customHeight="1">
      <c r="M460" s="379" t="s">
        <v>5998</v>
      </c>
      <c r="N460" s="380">
        <v>4135</v>
      </c>
      <c r="O460" s="381">
        <v>-15</v>
      </c>
      <c r="P460" s="380">
        <v>561931</v>
      </c>
      <c r="Q460" s="380">
        <v>2332257535</v>
      </c>
      <c r="R460" s="380">
        <v>4180</v>
      </c>
      <c r="S460" s="380">
        <v>4190</v>
      </c>
      <c r="T460" s="380">
        <v>4110</v>
      </c>
      <c r="U460" s="380">
        <v>206750</v>
      </c>
      <c r="V460" s="380">
        <v>50000000</v>
      </c>
    </row>
    <row r="461" spans="13:22" ht="12.95" customHeight="1">
      <c r="M461" s="379" t="s">
        <v>5999</v>
      </c>
      <c r="N461" s="380">
        <v>4150</v>
      </c>
      <c r="O461" s="381">
        <v>45</v>
      </c>
      <c r="P461" s="380">
        <v>810468</v>
      </c>
      <c r="Q461" s="380">
        <v>3357370280</v>
      </c>
      <c r="R461" s="380">
        <v>4105</v>
      </c>
      <c r="S461" s="380">
        <v>4190</v>
      </c>
      <c r="T461" s="380">
        <v>4060</v>
      </c>
      <c r="U461" s="380">
        <v>207500</v>
      </c>
      <c r="V461" s="380">
        <v>50000000</v>
      </c>
    </row>
    <row r="462" spans="13:22" ht="12.95" customHeight="1">
      <c r="M462" s="379" t="s">
        <v>6000</v>
      </c>
      <c r="N462" s="380">
        <v>4105</v>
      </c>
      <c r="O462" s="381">
        <v>-10</v>
      </c>
      <c r="P462" s="380">
        <v>1186672</v>
      </c>
      <c r="Q462" s="380">
        <v>4861017175</v>
      </c>
      <c r="R462" s="380">
        <v>4120</v>
      </c>
      <c r="S462" s="380">
        <v>4180</v>
      </c>
      <c r="T462" s="380">
        <v>3995</v>
      </c>
      <c r="U462" s="380">
        <v>205250</v>
      </c>
      <c r="V462" s="380">
        <v>50000000</v>
      </c>
    </row>
    <row r="463" spans="13:22" ht="12.95" customHeight="1">
      <c r="M463" s="379" t="s">
        <v>6001</v>
      </c>
      <c r="N463" s="380">
        <v>4115</v>
      </c>
      <c r="O463" s="381">
        <v>155</v>
      </c>
      <c r="P463" s="380">
        <v>2428931</v>
      </c>
      <c r="Q463" s="380">
        <v>9889058500</v>
      </c>
      <c r="R463" s="380">
        <v>3930</v>
      </c>
      <c r="S463" s="380">
        <v>4145</v>
      </c>
      <c r="T463" s="380">
        <v>3930</v>
      </c>
      <c r="U463" s="380">
        <v>205750</v>
      </c>
      <c r="V463" s="380">
        <v>50000000</v>
      </c>
    </row>
    <row r="464" spans="13:22" ht="12.95" customHeight="1">
      <c r="M464" s="379" t="s">
        <v>6002</v>
      </c>
      <c r="N464" s="380">
        <v>3960</v>
      </c>
      <c r="O464" s="381">
        <v>165</v>
      </c>
      <c r="P464" s="380">
        <v>1375995</v>
      </c>
      <c r="Q464" s="380">
        <v>5372028625</v>
      </c>
      <c r="R464" s="380">
        <v>3830</v>
      </c>
      <c r="S464" s="380">
        <v>3960</v>
      </c>
      <c r="T464" s="380">
        <v>3830</v>
      </c>
      <c r="U464" s="380">
        <v>198000</v>
      </c>
      <c r="V464" s="380">
        <v>50000000</v>
      </c>
    </row>
    <row r="465" spans="13:22" ht="12.95" customHeight="1">
      <c r="M465" s="379" t="s">
        <v>6003</v>
      </c>
      <c r="N465" s="380">
        <v>3795</v>
      </c>
      <c r="O465" s="381">
        <v>35</v>
      </c>
      <c r="P465" s="380">
        <v>631545</v>
      </c>
      <c r="Q465" s="380">
        <v>2396967370</v>
      </c>
      <c r="R465" s="380">
        <v>3760</v>
      </c>
      <c r="S465" s="380">
        <v>3875</v>
      </c>
      <c r="T465" s="380">
        <v>3730</v>
      </c>
      <c r="U465" s="380">
        <v>189750</v>
      </c>
      <c r="V465" s="380">
        <v>50000000</v>
      </c>
    </row>
    <row r="466" spans="13:22" ht="12.95" customHeight="1">
      <c r="M466" s="379" t="s">
        <v>6004</v>
      </c>
      <c r="N466" s="380">
        <v>3760</v>
      </c>
      <c r="O466" s="381">
        <v>-5</v>
      </c>
      <c r="P466" s="380">
        <v>17495124</v>
      </c>
      <c r="Q466" s="380">
        <v>82075156573</v>
      </c>
      <c r="R466" s="380">
        <v>3765</v>
      </c>
      <c r="S466" s="380">
        <v>3825</v>
      </c>
      <c r="T466" s="380">
        <v>3685</v>
      </c>
      <c r="U466" s="380">
        <v>188000</v>
      </c>
      <c r="V466" s="380">
        <v>50000000</v>
      </c>
    </row>
    <row r="467" spans="13:22" ht="12.95" customHeight="1">
      <c r="M467" s="379" t="s">
        <v>6005</v>
      </c>
      <c r="N467" s="380">
        <v>3765</v>
      </c>
      <c r="O467" s="381">
        <v>-50</v>
      </c>
      <c r="P467" s="380">
        <v>493496</v>
      </c>
      <c r="Q467" s="380">
        <v>1862958565</v>
      </c>
      <c r="R467" s="380">
        <v>3785</v>
      </c>
      <c r="S467" s="380">
        <v>3805</v>
      </c>
      <c r="T467" s="380">
        <v>3740</v>
      </c>
      <c r="U467" s="380">
        <v>188250</v>
      </c>
      <c r="V467" s="380">
        <v>50000000</v>
      </c>
    </row>
    <row r="468" spans="13:22" ht="12.95" customHeight="1">
      <c r="M468" s="379" t="s">
        <v>6006</v>
      </c>
      <c r="N468" s="380">
        <v>3815</v>
      </c>
      <c r="O468" s="381">
        <v>-80</v>
      </c>
      <c r="P468" s="380">
        <v>710604</v>
      </c>
      <c r="Q468" s="380">
        <v>2712150485</v>
      </c>
      <c r="R468" s="380">
        <v>3850</v>
      </c>
      <c r="S468" s="380">
        <v>3880</v>
      </c>
      <c r="T468" s="380">
        <v>3780</v>
      </c>
      <c r="U468" s="380">
        <v>190750</v>
      </c>
      <c r="V468" s="380">
        <v>50000000</v>
      </c>
    </row>
    <row r="469" spans="13:22" ht="12.95" customHeight="1">
      <c r="M469" s="379" t="s">
        <v>6007</v>
      </c>
      <c r="N469" s="380">
        <v>3895</v>
      </c>
      <c r="O469" s="381">
        <v>25</v>
      </c>
      <c r="P469" s="380">
        <v>836338</v>
      </c>
      <c r="Q469" s="380">
        <v>3220457305</v>
      </c>
      <c r="R469" s="380">
        <v>3850</v>
      </c>
      <c r="S469" s="380">
        <v>3905</v>
      </c>
      <c r="T469" s="380">
        <v>3770</v>
      </c>
      <c r="U469" s="380">
        <v>194750</v>
      </c>
      <c r="V469" s="380">
        <v>50000000</v>
      </c>
    </row>
    <row r="470" spans="13:22" ht="12.95" customHeight="1">
      <c r="M470" s="379" t="s">
        <v>6008</v>
      </c>
      <c r="N470" s="380">
        <v>3870</v>
      </c>
      <c r="O470" s="381">
        <v>110</v>
      </c>
      <c r="P470" s="380">
        <v>1182287</v>
      </c>
      <c r="Q470" s="380">
        <v>4534144845</v>
      </c>
      <c r="R470" s="380">
        <v>3760</v>
      </c>
      <c r="S470" s="380">
        <v>3895</v>
      </c>
      <c r="T470" s="380">
        <v>3735</v>
      </c>
      <c r="U470" s="380">
        <v>193500</v>
      </c>
      <c r="V470" s="380">
        <v>50000000</v>
      </c>
    </row>
    <row r="471" spans="13:22" ht="12.95" customHeight="1">
      <c r="M471" s="379" t="s">
        <v>6009</v>
      </c>
      <c r="N471" s="380">
        <v>3760</v>
      </c>
      <c r="O471" s="381">
        <v>-60</v>
      </c>
      <c r="P471" s="380">
        <v>1056834</v>
      </c>
      <c r="Q471" s="380">
        <v>3955016935</v>
      </c>
      <c r="R471" s="380">
        <v>3785</v>
      </c>
      <c r="S471" s="380">
        <v>3815</v>
      </c>
      <c r="T471" s="380">
        <v>3680</v>
      </c>
      <c r="U471" s="380">
        <v>188000</v>
      </c>
      <c r="V471" s="380">
        <v>50000000</v>
      </c>
    </row>
    <row r="472" spans="13:22" ht="12.95" customHeight="1">
      <c r="M472" s="379" t="s">
        <v>6010</v>
      </c>
      <c r="N472" s="380">
        <v>3820</v>
      </c>
      <c r="O472" s="381">
        <v>-50</v>
      </c>
      <c r="P472" s="380">
        <v>878240</v>
      </c>
      <c r="Q472" s="380">
        <v>3390283925</v>
      </c>
      <c r="R472" s="380">
        <v>3970</v>
      </c>
      <c r="S472" s="380">
        <v>3975</v>
      </c>
      <c r="T472" s="380">
        <v>3785</v>
      </c>
      <c r="U472" s="380">
        <v>191000</v>
      </c>
      <c r="V472" s="380">
        <v>50000000</v>
      </c>
    </row>
    <row r="473" spans="13:22" ht="12.95" customHeight="1">
      <c r="M473" s="379" t="s">
        <v>6011</v>
      </c>
      <c r="N473" s="380">
        <v>3870</v>
      </c>
      <c r="O473" s="381">
        <v>5</v>
      </c>
      <c r="P473" s="380">
        <v>787313</v>
      </c>
      <c r="Q473" s="380">
        <v>3000446975</v>
      </c>
      <c r="R473" s="380">
        <v>3870</v>
      </c>
      <c r="S473" s="380">
        <v>3880</v>
      </c>
      <c r="T473" s="380">
        <v>3755</v>
      </c>
      <c r="U473" s="380">
        <v>193500</v>
      </c>
      <c r="V473" s="380">
        <v>50000000</v>
      </c>
    </row>
    <row r="474" spans="13:22" ht="12.95" customHeight="1">
      <c r="M474" s="379" t="s">
        <v>6012</v>
      </c>
      <c r="N474" s="380">
        <v>3865</v>
      </c>
      <c r="O474" s="381">
        <v>50</v>
      </c>
      <c r="P474" s="380">
        <v>1164517</v>
      </c>
      <c r="Q474" s="380">
        <v>4531296555</v>
      </c>
      <c r="R474" s="380">
        <v>3815</v>
      </c>
      <c r="S474" s="380">
        <v>3955</v>
      </c>
      <c r="T474" s="380">
        <v>3815</v>
      </c>
      <c r="U474" s="380">
        <v>193250</v>
      </c>
      <c r="V474" s="380">
        <v>50000000</v>
      </c>
    </row>
    <row r="475" spans="13:22" ht="12.95" customHeight="1">
      <c r="M475" s="379" t="s">
        <v>6013</v>
      </c>
      <c r="N475" s="380">
        <v>3815</v>
      </c>
      <c r="O475" s="381">
        <v>15</v>
      </c>
      <c r="P475" s="380">
        <v>919076</v>
      </c>
      <c r="Q475" s="380">
        <v>3497957460</v>
      </c>
      <c r="R475" s="380">
        <v>3825</v>
      </c>
      <c r="S475" s="380">
        <v>3850</v>
      </c>
      <c r="T475" s="380">
        <v>3730</v>
      </c>
      <c r="U475" s="380">
        <v>190750</v>
      </c>
      <c r="V475" s="380">
        <v>50000000</v>
      </c>
    </row>
    <row r="476" spans="13:22" ht="12.95" customHeight="1">
      <c r="M476" s="379" t="s">
        <v>6014</v>
      </c>
      <c r="N476" s="380">
        <v>3800</v>
      </c>
      <c r="O476" s="381">
        <v>5</v>
      </c>
      <c r="P476" s="380">
        <v>915780</v>
      </c>
      <c r="Q476" s="380">
        <v>3483816280</v>
      </c>
      <c r="R476" s="380">
        <v>3840</v>
      </c>
      <c r="S476" s="380">
        <v>3855</v>
      </c>
      <c r="T476" s="380">
        <v>3760</v>
      </c>
      <c r="U476" s="380">
        <v>190000</v>
      </c>
      <c r="V476" s="380">
        <v>50000000</v>
      </c>
    </row>
    <row r="477" spans="13:22" ht="12.95" customHeight="1">
      <c r="M477" s="379" t="s">
        <v>6015</v>
      </c>
      <c r="N477" s="380">
        <v>3795</v>
      </c>
      <c r="O477" s="381">
        <v>170</v>
      </c>
      <c r="P477" s="380">
        <v>1602699</v>
      </c>
      <c r="Q477" s="380">
        <v>5922250310</v>
      </c>
      <c r="R477" s="380">
        <v>3565</v>
      </c>
      <c r="S477" s="380">
        <v>3795</v>
      </c>
      <c r="T477" s="380">
        <v>3550</v>
      </c>
      <c r="U477" s="380">
        <v>189750</v>
      </c>
      <c r="V477" s="380">
        <v>50000000</v>
      </c>
    </row>
    <row r="478" spans="13:22" ht="12.95" customHeight="1">
      <c r="M478" s="379" t="s">
        <v>6016</v>
      </c>
      <c r="N478" s="380">
        <v>3625</v>
      </c>
      <c r="O478" s="381">
        <v>40</v>
      </c>
      <c r="P478" s="380">
        <v>1471962</v>
      </c>
      <c r="Q478" s="380">
        <v>5344306720</v>
      </c>
      <c r="R478" s="380">
        <v>3590</v>
      </c>
      <c r="S478" s="380">
        <v>3680</v>
      </c>
      <c r="T478" s="380">
        <v>3540</v>
      </c>
      <c r="U478" s="380">
        <v>181250</v>
      </c>
      <c r="V478" s="380">
        <v>50000000</v>
      </c>
    </row>
    <row r="479" spans="13:22" ht="12.95" customHeight="1">
      <c r="M479" s="379" t="s">
        <v>6017</v>
      </c>
      <c r="N479" s="380">
        <v>3585</v>
      </c>
      <c r="O479" s="381">
        <v>-75</v>
      </c>
      <c r="P479" s="380">
        <v>1616265</v>
      </c>
      <c r="Q479" s="380">
        <v>5799607225</v>
      </c>
      <c r="R479" s="380">
        <v>3675</v>
      </c>
      <c r="S479" s="380">
        <v>3685</v>
      </c>
      <c r="T479" s="380">
        <v>3525</v>
      </c>
      <c r="U479" s="380">
        <v>179250</v>
      </c>
      <c r="V479" s="380">
        <v>50000000</v>
      </c>
    </row>
    <row r="480" spans="13:22" ht="12.95" customHeight="1">
      <c r="M480" s="379" t="s">
        <v>6018</v>
      </c>
      <c r="N480" s="380">
        <v>3660</v>
      </c>
      <c r="O480" s="381">
        <v>90</v>
      </c>
      <c r="P480" s="380">
        <v>1900106</v>
      </c>
      <c r="Q480" s="380">
        <v>6862467340</v>
      </c>
      <c r="R480" s="380">
        <v>3585</v>
      </c>
      <c r="S480" s="380">
        <v>3685</v>
      </c>
      <c r="T480" s="380">
        <v>3540</v>
      </c>
      <c r="U480" s="380">
        <v>183000</v>
      </c>
      <c r="V480" s="380">
        <v>50000000</v>
      </c>
    </row>
    <row r="481" spans="13:22" ht="12.95" customHeight="1">
      <c r="M481" s="379" t="s">
        <v>6019</v>
      </c>
      <c r="N481" s="380">
        <v>3570</v>
      </c>
      <c r="O481" s="381">
        <v>130</v>
      </c>
      <c r="P481" s="380">
        <v>2282696</v>
      </c>
      <c r="Q481" s="380">
        <v>8057801425</v>
      </c>
      <c r="R481" s="380">
        <v>3490</v>
      </c>
      <c r="S481" s="380">
        <v>3590</v>
      </c>
      <c r="T481" s="380">
        <v>3450</v>
      </c>
      <c r="U481" s="380">
        <v>178500</v>
      </c>
      <c r="V481" s="380">
        <v>50000000</v>
      </c>
    </row>
    <row r="482" spans="13:22" ht="12.95" customHeight="1">
      <c r="M482" s="379" t="s">
        <v>6020</v>
      </c>
      <c r="N482" s="380">
        <v>3440</v>
      </c>
      <c r="O482" s="381">
        <v>60</v>
      </c>
      <c r="P482" s="380">
        <v>943548</v>
      </c>
      <c r="Q482" s="380">
        <v>3232669680</v>
      </c>
      <c r="R482" s="380">
        <v>3385</v>
      </c>
      <c r="S482" s="380">
        <v>3470</v>
      </c>
      <c r="T482" s="380">
        <v>3355</v>
      </c>
      <c r="U482" s="380">
        <v>172000</v>
      </c>
      <c r="V482" s="380">
        <v>50000000</v>
      </c>
    </row>
    <row r="483" spans="13:22" ht="12.95" customHeight="1">
      <c r="M483" s="379" t="s">
        <v>6021</v>
      </c>
      <c r="N483" s="380">
        <v>3380</v>
      </c>
      <c r="O483" s="381">
        <v>75</v>
      </c>
      <c r="P483" s="380">
        <v>1359017</v>
      </c>
      <c r="Q483" s="380">
        <v>4606447055</v>
      </c>
      <c r="R483" s="380">
        <v>3305</v>
      </c>
      <c r="S483" s="380">
        <v>3435</v>
      </c>
      <c r="T483" s="380">
        <v>3300</v>
      </c>
      <c r="U483" s="380">
        <v>169000</v>
      </c>
      <c r="V483" s="380">
        <v>50000000</v>
      </c>
    </row>
    <row r="484" spans="13:22" ht="12.95" customHeight="1">
      <c r="M484" s="379" t="s">
        <v>6022</v>
      </c>
      <c r="N484" s="380">
        <v>3305</v>
      </c>
      <c r="O484" s="381">
        <v>45</v>
      </c>
      <c r="P484" s="380">
        <v>697124</v>
      </c>
      <c r="Q484" s="380">
        <v>2289624020</v>
      </c>
      <c r="R484" s="380">
        <v>3270</v>
      </c>
      <c r="S484" s="380">
        <v>3315</v>
      </c>
      <c r="T484" s="380">
        <v>3250</v>
      </c>
      <c r="U484" s="380">
        <v>165250</v>
      </c>
      <c r="V484" s="380">
        <v>50000000</v>
      </c>
    </row>
    <row r="485" spans="13:22" ht="12.95" customHeight="1">
      <c r="M485" s="379" t="s">
        <v>6023</v>
      </c>
      <c r="N485" s="380">
        <v>3260</v>
      </c>
      <c r="O485" s="381">
        <v>35</v>
      </c>
      <c r="P485" s="380">
        <v>592941</v>
      </c>
      <c r="Q485" s="380">
        <v>1931791965</v>
      </c>
      <c r="R485" s="380">
        <v>3205</v>
      </c>
      <c r="S485" s="380">
        <v>3290</v>
      </c>
      <c r="T485" s="380">
        <v>3200</v>
      </c>
      <c r="U485" s="380">
        <v>163000</v>
      </c>
      <c r="V485" s="380">
        <v>50000000</v>
      </c>
    </row>
    <row r="486" spans="13:22" ht="12.95" customHeight="1">
      <c r="M486" s="379" t="s">
        <v>6024</v>
      </c>
      <c r="N486" s="380">
        <v>3225</v>
      </c>
      <c r="O486" s="381">
        <v>35</v>
      </c>
      <c r="P486" s="380">
        <v>555037</v>
      </c>
      <c r="Q486" s="380">
        <v>1778730300</v>
      </c>
      <c r="R486" s="380">
        <v>3190</v>
      </c>
      <c r="S486" s="380">
        <v>3235</v>
      </c>
      <c r="T486" s="380">
        <v>3180</v>
      </c>
      <c r="U486" s="380">
        <v>161250</v>
      </c>
      <c r="V486" s="380">
        <v>50000000</v>
      </c>
    </row>
    <row r="487" spans="13:22" ht="12.95" customHeight="1">
      <c r="M487" s="379" t="s">
        <v>6025</v>
      </c>
      <c r="N487" s="380">
        <v>3190</v>
      </c>
      <c r="O487" s="381">
        <v>10</v>
      </c>
      <c r="P487" s="380">
        <v>357464</v>
      </c>
      <c r="Q487" s="380">
        <v>1136250680</v>
      </c>
      <c r="R487" s="380">
        <v>3195</v>
      </c>
      <c r="S487" s="380">
        <v>3205</v>
      </c>
      <c r="T487" s="380">
        <v>3155</v>
      </c>
      <c r="U487" s="380">
        <v>159500</v>
      </c>
      <c r="V487" s="380">
        <v>50000000</v>
      </c>
    </row>
    <row r="488" spans="13:22" ht="12.95" customHeight="1">
      <c r="M488" s="379" t="s">
        <v>6026</v>
      </c>
      <c r="N488" s="380">
        <v>3180</v>
      </c>
      <c r="O488" s="381">
        <v>-30</v>
      </c>
      <c r="P488" s="380">
        <v>563373</v>
      </c>
      <c r="Q488" s="380">
        <v>1794228850</v>
      </c>
      <c r="R488" s="380">
        <v>3235</v>
      </c>
      <c r="S488" s="380">
        <v>3240</v>
      </c>
      <c r="T488" s="380">
        <v>3150</v>
      </c>
      <c r="U488" s="380">
        <v>159000</v>
      </c>
      <c r="V488" s="380">
        <v>50000000</v>
      </c>
    </row>
    <row r="489" spans="13:22" ht="12.95" customHeight="1">
      <c r="M489" s="379" t="s">
        <v>6027</v>
      </c>
      <c r="N489" s="380">
        <v>3210</v>
      </c>
      <c r="O489" s="381">
        <v>75</v>
      </c>
      <c r="P489" s="380">
        <v>1435005</v>
      </c>
      <c r="Q489" s="380">
        <v>4613907395</v>
      </c>
      <c r="R489" s="380">
        <v>3175</v>
      </c>
      <c r="S489" s="380">
        <v>3255</v>
      </c>
      <c r="T489" s="380">
        <v>3160</v>
      </c>
      <c r="U489" s="380">
        <v>160500</v>
      </c>
      <c r="V489" s="380">
        <v>50000000</v>
      </c>
    </row>
    <row r="490" spans="13:22" ht="12.95" customHeight="1">
      <c r="M490" s="379" t="s">
        <v>6028</v>
      </c>
      <c r="N490" s="380">
        <v>3135</v>
      </c>
      <c r="O490" s="381">
        <v>95</v>
      </c>
      <c r="P490" s="380">
        <v>1341471</v>
      </c>
      <c r="Q490" s="380">
        <v>4149046045</v>
      </c>
      <c r="R490" s="380">
        <v>3055</v>
      </c>
      <c r="S490" s="380">
        <v>3145</v>
      </c>
      <c r="T490" s="380">
        <v>3030</v>
      </c>
      <c r="U490" s="380">
        <v>156750</v>
      </c>
      <c r="V490" s="380">
        <v>50000000</v>
      </c>
    </row>
    <row r="491" spans="13:22" ht="12.95" customHeight="1">
      <c r="M491" s="379" t="s">
        <v>6029</v>
      </c>
      <c r="N491" s="380">
        <v>3040</v>
      </c>
      <c r="O491" s="381">
        <v>-160</v>
      </c>
      <c r="P491" s="380">
        <v>2137327</v>
      </c>
      <c r="Q491" s="380">
        <v>6596055305</v>
      </c>
      <c r="R491" s="380">
        <v>3190</v>
      </c>
      <c r="S491" s="380">
        <v>3205</v>
      </c>
      <c r="T491" s="380">
        <v>3005</v>
      </c>
      <c r="U491" s="380">
        <v>152000</v>
      </c>
      <c r="V491" s="380">
        <v>50000000</v>
      </c>
    </row>
    <row r="492" spans="13:22" ht="12.95" customHeight="1">
      <c r="M492" s="379" t="s">
        <v>6030</v>
      </c>
      <c r="N492" s="380">
        <v>3200</v>
      </c>
      <c r="O492" s="381">
        <v>10</v>
      </c>
      <c r="P492" s="380">
        <v>1535277</v>
      </c>
      <c r="Q492" s="380">
        <v>4935639920</v>
      </c>
      <c r="R492" s="380">
        <v>3225</v>
      </c>
      <c r="S492" s="380">
        <v>3255</v>
      </c>
      <c r="T492" s="380">
        <v>3170</v>
      </c>
      <c r="U492" s="380">
        <v>160000</v>
      </c>
      <c r="V492" s="380">
        <v>50000000</v>
      </c>
    </row>
    <row r="493" spans="13:22" ht="12.95" customHeight="1">
      <c r="M493" s="379" t="s">
        <v>6031</v>
      </c>
      <c r="N493" s="380">
        <v>3190</v>
      </c>
      <c r="O493" s="381">
        <v>-155</v>
      </c>
      <c r="P493" s="380">
        <v>3043858</v>
      </c>
      <c r="Q493" s="380">
        <v>9771080990</v>
      </c>
      <c r="R493" s="380">
        <v>3320</v>
      </c>
      <c r="S493" s="380">
        <v>3325</v>
      </c>
      <c r="T493" s="380">
        <v>3140</v>
      </c>
      <c r="U493" s="380">
        <v>159500</v>
      </c>
      <c r="V493" s="380">
        <v>50000000</v>
      </c>
    </row>
    <row r="494" spans="13:22" ht="12.95" customHeight="1">
      <c r="M494" s="379" t="s">
        <v>6032</v>
      </c>
      <c r="N494" s="380">
        <v>3345</v>
      </c>
      <c r="O494" s="381">
        <v>-280</v>
      </c>
      <c r="P494" s="380">
        <v>6022963</v>
      </c>
      <c r="Q494" s="380">
        <v>20753582580</v>
      </c>
      <c r="R494" s="380">
        <v>3445</v>
      </c>
      <c r="S494" s="380">
        <v>3620</v>
      </c>
      <c r="T494" s="380">
        <v>3335</v>
      </c>
      <c r="U494" s="380">
        <v>167250</v>
      </c>
      <c r="V494" s="380">
        <v>50000000</v>
      </c>
    </row>
    <row r="495" spans="13:22" ht="12.95" customHeight="1">
      <c r="M495" s="379" t="s">
        <v>6033</v>
      </c>
      <c r="N495" s="380">
        <v>3625</v>
      </c>
      <c r="O495" s="381">
        <v>60</v>
      </c>
      <c r="P495" s="380">
        <v>1968336</v>
      </c>
      <c r="Q495" s="380">
        <v>7105345930</v>
      </c>
      <c r="R495" s="380">
        <v>3570</v>
      </c>
      <c r="S495" s="380">
        <v>3640</v>
      </c>
      <c r="T495" s="380">
        <v>3545</v>
      </c>
      <c r="U495" s="380">
        <v>181250</v>
      </c>
      <c r="V495" s="380">
        <v>50000000</v>
      </c>
    </row>
    <row r="496" spans="13:22" ht="12.95" customHeight="1">
      <c r="M496" s="379" t="s">
        <v>6034</v>
      </c>
      <c r="N496" s="380">
        <v>3565</v>
      </c>
      <c r="O496" s="381">
        <v>165</v>
      </c>
      <c r="P496" s="380">
        <v>2513376</v>
      </c>
      <c r="Q496" s="380">
        <v>8899377630</v>
      </c>
      <c r="R496" s="380">
        <v>3410</v>
      </c>
      <c r="S496" s="380">
        <v>3610</v>
      </c>
      <c r="T496" s="380">
        <v>3400</v>
      </c>
      <c r="U496" s="380">
        <v>178250</v>
      </c>
      <c r="V496" s="380">
        <v>50000000</v>
      </c>
    </row>
    <row r="497" spans="13:22" ht="12.95" customHeight="1">
      <c r="M497" s="379" t="s">
        <v>6035</v>
      </c>
      <c r="N497" s="380">
        <v>3400</v>
      </c>
      <c r="O497" s="381">
        <v>0</v>
      </c>
      <c r="P497" s="380">
        <v>1396498</v>
      </c>
      <c r="Q497" s="380">
        <v>4696013545</v>
      </c>
      <c r="R497" s="380">
        <v>3400</v>
      </c>
      <c r="S497" s="380">
        <v>3440</v>
      </c>
      <c r="T497" s="380">
        <v>3235</v>
      </c>
      <c r="U497" s="380">
        <v>170000</v>
      </c>
      <c r="V497" s="380">
        <v>50000000</v>
      </c>
    </row>
    <row r="498" spans="13:22" ht="12.95" customHeight="1">
      <c r="M498" s="379" t="s">
        <v>6036</v>
      </c>
      <c r="N498" s="380">
        <v>3400</v>
      </c>
      <c r="O498" s="381">
        <v>-70</v>
      </c>
      <c r="P498" s="380">
        <v>1291320</v>
      </c>
      <c r="Q498" s="380">
        <v>4432633805</v>
      </c>
      <c r="R498" s="380">
        <v>3475</v>
      </c>
      <c r="S498" s="380">
        <v>3515</v>
      </c>
      <c r="T498" s="380">
        <v>3375</v>
      </c>
      <c r="U498" s="380">
        <v>170000</v>
      </c>
      <c r="V498" s="380">
        <v>50000000</v>
      </c>
    </row>
    <row r="499" spans="13:22" ht="12.95" customHeight="1">
      <c r="M499" s="379" t="s">
        <v>6037</v>
      </c>
      <c r="N499" s="380">
        <v>3470</v>
      </c>
      <c r="O499" s="381">
        <v>180</v>
      </c>
      <c r="P499" s="380">
        <v>1867468</v>
      </c>
      <c r="Q499" s="380">
        <v>6353812340</v>
      </c>
      <c r="R499" s="380">
        <v>3295</v>
      </c>
      <c r="S499" s="380">
        <v>3485</v>
      </c>
      <c r="T499" s="380">
        <v>3290</v>
      </c>
      <c r="U499" s="380">
        <v>173500</v>
      </c>
      <c r="V499" s="380">
        <v>50000000</v>
      </c>
    </row>
    <row r="500" spans="13:22" ht="12.95" customHeight="1">
      <c r="M500" s="379" t="s">
        <v>6038</v>
      </c>
      <c r="N500" s="380">
        <v>3290</v>
      </c>
      <c r="O500" s="381">
        <v>90</v>
      </c>
      <c r="P500" s="380">
        <v>1010853</v>
      </c>
      <c r="Q500" s="380">
        <v>3326868800</v>
      </c>
      <c r="R500" s="380">
        <v>3205</v>
      </c>
      <c r="S500" s="380">
        <v>3340</v>
      </c>
      <c r="T500" s="380">
        <v>3200</v>
      </c>
      <c r="U500" s="380">
        <v>164500</v>
      </c>
      <c r="V500" s="380">
        <v>50000000</v>
      </c>
    </row>
    <row r="501" spans="13:22" ht="12.95" customHeight="1">
      <c r="M501" s="379" t="s">
        <v>6039</v>
      </c>
      <c r="N501" s="380">
        <v>3200</v>
      </c>
      <c r="O501" s="381">
        <v>-150</v>
      </c>
      <c r="P501" s="380">
        <v>1049600</v>
      </c>
      <c r="Q501" s="380">
        <v>3383711520</v>
      </c>
      <c r="R501" s="380">
        <v>3350</v>
      </c>
      <c r="S501" s="380">
        <v>3350</v>
      </c>
      <c r="T501" s="380">
        <v>3160</v>
      </c>
      <c r="U501" s="380">
        <v>160000</v>
      </c>
      <c r="V501" s="380">
        <v>50000000</v>
      </c>
    </row>
    <row r="502" spans="13:22" ht="12.95" customHeight="1">
      <c r="M502" s="379" t="s">
        <v>6040</v>
      </c>
      <c r="N502" s="380">
        <v>3350</v>
      </c>
      <c r="O502" s="381">
        <v>0</v>
      </c>
      <c r="P502" s="380">
        <v>373552</v>
      </c>
      <c r="Q502" s="380">
        <v>1242846405</v>
      </c>
      <c r="R502" s="380">
        <v>3350</v>
      </c>
      <c r="S502" s="380">
        <v>3375</v>
      </c>
      <c r="T502" s="380">
        <v>3290</v>
      </c>
      <c r="U502" s="380">
        <v>167500</v>
      </c>
      <c r="V502" s="380">
        <v>50000000</v>
      </c>
    </row>
    <row r="503" spans="13:22" ht="12.95" customHeight="1">
      <c r="M503" s="379" t="s">
        <v>6041</v>
      </c>
      <c r="N503" s="380">
        <v>3350</v>
      </c>
      <c r="O503" s="381">
        <v>55</v>
      </c>
      <c r="P503" s="380">
        <v>1094388</v>
      </c>
      <c r="Q503" s="380">
        <v>3602327390</v>
      </c>
      <c r="R503" s="380">
        <v>3335</v>
      </c>
      <c r="S503" s="380">
        <v>3375</v>
      </c>
      <c r="T503" s="380">
        <v>3210</v>
      </c>
      <c r="U503" s="380">
        <v>167500</v>
      </c>
      <c r="V503" s="380">
        <v>50000000</v>
      </c>
    </row>
    <row r="504" spans="13:22" ht="12.95" customHeight="1">
      <c r="M504" s="379" t="s">
        <v>6042</v>
      </c>
      <c r="N504" s="380">
        <v>3295</v>
      </c>
      <c r="O504" s="381">
        <v>145</v>
      </c>
      <c r="P504" s="380">
        <v>2724829</v>
      </c>
      <c r="Q504" s="380">
        <v>9140405855</v>
      </c>
      <c r="R504" s="380">
        <v>3205</v>
      </c>
      <c r="S504" s="380">
        <v>3525</v>
      </c>
      <c r="T504" s="380">
        <v>3160</v>
      </c>
      <c r="U504" s="380">
        <v>164750</v>
      </c>
      <c r="V504" s="380">
        <v>50000000</v>
      </c>
    </row>
    <row r="505" spans="13:22" ht="12.95" customHeight="1">
      <c r="M505" s="379" t="s">
        <v>6043</v>
      </c>
      <c r="N505" s="380">
        <v>3150</v>
      </c>
      <c r="O505" s="381">
        <v>-140</v>
      </c>
      <c r="P505" s="380">
        <v>843178</v>
      </c>
      <c r="Q505" s="380">
        <v>2727700225</v>
      </c>
      <c r="R505" s="380">
        <v>3265</v>
      </c>
      <c r="S505" s="380">
        <v>3290</v>
      </c>
      <c r="T505" s="380">
        <v>3150</v>
      </c>
      <c r="U505" s="380">
        <v>157500</v>
      </c>
      <c r="V505" s="380">
        <v>50000000</v>
      </c>
    </row>
    <row r="506" spans="13:22" ht="12.95" customHeight="1">
      <c r="M506" s="379" t="s">
        <v>6044</v>
      </c>
      <c r="N506" s="380">
        <v>3290</v>
      </c>
      <c r="O506" s="381">
        <v>0</v>
      </c>
      <c r="P506" s="380">
        <v>808503</v>
      </c>
      <c r="Q506" s="380">
        <v>2667612890</v>
      </c>
      <c r="R506" s="380">
        <v>3330</v>
      </c>
      <c r="S506" s="380">
        <v>3345</v>
      </c>
      <c r="T506" s="380">
        <v>3250</v>
      </c>
      <c r="U506" s="380">
        <v>164500</v>
      </c>
      <c r="V506" s="380">
        <v>50000000</v>
      </c>
    </row>
    <row r="507" spans="13:22" ht="12.95" customHeight="1">
      <c r="M507" s="379" t="s">
        <v>6045</v>
      </c>
      <c r="N507" s="380">
        <v>3290</v>
      </c>
      <c r="O507" s="381">
        <v>25</v>
      </c>
      <c r="P507" s="380">
        <v>1232109</v>
      </c>
      <c r="Q507" s="380">
        <v>4051242160</v>
      </c>
      <c r="R507" s="380">
        <v>3295</v>
      </c>
      <c r="S507" s="380">
        <v>3325</v>
      </c>
      <c r="T507" s="380">
        <v>3230</v>
      </c>
      <c r="U507" s="380">
        <v>164500</v>
      </c>
      <c r="V507" s="380">
        <v>50000000</v>
      </c>
    </row>
    <row r="508" spans="13:22" ht="12.95" customHeight="1">
      <c r="M508" s="379" t="s">
        <v>6046</v>
      </c>
      <c r="N508" s="380">
        <v>3265</v>
      </c>
      <c r="O508" s="381">
        <v>185</v>
      </c>
      <c r="P508" s="380">
        <v>2545887</v>
      </c>
      <c r="Q508" s="380">
        <v>8176516740</v>
      </c>
      <c r="R508" s="380">
        <v>3085</v>
      </c>
      <c r="S508" s="380">
        <v>3300</v>
      </c>
      <c r="T508" s="380">
        <v>3070</v>
      </c>
      <c r="U508" s="380">
        <v>163250</v>
      </c>
      <c r="V508" s="380">
        <v>50000000</v>
      </c>
    </row>
    <row r="509" spans="13:22" ht="12.95" customHeight="1">
      <c r="M509" s="379" t="s">
        <v>6047</v>
      </c>
      <c r="N509" s="380">
        <v>3080</v>
      </c>
      <c r="O509" s="381">
        <v>25</v>
      </c>
      <c r="P509" s="380">
        <v>428465</v>
      </c>
      <c r="Q509" s="380">
        <v>1321633295</v>
      </c>
      <c r="R509" s="380">
        <v>3060</v>
      </c>
      <c r="S509" s="380">
        <v>3115</v>
      </c>
      <c r="T509" s="380">
        <v>3045</v>
      </c>
      <c r="U509" s="380">
        <v>154000</v>
      </c>
      <c r="V509" s="380">
        <v>50000000</v>
      </c>
    </row>
    <row r="510" spans="13:22" ht="12.95" customHeight="1">
      <c r="M510" s="379" t="s">
        <v>6048</v>
      </c>
      <c r="N510" s="380">
        <v>3055</v>
      </c>
      <c r="O510" s="381">
        <v>5</v>
      </c>
      <c r="P510" s="380">
        <v>293809</v>
      </c>
      <c r="Q510" s="380">
        <v>900851280</v>
      </c>
      <c r="R510" s="380">
        <v>3075</v>
      </c>
      <c r="S510" s="380">
        <v>3105</v>
      </c>
      <c r="T510" s="380">
        <v>3035</v>
      </c>
      <c r="U510" s="380">
        <v>152750</v>
      </c>
      <c r="V510" s="380">
        <v>50000000</v>
      </c>
    </row>
    <row r="511" spans="13:22" ht="12.95" customHeight="1">
      <c r="M511" s="379" t="s">
        <v>6049</v>
      </c>
      <c r="N511" s="380">
        <v>3050</v>
      </c>
      <c r="O511" s="381">
        <v>-25</v>
      </c>
      <c r="P511" s="380">
        <v>652430</v>
      </c>
      <c r="Q511" s="380">
        <v>1984299340</v>
      </c>
      <c r="R511" s="380">
        <v>3045</v>
      </c>
      <c r="S511" s="380">
        <v>3085</v>
      </c>
      <c r="T511" s="380">
        <v>2995</v>
      </c>
      <c r="U511" s="380">
        <v>152500</v>
      </c>
      <c r="V511" s="380">
        <v>50000000</v>
      </c>
    </row>
    <row r="512" spans="13:22" ht="12.95" customHeight="1">
      <c r="M512" s="379" t="s">
        <v>6050</v>
      </c>
      <c r="N512" s="380">
        <v>3075</v>
      </c>
      <c r="O512" s="381">
        <v>10</v>
      </c>
      <c r="P512" s="380">
        <v>369997</v>
      </c>
      <c r="Q512" s="380">
        <v>1135210420</v>
      </c>
      <c r="R512" s="380">
        <v>3045</v>
      </c>
      <c r="S512" s="380">
        <v>3105</v>
      </c>
      <c r="T512" s="380">
        <v>3040</v>
      </c>
      <c r="U512" s="380">
        <v>153750</v>
      </c>
      <c r="V512" s="380">
        <v>50000000</v>
      </c>
    </row>
    <row r="513" spans="13:22" ht="12.95" customHeight="1">
      <c r="M513" s="379" t="s">
        <v>6051</v>
      </c>
      <c r="N513" s="380">
        <v>3065</v>
      </c>
      <c r="O513" s="381">
        <v>-45</v>
      </c>
      <c r="P513" s="380">
        <v>557590</v>
      </c>
      <c r="Q513" s="380">
        <v>1726448125</v>
      </c>
      <c r="R513" s="380">
        <v>3105</v>
      </c>
      <c r="S513" s="380">
        <v>3135</v>
      </c>
      <c r="T513" s="380">
        <v>3065</v>
      </c>
      <c r="U513" s="380">
        <v>153250</v>
      </c>
      <c r="V513" s="380">
        <v>50000000</v>
      </c>
    </row>
    <row r="514" spans="13:22" ht="12.95" customHeight="1">
      <c r="M514" s="379" t="s">
        <v>6052</v>
      </c>
      <c r="N514" s="380">
        <v>3110</v>
      </c>
      <c r="O514" s="381">
        <v>5</v>
      </c>
      <c r="P514" s="380">
        <v>586354</v>
      </c>
      <c r="Q514" s="380">
        <v>1799865600</v>
      </c>
      <c r="R514" s="380">
        <v>3060</v>
      </c>
      <c r="S514" s="380">
        <v>3110</v>
      </c>
      <c r="T514" s="380">
        <v>3025</v>
      </c>
      <c r="U514" s="380">
        <v>155500</v>
      </c>
      <c r="V514" s="380">
        <v>50000000</v>
      </c>
    </row>
    <row r="515" spans="13:22" ht="12.95" customHeight="1">
      <c r="M515" s="379" t="s">
        <v>6053</v>
      </c>
      <c r="N515" s="380">
        <v>3105</v>
      </c>
      <c r="O515" s="381">
        <v>-35</v>
      </c>
      <c r="P515" s="380">
        <v>660104</v>
      </c>
      <c r="Q515" s="380">
        <v>2040253705</v>
      </c>
      <c r="R515" s="380">
        <v>3140</v>
      </c>
      <c r="S515" s="380">
        <v>3170</v>
      </c>
      <c r="T515" s="380">
        <v>3025</v>
      </c>
      <c r="U515" s="380">
        <v>155250</v>
      </c>
      <c r="V515" s="380">
        <v>50000000</v>
      </c>
    </row>
    <row r="516" spans="13:22" ht="12.95" customHeight="1">
      <c r="M516" s="379" t="s">
        <v>6054</v>
      </c>
      <c r="N516" s="380">
        <v>3140</v>
      </c>
      <c r="O516" s="381">
        <v>20</v>
      </c>
      <c r="P516" s="380">
        <v>1066541</v>
      </c>
      <c r="Q516" s="380">
        <v>3323248525</v>
      </c>
      <c r="R516" s="380">
        <v>3150</v>
      </c>
      <c r="S516" s="380">
        <v>3180</v>
      </c>
      <c r="T516" s="380">
        <v>3060</v>
      </c>
      <c r="U516" s="380">
        <v>157000</v>
      </c>
      <c r="V516" s="380">
        <v>50000000</v>
      </c>
    </row>
    <row r="517" spans="13:22" ht="12.95" customHeight="1">
      <c r="M517" s="379" t="s">
        <v>6055</v>
      </c>
      <c r="N517" s="380">
        <v>3120</v>
      </c>
      <c r="O517" s="381">
        <v>60</v>
      </c>
      <c r="P517" s="380">
        <v>897429</v>
      </c>
      <c r="Q517" s="380">
        <v>2763813490</v>
      </c>
      <c r="R517" s="380">
        <v>3050</v>
      </c>
      <c r="S517" s="380">
        <v>3120</v>
      </c>
      <c r="T517" s="380">
        <v>3020</v>
      </c>
      <c r="U517" s="380">
        <v>156000</v>
      </c>
      <c r="V517" s="380">
        <v>50000000</v>
      </c>
    </row>
    <row r="518" spans="13:22" ht="12.95" customHeight="1">
      <c r="M518" s="379" t="s">
        <v>6056</v>
      </c>
      <c r="N518" s="380">
        <v>3060</v>
      </c>
      <c r="O518" s="381">
        <v>-10</v>
      </c>
      <c r="P518" s="380">
        <v>660555</v>
      </c>
      <c r="Q518" s="380">
        <v>2010819035</v>
      </c>
      <c r="R518" s="380">
        <v>3090</v>
      </c>
      <c r="S518" s="380">
        <v>3090</v>
      </c>
      <c r="T518" s="380">
        <v>3010</v>
      </c>
      <c r="U518" s="380">
        <v>153000</v>
      </c>
      <c r="V518" s="380">
        <v>50000000</v>
      </c>
    </row>
    <row r="519" spans="13:22" ht="12.95" customHeight="1">
      <c r="M519" s="379" t="s">
        <v>6057</v>
      </c>
      <c r="N519" s="380">
        <v>3070</v>
      </c>
      <c r="O519" s="381">
        <v>10</v>
      </c>
      <c r="P519" s="380">
        <v>1329005</v>
      </c>
      <c r="Q519" s="380">
        <v>4017476285</v>
      </c>
      <c r="R519" s="380">
        <v>3080</v>
      </c>
      <c r="S519" s="380">
        <v>3105</v>
      </c>
      <c r="T519" s="380">
        <v>2970</v>
      </c>
      <c r="U519" s="380">
        <v>153500</v>
      </c>
      <c r="V519" s="380">
        <v>50000000</v>
      </c>
    </row>
    <row r="520" spans="13:22" ht="12.95" customHeight="1">
      <c r="M520" s="379" t="s">
        <v>6058</v>
      </c>
      <c r="N520" s="380">
        <v>3060</v>
      </c>
      <c r="O520" s="381">
        <v>50</v>
      </c>
      <c r="P520" s="380">
        <v>4000042</v>
      </c>
      <c r="Q520" s="380">
        <v>12286147950</v>
      </c>
      <c r="R520" s="380">
        <v>3010</v>
      </c>
      <c r="S520" s="380">
        <v>3135</v>
      </c>
      <c r="T520" s="380">
        <v>2980</v>
      </c>
      <c r="U520" s="380">
        <v>153000</v>
      </c>
      <c r="V520" s="380">
        <v>50000000</v>
      </c>
    </row>
    <row r="521" spans="13:22" ht="12.95" customHeight="1">
      <c r="M521" s="379" t="s">
        <v>6059</v>
      </c>
      <c r="N521" s="380">
        <v>3010</v>
      </c>
      <c r="O521" s="381">
        <v>175</v>
      </c>
      <c r="P521" s="380">
        <v>5056606</v>
      </c>
      <c r="Q521" s="380">
        <v>15040148280</v>
      </c>
      <c r="R521" s="380">
        <v>2830</v>
      </c>
      <c r="S521" s="380">
        <v>3110</v>
      </c>
      <c r="T521" s="380">
        <v>2800</v>
      </c>
      <c r="U521" s="380">
        <v>150500</v>
      </c>
      <c r="V521" s="380">
        <v>50000000</v>
      </c>
    </row>
    <row r="522" spans="13:22" ht="12.95" customHeight="1">
      <c r="M522" s="379" t="s">
        <v>6060</v>
      </c>
      <c r="N522" s="380">
        <v>2835</v>
      </c>
      <c r="O522" s="381">
        <v>-30</v>
      </c>
      <c r="P522" s="380">
        <v>959202</v>
      </c>
      <c r="Q522" s="380">
        <v>2683525935</v>
      </c>
      <c r="R522" s="380">
        <v>2870</v>
      </c>
      <c r="S522" s="380">
        <v>2870</v>
      </c>
      <c r="T522" s="380">
        <v>2750</v>
      </c>
      <c r="U522" s="380">
        <v>141750</v>
      </c>
      <c r="V522" s="380">
        <v>50000000</v>
      </c>
    </row>
    <row r="523" spans="13:22" ht="12.95" customHeight="1">
      <c r="M523" s="379" t="s">
        <v>6061</v>
      </c>
      <c r="N523" s="380">
        <v>2865</v>
      </c>
      <c r="O523" s="381">
        <v>5</v>
      </c>
      <c r="P523" s="380">
        <v>554410</v>
      </c>
      <c r="Q523" s="380">
        <v>1587093715</v>
      </c>
      <c r="R523" s="380">
        <v>2910</v>
      </c>
      <c r="S523" s="380">
        <v>2910</v>
      </c>
      <c r="T523" s="380">
        <v>2820</v>
      </c>
      <c r="U523" s="380">
        <v>143250</v>
      </c>
      <c r="V523" s="380">
        <v>50000000</v>
      </c>
    </row>
    <row r="524" spans="13:22" ht="12.95" customHeight="1">
      <c r="M524" s="379" t="s">
        <v>6062</v>
      </c>
      <c r="N524" s="380">
        <v>2860</v>
      </c>
      <c r="O524" s="381">
        <v>55</v>
      </c>
      <c r="P524" s="380">
        <v>409116</v>
      </c>
      <c r="Q524" s="380">
        <v>1162858170</v>
      </c>
      <c r="R524" s="380">
        <v>2785</v>
      </c>
      <c r="S524" s="380">
        <v>2875</v>
      </c>
      <c r="T524" s="380">
        <v>2785</v>
      </c>
      <c r="U524" s="380">
        <v>143000</v>
      </c>
      <c r="V524" s="380">
        <v>50000000</v>
      </c>
    </row>
    <row r="525" spans="13:22" ht="12.95" customHeight="1">
      <c r="M525" s="379" t="s">
        <v>6063</v>
      </c>
      <c r="N525" s="380">
        <v>2805</v>
      </c>
      <c r="O525" s="381">
        <v>-85</v>
      </c>
      <c r="P525" s="380">
        <v>1000313</v>
      </c>
      <c r="Q525" s="380">
        <v>2824192675</v>
      </c>
      <c r="R525" s="380">
        <v>2885</v>
      </c>
      <c r="S525" s="380">
        <v>2915</v>
      </c>
      <c r="T525" s="380">
        <v>2775</v>
      </c>
      <c r="U525" s="380">
        <v>140250</v>
      </c>
      <c r="V525" s="380">
        <v>50000000</v>
      </c>
    </row>
    <row r="526" spans="13:22" ht="12.95" customHeight="1">
      <c r="M526" s="379" t="s">
        <v>6064</v>
      </c>
      <c r="N526" s="380">
        <v>2890</v>
      </c>
      <c r="O526" s="381">
        <v>20</v>
      </c>
      <c r="P526" s="380">
        <v>624169</v>
      </c>
      <c r="Q526" s="380">
        <v>1804711190</v>
      </c>
      <c r="R526" s="380">
        <v>2855</v>
      </c>
      <c r="S526" s="380">
        <v>2935</v>
      </c>
      <c r="T526" s="380">
        <v>2845</v>
      </c>
      <c r="U526" s="380">
        <v>144500</v>
      </c>
      <c r="V526" s="380">
        <v>50000000</v>
      </c>
    </row>
    <row r="527" spans="13:22" ht="12.95" customHeight="1">
      <c r="M527" s="379" t="s">
        <v>6065</v>
      </c>
      <c r="N527" s="380">
        <v>2870</v>
      </c>
      <c r="O527" s="381">
        <v>-95</v>
      </c>
      <c r="P527" s="380">
        <v>983568</v>
      </c>
      <c r="Q527" s="380">
        <v>2845169965</v>
      </c>
      <c r="R527" s="380">
        <v>2965</v>
      </c>
      <c r="S527" s="380">
        <v>2965</v>
      </c>
      <c r="T527" s="380">
        <v>2840</v>
      </c>
      <c r="U527" s="380">
        <v>143500</v>
      </c>
      <c r="V527" s="380">
        <v>50000000</v>
      </c>
    </row>
    <row r="528" spans="13:22" ht="12.95" customHeight="1">
      <c r="M528" s="379" t="s">
        <v>6066</v>
      </c>
      <c r="N528" s="380">
        <v>2965</v>
      </c>
      <c r="O528" s="381">
        <v>-35</v>
      </c>
      <c r="P528" s="380">
        <v>1131650</v>
      </c>
      <c r="Q528" s="380">
        <v>3354160215</v>
      </c>
      <c r="R528" s="380">
        <v>2970</v>
      </c>
      <c r="S528" s="380">
        <v>3000</v>
      </c>
      <c r="T528" s="380">
        <v>2935</v>
      </c>
      <c r="U528" s="380">
        <v>148250</v>
      </c>
      <c r="V528" s="380">
        <v>50000000</v>
      </c>
    </row>
    <row r="529" spans="13:22" ht="12.95" customHeight="1">
      <c r="M529" s="379" t="s">
        <v>6067</v>
      </c>
      <c r="N529" s="380">
        <v>3000</v>
      </c>
      <c r="O529" s="381">
        <v>110</v>
      </c>
      <c r="P529" s="380">
        <v>2057144</v>
      </c>
      <c r="Q529" s="380">
        <v>6056534445</v>
      </c>
      <c r="R529" s="380">
        <v>2890</v>
      </c>
      <c r="S529" s="380">
        <v>3000</v>
      </c>
      <c r="T529" s="380">
        <v>2865</v>
      </c>
      <c r="U529" s="380">
        <v>150000</v>
      </c>
      <c r="V529" s="380">
        <v>50000000</v>
      </c>
    </row>
    <row r="530" spans="13:22" ht="12.95" customHeight="1">
      <c r="M530" s="379" t="s">
        <v>6068</v>
      </c>
      <c r="N530" s="380">
        <v>2890</v>
      </c>
      <c r="O530" s="381">
        <v>55</v>
      </c>
      <c r="P530" s="380">
        <v>799473</v>
      </c>
      <c r="Q530" s="380">
        <v>2301580315</v>
      </c>
      <c r="R530" s="380">
        <v>2850</v>
      </c>
      <c r="S530" s="380">
        <v>2915</v>
      </c>
      <c r="T530" s="380">
        <v>2805</v>
      </c>
      <c r="U530" s="380">
        <v>144500</v>
      </c>
      <c r="V530" s="380">
        <v>50000000</v>
      </c>
    </row>
    <row r="531" spans="13:22" ht="12.95" customHeight="1">
      <c r="M531" s="379" t="s">
        <v>6069</v>
      </c>
      <c r="N531" s="380">
        <v>2835</v>
      </c>
      <c r="O531" s="381">
        <v>-15</v>
      </c>
      <c r="P531" s="380">
        <v>1827615</v>
      </c>
      <c r="Q531" s="380">
        <v>5280240380</v>
      </c>
      <c r="R531" s="380">
        <v>2950</v>
      </c>
      <c r="S531" s="380">
        <v>2985</v>
      </c>
      <c r="T531" s="380">
        <v>2820</v>
      </c>
      <c r="U531" s="380">
        <v>141750</v>
      </c>
      <c r="V531" s="380">
        <v>50000000</v>
      </c>
    </row>
    <row r="532" spans="13:22" ht="12.95" customHeight="1">
      <c r="M532" s="379" t="s">
        <v>6070</v>
      </c>
      <c r="N532" s="380">
        <v>2850</v>
      </c>
      <c r="O532" s="381">
        <v>30</v>
      </c>
      <c r="P532" s="380">
        <v>766437</v>
      </c>
      <c r="Q532" s="380">
        <v>2214574405</v>
      </c>
      <c r="R532" s="380">
        <v>2830</v>
      </c>
      <c r="S532" s="380">
        <v>2850</v>
      </c>
      <c r="T532" s="380">
        <v>2775</v>
      </c>
      <c r="U532" s="380">
        <v>142500</v>
      </c>
      <c r="V532" s="380">
        <v>50000000</v>
      </c>
    </row>
    <row r="533" spans="13:22" ht="12.95" customHeight="1">
      <c r="M533" s="379" t="s">
        <v>6071</v>
      </c>
      <c r="N533" s="380">
        <v>2820</v>
      </c>
      <c r="O533" s="381">
        <v>20</v>
      </c>
      <c r="P533" s="380">
        <v>285449</v>
      </c>
      <c r="Q533" s="380">
        <v>799478195</v>
      </c>
      <c r="R533" s="380">
        <v>2780</v>
      </c>
      <c r="S533" s="380">
        <v>2820</v>
      </c>
      <c r="T533" s="380">
        <v>2780</v>
      </c>
      <c r="U533" s="380">
        <v>141000</v>
      </c>
      <c r="V533" s="380">
        <v>50000000</v>
      </c>
    </row>
    <row r="534" spans="13:22" ht="12.95" customHeight="1">
      <c r="M534" s="379" t="s">
        <v>6072</v>
      </c>
      <c r="N534" s="380">
        <v>2800</v>
      </c>
      <c r="O534" s="381">
        <v>20</v>
      </c>
      <c r="P534" s="380">
        <v>202447</v>
      </c>
      <c r="Q534" s="380">
        <v>562231770</v>
      </c>
      <c r="R534" s="380">
        <v>2790</v>
      </c>
      <c r="S534" s="380">
        <v>2800</v>
      </c>
      <c r="T534" s="380">
        <v>2755</v>
      </c>
      <c r="U534" s="380">
        <v>140000</v>
      </c>
      <c r="V534" s="380">
        <v>50000000</v>
      </c>
    </row>
    <row r="535" spans="13:22" ht="12.95" customHeight="1">
      <c r="M535" s="379" t="s">
        <v>6073</v>
      </c>
      <c r="N535" s="380">
        <v>2780</v>
      </c>
      <c r="O535" s="381">
        <v>20</v>
      </c>
      <c r="P535" s="380">
        <v>413202</v>
      </c>
      <c r="Q535" s="380">
        <v>1145413945</v>
      </c>
      <c r="R535" s="380">
        <v>2760</v>
      </c>
      <c r="S535" s="380">
        <v>2805</v>
      </c>
      <c r="T535" s="380">
        <v>2755</v>
      </c>
      <c r="U535" s="380">
        <v>139000</v>
      </c>
      <c r="V535" s="380">
        <v>50000000</v>
      </c>
    </row>
    <row r="536" spans="13:22" ht="12.95" customHeight="1">
      <c r="M536" s="379" t="s">
        <v>6074</v>
      </c>
      <c r="N536" s="380">
        <v>2760</v>
      </c>
      <c r="O536" s="381">
        <v>-95</v>
      </c>
      <c r="P536" s="380">
        <v>641258</v>
      </c>
      <c r="Q536" s="380">
        <v>1787085970</v>
      </c>
      <c r="R536" s="380">
        <v>2850</v>
      </c>
      <c r="S536" s="380">
        <v>2860</v>
      </c>
      <c r="T536" s="380">
        <v>2745</v>
      </c>
      <c r="U536" s="380">
        <v>138000</v>
      </c>
      <c r="V536" s="380">
        <v>50000000</v>
      </c>
    </row>
    <row r="537" spans="13:22" ht="12.95" customHeight="1">
      <c r="M537" s="379" t="s">
        <v>6075</v>
      </c>
      <c r="N537" s="380">
        <v>2855</v>
      </c>
      <c r="O537" s="381">
        <v>5</v>
      </c>
      <c r="P537" s="380">
        <v>473359</v>
      </c>
      <c r="Q537" s="380">
        <v>1349173980</v>
      </c>
      <c r="R537" s="380">
        <v>2865</v>
      </c>
      <c r="S537" s="380">
        <v>2880</v>
      </c>
      <c r="T537" s="380">
        <v>2825</v>
      </c>
      <c r="U537" s="380">
        <v>142750</v>
      </c>
      <c r="V537" s="380">
        <v>50000000</v>
      </c>
    </row>
    <row r="538" spans="13:22" ht="12.95" customHeight="1">
      <c r="M538" s="379" t="s">
        <v>6076</v>
      </c>
      <c r="N538" s="380">
        <v>2850</v>
      </c>
      <c r="O538" s="381">
        <v>15</v>
      </c>
      <c r="P538" s="380">
        <v>451777</v>
      </c>
      <c r="Q538" s="380">
        <v>1273269340</v>
      </c>
      <c r="R538" s="380">
        <v>2820</v>
      </c>
      <c r="S538" s="380">
        <v>2850</v>
      </c>
      <c r="T538" s="380">
        <v>2795</v>
      </c>
      <c r="U538" s="380">
        <v>142500</v>
      </c>
      <c r="V538" s="380">
        <v>50000000</v>
      </c>
    </row>
    <row r="539" spans="13:22" ht="12.95" customHeight="1">
      <c r="M539" s="379" t="s">
        <v>6077</v>
      </c>
      <c r="N539" s="380">
        <v>2835</v>
      </c>
      <c r="O539" s="381">
        <v>-20</v>
      </c>
      <c r="P539" s="380">
        <v>514980</v>
      </c>
      <c r="Q539" s="380">
        <v>1463463505</v>
      </c>
      <c r="R539" s="380">
        <v>2850</v>
      </c>
      <c r="S539" s="380">
        <v>2900</v>
      </c>
      <c r="T539" s="380">
        <v>2815</v>
      </c>
      <c r="U539" s="380">
        <v>141750</v>
      </c>
      <c r="V539" s="380">
        <v>50000000</v>
      </c>
    </row>
    <row r="540" spans="13:22" ht="12.95" customHeight="1">
      <c r="M540" s="379" t="s">
        <v>6078</v>
      </c>
      <c r="N540" s="380">
        <v>2855</v>
      </c>
      <c r="O540" s="381">
        <v>70</v>
      </c>
      <c r="P540" s="380">
        <v>958062</v>
      </c>
      <c r="Q540" s="380">
        <v>2712174270</v>
      </c>
      <c r="R540" s="380">
        <v>2785</v>
      </c>
      <c r="S540" s="380">
        <v>2870</v>
      </c>
      <c r="T540" s="380">
        <v>2765</v>
      </c>
      <c r="U540" s="380">
        <v>142750</v>
      </c>
      <c r="V540" s="380">
        <v>50000000</v>
      </c>
    </row>
    <row r="541" spans="13:22" ht="12.95" customHeight="1">
      <c r="M541" s="379" t="s">
        <v>6079</v>
      </c>
      <c r="N541" s="380">
        <v>2785</v>
      </c>
      <c r="O541" s="381">
        <v>-15</v>
      </c>
      <c r="P541" s="380">
        <v>656585</v>
      </c>
      <c r="Q541" s="380">
        <v>1818121525</v>
      </c>
      <c r="R541" s="380">
        <v>2790</v>
      </c>
      <c r="S541" s="380">
        <v>2815</v>
      </c>
      <c r="T541" s="380">
        <v>2740</v>
      </c>
      <c r="U541" s="380">
        <v>139250</v>
      </c>
      <c r="V541" s="380">
        <v>50000000</v>
      </c>
    </row>
    <row r="542" spans="13:22" ht="12.95" customHeight="1">
      <c r="M542" s="379" t="s">
        <v>6080</v>
      </c>
      <c r="N542" s="380">
        <v>2800</v>
      </c>
      <c r="O542" s="381">
        <v>110</v>
      </c>
      <c r="P542" s="380">
        <v>882864</v>
      </c>
      <c r="Q542" s="380">
        <v>2429908440</v>
      </c>
      <c r="R542" s="380">
        <v>2690</v>
      </c>
      <c r="S542" s="380">
        <v>2805</v>
      </c>
      <c r="T542" s="380">
        <v>2690</v>
      </c>
      <c r="U542" s="380">
        <v>140000</v>
      </c>
      <c r="V542" s="380">
        <v>50000000</v>
      </c>
    </row>
    <row r="543" spans="13:22" ht="12.95" customHeight="1">
      <c r="M543" s="379" t="s">
        <v>6081</v>
      </c>
      <c r="N543" s="380">
        <v>2690</v>
      </c>
      <c r="O543" s="381">
        <v>-5</v>
      </c>
      <c r="P543" s="380">
        <v>1005911</v>
      </c>
      <c r="Q543" s="380">
        <v>2683113795</v>
      </c>
      <c r="R543" s="380">
        <v>2715</v>
      </c>
      <c r="S543" s="380">
        <v>2730</v>
      </c>
      <c r="T543" s="380">
        <v>2585</v>
      </c>
      <c r="U543" s="380">
        <v>134500</v>
      </c>
      <c r="V543" s="380">
        <v>50000000</v>
      </c>
    </row>
    <row r="544" spans="13:22" ht="12.95" customHeight="1">
      <c r="M544" s="379" t="s">
        <v>6082</v>
      </c>
      <c r="N544" s="380">
        <v>2695</v>
      </c>
      <c r="O544" s="381">
        <v>-170</v>
      </c>
      <c r="P544" s="380">
        <v>3207380</v>
      </c>
      <c r="Q544" s="380">
        <v>9118476895</v>
      </c>
      <c r="R544" s="380">
        <v>3050</v>
      </c>
      <c r="S544" s="380">
        <v>3090</v>
      </c>
      <c r="T544" s="380">
        <v>2670</v>
      </c>
      <c r="U544" s="380">
        <v>134750</v>
      </c>
      <c r="V544" s="380">
        <v>50000000</v>
      </c>
    </row>
    <row r="545" spans="13:22" ht="12.95" customHeight="1">
      <c r="M545" s="379" t="s">
        <v>6083</v>
      </c>
      <c r="N545" s="380">
        <v>2865</v>
      </c>
      <c r="O545" s="381">
        <v>20</v>
      </c>
      <c r="P545" s="380">
        <v>518182</v>
      </c>
      <c r="Q545" s="380">
        <v>1481112925</v>
      </c>
      <c r="R545" s="380">
        <v>2840</v>
      </c>
      <c r="S545" s="380">
        <v>2885</v>
      </c>
      <c r="T545" s="380">
        <v>2820</v>
      </c>
      <c r="U545" s="380">
        <v>143250</v>
      </c>
      <c r="V545" s="380">
        <v>50000000</v>
      </c>
    </row>
    <row r="546" spans="13:22" ht="12.95" customHeight="1">
      <c r="M546" s="379" t="s">
        <v>6084</v>
      </c>
      <c r="N546" s="380">
        <v>2845</v>
      </c>
      <c r="O546" s="381">
        <v>-15</v>
      </c>
      <c r="P546" s="380">
        <v>548968</v>
      </c>
      <c r="Q546" s="380">
        <v>1562163305</v>
      </c>
      <c r="R546" s="380">
        <v>2850</v>
      </c>
      <c r="S546" s="380">
        <v>2890</v>
      </c>
      <c r="T546" s="380">
        <v>2785</v>
      </c>
      <c r="U546" s="380">
        <v>142250</v>
      </c>
      <c r="V546" s="380">
        <v>50000000</v>
      </c>
    </row>
    <row r="547" spans="13:22" ht="12.95" customHeight="1">
      <c r="M547" s="379" t="s">
        <v>6085</v>
      </c>
      <c r="N547" s="380">
        <v>2860</v>
      </c>
      <c r="O547" s="381">
        <v>-55</v>
      </c>
      <c r="P547" s="380">
        <v>481699</v>
      </c>
      <c r="Q547" s="380">
        <v>1382843530</v>
      </c>
      <c r="R547" s="380">
        <v>2915</v>
      </c>
      <c r="S547" s="380">
        <v>2925</v>
      </c>
      <c r="T547" s="380">
        <v>2835</v>
      </c>
      <c r="U547" s="380">
        <v>143000</v>
      </c>
      <c r="V547" s="380">
        <v>50000000</v>
      </c>
    </row>
    <row r="548" spans="13:22" ht="12.95" customHeight="1">
      <c r="M548" s="379" t="s">
        <v>6086</v>
      </c>
      <c r="N548" s="380">
        <v>2915</v>
      </c>
      <c r="O548" s="381">
        <v>120</v>
      </c>
      <c r="P548" s="380">
        <v>1362669</v>
      </c>
      <c r="Q548" s="380">
        <v>3914030265</v>
      </c>
      <c r="R548" s="380">
        <v>2810</v>
      </c>
      <c r="S548" s="380">
        <v>2915</v>
      </c>
      <c r="T548" s="380">
        <v>2795</v>
      </c>
      <c r="U548" s="380">
        <v>145750</v>
      </c>
      <c r="V548" s="380">
        <v>50000000</v>
      </c>
    </row>
    <row r="549" spans="13:22" ht="12.95" customHeight="1">
      <c r="M549" s="379" t="s">
        <v>6087</v>
      </c>
      <c r="N549" s="380">
        <v>2795</v>
      </c>
      <c r="O549" s="381">
        <v>70</v>
      </c>
      <c r="P549" s="380">
        <v>520580</v>
      </c>
      <c r="Q549" s="380">
        <v>1438875020</v>
      </c>
      <c r="R549" s="380">
        <v>2710</v>
      </c>
      <c r="S549" s="380">
        <v>2800</v>
      </c>
      <c r="T549" s="380">
        <v>2710</v>
      </c>
      <c r="U549" s="380">
        <v>139750</v>
      </c>
      <c r="V549" s="380">
        <v>50000000</v>
      </c>
    </row>
    <row r="550" spans="13:22" ht="12.95" customHeight="1">
      <c r="M550" s="379" t="s">
        <v>6088</v>
      </c>
      <c r="N550" s="380">
        <v>2725</v>
      </c>
      <c r="O550" s="381">
        <v>40</v>
      </c>
      <c r="P550" s="380">
        <v>254066</v>
      </c>
      <c r="Q550" s="380">
        <v>686849295</v>
      </c>
      <c r="R550" s="380">
        <v>2720</v>
      </c>
      <c r="S550" s="380">
        <v>2735</v>
      </c>
      <c r="T550" s="380">
        <v>2670</v>
      </c>
      <c r="U550" s="380">
        <v>136250</v>
      </c>
      <c r="V550" s="380">
        <v>50000000</v>
      </c>
    </row>
    <row r="551" spans="13:22" ht="12.95" customHeight="1">
      <c r="M551" s="379" t="s">
        <v>6089</v>
      </c>
      <c r="N551" s="380">
        <v>2685</v>
      </c>
      <c r="O551" s="381">
        <v>-65</v>
      </c>
      <c r="P551" s="380">
        <v>318323</v>
      </c>
      <c r="Q551" s="380">
        <v>862695595</v>
      </c>
      <c r="R551" s="380">
        <v>2740</v>
      </c>
      <c r="S551" s="380">
        <v>2755</v>
      </c>
      <c r="T551" s="380">
        <v>2675</v>
      </c>
      <c r="U551" s="380">
        <v>134250</v>
      </c>
      <c r="V551" s="380">
        <v>50000000</v>
      </c>
    </row>
    <row r="552" spans="13:22" ht="12.95" customHeight="1">
      <c r="M552" s="379" t="s">
        <v>6090</v>
      </c>
      <c r="N552" s="380">
        <v>2750</v>
      </c>
      <c r="O552" s="381">
        <v>140</v>
      </c>
      <c r="P552" s="380">
        <v>746536</v>
      </c>
      <c r="Q552" s="380">
        <v>1978118815</v>
      </c>
      <c r="R552" s="380">
        <v>2615</v>
      </c>
      <c r="S552" s="380">
        <v>2755</v>
      </c>
      <c r="T552" s="380">
        <v>2545</v>
      </c>
      <c r="U552" s="380">
        <v>137500</v>
      </c>
      <c r="V552" s="380">
        <v>50000000</v>
      </c>
    </row>
    <row r="553" spans="13:22" ht="12.95" customHeight="1">
      <c r="M553" s="379" t="s">
        <v>6091</v>
      </c>
      <c r="N553" s="380">
        <v>2610</v>
      </c>
      <c r="O553" s="381">
        <v>-10</v>
      </c>
      <c r="P553" s="380">
        <v>154833</v>
      </c>
      <c r="Q553" s="380">
        <v>407129720</v>
      </c>
      <c r="R553" s="380">
        <v>2630</v>
      </c>
      <c r="S553" s="380">
        <v>2655</v>
      </c>
      <c r="T553" s="380">
        <v>2610</v>
      </c>
      <c r="U553" s="380">
        <v>130500</v>
      </c>
      <c r="V553" s="380">
        <v>50000000</v>
      </c>
    </row>
    <row r="554" spans="13:22" ht="12.95" customHeight="1">
      <c r="M554" s="379" t="s">
        <v>6092</v>
      </c>
      <c r="N554" s="380">
        <v>2620</v>
      </c>
      <c r="O554" s="381">
        <v>-60</v>
      </c>
      <c r="P554" s="380">
        <v>481125</v>
      </c>
      <c r="Q554" s="380">
        <v>1272260220</v>
      </c>
      <c r="R554" s="380">
        <v>2680</v>
      </c>
      <c r="S554" s="380">
        <v>2710</v>
      </c>
      <c r="T554" s="380">
        <v>2610</v>
      </c>
      <c r="U554" s="380">
        <v>131000</v>
      </c>
      <c r="V554" s="380">
        <v>50000000</v>
      </c>
    </row>
    <row r="555" spans="13:22" ht="12.95" customHeight="1">
      <c r="M555" s="379" t="s">
        <v>6093</v>
      </c>
      <c r="N555" s="380">
        <v>2680</v>
      </c>
      <c r="O555" s="381">
        <v>-30</v>
      </c>
      <c r="P555" s="380">
        <v>559320</v>
      </c>
      <c r="Q555" s="380">
        <v>1511849390</v>
      </c>
      <c r="R555" s="380">
        <v>2710</v>
      </c>
      <c r="S555" s="380">
        <v>2750</v>
      </c>
      <c r="T555" s="380">
        <v>2655</v>
      </c>
      <c r="U555" s="380">
        <v>134000</v>
      </c>
      <c r="V555" s="380">
        <v>50000000</v>
      </c>
    </row>
    <row r="556" spans="13:22" ht="12.95" customHeight="1">
      <c r="M556" s="379" t="s">
        <v>6094</v>
      </c>
      <c r="N556" s="380">
        <v>2710</v>
      </c>
      <c r="O556" s="381">
        <v>15</v>
      </c>
      <c r="P556" s="380">
        <v>254969</v>
      </c>
      <c r="Q556" s="380">
        <v>687844650</v>
      </c>
      <c r="R556" s="380">
        <v>2680</v>
      </c>
      <c r="S556" s="380">
        <v>2720</v>
      </c>
      <c r="T556" s="380">
        <v>2680</v>
      </c>
      <c r="U556" s="380">
        <v>135500</v>
      </c>
      <c r="V556" s="380">
        <v>50000000</v>
      </c>
    </row>
    <row r="557" spans="13:22" ht="12.95" customHeight="1">
      <c r="M557" s="379" t="s">
        <v>6095</v>
      </c>
      <c r="N557" s="380">
        <v>2695</v>
      </c>
      <c r="O557" s="381">
        <v>5</v>
      </c>
      <c r="P557" s="380">
        <v>169648</v>
      </c>
      <c r="Q557" s="380">
        <v>461461545</v>
      </c>
      <c r="R557" s="380">
        <v>2715</v>
      </c>
      <c r="S557" s="380">
        <v>2750</v>
      </c>
      <c r="T557" s="380">
        <v>2685</v>
      </c>
      <c r="U557" s="380">
        <v>134750</v>
      </c>
      <c r="V557" s="380">
        <v>50000000</v>
      </c>
    </row>
    <row r="558" spans="13:22" ht="12.95" customHeight="1">
      <c r="M558" s="379" t="s">
        <v>6096</v>
      </c>
      <c r="N558" s="380">
        <v>2690</v>
      </c>
      <c r="O558" s="381">
        <v>-155</v>
      </c>
      <c r="P558" s="380">
        <v>1076545</v>
      </c>
      <c r="Q558" s="380">
        <v>2940641910</v>
      </c>
      <c r="R558" s="380">
        <v>2845</v>
      </c>
      <c r="S558" s="380">
        <v>2855</v>
      </c>
      <c r="T558" s="380">
        <v>2670</v>
      </c>
      <c r="U558" s="380">
        <v>134500</v>
      </c>
      <c r="V558" s="380">
        <v>50000000</v>
      </c>
    </row>
    <row r="559" spans="13:22" ht="12.95" customHeight="1">
      <c r="M559" s="379" t="s">
        <v>6097</v>
      </c>
      <c r="N559" s="380">
        <v>2845</v>
      </c>
      <c r="O559" s="381">
        <v>25</v>
      </c>
      <c r="P559" s="380">
        <v>508668</v>
      </c>
      <c r="Q559" s="380">
        <v>1428170020</v>
      </c>
      <c r="R559" s="380">
        <v>2820</v>
      </c>
      <c r="S559" s="380">
        <v>2850</v>
      </c>
      <c r="T559" s="380">
        <v>2765</v>
      </c>
      <c r="U559" s="380">
        <v>142250</v>
      </c>
      <c r="V559" s="380">
        <v>50000000</v>
      </c>
    </row>
    <row r="560" spans="13:22" ht="12.95" customHeight="1">
      <c r="M560" s="379" t="s">
        <v>6098</v>
      </c>
      <c r="N560" s="380">
        <v>2820</v>
      </c>
      <c r="O560" s="381">
        <v>-30</v>
      </c>
      <c r="P560" s="380">
        <v>531891</v>
      </c>
      <c r="Q560" s="380">
        <v>1489030460</v>
      </c>
      <c r="R560" s="380">
        <v>2830</v>
      </c>
      <c r="S560" s="380">
        <v>2850</v>
      </c>
      <c r="T560" s="380">
        <v>2780</v>
      </c>
      <c r="U560" s="380">
        <v>141000</v>
      </c>
      <c r="V560" s="380">
        <v>50000000</v>
      </c>
    </row>
    <row r="561" spans="13:22" ht="12.95" customHeight="1">
      <c r="M561" s="379" t="s">
        <v>6099</v>
      </c>
      <c r="N561" s="380">
        <v>2850</v>
      </c>
      <c r="O561" s="381">
        <v>35</v>
      </c>
      <c r="P561" s="380">
        <v>241671</v>
      </c>
      <c r="Q561" s="380">
        <v>685718855</v>
      </c>
      <c r="R561" s="380">
        <v>2825</v>
      </c>
      <c r="S561" s="380">
        <v>2860</v>
      </c>
      <c r="T561" s="380">
        <v>2815</v>
      </c>
      <c r="U561" s="380">
        <v>142500</v>
      </c>
      <c r="V561" s="380">
        <v>50000000</v>
      </c>
    </row>
    <row r="562" spans="13:22" ht="12.95" customHeight="1">
      <c r="M562" s="379" t="s">
        <v>6100</v>
      </c>
      <c r="N562" s="380">
        <v>2815</v>
      </c>
      <c r="O562" s="381">
        <v>-90</v>
      </c>
      <c r="P562" s="380">
        <v>837119</v>
      </c>
      <c r="Q562" s="380">
        <v>2401447995</v>
      </c>
      <c r="R562" s="380">
        <v>2905</v>
      </c>
      <c r="S562" s="380">
        <v>2940</v>
      </c>
      <c r="T562" s="380">
        <v>2780</v>
      </c>
      <c r="U562" s="380">
        <v>140750</v>
      </c>
      <c r="V562" s="380">
        <v>50000000</v>
      </c>
    </row>
    <row r="563" spans="13:22" ht="12.95" customHeight="1">
      <c r="M563" s="379" t="s">
        <v>6101</v>
      </c>
      <c r="N563" s="380">
        <v>2905</v>
      </c>
      <c r="O563" s="381">
        <v>40</v>
      </c>
      <c r="P563" s="380">
        <v>376698</v>
      </c>
      <c r="Q563" s="380">
        <v>1085779465</v>
      </c>
      <c r="R563" s="380">
        <v>2880</v>
      </c>
      <c r="S563" s="380">
        <v>2910</v>
      </c>
      <c r="T563" s="380">
        <v>2840</v>
      </c>
      <c r="U563" s="380">
        <v>145250</v>
      </c>
      <c r="V563" s="380">
        <v>50000000</v>
      </c>
    </row>
    <row r="564" spans="13:22" ht="12.95" customHeight="1">
      <c r="M564" s="379" t="s">
        <v>6102</v>
      </c>
      <c r="N564" s="380">
        <v>2865</v>
      </c>
      <c r="O564" s="381">
        <v>-70</v>
      </c>
      <c r="P564" s="380">
        <v>680350</v>
      </c>
      <c r="Q564" s="380">
        <v>1957116365</v>
      </c>
      <c r="R564" s="380">
        <v>2920</v>
      </c>
      <c r="S564" s="380">
        <v>2945</v>
      </c>
      <c r="T564" s="380">
        <v>2845</v>
      </c>
      <c r="U564" s="380">
        <v>143250</v>
      </c>
      <c r="V564" s="380">
        <v>50000000</v>
      </c>
    </row>
    <row r="565" spans="13:22" ht="12.95" customHeight="1">
      <c r="M565" s="379" t="s">
        <v>6103</v>
      </c>
      <c r="N565" s="380">
        <v>2935</v>
      </c>
      <c r="O565" s="381">
        <v>0</v>
      </c>
      <c r="P565" s="380">
        <v>719099</v>
      </c>
      <c r="Q565" s="380">
        <v>2105622455</v>
      </c>
      <c r="R565" s="380">
        <v>2940</v>
      </c>
      <c r="S565" s="380">
        <v>2970</v>
      </c>
      <c r="T565" s="380">
        <v>2885</v>
      </c>
      <c r="U565" s="380">
        <v>146750</v>
      </c>
      <c r="V565" s="380">
        <v>50000000</v>
      </c>
    </row>
    <row r="566" spans="13:22" ht="12.95" customHeight="1">
      <c r="M566" s="379" t="s">
        <v>6104</v>
      </c>
      <c r="N566" s="380">
        <v>2935</v>
      </c>
      <c r="O566" s="381">
        <v>35</v>
      </c>
      <c r="P566" s="380">
        <v>536843</v>
      </c>
      <c r="Q566" s="380">
        <v>1574935185</v>
      </c>
      <c r="R566" s="380">
        <v>2900</v>
      </c>
      <c r="S566" s="380">
        <v>2955</v>
      </c>
      <c r="T566" s="380">
        <v>2900</v>
      </c>
      <c r="U566" s="380">
        <v>146750</v>
      </c>
      <c r="V566" s="380">
        <v>50000000</v>
      </c>
    </row>
    <row r="567" spans="13:22" ht="12.95" customHeight="1">
      <c r="M567" s="379" t="s">
        <v>6105</v>
      </c>
      <c r="N567" s="380">
        <v>2900</v>
      </c>
      <c r="O567" s="381">
        <v>10</v>
      </c>
      <c r="P567" s="380">
        <v>377294</v>
      </c>
      <c r="Q567" s="380">
        <v>1084897535</v>
      </c>
      <c r="R567" s="380">
        <v>2880</v>
      </c>
      <c r="S567" s="380">
        <v>2920</v>
      </c>
      <c r="T567" s="380">
        <v>2850</v>
      </c>
      <c r="U567" s="380">
        <v>145000</v>
      </c>
      <c r="V567" s="380">
        <v>50000000</v>
      </c>
    </row>
    <row r="568" spans="13:22" ht="12.95" customHeight="1">
      <c r="M568" s="379" t="s">
        <v>6106</v>
      </c>
      <c r="N568" s="380">
        <v>2890</v>
      </c>
      <c r="O568" s="381">
        <v>-30</v>
      </c>
      <c r="P568" s="380">
        <v>557925</v>
      </c>
      <c r="Q568" s="380">
        <v>1624079560</v>
      </c>
      <c r="R568" s="380">
        <v>2920</v>
      </c>
      <c r="S568" s="380">
        <v>2950</v>
      </c>
      <c r="T568" s="380">
        <v>2865</v>
      </c>
      <c r="U568" s="380">
        <v>144500</v>
      </c>
      <c r="V568" s="380">
        <v>50000000</v>
      </c>
    </row>
    <row r="569" spans="13:22" ht="12.95" customHeight="1">
      <c r="M569" s="379" t="s">
        <v>6107</v>
      </c>
      <c r="N569" s="380">
        <v>2920</v>
      </c>
      <c r="O569" s="381">
        <v>-15</v>
      </c>
      <c r="P569" s="380">
        <v>637436</v>
      </c>
      <c r="Q569" s="380">
        <v>1870453180</v>
      </c>
      <c r="R569" s="380">
        <v>2935</v>
      </c>
      <c r="S569" s="380">
        <v>2965</v>
      </c>
      <c r="T569" s="380">
        <v>2895</v>
      </c>
      <c r="U569" s="380">
        <v>146000</v>
      </c>
      <c r="V569" s="380">
        <v>50000000</v>
      </c>
    </row>
    <row r="570" spans="13:22" ht="12.95" customHeight="1">
      <c r="M570" s="379" t="s">
        <v>6108</v>
      </c>
      <c r="N570" s="380">
        <v>2935</v>
      </c>
      <c r="O570" s="381">
        <v>35</v>
      </c>
      <c r="P570" s="380">
        <v>754359</v>
      </c>
      <c r="Q570" s="380">
        <v>2178096495</v>
      </c>
      <c r="R570" s="380">
        <v>2890</v>
      </c>
      <c r="S570" s="380">
        <v>2945</v>
      </c>
      <c r="T570" s="380">
        <v>2830</v>
      </c>
      <c r="U570" s="380">
        <v>146750</v>
      </c>
      <c r="V570" s="380">
        <v>50000000</v>
      </c>
    </row>
    <row r="571" spans="13:22" ht="12.95" customHeight="1">
      <c r="M571" s="379" t="s">
        <v>6109</v>
      </c>
      <c r="N571" s="380">
        <v>2900</v>
      </c>
      <c r="O571" s="381">
        <v>10</v>
      </c>
      <c r="P571" s="380">
        <v>907815</v>
      </c>
      <c r="Q571" s="380">
        <v>2611930640</v>
      </c>
      <c r="R571" s="380">
        <v>2865</v>
      </c>
      <c r="S571" s="380">
        <v>2905</v>
      </c>
      <c r="T571" s="380">
        <v>2840</v>
      </c>
      <c r="U571" s="380">
        <v>145000</v>
      </c>
      <c r="V571" s="380">
        <v>50000000</v>
      </c>
    </row>
    <row r="572" spans="13:22" ht="12.95" customHeight="1">
      <c r="M572" s="379" t="s">
        <v>6110</v>
      </c>
      <c r="N572" s="380">
        <v>2890</v>
      </c>
      <c r="O572" s="381">
        <v>90</v>
      </c>
      <c r="P572" s="380">
        <v>1245474</v>
      </c>
      <c r="Q572" s="380">
        <v>3518178495</v>
      </c>
      <c r="R572" s="380">
        <v>2820</v>
      </c>
      <c r="S572" s="380">
        <v>2890</v>
      </c>
      <c r="T572" s="380">
        <v>2765</v>
      </c>
      <c r="U572" s="380">
        <v>144500</v>
      </c>
      <c r="V572" s="380">
        <v>50000000</v>
      </c>
    </row>
    <row r="573" spans="13:22" ht="12.95" customHeight="1">
      <c r="M573" s="379" t="s">
        <v>6111</v>
      </c>
      <c r="N573" s="380">
        <v>2800</v>
      </c>
      <c r="O573" s="381">
        <v>10</v>
      </c>
      <c r="P573" s="380">
        <v>614129</v>
      </c>
      <c r="Q573" s="380">
        <v>1719141090</v>
      </c>
      <c r="R573" s="380">
        <v>2795</v>
      </c>
      <c r="S573" s="380">
        <v>2835</v>
      </c>
      <c r="T573" s="380">
        <v>2765</v>
      </c>
      <c r="U573" s="380">
        <v>140000</v>
      </c>
      <c r="V573" s="380">
        <v>50000000</v>
      </c>
    </row>
    <row r="574" spans="13:22" ht="12.95" customHeight="1">
      <c r="M574" s="379" t="s">
        <v>6112</v>
      </c>
      <c r="N574" s="380">
        <v>2790</v>
      </c>
      <c r="O574" s="381">
        <v>-80</v>
      </c>
      <c r="P574" s="380">
        <v>897356</v>
      </c>
      <c r="Q574" s="380">
        <v>2526775495</v>
      </c>
      <c r="R574" s="380">
        <v>2860</v>
      </c>
      <c r="S574" s="380">
        <v>2865</v>
      </c>
      <c r="T574" s="380">
        <v>2790</v>
      </c>
      <c r="U574" s="380">
        <v>139500</v>
      </c>
      <c r="V574" s="380">
        <v>50000000</v>
      </c>
    </row>
    <row r="575" spans="13:22" ht="12.95" customHeight="1">
      <c r="M575" s="379" t="s">
        <v>6113</v>
      </c>
      <c r="N575" s="380">
        <v>2870</v>
      </c>
      <c r="O575" s="381">
        <v>55</v>
      </c>
      <c r="P575" s="380">
        <v>4711862</v>
      </c>
      <c r="Q575" s="380">
        <v>14024144625</v>
      </c>
      <c r="R575" s="380">
        <v>3005</v>
      </c>
      <c r="S575" s="380">
        <v>3170</v>
      </c>
      <c r="T575" s="380">
        <v>2835</v>
      </c>
      <c r="U575" s="380">
        <v>143500</v>
      </c>
      <c r="V575" s="380">
        <v>50000000</v>
      </c>
    </row>
    <row r="576" spans="13:22" ht="12.95" customHeight="1">
      <c r="M576" s="379" t="s">
        <v>6114</v>
      </c>
      <c r="N576" s="380">
        <v>2815</v>
      </c>
      <c r="O576" s="381">
        <v>25</v>
      </c>
      <c r="P576" s="380">
        <v>441002</v>
      </c>
      <c r="Q576" s="380">
        <v>1241018230</v>
      </c>
      <c r="R576" s="380">
        <v>2790</v>
      </c>
      <c r="S576" s="380">
        <v>2815</v>
      </c>
      <c r="T576" s="380">
        <v>2765</v>
      </c>
      <c r="U576" s="380">
        <v>140750</v>
      </c>
      <c r="V576" s="380">
        <v>50000000</v>
      </c>
    </row>
    <row r="577" spans="13:22" ht="12.95" customHeight="1">
      <c r="M577" s="379" t="s">
        <v>6115</v>
      </c>
      <c r="N577" s="380">
        <v>2790</v>
      </c>
      <c r="O577" s="381">
        <v>0</v>
      </c>
      <c r="P577" s="380">
        <v>329071</v>
      </c>
      <c r="Q577" s="380">
        <v>911231605</v>
      </c>
      <c r="R577" s="380">
        <v>2785</v>
      </c>
      <c r="S577" s="380">
        <v>2790</v>
      </c>
      <c r="T577" s="380">
        <v>2745</v>
      </c>
      <c r="U577" s="380">
        <v>139500</v>
      </c>
      <c r="V577" s="380">
        <v>50000000</v>
      </c>
    </row>
    <row r="578" spans="13:22" ht="12.95" customHeight="1">
      <c r="M578" s="379" t="s">
        <v>6116</v>
      </c>
      <c r="N578" s="380">
        <v>2790</v>
      </c>
      <c r="O578" s="381">
        <v>0</v>
      </c>
      <c r="P578" s="380">
        <v>406507</v>
      </c>
      <c r="Q578" s="380">
        <v>1131524920</v>
      </c>
      <c r="R578" s="380">
        <v>2785</v>
      </c>
      <c r="S578" s="380">
        <v>2810</v>
      </c>
      <c r="T578" s="380">
        <v>2745</v>
      </c>
      <c r="U578" s="380">
        <v>139500</v>
      </c>
      <c r="V578" s="380">
        <v>50000000</v>
      </c>
    </row>
    <row r="579" spans="13:22" ht="12.95" customHeight="1">
      <c r="M579" s="379" t="s">
        <v>6117</v>
      </c>
      <c r="N579" s="380">
        <v>2790</v>
      </c>
      <c r="O579" s="381">
        <v>-30</v>
      </c>
      <c r="P579" s="380">
        <v>422632</v>
      </c>
      <c r="Q579" s="380">
        <v>1175923250</v>
      </c>
      <c r="R579" s="380">
        <v>2815</v>
      </c>
      <c r="S579" s="380">
        <v>2815</v>
      </c>
      <c r="T579" s="380">
        <v>2760</v>
      </c>
      <c r="U579" s="380">
        <v>139500</v>
      </c>
      <c r="V579" s="380">
        <v>50000000</v>
      </c>
    </row>
    <row r="580" spans="13:22" ht="12.95" customHeight="1">
      <c r="M580" s="379" t="s">
        <v>6118</v>
      </c>
      <c r="N580" s="380">
        <v>2820</v>
      </c>
      <c r="O580" s="381">
        <v>80</v>
      </c>
      <c r="P580" s="380">
        <v>515393</v>
      </c>
      <c r="Q580" s="380">
        <v>1433756965</v>
      </c>
      <c r="R580" s="380">
        <v>2740</v>
      </c>
      <c r="S580" s="380">
        <v>2825</v>
      </c>
      <c r="T580" s="380">
        <v>2725</v>
      </c>
      <c r="U580" s="380">
        <v>141000</v>
      </c>
      <c r="V580" s="380">
        <v>50000000</v>
      </c>
    </row>
    <row r="581" spans="13:22" ht="12.95" customHeight="1">
      <c r="M581" s="379" t="s">
        <v>6119</v>
      </c>
      <c r="N581" s="380">
        <v>2740</v>
      </c>
      <c r="O581" s="381">
        <v>70</v>
      </c>
      <c r="P581" s="380">
        <v>515046</v>
      </c>
      <c r="Q581" s="380">
        <v>1400346620</v>
      </c>
      <c r="R581" s="380">
        <v>2685</v>
      </c>
      <c r="S581" s="380">
        <v>2760</v>
      </c>
      <c r="T581" s="380">
        <v>2675</v>
      </c>
      <c r="U581" s="380">
        <v>137000</v>
      </c>
      <c r="V581" s="380">
        <v>50000000</v>
      </c>
    </row>
    <row r="582" spans="13:22" ht="12.95" customHeight="1">
      <c r="M582" s="379" t="s">
        <v>6120</v>
      </c>
      <c r="N582" s="380">
        <v>2670</v>
      </c>
      <c r="O582" s="381">
        <v>-65</v>
      </c>
      <c r="P582" s="380">
        <v>626664</v>
      </c>
      <c r="Q582" s="380">
        <v>1684485040</v>
      </c>
      <c r="R582" s="380">
        <v>2730</v>
      </c>
      <c r="S582" s="380">
        <v>2745</v>
      </c>
      <c r="T582" s="380">
        <v>2665</v>
      </c>
      <c r="U582" s="380">
        <v>133500</v>
      </c>
      <c r="V582" s="380">
        <v>50000000</v>
      </c>
    </row>
    <row r="583" spans="13:22" ht="12.95" customHeight="1">
      <c r="M583" s="379" t="s">
        <v>6121</v>
      </c>
      <c r="N583" s="380">
        <v>2735</v>
      </c>
      <c r="O583" s="381">
        <v>5</v>
      </c>
      <c r="P583" s="380">
        <v>349103</v>
      </c>
      <c r="Q583" s="380">
        <v>951949750</v>
      </c>
      <c r="R583" s="380">
        <v>2730</v>
      </c>
      <c r="S583" s="380">
        <v>2755</v>
      </c>
      <c r="T583" s="380">
        <v>2690</v>
      </c>
      <c r="U583" s="380">
        <v>136750</v>
      </c>
      <c r="V583" s="380">
        <v>50000000</v>
      </c>
    </row>
    <row r="584" spans="13:22" ht="12.95" customHeight="1">
      <c r="M584" s="379" t="s">
        <v>6122</v>
      </c>
      <c r="N584" s="380">
        <v>2730</v>
      </c>
      <c r="O584" s="381">
        <v>0</v>
      </c>
      <c r="P584" s="380">
        <v>273625</v>
      </c>
      <c r="Q584" s="380">
        <v>743936465</v>
      </c>
      <c r="R584" s="380">
        <v>2725</v>
      </c>
      <c r="S584" s="380">
        <v>2760</v>
      </c>
      <c r="T584" s="380">
        <v>2695</v>
      </c>
      <c r="U584" s="380">
        <v>136500</v>
      </c>
      <c r="V584" s="380">
        <v>50000000</v>
      </c>
    </row>
    <row r="585" spans="13:22" ht="12.95" customHeight="1">
      <c r="M585" s="379" t="s">
        <v>6123</v>
      </c>
      <c r="N585" s="380">
        <v>2730</v>
      </c>
      <c r="O585" s="381">
        <v>5</v>
      </c>
      <c r="P585" s="380">
        <v>251599</v>
      </c>
      <c r="Q585" s="380">
        <v>681934845</v>
      </c>
      <c r="R585" s="380">
        <v>2725</v>
      </c>
      <c r="S585" s="380">
        <v>2750</v>
      </c>
      <c r="T585" s="380">
        <v>2680</v>
      </c>
      <c r="U585" s="380">
        <v>136500</v>
      </c>
      <c r="V585" s="380">
        <v>50000000</v>
      </c>
    </row>
    <row r="586" spans="13:22" ht="12.95" customHeight="1">
      <c r="M586" s="379" t="s">
        <v>6124</v>
      </c>
      <c r="N586" s="380">
        <v>2725</v>
      </c>
      <c r="O586" s="381">
        <v>60</v>
      </c>
      <c r="P586" s="380">
        <v>147775</v>
      </c>
      <c r="Q586" s="380">
        <v>400801540</v>
      </c>
      <c r="R586" s="380">
        <v>2700</v>
      </c>
      <c r="S586" s="380">
        <v>2730</v>
      </c>
      <c r="T586" s="380">
        <v>2685</v>
      </c>
      <c r="U586" s="380">
        <v>136250</v>
      </c>
      <c r="V586" s="380">
        <v>50000000</v>
      </c>
    </row>
    <row r="587" spans="13:22" ht="12.95" customHeight="1">
      <c r="M587" s="379" t="s">
        <v>6125</v>
      </c>
      <c r="N587" s="380">
        <v>2665</v>
      </c>
      <c r="O587" s="381">
        <v>-85</v>
      </c>
      <c r="P587" s="380">
        <v>375958</v>
      </c>
      <c r="Q587" s="380">
        <v>1011630870</v>
      </c>
      <c r="R587" s="380">
        <v>2750</v>
      </c>
      <c r="S587" s="380">
        <v>2760</v>
      </c>
      <c r="T587" s="380">
        <v>2660</v>
      </c>
      <c r="U587" s="380">
        <v>133250</v>
      </c>
      <c r="V587" s="380">
        <v>50000000</v>
      </c>
    </row>
    <row r="588" spans="13:22" ht="12.95" customHeight="1">
      <c r="M588" s="379" t="s">
        <v>6126</v>
      </c>
      <c r="N588" s="380">
        <v>2750</v>
      </c>
      <c r="O588" s="381">
        <v>-10</v>
      </c>
      <c r="P588" s="380">
        <v>342846</v>
      </c>
      <c r="Q588" s="380">
        <v>937652765</v>
      </c>
      <c r="R588" s="380">
        <v>2760</v>
      </c>
      <c r="S588" s="380">
        <v>2775</v>
      </c>
      <c r="T588" s="380">
        <v>2705</v>
      </c>
      <c r="U588" s="380">
        <v>137500</v>
      </c>
      <c r="V588" s="380">
        <v>50000000</v>
      </c>
    </row>
    <row r="589" spans="13:22" ht="12.95" customHeight="1">
      <c r="M589" s="379" t="s">
        <v>6127</v>
      </c>
      <c r="N589" s="380">
        <v>2760</v>
      </c>
      <c r="O589" s="381">
        <v>-40</v>
      </c>
      <c r="P589" s="380">
        <v>273553</v>
      </c>
      <c r="Q589" s="380">
        <v>758279685</v>
      </c>
      <c r="R589" s="380">
        <v>2800</v>
      </c>
      <c r="S589" s="380">
        <v>2820</v>
      </c>
      <c r="T589" s="380">
        <v>2750</v>
      </c>
      <c r="U589" s="380">
        <v>138000</v>
      </c>
      <c r="V589" s="380">
        <v>50000000</v>
      </c>
    </row>
    <row r="590" spans="13:22" ht="12.95" customHeight="1">
      <c r="M590" s="379" t="s">
        <v>6128</v>
      </c>
      <c r="N590" s="380">
        <v>2800</v>
      </c>
      <c r="O590" s="381">
        <v>-15</v>
      </c>
      <c r="P590" s="380">
        <v>246772</v>
      </c>
      <c r="Q590" s="380">
        <v>694043385</v>
      </c>
      <c r="R590" s="380">
        <v>2800</v>
      </c>
      <c r="S590" s="380">
        <v>2835</v>
      </c>
      <c r="T590" s="380">
        <v>2785</v>
      </c>
      <c r="U590" s="380">
        <v>140000</v>
      </c>
      <c r="V590" s="380">
        <v>50000000</v>
      </c>
    </row>
    <row r="591" spans="13:22" ht="12.95" customHeight="1">
      <c r="M591" s="379" t="s">
        <v>6129</v>
      </c>
      <c r="N591" s="380">
        <v>2815</v>
      </c>
      <c r="O591" s="381">
        <v>15</v>
      </c>
      <c r="P591" s="380">
        <v>180007</v>
      </c>
      <c r="Q591" s="380">
        <v>504475040</v>
      </c>
      <c r="R591" s="380">
        <v>2785</v>
      </c>
      <c r="S591" s="380">
        <v>2830</v>
      </c>
      <c r="T591" s="380">
        <v>2775</v>
      </c>
      <c r="U591" s="380">
        <v>140750</v>
      </c>
      <c r="V591" s="380">
        <v>50000000</v>
      </c>
    </row>
    <row r="592" spans="13:22" ht="12.95" customHeight="1">
      <c r="M592" s="379" t="s">
        <v>6130</v>
      </c>
      <c r="N592" s="380">
        <v>2800</v>
      </c>
      <c r="O592" s="381">
        <v>-25</v>
      </c>
      <c r="P592" s="380">
        <v>353931</v>
      </c>
      <c r="Q592" s="380">
        <v>1002350270</v>
      </c>
      <c r="R592" s="380">
        <v>2855</v>
      </c>
      <c r="S592" s="380">
        <v>2875</v>
      </c>
      <c r="T592" s="380">
        <v>2800</v>
      </c>
      <c r="U592" s="380">
        <v>140000</v>
      </c>
      <c r="V592" s="380">
        <v>50000000</v>
      </c>
    </row>
    <row r="593" spans="13:22" ht="12.95" customHeight="1">
      <c r="M593" s="379" t="s">
        <v>6131</v>
      </c>
      <c r="N593" s="380">
        <v>2825</v>
      </c>
      <c r="O593" s="381">
        <v>60</v>
      </c>
      <c r="P593" s="380">
        <v>418232</v>
      </c>
      <c r="Q593" s="380">
        <v>1177020290</v>
      </c>
      <c r="R593" s="380">
        <v>2775</v>
      </c>
      <c r="S593" s="380">
        <v>2855</v>
      </c>
      <c r="T593" s="380">
        <v>2770</v>
      </c>
      <c r="U593" s="380">
        <v>141250</v>
      </c>
      <c r="V593" s="380">
        <v>50000000</v>
      </c>
    </row>
    <row r="594" spans="13:22" ht="12.95" customHeight="1">
      <c r="M594" s="379" t="s">
        <v>6132</v>
      </c>
      <c r="N594" s="380">
        <v>2765</v>
      </c>
      <c r="O594" s="381">
        <v>-25</v>
      </c>
      <c r="P594" s="380">
        <v>424518</v>
      </c>
      <c r="Q594" s="380">
        <v>1177304150</v>
      </c>
      <c r="R594" s="380">
        <v>2790</v>
      </c>
      <c r="S594" s="380">
        <v>2820</v>
      </c>
      <c r="T594" s="380">
        <v>2730</v>
      </c>
      <c r="U594" s="380">
        <v>138250</v>
      </c>
      <c r="V594" s="380">
        <v>50000000</v>
      </c>
    </row>
    <row r="595" spans="13:22" ht="12.95" customHeight="1">
      <c r="M595" s="379" t="s">
        <v>6133</v>
      </c>
      <c r="N595" s="380">
        <v>2790</v>
      </c>
      <c r="O595" s="381">
        <v>-100</v>
      </c>
      <c r="P595" s="380">
        <v>442762</v>
      </c>
      <c r="Q595" s="380">
        <v>1250768970</v>
      </c>
      <c r="R595" s="380">
        <v>2900</v>
      </c>
      <c r="S595" s="380">
        <v>2905</v>
      </c>
      <c r="T595" s="380">
        <v>2785</v>
      </c>
      <c r="U595" s="380">
        <v>139500</v>
      </c>
      <c r="V595" s="380">
        <v>50000000</v>
      </c>
    </row>
    <row r="596" spans="13:22" ht="12.95" customHeight="1">
      <c r="M596" s="379" t="s">
        <v>6134</v>
      </c>
      <c r="N596" s="380">
        <v>2890</v>
      </c>
      <c r="O596" s="381">
        <v>40</v>
      </c>
      <c r="P596" s="380">
        <v>445548</v>
      </c>
      <c r="Q596" s="380">
        <v>1289569290</v>
      </c>
      <c r="R596" s="380">
        <v>2860</v>
      </c>
      <c r="S596" s="380">
        <v>2920</v>
      </c>
      <c r="T596" s="380">
        <v>2860</v>
      </c>
      <c r="U596" s="380">
        <v>144500</v>
      </c>
      <c r="V596" s="380">
        <v>50000000</v>
      </c>
    </row>
    <row r="597" spans="13:22" ht="12.95" customHeight="1">
      <c r="M597" s="379" t="s">
        <v>6135</v>
      </c>
      <c r="N597" s="380">
        <v>2850</v>
      </c>
      <c r="O597" s="381">
        <v>-80</v>
      </c>
      <c r="P597" s="380">
        <v>519566</v>
      </c>
      <c r="Q597" s="380">
        <v>1507655485</v>
      </c>
      <c r="R597" s="380">
        <v>2905</v>
      </c>
      <c r="S597" s="380">
        <v>2950</v>
      </c>
      <c r="T597" s="380">
        <v>2845</v>
      </c>
      <c r="U597" s="380">
        <v>142500</v>
      </c>
      <c r="V597" s="380">
        <v>50000000</v>
      </c>
    </row>
    <row r="598" spans="13:22" ht="12.95" customHeight="1">
      <c r="M598" s="379" t="s">
        <v>6136</v>
      </c>
      <c r="N598" s="380">
        <v>2930</v>
      </c>
      <c r="O598" s="381">
        <v>15</v>
      </c>
      <c r="P598" s="380">
        <v>706194</v>
      </c>
      <c r="Q598" s="380">
        <v>2039936945</v>
      </c>
      <c r="R598" s="380">
        <v>2940</v>
      </c>
      <c r="S598" s="380">
        <v>2955</v>
      </c>
      <c r="T598" s="380">
        <v>2835</v>
      </c>
      <c r="U598" s="380">
        <v>146500</v>
      </c>
      <c r="V598" s="380">
        <v>50000000</v>
      </c>
    </row>
    <row r="599" spans="13:22" ht="12.95" customHeight="1">
      <c r="M599" s="379" t="s">
        <v>6137</v>
      </c>
      <c r="N599" s="380">
        <v>2915</v>
      </c>
      <c r="O599" s="381">
        <v>-35</v>
      </c>
      <c r="P599" s="380">
        <v>433025</v>
      </c>
      <c r="Q599" s="380">
        <v>1262547380</v>
      </c>
      <c r="R599" s="380">
        <v>2950</v>
      </c>
      <c r="S599" s="380">
        <v>2955</v>
      </c>
      <c r="T599" s="380">
        <v>2890</v>
      </c>
      <c r="U599" s="380">
        <v>145750</v>
      </c>
      <c r="V599" s="380">
        <v>50000000</v>
      </c>
    </row>
    <row r="600" spans="13:22" ht="12.95" customHeight="1">
      <c r="M600" s="379" t="s">
        <v>6138</v>
      </c>
      <c r="N600" s="380">
        <v>2950</v>
      </c>
      <c r="O600" s="381">
        <v>10</v>
      </c>
      <c r="P600" s="380">
        <v>787346</v>
      </c>
      <c r="Q600" s="380">
        <v>2313533500</v>
      </c>
      <c r="R600" s="380">
        <v>2945</v>
      </c>
      <c r="S600" s="380">
        <v>2975</v>
      </c>
      <c r="T600" s="380">
        <v>2895</v>
      </c>
      <c r="U600" s="380">
        <v>147500</v>
      </c>
      <c r="V600" s="380">
        <v>50000000</v>
      </c>
    </row>
    <row r="601" spans="13:22" ht="12.95" customHeight="1">
      <c r="M601" s="379" t="s">
        <v>6139</v>
      </c>
      <c r="N601" s="380">
        <v>2940</v>
      </c>
      <c r="O601" s="381">
        <v>25</v>
      </c>
      <c r="P601" s="380">
        <v>1623037</v>
      </c>
      <c r="Q601" s="380">
        <v>4758822870</v>
      </c>
      <c r="R601" s="380">
        <v>2915</v>
      </c>
      <c r="S601" s="380">
        <v>2960</v>
      </c>
      <c r="T601" s="380">
        <v>2890</v>
      </c>
      <c r="U601" s="380">
        <v>147000</v>
      </c>
      <c r="V601" s="380">
        <v>50000000</v>
      </c>
    </row>
    <row r="602" spans="13:22" ht="12.95" customHeight="1">
      <c r="M602" s="379" t="s">
        <v>6140</v>
      </c>
      <c r="N602" s="380">
        <v>2915</v>
      </c>
      <c r="O602" s="381">
        <v>110</v>
      </c>
      <c r="P602" s="380">
        <v>1686666</v>
      </c>
      <c r="Q602" s="380">
        <v>4845490350</v>
      </c>
      <c r="R602" s="380">
        <v>2820</v>
      </c>
      <c r="S602" s="380">
        <v>2930</v>
      </c>
      <c r="T602" s="380">
        <v>2805</v>
      </c>
      <c r="U602" s="380">
        <v>145750</v>
      </c>
      <c r="V602" s="380">
        <v>50000000</v>
      </c>
    </row>
    <row r="603" spans="13:22" ht="12.95" customHeight="1">
      <c r="M603" s="379" t="s">
        <v>6141</v>
      </c>
      <c r="N603" s="380">
        <v>2805</v>
      </c>
      <c r="O603" s="381">
        <v>40</v>
      </c>
      <c r="P603" s="380">
        <v>1291681</v>
      </c>
      <c r="Q603" s="380">
        <v>3629012025</v>
      </c>
      <c r="R603" s="380">
        <v>2765</v>
      </c>
      <c r="S603" s="380">
        <v>2850</v>
      </c>
      <c r="T603" s="380">
        <v>2765</v>
      </c>
      <c r="U603" s="380">
        <v>140250</v>
      </c>
      <c r="V603" s="380">
        <v>50000000</v>
      </c>
    </row>
    <row r="604" spans="13:22" ht="12.95" customHeight="1">
      <c r="M604" s="379" t="s">
        <v>6142</v>
      </c>
      <c r="N604" s="380">
        <v>2765</v>
      </c>
      <c r="O604" s="381">
        <v>135</v>
      </c>
      <c r="P604" s="380">
        <v>1431986</v>
      </c>
      <c r="Q604" s="380">
        <v>3915290495</v>
      </c>
      <c r="R604" s="380">
        <v>2720</v>
      </c>
      <c r="S604" s="380">
        <v>2780</v>
      </c>
      <c r="T604" s="380">
        <v>2680</v>
      </c>
      <c r="U604" s="380">
        <v>138250</v>
      </c>
      <c r="V604" s="380">
        <v>50000000</v>
      </c>
    </row>
    <row r="605" spans="13:22" ht="12.95" customHeight="1">
      <c r="M605" s="379" t="s">
        <v>6143</v>
      </c>
      <c r="N605" s="380">
        <v>2630</v>
      </c>
      <c r="O605" s="381">
        <v>-170</v>
      </c>
      <c r="P605" s="380">
        <v>2905284</v>
      </c>
      <c r="Q605" s="380">
        <v>7808687915</v>
      </c>
      <c r="R605" s="380">
        <v>2830</v>
      </c>
      <c r="S605" s="380">
        <v>2835</v>
      </c>
      <c r="T605" s="380">
        <v>2550</v>
      </c>
      <c r="U605" s="380">
        <v>131500</v>
      </c>
      <c r="V605" s="380">
        <v>50000000</v>
      </c>
    </row>
    <row r="606" spans="13:22" ht="12.95" customHeight="1">
      <c r="M606" s="379" t="s">
        <v>6144</v>
      </c>
      <c r="N606" s="380">
        <v>2800</v>
      </c>
      <c r="O606" s="381">
        <v>0</v>
      </c>
      <c r="P606" s="380">
        <v>1438863</v>
      </c>
      <c r="Q606" s="380">
        <v>4027007300</v>
      </c>
      <c r="R606" s="380">
        <v>2815</v>
      </c>
      <c r="S606" s="380">
        <v>2840</v>
      </c>
      <c r="T606" s="380">
        <v>2755</v>
      </c>
      <c r="U606" s="380">
        <v>140000</v>
      </c>
      <c r="V606" s="380">
        <v>50000000</v>
      </c>
    </row>
    <row r="607" spans="13:22" ht="12.95" customHeight="1">
      <c r="M607" s="379" t="s">
        <v>6155</v>
      </c>
      <c r="N607" s="380">
        <v>2800</v>
      </c>
      <c r="O607" s="381">
        <v>10</v>
      </c>
      <c r="P607" s="380">
        <v>1975004</v>
      </c>
      <c r="Q607" s="380">
        <v>5567629745</v>
      </c>
      <c r="R607" s="380">
        <v>2850</v>
      </c>
      <c r="S607" s="380">
        <v>2905</v>
      </c>
      <c r="T607" s="380">
        <v>2735</v>
      </c>
      <c r="U607" s="380">
        <v>140000</v>
      </c>
      <c r="V607" s="380">
        <v>50000000</v>
      </c>
    </row>
    <row r="608" spans="13:22" ht="12.95" customHeight="1">
      <c r="M608" s="379" t="s">
        <v>6156</v>
      </c>
      <c r="N608" s="380">
        <v>2790</v>
      </c>
      <c r="O608" s="381">
        <v>30</v>
      </c>
      <c r="P608" s="380">
        <v>716323</v>
      </c>
      <c r="Q608" s="380">
        <v>1985714730</v>
      </c>
      <c r="R608" s="380">
        <v>2760</v>
      </c>
      <c r="S608" s="380">
        <v>2810</v>
      </c>
      <c r="T608" s="380">
        <v>2695</v>
      </c>
      <c r="U608" s="380">
        <v>139500</v>
      </c>
      <c r="V608" s="380">
        <v>50000000</v>
      </c>
    </row>
    <row r="609" spans="13:22" ht="12.95" customHeight="1">
      <c r="M609" s="379" t="s">
        <v>6157</v>
      </c>
      <c r="N609" s="380">
        <v>2760</v>
      </c>
      <c r="O609" s="381">
        <v>105</v>
      </c>
      <c r="P609" s="380">
        <v>472969</v>
      </c>
      <c r="Q609" s="380">
        <v>1273159580</v>
      </c>
      <c r="R609" s="380">
        <v>2600</v>
      </c>
      <c r="S609" s="380">
        <v>2760</v>
      </c>
      <c r="T609" s="380">
        <v>2600</v>
      </c>
      <c r="U609" s="380">
        <v>138000</v>
      </c>
      <c r="V609" s="380">
        <v>50000000</v>
      </c>
    </row>
    <row r="610" spans="13:22" ht="12.95" customHeight="1">
      <c r="M610" s="379" t="s">
        <v>6158</v>
      </c>
      <c r="N610" s="380">
        <v>2655</v>
      </c>
      <c r="O610" s="381">
        <v>-145</v>
      </c>
      <c r="P610" s="380">
        <v>1160312</v>
      </c>
      <c r="Q610" s="380">
        <v>3156973625</v>
      </c>
      <c r="R610" s="380">
        <v>2790</v>
      </c>
      <c r="S610" s="380">
        <v>2790</v>
      </c>
      <c r="T610" s="380">
        <v>2650</v>
      </c>
      <c r="U610" s="380">
        <v>132750</v>
      </c>
      <c r="V610" s="380">
        <v>50000000</v>
      </c>
    </row>
    <row r="611" spans="13:22" ht="12.95" customHeight="1">
      <c r="M611" s="379" t="s">
        <v>6159</v>
      </c>
      <c r="N611" s="380">
        <v>2800</v>
      </c>
      <c r="O611" s="381">
        <v>40</v>
      </c>
      <c r="P611" s="380">
        <v>515560</v>
      </c>
      <c r="Q611" s="380">
        <v>1433549555</v>
      </c>
      <c r="R611" s="380">
        <v>2745</v>
      </c>
      <c r="S611" s="380">
        <v>2810</v>
      </c>
      <c r="T611" s="380">
        <v>2745</v>
      </c>
      <c r="U611" s="380">
        <v>140000</v>
      </c>
      <c r="V611" s="380">
        <v>50000000</v>
      </c>
    </row>
    <row r="612" spans="13:22" ht="12.95" customHeight="1">
      <c r="M612" s="379" t="s">
        <v>6160</v>
      </c>
      <c r="N612" s="380">
        <v>2760</v>
      </c>
      <c r="O612" s="381">
        <v>-45</v>
      </c>
      <c r="P612" s="380">
        <v>686075</v>
      </c>
      <c r="Q612" s="380">
        <v>1895805780</v>
      </c>
      <c r="R612" s="380">
        <v>2780</v>
      </c>
      <c r="S612" s="380">
        <v>2790</v>
      </c>
      <c r="T612" s="380">
        <v>2735</v>
      </c>
      <c r="U612" s="380">
        <v>138000</v>
      </c>
      <c r="V612" s="380">
        <v>50000000</v>
      </c>
    </row>
    <row r="613" spans="13:22" ht="12.95" customHeight="1">
      <c r="M613" s="379" t="s">
        <v>6161</v>
      </c>
      <c r="N613" s="380">
        <v>2805</v>
      </c>
      <c r="O613" s="381">
        <v>15</v>
      </c>
      <c r="P613" s="380">
        <v>872845</v>
      </c>
      <c r="Q613" s="380">
        <v>2417023620</v>
      </c>
      <c r="R613" s="380">
        <v>2815</v>
      </c>
      <c r="S613" s="380">
        <v>2820</v>
      </c>
      <c r="T613" s="380">
        <v>2725</v>
      </c>
      <c r="U613" s="380">
        <v>140250</v>
      </c>
      <c r="V613" s="380">
        <v>50000000</v>
      </c>
    </row>
    <row r="614" spans="13:22" ht="12.95" customHeight="1">
      <c r="M614" s="379" t="s">
        <v>6162</v>
      </c>
      <c r="N614" s="380">
        <v>2790</v>
      </c>
      <c r="O614" s="381">
        <v>-35</v>
      </c>
      <c r="P614" s="380">
        <v>1054962</v>
      </c>
      <c r="Q614" s="380">
        <v>2969367365</v>
      </c>
      <c r="R614" s="380">
        <v>2855</v>
      </c>
      <c r="S614" s="380">
        <v>2870</v>
      </c>
      <c r="T614" s="380">
        <v>2780</v>
      </c>
      <c r="U614" s="380">
        <v>139500</v>
      </c>
      <c r="V614" s="380">
        <v>50000000</v>
      </c>
    </row>
    <row r="615" spans="13:22" ht="12.95" customHeight="1">
      <c r="M615" s="379" t="s">
        <v>6163</v>
      </c>
      <c r="N615" s="380">
        <v>2825</v>
      </c>
      <c r="O615" s="381">
        <v>50</v>
      </c>
      <c r="P615" s="380">
        <v>1135082</v>
      </c>
      <c r="Q615" s="380">
        <v>3160783990</v>
      </c>
      <c r="R615" s="380">
        <v>2760</v>
      </c>
      <c r="S615" s="380">
        <v>2830</v>
      </c>
      <c r="T615" s="380">
        <v>2725</v>
      </c>
      <c r="U615" s="380">
        <v>141250</v>
      </c>
      <c r="V615" s="380">
        <v>50000000</v>
      </c>
    </row>
    <row r="616" spans="13:22" ht="12.95" customHeight="1">
      <c r="M616" s="379" t="s">
        <v>6164</v>
      </c>
      <c r="N616" s="380">
        <v>2775</v>
      </c>
      <c r="O616" s="381">
        <v>-55</v>
      </c>
      <c r="P616" s="380">
        <v>1249400</v>
      </c>
      <c r="Q616" s="380">
        <v>3476429640</v>
      </c>
      <c r="R616" s="380">
        <v>2840</v>
      </c>
      <c r="S616" s="380">
        <v>2845</v>
      </c>
      <c r="T616" s="380">
        <v>2745</v>
      </c>
      <c r="U616" s="380">
        <v>138750</v>
      </c>
      <c r="V616" s="380">
        <v>50000000</v>
      </c>
    </row>
    <row r="617" spans="13:22" ht="12.95" customHeight="1">
      <c r="M617" s="379" t="s">
        <v>6165</v>
      </c>
      <c r="N617" s="380">
        <v>2830</v>
      </c>
      <c r="O617" s="381">
        <v>75</v>
      </c>
      <c r="P617" s="380">
        <v>1684527</v>
      </c>
      <c r="Q617" s="380">
        <v>4720189035</v>
      </c>
      <c r="R617" s="380">
        <v>2790</v>
      </c>
      <c r="S617" s="380">
        <v>2840</v>
      </c>
      <c r="T617" s="380">
        <v>2760</v>
      </c>
      <c r="U617" s="380">
        <v>141500</v>
      </c>
      <c r="V617" s="380">
        <v>50000000</v>
      </c>
    </row>
    <row r="618" spans="13:22" ht="12.95" customHeight="1">
      <c r="M618" s="379" t="s">
        <v>6166</v>
      </c>
      <c r="N618" s="380">
        <v>2755</v>
      </c>
      <c r="O618" s="381">
        <v>0</v>
      </c>
      <c r="P618" s="380">
        <v>1849738</v>
      </c>
      <c r="Q618" s="380">
        <v>5163844910</v>
      </c>
      <c r="R618" s="380">
        <v>2790</v>
      </c>
      <c r="S618" s="380">
        <v>2840</v>
      </c>
      <c r="T618" s="380">
        <v>2745</v>
      </c>
      <c r="U618" s="380">
        <v>137750</v>
      </c>
      <c r="V618" s="380">
        <v>50000000</v>
      </c>
    </row>
    <row r="619" spans="13:22" ht="12.95" customHeight="1">
      <c r="M619" s="379" t="s">
        <v>6167</v>
      </c>
      <c r="N619" s="380">
        <v>2755</v>
      </c>
      <c r="O619" s="381">
        <v>5</v>
      </c>
      <c r="P619" s="380">
        <v>2053572</v>
      </c>
      <c r="Q619" s="380">
        <v>5668515475</v>
      </c>
      <c r="R619" s="380">
        <v>2775</v>
      </c>
      <c r="S619" s="380">
        <v>2820</v>
      </c>
      <c r="T619" s="380">
        <v>2705</v>
      </c>
      <c r="U619" s="380">
        <v>137750</v>
      </c>
      <c r="V619" s="380">
        <v>50000000</v>
      </c>
    </row>
    <row r="620" spans="13:22" ht="12.95" customHeight="1">
      <c r="M620" s="379" t="s">
        <v>6168</v>
      </c>
      <c r="N620" s="380">
        <v>2750</v>
      </c>
      <c r="O620" s="381">
        <v>120</v>
      </c>
      <c r="P620" s="380">
        <v>7633974</v>
      </c>
      <c r="Q620" s="380">
        <v>21611142870</v>
      </c>
      <c r="R620" s="380">
        <v>2635</v>
      </c>
      <c r="S620" s="380">
        <v>3000</v>
      </c>
      <c r="T620" s="380">
        <v>2625</v>
      </c>
      <c r="U620" s="380">
        <v>137500</v>
      </c>
      <c r="V620" s="380">
        <v>50000000</v>
      </c>
    </row>
    <row r="621" spans="13:22" ht="12.95" customHeight="1">
      <c r="M621" s="379" t="s">
        <v>6169</v>
      </c>
      <c r="N621" s="380">
        <v>2630</v>
      </c>
      <c r="O621" s="381">
        <v>-50</v>
      </c>
      <c r="P621" s="380">
        <v>302210</v>
      </c>
      <c r="Q621" s="380">
        <v>796841485</v>
      </c>
      <c r="R621" s="380">
        <v>2680</v>
      </c>
      <c r="S621" s="380">
        <v>2695</v>
      </c>
      <c r="T621" s="380">
        <v>2605</v>
      </c>
      <c r="U621" s="380">
        <v>131500</v>
      </c>
      <c r="V621" s="380">
        <v>50000000</v>
      </c>
    </row>
    <row r="622" spans="13:22" ht="12.95" customHeight="1">
      <c r="M622" s="379" t="s">
        <v>6170</v>
      </c>
      <c r="N622" s="380">
        <v>2680</v>
      </c>
      <c r="O622" s="381">
        <v>65</v>
      </c>
      <c r="P622" s="380">
        <v>897156</v>
      </c>
      <c r="Q622" s="380">
        <v>2390744695</v>
      </c>
      <c r="R622" s="380">
        <v>2615</v>
      </c>
      <c r="S622" s="380">
        <v>2720</v>
      </c>
      <c r="T622" s="380">
        <v>2605</v>
      </c>
      <c r="U622" s="380">
        <v>134000</v>
      </c>
      <c r="V622" s="380">
        <v>50000000</v>
      </c>
    </row>
    <row r="623" spans="13:22" ht="12.95" customHeight="1">
      <c r="M623" s="379" t="s">
        <v>6171</v>
      </c>
      <c r="N623" s="380">
        <v>2615</v>
      </c>
      <c r="O623" s="381">
        <v>-5</v>
      </c>
      <c r="P623" s="380">
        <v>211826</v>
      </c>
      <c r="Q623" s="380">
        <v>555743895</v>
      </c>
      <c r="R623" s="380">
        <v>2650</v>
      </c>
      <c r="S623" s="380">
        <v>2655</v>
      </c>
      <c r="T623" s="380">
        <v>2600</v>
      </c>
      <c r="U623" s="380">
        <v>130750</v>
      </c>
      <c r="V623" s="380">
        <v>50000000</v>
      </c>
    </row>
    <row r="624" spans="13:22" ht="12.95" customHeight="1">
      <c r="M624" s="379" t="s">
        <v>6172</v>
      </c>
      <c r="N624" s="380">
        <v>2620</v>
      </c>
      <c r="O624" s="381">
        <v>5</v>
      </c>
      <c r="P624" s="380">
        <v>353165</v>
      </c>
      <c r="Q624" s="380">
        <v>931460460</v>
      </c>
      <c r="R624" s="380">
        <v>2620</v>
      </c>
      <c r="S624" s="380">
        <v>2675</v>
      </c>
      <c r="T624" s="380">
        <v>2600</v>
      </c>
      <c r="U624" s="380">
        <v>131000</v>
      </c>
      <c r="V624" s="380">
        <v>50000000</v>
      </c>
    </row>
    <row r="625" spans="13:22" ht="12.95" customHeight="1">
      <c r="M625" s="379" t="s">
        <v>6173</v>
      </c>
      <c r="N625" s="380">
        <v>2615</v>
      </c>
      <c r="O625" s="381">
        <v>35</v>
      </c>
      <c r="P625" s="380">
        <v>347744</v>
      </c>
      <c r="Q625" s="380">
        <v>911306940</v>
      </c>
      <c r="R625" s="380">
        <v>2565</v>
      </c>
      <c r="S625" s="380">
        <v>2650</v>
      </c>
      <c r="T625" s="380">
        <v>2565</v>
      </c>
      <c r="U625" s="380">
        <v>130750</v>
      </c>
      <c r="V625" s="380">
        <v>50000000</v>
      </c>
    </row>
    <row r="626" spans="13:22" ht="12.95" customHeight="1">
      <c r="M626" s="379" t="s">
        <v>6174</v>
      </c>
      <c r="N626" s="380">
        <v>2580</v>
      </c>
      <c r="O626" s="381">
        <v>20</v>
      </c>
      <c r="P626" s="380">
        <v>295703</v>
      </c>
      <c r="Q626" s="380">
        <v>761702820</v>
      </c>
      <c r="R626" s="380">
        <v>2565</v>
      </c>
      <c r="S626" s="380">
        <v>2600</v>
      </c>
      <c r="T626" s="380">
        <v>2555</v>
      </c>
      <c r="U626" s="380">
        <v>129000</v>
      </c>
      <c r="V626" s="380">
        <v>50000000</v>
      </c>
    </row>
    <row r="627" spans="13:22" ht="12.95" customHeight="1">
      <c r="M627" s="379" t="s">
        <v>6175</v>
      </c>
      <c r="N627" s="380">
        <v>2560</v>
      </c>
      <c r="O627" s="381">
        <v>-45</v>
      </c>
      <c r="P627" s="380">
        <v>310676</v>
      </c>
      <c r="Q627" s="380">
        <v>808577770</v>
      </c>
      <c r="R627" s="380">
        <v>2605</v>
      </c>
      <c r="S627" s="380">
        <v>2650</v>
      </c>
      <c r="T627" s="380">
        <v>2560</v>
      </c>
      <c r="U627" s="380">
        <v>128000</v>
      </c>
      <c r="V627" s="380">
        <v>50000000</v>
      </c>
    </row>
    <row r="628" spans="13:22" ht="12.95" customHeight="1">
      <c r="M628" s="379" t="s">
        <v>6176</v>
      </c>
      <c r="N628" s="380">
        <v>2605</v>
      </c>
      <c r="O628" s="381">
        <v>25</v>
      </c>
      <c r="P628" s="380">
        <v>627909</v>
      </c>
      <c r="Q628" s="380">
        <v>1650007060</v>
      </c>
      <c r="R628" s="380">
        <v>2600</v>
      </c>
      <c r="S628" s="380">
        <v>2670</v>
      </c>
      <c r="T628" s="380">
        <v>2585</v>
      </c>
      <c r="U628" s="380">
        <v>130250</v>
      </c>
      <c r="V628" s="380">
        <v>50000000</v>
      </c>
    </row>
    <row r="629" spans="13:22" ht="12.95" customHeight="1">
      <c r="M629" s="379" t="s">
        <v>6178</v>
      </c>
      <c r="N629" s="380">
        <v>2580</v>
      </c>
      <c r="O629" s="381">
        <v>-65</v>
      </c>
      <c r="P629" s="380">
        <v>1981694</v>
      </c>
      <c r="Q629" s="380">
        <v>5294038850</v>
      </c>
      <c r="R629" s="380">
        <v>2675</v>
      </c>
      <c r="S629" s="380">
        <v>2745</v>
      </c>
      <c r="T629" s="380">
        <v>2575</v>
      </c>
      <c r="U629" s="380">
        <v>129000</v>
      </c>
      <c r="V629" s="380">
        <v>50000000</v>
      </c>
    </row>
    <row r="630" spans="13:22" ht="12.95" customHeight="1">
      <c r="M630" s="379" t="s">
        <v>6179</v>
      </c>
      <c r="N630" s="380">
        <v>2645</v>
      </c>
      <c r="O630" s="381">
        <v>105</v>
      </c>
      <c r="P630" s="380">
        <v>2174713</v>
      </c>
      <c r="Q630" s="380">
        <v>5676666080</v>
      </c>
      <c r="R630" s="380">
        <v>2645</v>
      </c>
      <c r="S630" s="380">
        <v>2675</v>
      </c>
      <c r="T630" s="380">
        <v>2540</v>
      </c>
      <c r="U630" s="380">
        <v>132250</v>
      </c>
      <c r="V630" s="380">
        <v>50000000</v>
      </c>
    </row>
    <row r="631" spans="13:22" ht="12.95" customHeight="1">
      <c r="M631" s="379" t="s">
        <v>6180</v>
      </c>
      <c r="N631" s="380">
        <v>2540</v>
      </c>
      <c r="O631" s="381">
        <v>40</v>
      </c>
      <c r="P631" s="380">
        <v>698586</v>
      </c>
      <c r="Q631" s="380">
        <v>1773735640</v>
      </c>
      <c r="R631" s="380">
        <v>2535</v>
      </c>
      <c r="S631" s="380">
        <v>2570</v>
      </c>
      <c r="T631" s="380">
        <v>2520</v>
      </c>
      <c r="U631" s="380">
        <v>127000</v>
      </c>
      <c r="V631" s="380">
        <v>50000000</v>
      </c>
    </row>
  </sheetData>
  <phoneticPr fontId="2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AS814"/>
  <sheetViews>
    <sheetView topLeftCell="E1" workbookViewId="0">
      <selection activeCell="N3" sqref="N3"/>
    </sheetView>
  </sheetViews>
  <sheetFormatPr defaultRowHeight="12.95" customHeight="1"/>
  <cols>
    <col min="1" max="1" width="11.375" style="505" customWidth="1"/>
    <col min="2" max="2" width="35.25" style="510" customWidth="1"/>
    <col min="3" max="5" width="16.125" style="510" bestFit="1" customWidth="1"/>
    <col min="6" max="6" width="9.125" style="510" bestFit="1" customWidth="1"/>
    <col min="7" max="8" width="19.75" style="505" customWidth="1"/>
    <col min="9" max="11" width="12.5" style="505" bestFit="1" customWidth="1"/>
    <col min="12" max="12" width="9" style="505"/>
    <col min="13" max="13" width="20" style="505" bestFit="1" customWidth="1"/>
    <col min="14" max="15" width="9.25" style="505" customWidth="1"/>
    <col min="16" max="16" width="8.5" style="505" customWidth="1"/>
    <col min="17" max="17" width="20" style="505" customWidth="1"/>
    <col min="18" max="20" width="5.375" style="505" customWidth="1"/>
    <col min="21" max="21" width="20" style="505" bestFit="1" customWidth="1"/>
    <col min="22" max="22" width="11.625" style="505" bestFit="1" customWidth="1"/>
    <col min="23" max="23" width="9" style="505"/>
    <col min="24" max="24" width="20" style="505" bestFit="1" customWidth="1"/>
    <col min="25" max="35" width="9" style="505"/>
    <col min="36" max="36" width="20" style="505" bestFit="1" customWidth="1"/>
    <col min="37" max="16384" width="9" style="505"/>
  </cols>
  <sheetData>
    <row r="2" spans="2:38" ht="12.95" customHeight="1">
      <c r="B2" s="501" t="s">
        <v>2269</v>
      </c>
      <c r="C2" s="502" t="s">
        <v>710</v>
      </c>
      <c r="D2" s="502" t="s">
        <v>6365</v>
      </c>
      <c r="E2" s="502" t="s">
        <v>6364</v>
      </c>
      <c r="F2" s="449"/>
      <c r="G2" s="503" t="s">
        <v>699</v>
      </c>
      <c r="H2" s="504">
        <v>2018</v>
      </c>
      <c r="I2" s="504">
        <v>2017</v>
      </c>
      <c r="J2" s="504">
        <v>2016</v>
      </c>
      <c r="M2" s="63" t="s">
        <v>4692</v>
      </c>
      <c r="N2" s="79">
        <f>AVERAGE(N82:N143)</f>
        <v>4774.7222222222226</v>
      </c>
      <c r="O2" s="79">
        <f>AVERAGE(N326:N382)</f>
        <v>4389.3859649122805</v>
      </c>
      <c r="P2" s="79">
        <f>AVERAGE(N569:N631)</f>
        <v>3548.4920634920636</v>
      </c>
      <c r="R2" s="63" t="s">
        <v>4693</v>
      </c>
      <c r="X2" s="63" t="s">
        <v>6145</v>
      </c>
      <c r="Z2" s="63" t="s">
        <v>2002</v>
      </c>
      <c r="AJ2" s="63" t="s">
        <v>6150</v>
      </c>
      <c r="AL2" s="63" t="s">
        <v>2002</v>
      </c>
    </row>
    <row r="3" spans="2:38" ht="12.95" customHeight="1">
      <c r="B3" s="101" t="s">
        <v>4694</v>
      </c>
      <c r="C3" s="104">
        <f>C4+C5</f>
        <v>14407.687825000001</v>
      </c>
      <c r="D3" s="104">
        <f t="shared" ref="D3:E3" si="0">D4+D5</f>
        <v>8495.6814270000013</v>
      </c>
      <c r="E3" s="104">
        <f t="shared" si="0"/>
        <v>9839.4259999999995</v>
      </c>
      <c r="F3" s="449"/>
      <c r="G3" s="116"/>
      <c r="H3" s="117" t="s">
        <v>4695</v>
      </c>
      <c r="I3" s="117" t="s">
        <v>4695</v>
      </c>
      <c r="J3" s="117" t="s">
        <v>4695</v>
      </c>
      <c r="M3" s="63" t="s">
        <v>4696</v>
      </c>
      <c r="N3" s="79">
        <f>AVERAGE(N23:N81)</f>
        <v>5768.5593220338988</v>
      </c>
      <c r="O3" s="79">
        <f>AVERAGE(N265:N325)</f>
        <v>4505.7377049180332</v>
      </c>
      <c r="P3" s="79">
        <f>AVERAGE(N507:N568)</f>
        <v>3718.7096774193546</v>
      </c>
      <c r="R3" s="63" t="s">
        <v>4693</v>
      </c>
      <c r="X3" s="63" t="s">
        <v>6147</v>
      </c>
      <c r="Z3" s="63" t="s">
        <v>2002</v>
      </c>
      <c r="AJ3" s="63" t="s">
        <v>6152</v>
      </c>
      <c r="AL3" s="63" t="s">
        <v>2002</v>
      </c>
    </row>
    <row r="4" spans="2:38" ht="12.95" customHeight="1">
      <c r="B4" s="106" t="s">
        <v>4697</v>
      </c>
      <c r="C4" s="105">
        <f>C25/10^6</f>
        <v>14333.536034000001</v>
      </c>
      <c r="D4" s="105">
        <f t="shared" ref="D4:E4" si="1">D25/10^6</f>
        <v>8454.9439010000006</v>
      </c>
      <c r="E4" s="105">
        <f t="shared" si="1"/>
        <v>9504.3043839999991</v>
      </c>
      <c r="F4" s="449"/>
      <c r="G4" s="100" t="s">
        <v>4662</v>
      </c>
      <c r="H4" s="105">
        <f>I23/10^6</f>
        <v>76070.963216999997</v>
      </c>
      <c r="I4" s="105">
        <f t="shared" ref="I4:J4" si="2">J23/10^6</f>
        <v>75231.069096000007</v>
      </c>
      <c r="J4" s="105">
        <f t="shared" si="2"/>
        <v>58062.571964000002</v>
      </c>
      <c r="M4" s="63" t="s">
        <v>4698</v>
      </c>
      <c r="N4" s="79">
        <f>AVERAGE(N23:N143)</f>
        <v>5391.9473684210525</v>
      </c>
      <c r="O4" s="79">
        <f>AVERAGE(N265:N385)</f>
        <v>4449.0495867768595</v>
      </c>
      <c r="P4" s="79">
        <f>AVERAGE(N507:N631)</f>
        <v>3632.92</v>
      </c>
      <c r="R4" s="63" t="s">
        <v>2002</v>
      </c>
      <c r="X4" s="63" t="s">
        <v>6148</v>
      </c>
      <c r="Z4" s="63" t="s">
        <v>2002</v>
      </c>
      <c r="AJ4" s="63" t="s">
        <v>6153</v>
      </c>
      <c r="AL4" s="63" t="s">
        <v>2002</v>
      </c>
    </row>
    <row r="5" spans="2:38" ht="12.95" customHeight="1">
      <c r="B5" s="106" t="s">
        <v>4699</v>
      </c>
      <c r="C5" s="105">
        <f>C29/10^6</f>
        <v>74.151791000000003</v>
      </c>
      <c r="D5" s="105">
        <f t="shared" ref="D5:E5" si="3">D29/10^6</f>
        <v>40.737526000000003</v>
      </c>
      <c r="E5" s="105">
        <f t="shared" si="3"/>
        <v>335.12161600000002</v>
      </c>
      <c r="F5" s="449"/>
      <c r="G5" s="100" t="s">
        <v>4700</v>
      </c>
      <c r="H5" s="105">
        <f>I27/10^6</f>
        <v>14934.316274000001</v>
      </c>
      <c r="I5" s="105">
        <f t="shared" ref="I5:J5" si="4">J27/10^6</f>
        <v>12525.143376</v>
      </c>
      <c r="J5" s="105">
        <f t="shared" si="4"/>
        <v>9353.9504610000004</v>
      </c>
      <c r="M5" s="63" t="s">
        <v>4701</v>
      </c>
      <c r="N5" s="219">
        <f>U82</f>
        <v>81534</v>
      </c>
      <c r="O5" s="219">
        <f>U326</f>
        <v>74940</v>
      </c>
      <c r="P5" s="219">
        <f>U569</f>
        <v>62628</v>
      </c>
      <c r="R5" s="63" t="s">
        <v>4703</v>
      </c>
      <c r="X5" s="63" t="s">
        <v>6146</v>
      </c>
      <c r="Z5" s="63" t="s">
        <v>2003</v>
      </c>
      <c r="AJ5" s="63" t="s">
        <v>6151</v>
      </c>
      <c r="AL5" s="63" t="s">
        <v>2003</v>
      </c>
    </row>
    <row r="6" spans="2:38" ht="12.95" customHeight="1">
      <c r="B6" s="506" t="s">
        <v>4704</v>
      </c>
      <c r="C6" s="507">
        <f t="shared" ref="C6:E6" si="5">SUM(C7:C9)</f>
        <v>75272.804107000004</v>
      </c>
      <c r="D6" s="507">
        <f t="shared" si="5"/>
        <v>62194.825793000004</v>
      </c>
      <c r="E6" s="507">
        <f t="shared" si="5"/>
        <v>59723.109161</v>
      </c>
      <c r="F6" s="449"/>
      <c r="G6" s="100" t="s">
        <v>4705</v>
      </c>
      <c r="H6" s="105">
        <f>I51/10^3</f>
        <v>6461.8869999999997</v>
      </c>
      <c r="I6" s="105">
        <f t="shared" ref="I6:J6" si="6">J51/10^3</f>
        <v>6723.52</v>
      </c>
      <c r="J6" s="105">
        <f t="shared" si="6"/>
        <v>5813.8190000000004</v>
      </c>
      <c r="M6" s="63" t="s">
        <v>4707</v>
      </c>
      <c r="N6" s="219">
        <f>U23</f>
        <v>151057</v>
      </c>
      <c r="O6" s="219" t="str">
        <f>U265</f>
        <v>84,932</v>
      </c>
      <c r="P6" s="219">
        <f>U507</f>
        <v>67981</v>
      </c>
      <c r="R6" s="63" t="s">
        <v>4703</v>
      </c>
      <c r="X6" s="63" t="s">
        <v>6149</v>
      </c>
      <c r="Z6" s="63" t="s">
        <v>2003</v>
      </c>
      <c r="AJ6" s="63" t="s">
        <v>6154</v>
      </c>
      <c r="AL6" s="63" t="s">
        <v>2003</v>
      </c>
    </row>
    <row r="7" spans="2:38" ht="12.95" customHeight="1">
      <c r="B7" s="108" t="s">
        <v>4708</v>
      </c>
      <c r="C7" s="109">
        <f>(C46+C48)/10^6</f>
        <v>30994.267083999999</v>
      </c>
      <c r="D7" s="109">
        <f t="shared" ref="D7:E7" si="7">(D46+D48)/10^6</f>
        <v>23964.820732</v>
      </c>
      <c r="E7" s="109">
        <f t="shared" si="7"/>
        <v>15408.863230000001</v>
      </c>
      <c r="F7" s="449"/>
      <c r="G7" s="100" t="s">
        <v>4710</v>
      </c>
      <c r="H7" s="105">
        <f>H5+H6</f>
        <v>21396.203274</v>
      </c>
      <c r="I7" s="105">
        <f t="shared" ref="I7:J7" si="8">I5+I6</f>
        <v>19248.663376</v>
      </c>
      <c r="J7" s="105">
        <f t="shared" si="8"/>
        <v>15167.769461</v>
      </c>
      <c r="N7" s="219">
        <f>V23</f>
        <v>18199659</v>
      </c>
      <c r="O7" s="219" t="str">
        <f>V265</f>
        <v>17,842,803</v>
      </c>
      <c r="P7" s="219">
        <f>V507</f>
        <v>17842803</v>
      </c>
      <c r="R7" s="505" t="s">
        <v>6367</v>
      </c>
    </row>
    <row r="8" spans="2:38" ht="12.95" customHeight="1" thickBot="1">
      <c r="B8" s="108" t="s">
        <v>4711</v>
      </c>
      <c r="C8" s="109">
        <f>(C50)/10^6</f>
        <v>44278.537022999997</v>
      </c>
      <c r="D8" s="109">
        <f t="shared" ref="D8:E8" si="9">(D50)/10^6</f>
        <v>38230.005061000003</v>
      </c>
      <c r="E8" s="109">
        <f t="shared" si="9"/>
        <v>44314.245930999998</v>
      </c>
      <c r="F8" s="449"/>
      <c r="G8" s="110" t="s">
        <v>4713</v>
      </c>
      <c r="H8" s="111">
        <f>I34/10^6</f>
        <v>9033.2050899999995</v>
      </c>
      <c r="I8" s="111">
        <f t="shared" ref="I8:J8" si="10">J34/10^6</f>
        <v>11581.612032999999</v>
      </c>
      <c r="J8" s="111">
        <f t="shared" si="10"/>
        <v>5485.0207959999998</v>
      </c>
    </row>
    <row r="9" spans="2:38" ht="12.95" customHeight="1" thickTop="1">
      <c r="B9" s="108" t="s">
        <v>4715</v>
      </c>
      <c r="C9" s="112">
        <v>0</v>
      </c>
      <c r="D9" s="112">
        <v>0</v>
      </c>
      <c r="E9" s="112">
        <v>0</v>
      </c>
      <c r="F9" s="449"/>
      <c r="G9" s="449"/>
      <c r="H9" s="449"/>
      <c r="I9" s="449"/>
    </row>
    <row r="10" spans="2:38" ht="12.95" customHeight="1">
      <c r="B10" s="506" t="s">
        <v>4716</v>
      </c>
      <c r="C10" s="507">
        <f>SUM(C11:C14)</f>
        <v>4096.8570380000001</v>
      </c>
      <c r="D10" s="507">
        <f t="shared" ref="D10:E10" si="11">SUM(D11:D14)</f>
        <v>4165.3421669999998</v>
      </c>
      <c r="E10" s="507">
        <f t="shared" si="11"/>
        <v>3940.4277339999999</v>
      </c>
      <c r="F10" s="449"/>
      <c r="G10" s="449"/>
      <c r="H10" s="449"/>
      <c r="I10" s="449"/>
    </row>
    <row r="11" spans="2:38" ht="12.95" customHeight="1">
      <c r="B11" s="106" t="s">
        <v>4717</v>
      </c>
      <c r="C11" s="109">
        <f>(C35+C39)/10^6</f>
        <v>4096.8570380000001</v>
      </c>
      <c r="D11" s="109">
        <f t="shared" ref="D11:E11" si="12">(D35+D39)/10^6</f>
        <v>4165.3421669999998</v>
      </c>
      <c r="E11" s="109">
        <f t="shared" si="12"/>
        <v>3940.4277339999999</v>
      </c>
      <c r="F11" s="449"/>
      <c r="G11" s="449"/>
      <c r="H11" s="449"/>
      <c r="I11" s="449"/>
    </row>
    <row r="12" spans="2:38" ht="12.95" customHeight="1">
      <c r="B12" s="106" t="s">
        <v>4718</v>
      </c>
      <c r="C12" s="49">
        <v>0</v>
      </c>
      <c r="D12" s="49">
        <v>0</v>
      </c>
      <c r="E12" s="49">
        <v>0</v>
      </c>
      <c r="F12" s="449"/>
      <c r="G12" s="449"/>
      <c r="H12" s="449"/>
      <c r="I12" s="449"/>
    </row>
    <row r="13" spans="2:38" ht="12.95" customHeight="1">
      <c r="B13" s="106" t="s">
        <v>4719</v>
      </c>
      <c r="C13" s="49">
        <v>0</v>
      </c>
      <c r="D13" s="49">
        <v>0</v>
      </c>
      <c r="E13" s="49">
        <v>0</v>
      </c>
      <c r="F13" s="449"/>
      <c r="G13" s="449"/>
      <c r="H13" s="449"/>
      <c r="I13" s="449"/>
    </row>
    <row r="14" spans="2:38" ht="12.95" customHeight="1">
      <c r="B14" s="106" t="s">
        <v>4721</v>
      </c>
      <c r="C14" s="49">
        <v>0</v>
      </c>
      <c r="D14" s="49">
        <v>0</v>
      </c>
      <c r="E14" s="49">
        <v>0</v>
      </c>
      <c r="F14" s="449"/>
      <c r="G14" s="449"/>
      <c r="H14" s="449"/>
      <c r="I14" s="449"/>
    </row>
    <row r="15" spans="2:38" ht="12.95" customHeight="1" thickBot="1">
      <c r="B15" s="508" t="s">
        <v>4723</v>
      </c>
      <c r="C15" s="509">
        <f>C65/10^6</f>
        <v>116581.785987</v>
      </c>
      <c r="D15" s="509">
        <f t="shared" ref="D15:E15" si="13">D65/10^6</f>
        <v>107554.175898</v>
      </c>
      <c r="E15" s="509">
        <f t="shared" si="13"/>
        <v>96964.648939000006</v>
      </c>
      <c r="F15" s="449"/>
      <c r="G15" s="449"/>
      <c r="H15" s="449"/>
      <c r="I15" s="449"/>
    </row>
    <row r="16" spans="2:38" ht="12.95" customHeight="1" thickTop="1"/>
    <row r="17" spans="2:45" ht="12.95" customHeight="1">
      <c r="B17" s="511" t="s">
        <v>4724</v>
      </c>
      <c r="G17" s="511" t="s">
        <v>125</v>
      </c>
      <c r="H17" s="511"/>
      <c r="I17" s="510"/>
      <c r="J17" s="510"/>
      <c r="K17" s="510"/>
    </row>
    <row r="18" spans="2:45" ht="12.95" customHeight="1">
      <c r="B18" s="512" t="s">
        <v>4725</v>
      </c>
      <c r="G18" s="512" t="s">
        <v>4726</v>
      </c>
      <c r="H18" s="512"/>
      <c r="I18" s="510"/>
      <c r="J18" s="510"/>
      <c r="K18" s="510"/>
    </row>
    <row r="19" spans="2:45" ht="12.95" customHeight="1">
      <c r="B19" s="512" t="s">
        <v>4727</v>
      </c>
      <c r="G19" s="512" t="s">
        <v>4728</v>
      </c>
      <c r="H19" s="512"/>
      <c r="I19" s="510"/>
      <c r="J19" s="510"/>
      <c r="K19" s="510"/>
    </row>
    <row r="20" spans="2:45" ht="12.95" customHeight="1">
      <c r="B20" s="512" t="s">
        <v>4729</v>
      </c>
      <c r="G20" s="512" t="s">
        <v>4730</v>
      </c>
      <c r="H20" s="512"/>
      <c r="I20" s="510"/>
      <c r="J20" s="510"/>
      <c r="K20" s="510"/>
    </row>
    <row r="21" spans="2:45" ht="12.95" customHeight="1">
      <c r="B21" s="512" t="s">
        <v>121</v>
      </c>
      <c r="G21" s="512" t="s">
        <v>121</v>
      </c>
      <c r="H21" s="512"/>
      <c r="I21" s="510"/>
      <c r="J21" s="510"/>
      <c r="K21" s="510"/>
    </row>
    <row r="22" spans="2:45" ht="12.95" customHeight="1">
      <c r="B22" s="513"/>
      <c r="C22" s="514" t="s">
        <v>4731</v>
      </c>
      <c r="D22" s="514" t="s">
        <v>4732</v>
      </c>
      <c r="E22" s="515" t="s">
        <v>4733</v>
      </c>
      <c r="G22" s="513"/>
      <c r="H22" s="516"/>
      <c r="I22" s="514" t="s">
        <v>4731</v>
      </c>
      <c r="J22" s="514" t="s">
        <v>4732</v>
      </c>
      <c r="K22" s="515" t="s">
        <v>4733</v>
      </c>
      <c r="M22" s="517" t="s">
        <v>127</v>
      </c>
      <c r="N22" s="517" t="s">
        <v>128</v>
      </c>
      <c r="O22" s="517" t="s">
        <v>129</v>
      </c>
      <c r="P22" s="517" t="s">
        <v>130</v>
      </c>
      <c r="Q22" s="517" t="s">
        <v>131</v>
      </c>
      <c r="R22" s="517" t="s">
        <v>132</v>
      </c>
      <c r="S22" s="517" t="s">
        <v>133</v>
      </c>
      <c r="T22" s="517" t="s">
        <v>134</v>
      </c>
      <c r="U22" s="517" t="s">
        <v>135</v>
      </c>
      <c r="V22" s="517" t="s">
        <v>136</v>
      </c>
      <c r="X22" s="517" t="s">
        <v>127</v>
      </c>
      <c r="Y22" s="517" t="s">
        <v>128</v>
      </c>
      <c r="Z22" s="517" t="s">
        <v>129</v>
      </c>
      <c r="AA22" s="517" t="s">
        <v>130</v>
      </c>
      <c r="AB22" s="517" t="s">
        <v>131</v>
      </c>
      <c r="AC22" s="517" t="s">
        <v>132</v>
      </c>
      <c r="AD22" s="517" t="s">
        <v>133</v>
      </c>
      <c r="AE22" s="517" t="s">
        <v>134</v>
      </c>
      <c r="AF22" s="517" t="s">
        <v>135</v>
      </c>
      <c r="AG22" s="517" t="s">
        <v>136</v>
      </c>
      <c r="AJ22" s="517" t="s">
        <v>127</v>
      </c>
      <c r="AK22" s="517" t="s">
        <v>128</v>
      </c>
      <c r="AL22" s="517" t="s">
        <v>129</v>
      </c>
      <c r="AM22" s="517" t="s">
        <v>130</v>
      </c>
      <c r="AN22" s="517" t="s">
        <v>131</v>
      </c>
      <c r="AO22" s="517" t="s">
        <v>132</v>
      </c>
      <c r="AP22" s="517" t="s">
        <v>133</v>
      </c>
      <c r="AQ22" s="517" t="s">
        <v>134</v>
      </c>
      <c r="AR22" s="517" t="s">
        <v>135</v>
      </c>
      <c r="AS22" s="517" t="s">
        <v>136</v>
      </c>
    </row>
    <row r="23" spans="2:45" ht="12.95" customHeight="1">
      <c r="B23" s="518" t="s">
        <v>14</v>
      </c>
      <c r="C23" s="519"/>
      <c r="D23" s="519"/>
      <c r="E23" s="520"/>
      <c r="G23" s="521" t="s">
        <v>52</v>
      </c>
      <c r="H23" s="522"/>
      <c r="I23" s="523">
        <v>76070963217</v>
      </c>
      <c r="J23" s="523">
        <v>75231069096</v>
      </c>
      <c r="K23" s="524">
        <v>58062571964</v>
      </c>
      <c r="M23" s="525" t="s">
        <v>2082</v>
      </c>
      <c r="N23" s="526">
        <v>8300</v>
      </c>
      <c r="O23" s="527">
        <v>100</v>
      </c>
      <c r="P23" s="526">
        <v>957735</v>
      </c>
      <c r="Q23" s="526">
        <v>7870353240</v>
      </c>
      <c r="R23" s="526">
        <v>8150</v>
      </c>
      <c r="S23" s="526">
        <v>8650</v>
      </c>
      <c r="T23" s="526">
        <v>7850</v>
      </c>
      <c r="U23" s="526">
        <v>151057</v>
      </c>
      <c r="V23" s="526">
        <v>18199659</v>
      </c>
    </row>
    <row r="24" spans="2:45" ht="12.95" customHeight="1">
      <c r="B24" s="521" t="s">
        <v>15</v>
      </c>
      <c r="C24" s="523">
        <v>22122490957</v>
      </c>
      <c r="D24" s="523">
        <v>17694788876</v>
      </c>
      <c r="E24" s="524">
        <v>18794888883</v>
      </c>
      <c r="G24" s="521" t="s">
        <v>53</v>
      </c>
      <c r="H24" s="522"/>
      <c r="I24" s="523">
        <v>58456978919</v>
      </c>
      <c r="J24" s="523">
        <v>58745035433</v>
      </c>
      <c r="K24" s="524">
        <v>45353944046</v>
      </c>
      <c r="M24" s="525" t="s">
        <v>2083</v>
      </c>
      <c r="N24" s="526">
        <v>8200</v>
      </c>
      <c r="O24" s="527">
        <v>-220</v>
      </c>
      <c r="P24" s="526">
        <v>612784</v>
      </c>
      <c r="Q24" s="526">
        <v>5064609890</v>
      </c>
      <c r="R24" s="526">
        <v>8440</v>
      </c>
      <c r="S24" s="526">
        <v>8490</v>
      </c>
      <c r="T24" s="526">
        <v>8150</v>
      </c>
      <c r="U24" s="526">
        <v>149237</v>
      </c>
      <c r="V24" s="526">
        <v>18199659</v>
      </c>
    </row>
    <row r="25" spans="2:45" ht="12.95" customHeight="1">
      <c r="B25" s="521" t="s">
        <v>16</v>
      </c>
      <c r="C25" s="523">
        <v>14333536034</v>
      </c>
      <c r="D25" s="523">
        <v>8454943901</v>
      </c>
      <c r="E25" s="524">
        <v>9504304384</v>
      </c>
      <c r="G25" s="521" t="s">
        <v>54</v>
      </c>
      <c r="H25" s="522"/>
      <c r="I25" s="523">
        <v>17613984298</v>
      </c>
      <c r="J25" s="523">
        <v>16486033663</v>
      </c>
      <c r="K25" s="524">
        <v>12708627918</v>
      </c>
      <c r="M25" s="525" t="s">
        <v>2087</v>
      </c>
      <c r="N25" s="526">
        <v>8420</v>
      </c>
      <c r="O25" s="527">
        <v>90</v>
      </c>
      <c r="P25" s="526">
        <v>1500440</v>
      </c>
      <c r="Q25" s="526">
        <v>12884856320</v>
      </c>
      <c r="R25" s="526">
        <v>8330</v>
      </c>
      <c r="S25" s="526">
        <v>9020</v>
      </c>
      <c r="T25" s="526">
        <v>8170</v>
      </c>
      <c r="U25" s="526">
        <v>153241</v>
      </c>
      <c r="V25" s="526">
        <v>18199659</v>
      </c>
    </row>
    <row r="26" spans="2:45" ht="12.95" customHeight="1">
      <c r="B26" s="521" t="s">
        <v>2103</v>
      </c>
      <c r="C26" s="519">
        <v>0</v>
      </c>
      <c r="D26" s="523">
        <v>20340000</v>
      </c>
      <c r="E26" s="524">
        <v>25125000</v>
      </c>
      <c r="G26" s="521" t="s">
        <v>55</v>
      </c>
      <c r="H26" s="522"/>
      <c r="I26" s="523">
        <v>2679668024</v>
      </c>
      <c r="J26" s="523">
        <v>3960890287</v>
      </c>
      <c r="K26" s="524">
        <v>3354677457</v>
      </c>
      <c r="M26" s="525" t="s">
        <v>2088</v>
      </c>
      <c r="N26" s="526">
        <v>8330</v>
      </c>
      <c r="O26" s="527">
        <v>420</v>
      </c>
      <c r="P26" s="526">
        <v>1469565</v>
      </c>
      <c r="Q26" s="526">
        <v>11983451980</v>
      </c>
      <c r="R26" s="526">
        <v>7930</v>
      </c>
      <c r="S26" s="526">
        <v>8450</v>
      </c>
      <c r="T26" s="526">
        <v>7760</v>
      </c>
      <c r="U26" s="526">
        <v>151603</v>
      </c>
      <c r="V26" s="526">
        <v>18199659</v>
      </c>
    </row>
    <row r="27" spans="2:45" ht="12.95" customHeight="1">
      <c r="B27" s="521" t="s">
        <v>4734</v>
      </c>
      <c r="C27" s="523">
        <v>109704219</v>
      </c>
      <c r="D27" s="519">
        <v>0</v>
      </c>
      <c r="E27" s="520">
        <v>0</v>
      </c>
      <c r="G27" s="521" t="s">
        <v>56</v>
      </c>
      <c r="H27" s="522"/>
      <c r="I27" s="523">
        <v>14934316274</v>
      </c>
      <c r="J27" s="523">
        <v>12525143376</v>
      </c>
      <c r="K27" s="524">
        <v>9353950461</v>
      </c>
      <c r="M27" s="525" t="s">
        <v>2089</v>
      </c>
      <c r="N27" s="526">
        <v>7910</v>
      </c>
      <c r="O27" s="527">
        <v>30</v>
      </c>
      <c r="P27" s="526">
        <v>1182518</v>
      </c>
      <c r="Q27" s="526">
        <v>9280001960</v>
      </c>
      <c r="R27" s="526">
        <v>7790</v>
      </c>
      <c r="S27" s="526">
        <v>7960</v>
      </c>
      <c r="T27" s="526">
        <v>7740</v>
      </c>
      <c r="U27" s="526">
        <v>143959</v>
      </c>
      <c r="V27" s="526">
        <v>18199659</v>
      </c>
    </row>
    <row r="28" spans="2:45" ht="12.95" customHeight="1">
      <c r="B28" s="521" t="s">
        <v>18</v>
      </c>
      <c r="C28" s="523">
        <v>7026042873</v>
      </c>
      <c r="D28" s="523">
        <v>8624934519</v>
      </c>
      <c r="E28" s="524">
        <v>8159401862</v>
      </c>
      <c r="G28" s="521" t="s">
        <v>57</v>
      </c>
      <c r="H28" s="522"/>
      <c r="I28" s="523">
        <v>548537758</v>
      </c>
      <c r="J28" s="523">
        <v>5157476244</v>
      </c>
      <c r="K28" s="524">
        <v>1039743807</v>
      </c>
      <c r="M28" s="525" t="s">
        <v>2090</v>
      </c>
      <c r="N28" s="526">
        <v>7880</v>
      </c>
      <c r="O28" s="526">
        <v>1000</v>
      </c>
      <c r="P28" s="526">
        <v>3960027</v>
      </c>
      <c r="Q28" s="526">
        <v>29983578440</v>
      </c>
      <c r="R28" s="526">
        <v>6830</v>
      </c>
      <c r="S28" s="526">
        <v>7990</v>
      </c>
      <c r="T28" s="526">
        <v>6830</v>
      </c>
      <c r="U28" s="526">
        <v>143413</v>
      </c>
      <c r="V28" s="526">
        <v>18199659</v>
      </c>
    </row>
    <row r="29" spans="2:45" ht="12.95" customHeight="1">
      <c r="B29" s="521" t="s">
        <v>21</v>
      </c>
      <c r="C29" s="523">
        <v>74151791</v>
      </c>
      <c r="D29" s="523">
        <v>40737526</v>
      </c>
      <c r="E29" s="524">
        <v>335121616</v>
      </c>
      <c r="G29" s="521" t="s">
        <v>58</v>
      </c>
      <c r="H29" s="522"/>
      <c r="I29" s="523">
        <v>2212655699</v>
      </c>
      <c r="J29" s="523">
        <v>1431617432</v>
      </c>
      <c r="K29" s="524">
        <v>2296391244</v>
      </c>
      <c r="M29" s="525" t="s">
        <v>2091</v>
      </c>
      <c r="N29" s="526">
        <v>6880</v>
      </c>
      <c r="O29" s="527">
        <v>-20</v>
      </c>
      <c r="P29" s="526">
        <v>734011</v>
      </c>
      <c r="Q29" s="526">
        <v>5080246770</v>
      </c>
      <c r="R29" s="526">
        <v>6940</v>
      </c>
      <c r="S29" s="526">
        <v>7160</v>
      </c>
      <c r="T29" s="526">
        <v>6690</v>
      </c>
      <c r="U29" s="526">
        <v>125214</v>
      </c>
      <c r="V29" s="526">
        <v>18199659</v>
      </c>
    </row>
    <row r="30" spans="2:45" ht="12.95" customHeight="1">
      <c r="B30" s="521" t="s">
        <v>22</v>
      </c>
      <c r="C30" s="523">
        <v>482401027</v>
      </c>
      <c r="D30" s="523">
        <v>472678635</v>
      </c>
      <c r="E30" s="524">
        <v>657596252</v>
      </c>
      <c r="G30" s="521" t="s">
        <v>59</v>
      </c>
      <c r="H30" s="522"/>
      <c r="I30" s="523">
        <v>275887709</v>
      </c>
      <c r="J30" s="523">
        <v>190346968</v>
      </c>
      <c r="K30" s="524">
        <v>227199473</v>
      </c>
      <c r="M30" s="525" t="s">
        <v>2093</v>
      </c>
      <c r="N30" s="526">
        <v>6900</v>
      </c>
      <c r="O30" s="527">
        <v>10</v>
      </c>
      <c r="P30" s="526">
        <v>637396</v>
      </c>
      <c r="Q30" s="526">
        <v>4363187260</v>
      </c>
      <c r="R30" s="526">
        <v>6830</v>
      </c>
      <c r="S30" s="526">
        <v>6950</v>
      </c>
      <c r="T30" s="526">
        <v>6700</v>
      </c>
      <c r="U30" s="526">
        <v>125578</v>
      </c>
      <c r="V30" s="526">
        <v>18199659</v>
      </c>
    </row>
    <row r="31" spans="2:45" ht="12.95" customHeight="1">
      <c r="B31" s="521" t="s">
        <v>19</v>
      </c>
      <c r="C31" s="523">
        <v>96655013</v>
      </c>
      <c r="D31" s="523">
        <v>81154295</v>
      </c>
      <c r="E31" s="524">
        <v>113339769</v>
      </c>
      <c r="G31" s="521" t="s">
        <v>60</v>
      </c>
      <c r="H31" s="522"/>
      <c r="I31" s="523">
        <v>1450949407</v>
      </c>
      <c r="J31" s="523">
        <v>1600160938</v>
      </c>
      <c r="K31" s="524">
        <v>1657094652</v>
      </c>
      <c r="M31" s="525" t="s">
        <v>2096</v>
      </c>
      <c r="N31" s="526">
        <v>6890</v>
      </c>
      <c r="O31" s="527">
        <v>150</v>
      </c>
      <c r="P31" s="526">
        <v>748490</v>
      </c>
      <c r="Q31" s="526">
        <v>5082088790</v>
      </c>
      <c r="R31" s="526">
        <v>6730</v>
      </c>
      <c r="S31" s="526">
        <v>6930</v>
      </c>
      <c r="T31" s="526">
        <v>6630</v>
      </c>
      <c r="U31" s="526">
        <v>125396</v>
      </c>
      <c r="V31" s="526">
        <v>18199659</v>
      </c>
    </row>
    <row r="32" spans="2:45" ht="12.95" customHeight="1">
      <c r="B32" s="521" t="s">
        <v>23</v>
      </c>
      <c r="C32" s="523">
        <v>187009568594</v>
      </c>
      <c r="D32" s="523">
        <v>170576558054</v>
      </c>
      <c r="E32" s="524">
        <v>154509556018</v>
      </c>
      <c r="G32" s="521" t="s">
        <v>61</v>
      </c>
      <c r="H32" s="522"/>
      <c r="I32" s="523">
        <v>12095136635</v>
      </c>
      <c r="J32" s="523">
        <v>14841188218</v>
      </c>
      <c r="K32" s="524">
        <v>6667407845</v>
      </c>
      <c r="M32" s="525" t="s">
        <v>2098</v>
      </c>
      <c r="N32" s="526">
        <v>6740</v>
      </c>
      <c r="O32" s="527">
        <v>100</v>
      </c>
      <c r="P32" s="526">
        <v>1477204</v>
      </c>
      <c r="Q32" s="526">
        <v>10071194490</v>
      </c>
      <c r="R32" s="526">
        <v>6740</v>
      </c>
      <c r="S32" s="526">
        <v>7190</v>
      </c>
      <c r="T32" s="526">
        <v>6550</v>
      </c>
      <c r="U32" s="526">
        <v>122666</v>
      </c>
      <c r="V32" s="526">
        <v>18199659</v>
      </c>
    </row>
    <row r="33" spans="2:22" ht="12.95" customHeight="1">
      <c r="B33" s="521" t="s">
        <v>27</v>
      </c>
      <c r="C33" s="519">
        <v>0</v>
      </c>
      <c r="D33" s="523">
        <v>281375600</v>
      </c>
      <c r="E33" s="524">
        <v>278896100</v>
      </c>
      <c r="G33" s="521" t="s">
        <v>62</v>
      </c>
      <c r="H33" s="522"/>
      <c r="I33" s="523">
        <v>3061931545</v>
      </c>
      <c r="J33" s="523">
        <v>3259576185</v>
      </c>
      <c r="K33" s="524">
        <v>1182387049</v>
      </c>
      <c r="M33" s="525" t="s">
        <v>2100</v>
      </c>
      <c r="N33" s="526">
        <v>6640</v>
      </c>
      <c r="O33" s="527">
        <v>70</v>
      </c>
      <c r="P33" s="526">
        <v>1388346</v>
      </c>
      <c r="Q33" s="526">
        <v>9325968700</v>
      </c>
      <c r="R33" s="526">
        <v>6570</v>
      </c>
      <c r="S33" s="526">
        <v>6870</v>
      </c>
      <c r="T33" s="526">
        <v>6460</v>
      </c>
      <c r="U33" s="526">
        <v>120846</v>
      </c>
      <c r="V33" s="526">
        <v>18199659</v>
      </c>
    </row>
    <row r="34" spans="2:22" ht="12.95" customHeight="1">
      <c r="B34" s="521" t="s">
        <v>2125</v>
      </c>
      <c r="C34" s="519">
        <v>0</v>
      </c>
      <c r="D34" s="523">
        <v>58310000</v>
      </c>
      <c r="E34" s="524">
        <v>58415000</v>
      </c>
      <c r="G34" s="521" t="s">
        <v>63</v>
      </c>
      <c r="H34" s="522"/>
      <c r="I34" s="523">
        <v>9033205090</v>
      </c>
      <c r="J34" s="523">
        <v>11581612033</v>
      </c>
      <c r="K34" s="524">
        <v>5485020796</v>
      </c>
      <c r="M34" s="525" t="s">
        <v>2102</v>
      </c>
      <c r="N34" s="526">
        <v>6570</v>
      </c>
      <c r="O34" s="527">
        <v>-210</v>
      </c>
      <c r="P34" s="526">
        <v>797413</v>
      </c>
      <c r="Q34" s="526">
        <v>5280691710</v>
      </c>
      <c r="R34" s="526">
        <v>6790</v>
      </c>
      <c r="S34" s="526">
        <v>6800</v>
      </c>
      <c r="T34" s="526">
        <v>6510</v>
      </c>
      <c r="U34" s="526">
        <v>119572</v>
      </c>
      <c r="V34" s="526">
        <v>18199659</v>
      </c>
    </row>
    <row r="35" spans="2:22" ht="12.95" customHeight="1">
      <c r="B35" s="521" t="s">
        <v>2372</v>
      </c>
      <c r="C35" s="523">
        <v>289369000</v>
      </c>
      <c r="D35" s="519">
        <v>0</v>
      </c>
      <c r="E35" s="520">
        <v>0</v>
      </c>
      <c r="G35" s="521" t="s">
        <v>68</v>
      </c>
      <c r="H35" s="522"/>
      <c r="I35" s="519"/>
      <c r="J35" s="519"/>
      <c r="K35" s="520"/>
      <c r="M35" s="525" t="s">
        <v>2105</v>
      </c>
      <c r="N35" s="526">
        <v>6780</v>
      </c>
      <c r="O35" s="527">
        <v>750</v>
      </c>
      <c r="P35" s="526">
        <v>2277428</v>
      </c>
      <c r="Q35" s="526">
        <v>14744775950</v>
      </c>
      <c r="R35" s="526">
        <v>6030</v>
      </c>
      <c r="S35" s="526">
        <v>6780</v>
      </c>
      <c r="T35" s="526">
        <v>6030</v>
      </c>
      <c r="U35" s="526">
        <v>123394</v>
      </c>
      <c r="V35" s="526">
        <v>18199659</v>
      </c>
    </row>
    <row r="36" spans="2:22" ht="12.95" customHeight="1">
      <c r="B36" s="521" t="s">
        <v>28</v>
      </c>
      <c r="C36" s="523">
        <v>179495672366</v>
      </c>
      <c r="D36" s="523">
        <v>162654491097</v>
      </c>
      <c r="E36" s="524">
        <v>146814777994</v>
      </c>
      <c r="G36" s="521" t="s">
        <v>1361</v>
      </c>
      <c r="H36" s="522"/>
      <c r="I36" s="523">
        <v>9033205090</v>
      </c>
      <c r="J36" s="523">
        <v>11504984125</v>
      </c>
      <c r="K36" s="524">
        <v>5622716500</v>
      </c>
      <c r="M36" s="525" t="s">
        <v>2108</v>
      </c>
      <c r="N36" s="526">
        <v>6030</v>
      </c>
      <c r="O36" s="527">
        <v>370</v>
      </c>
      <c r="P36" s="526">
        <v>925843</v>
      </c>
      <c r="Q36" s="526">
        <v>5508867150</v>
      </c>
      <c r="R36" s="526">
        <v>5700</v>
      </c>
      <c r="S36" s="526">
        <v>6090</v>
      </c>
      <c r="T36" s="526">
        <v>5690</v>
      </c>
      <c r="U36" s="526">
        <v>109744</v>
      </c>
      <c r="V36" s="526">
        <v>18199659</v>
      </c>
    </row>
    <row r="37" spans="2:22" ht="12.95" customHeight="1">
      <c r="B37" s="521" t="s">
        <v>1244</v>
      </c>
      <c r="C37" s="523">
        <v>3256315898</v>
      </c>
      <c r="D37" s="523">
        <v>3256315898</v>
      </c>
      <c r="E37" s="524">
        <v>3256315898</v>
      </c>
      <c r="G37" s="521" t="s">
        <v>1362</v>
      </c>
      <c r="H37" s="522"/>
      <c r="I37" s="519">
        <v>0</v>
      </c>
      <c r="J37" s="523">
        <v>76627908</v>
      </c>
      <c r="K37" s="524">
        <v>-137695704</v>
      </c>
      <c r="M37" s="525" t="s">
        <v>2109</v>
      </c>
      <c r="N37" s="526">
        <v>5660</v>
      </c>
      <c r="O37" s="527">
        <v>-70</v>
      </c>
      <c r="P37" s="526">
        <v>328329</v>
      </c>
      <c r="Q37" s="526">
        <v>1839766770</v>
      </c>
      <c r="R37" s="526">
        <v>5740</v>
      </c>
      <c r="S37" s="526">
        <v>5750</v>
      </c>
      <c r="T37" s="526">
        <v>5530</v>
      </c>
      <c r="U37" s="526">
        <v>103010</v>
      </c>
      <c r="V37" s="526">
        <v>18199659</v>
      </c>
    </row>
    <row r="38" spans="2:22" ht="12.95" customHeight="1">
      <c r="B38" s="521" t="s">
        <v>1245</v>
      </c>
      <c r="C38" s="523">
        <v>160723292</v>
      </c>
      <c r="D38" s="523">
        <v>160723292</v>
      </c>
      <c r="E38" s="524">
        <v>160723292</v>
      </c>
      <c r="G38" s="521" t="s">
        <v>64</v>
      </c>
      <c r="H38" s="522"/>
      <c r="I38" s="523">
        <v>81469871</v>
      </c>
      <c r="J38" s="523">
        <v>-53152870</v>
      </c>
      <c r="K38" s="524">
        <v>-105583367</v>
      </c>
      <c r="M38" s="525" t="s">
        <v>2112</v>
      </c>
      <c r="N38" s="526">
        <v>5730</v>
      </c>
      <c r="O38" s="527">
        <v>180</v>
      </c>
      <c r="P38" s="526">
        <v>949959</v>
      </c>
      <c r="Q38" s="526">
        <v>5502877760</v>
      </c>
      <c r="R38" s="526">
        <v>5560</v>
      </c>
      <c r="S38" s="526">
        <v>6080</v>
      </c>
      <c r="T38" s="526">
        <v>5440</v>
      </c>
      <c r="U38" s="526">
        <v>104284</v>
      </c>
      <c r="V38" s="526">
        <v>18199659</v>
      </c>
    </row>
    <row r="39" spans="2:22" ht="12.95" customHeight="1">
      <c r="B39" s="521" t="s">
        <v>30</v>
      </c>
      <c r="C39" s="523">
        <v>3807488038</v>
      </c>
      <c r="D39" s="523">
        <v>4165342167</v>
      </c>
      <c r="E39" s="524">
        <v>3940427734</v>
      </c>
      <c r="G39" s="521" t="s">
        <v>65</v>
      </c>
      <c r="H39" s="522"/>
      <c r="I39" s="523">
        <v>699192</v>
      </c>
      <c r="J39" s="523">
        <v>1934010</v>
      </c>
      <c r="K39" s="524">
        <v>1890252</v>
      </c>
      <c r="M39" s="525" t="s">
        <v>2113</v>
      </c>
      <c r="N39" s="526">
        <v>5550</v>
      </c>
      <c r="O39" s="527">
        <v>-80</v>
      </c>
      <c r="P39" s="526">
        <v>192631</v>
      </c>
      <c r="Q39" s="526">
        <v>1079882630</v>
      </c>
      <c r="R39" s="526">
        <v>5660</v>
      </c>
      <c r="S39" s="526">
        <v>5710</v>
      </c>
      <c r="T39" s="526">
        <v>5450</v>
      </c>
      <c r="U39" s="526">
        <v>101008</v>
      </c>
      <c r="V39" s="526">
        <v>18199659</v>
      </c>
    </row>
    <row r="40" spans="2:22" ht="12.95" customHeight="1">
      <c r="B40" s="521" t="s">
        <v>32</v>
      </c>
      <c r="C40" s="523">
        <v>209132059551</v>
      </c>
      <c r="D40" s="523">
        <v>188271346930</v>
      </c>
      <c r="E40" s="524">
        <v>173304444901</v>
      </c>
      <c r="G40" s="521" t="s">
        <v>80</v>
      </c>
      <c r="H40" s="522"/>
      <c r="I40" s="523">
        <v>80770679</v>
      </c>
      <c r="J40" s="523">
        <v>-55086880</v>
      </c>
      <c r="K40" s="524">
        <v>-107473619</v>
      </c>
      <c r="M40" s="525" t="s">
        <v>2114</v>
      </c>
      <c r="N40" s="526">
        <v>5630</v>
      </c>
      <c r="O40" s="527">
        <v>130</v>
      </c>
      <c r="P40" s="526">
        <v>211122</v>
      </c>
      <c r="Q40" s="526">
        <v>1184127460</v>
      </c>
      <c r="R40" s="526">
        <v>5480</v>
      </c>
      <c r="S40" s="526">
        <v>5690</v>
      </c>
      <c r="T40" s="526">
        <v>5480</v>
      </c>
      <c r="U40" s="526">
        <v>102464</v>
      </c>
      <c r="V40" s="526">
        <v>18199659</v>
      </c>
    </row>
    <row r="41" spans="2:22" ht="12.95" customHeight="1">
      <c r="B41" s="521" t="s">
        <v>33</v>
      </c>
      <c r="C41" s="519"/>
      <c r="D41" s="519"/>
      <c r="E41" s="520"/>
      <c r="G41" s="521" t="s">
        <v>67</v>
      </c>
      <c r="H41" s="522"/>
      <c r="I41" s="523">
        <v>9114674961</v>
      </c>
      <c r="J41" s="523">
        <v>11528459163</v>
      </c>
      <c r="K41" s="524">
        <v>5379437429</v>
      </c>
      <c r="M41" s="525" t="s">
        <v>2115</v>
      </c>
      <c r="N41" s="526">
        <v>5500</v>
      </c>
      <c r="O41" s="527">
        <v>-10</v>
      </c>
      <c r="P41" s="526">
        <v>98343</v>
      </c>
      <c r="Q41" s="526">
        <v>541227850</v>
      </c>
      <c r="R41" s="526">
        <v>5580</v>
      </c>
      <c r="S41" s="526">
        <v>5580</v>
      </c>
      <c r="T41" s="526">
        <v>5440</v>
      </c>
      <c r="U41" s="526">
        <v>100098</v>
      </c>
      <c r="V41" s="526">
        <v>18199659</v>
      </c>
    </row>
    <row r="42" spans="2:22" ht="12.95" customHeight="1">
      <c r="B42" s="521" t="s">
        <v>34</v>
      </c>
      <c r="C42" s="523">
        <v>41616114061</v>
      </c>
      <c r="D42" s="523">
        <v>35603057405</v>
      </c>
      <c r="E42" s="524">
        <v>24923171944</v>
      </c>
      <c r="G42" s="521" t="s">
        <v>69</v>
      </c>
      <c r="H42" s="522"/>
      <c r="I42" s="519"/>
      <c r="J42" s="519"/>
      <c r="K42" s="520"/>
      <c r="M42" s="525" t="s">
        <v>2117</v>
      </c>
      <c r="N42" s="526">
        <v>5510</v>
      </c>
      <c r="O42" s="527">
        <v>180</v>
      </c>
      <c r="P42" s="526">
        <v>143570</v>
      </c>
      <c r="Q42" s="526">
        <v>792207810</v>
      </c>
      <c r="R42" s="526">
        <v>5420</v>
      </c>
      <c r="S42" s="526">
        <v>5590</v>
      </c>
      <c r="T42" s="526">
        <v>5360</v>
      </c>
      <c r="U42" s="526">
        <v>100280</v>
      </c>
      <c r="V42" s="526">
        <v>18199659</v>
      </c>
    </row>
    <row r="43" spans="2:22" ht="12.95" customHeight="1">
      <c r="B43" s="521" t="s">
        <v>35</v>
      </c>
      <c r="C43" s="523">
        <v>2759756691</v>
      </c>
      <c r="D43" s="523">
        <v>2650151064</v>
      </c>
      <c r="E43" s="524">
        <v>3053385105</v>
      </c>
      <c r="G43" s="521" t="s">
        <v>70</v>
      </c>
      <c r="H43" s="522"/>
      <c r="I43" s="523">
        <v>9114674961</v>
      </c>
      <c r="J43" s="523">
        <v>11451831255</v>
      </c>
      <c r="K43" s="524">
        <v>5517133133</v>
      </c>
      <c r="M43" s="525" t="s">
        <v>2119</v>
      </c>
      <c r="N43" s="526">
        <v>5330</v>
      </c>
      <c r="O43" s="527">
        <v>-220</v>
      </c>
      <c r="P43" s="526">
        <v>207170</v>
      </c>
      <c r="Q43" s="526">
        <v>1127926010</v>
      </c>
      <c r="R43" s="526">
        <v>5530</v>
      </c>
      <c r="S43" s="526">
        <v>5590</v>
      </c>
      <c r="T43" s="526">
        <v>5310</v>
      </c>
      <c r="U43" s="526">
        <v>97004</v>
      </c>
      <c r="V43" s="526">
        <v>18199659</v>
      </c>
    </row>
    <row r="44" spans="2:22" ht="12.95" customHeight="1">
      <c r="B44" s="521" t="s">
        <v>1428</v>
      </c>
      <c r="C44" s="523">
        <v>3762132311</v>
      </c>
      <c r="D44" s="523">
        <v>3958642123</v>
      </c>
      <c r="E44" s="524">
        <v>2801751517</v>
      </c>
      <c r="G44" s="521" t="s">
        <v>71</v>
      </c>
      <c r="H44" s="522"/>
      <c r="I44" s="519">
        <v>0</v>
      </c>
      <c r="J44" s="523">
        <v>76627908</v>
      </c>
      <c r="K44" s="524">
        <v>-137695704</v>
      </c>
      <c r="M44" s="525" t="s">
        <v>2121</v>
      </c>
      <c r="N44" s="526">
        <v>5550</v>
      </c>
      <c r="O44" s="527">
        <v>-40</v>
      </c>
      <c r="P44" s="526">
        <v>129834</v>
      </c>
      <c r="Q44" s="526">
        <v>723013840</v>
      </c>
      <c r="R44" s="526">
        <v>5590</v>
      </c>
      <c r="S44" s="526">
        <v>5650</v>
      </c>
      <c r="T44" s="526">
        <v>5530</v>
      </c>
      <c r="U44" s="526">
        <v>101008</v>
      </c>
      <c r="V44" s="526">
        <v>18199659</v>
      </c>
    </row>
    <row r="45" spans="2:22" ht="12.95" customHeight="1">
      <c r="B45" s="521" t="s">
        <v>38</v>
      </c>
      <c r="C45" s="523">
        <v>2531125837</v>
      </c>
      <c r="D45" s="523">
        <v>2548607026</v>
      </c>
      <c r="E45" s="524">
        <v>2568890089</v>
      </c>
      <c r="G45" s="521" t="s">
        <v>72</v>
      </c>
      <c r="H45" s="522"/>
      <c r="I45" s="519"/>
      <c r="J45" s="519"/>
      <c r="K45" s="520"/>
      <c r="M45" s="525" t="s">
        <v>2122</v>
      </c>
      <c r="N45" s="526">
        <v>5590</v>
      </c>
      <c r="O45" s="527">
        <v>-180</v>
      </c>
      <c r="P45" s="526">
        <v>188536</v>
      </c>
      <c r="Q45" s="526">
        <v>1060791520</v>
      </c>
      <c r="R45" s="526">
        <v>5750</v>
      </c>
      <c r="S45" s="526">
        <v>5760</v>
      </c>
      <c r="T45" s="526">
        <v>5540</v>
      </c>
      <c r="U45" s="526">
        <v>101736</v>
      </c>
      <c r="V45" s="526">
        <v>18199659</v>
      </c>
    </row>
    <row r="46" spans="2:22" ht="12.95" customHeight="1">
      <c r="B46" s="521" t="s">
        <v>36</v>
      </c>
      <c r="C46" s="523">
        <v>19000000000</v>
      </c>
      <c r="D46" s="523">
        <v>17160300000</v>
      </c>
      <c r="E46" s="524">
        <v>8160300000</v>
      </c>
      <c r="G46" s="528" t="s">
        <v>383</v>
      </c>
      <c r="H46" s="529"/>
      <c r="I46" s="530">
        <v>496</v>
      </c>
      <c r="J46" s="530">
        <v>632</v>
      </c>
      <c r="K46" s="531">
        <v>380</v>
      </c>
      <c r="M46" s="525" t="s">
        <v>2124</v>
      </c>
      <c r="N46" s="526">
        <v>5770</v>
      </c>
      <c r="O46" s="527">
        <v>170</v>
      </c>
      <c r="P46" s="526">
        <v>283505</v>
      </c>
      <c r="Q46" s="526">
        <v>1625586210</v>
      </c>
      <c r="R46" s="526">
        <v>5700</v>
      </c>
      <c r="S46" s="526">
        <v>5800</v>
      </c>
      <c r="T46" s="526">
        <v>5610</v>
      </c>
      <c r="U46" s="526">
        <v>105012</v>
      </c>
      <c r="V46" s="526">
        <v>18199659</v>
      </c>
    </row>
    <row r="47" spans="2:22" ht="12.95" customHeight="1">
      <c r="B47" s="521" t="s">
        <v>83</v>
      </c>
      <c r="C47" s="523">
        <v>1568832138</v>
      </c>
      <c r="D47" s="523">
        <v>2480836460</v>
      </c>
      <c r="E47" s="524">
        <v>1090282003</v>
      </c>
      <c r="G47" s="510"/>
      <c r="H47" s="510"/>
      <c r="I47" s="510"/>
      <c r="J47" s="510"/>
      <c r="K47" s="510"/>
      <c r="M47" s="525" t="s">
        <v>2126</v>
      </c>
      <c r="N47" s="526">
        <v>5600</v>
      </c>
      <c r="O47" s="527">
        <v>-60</v>
      </c>
      <c r="P47" s="526">
        <v>166634</v>
      </c>
      <c r="Q47" s="526">
        <v>927414820</v>
      </c>
      <c r="R47" s="526">
        <v>5610</v>
      </c>
      <c r="S47" s="526">
        <v>5630</v>
      </c>
      <c r="T47" s="526">
        <v>5480</v>
      </c>
      <c r="U47" s="526">
        <v>101918</v>
      </c>
      <c r="V47" s="526">
        <v>18199659</v>
      </c>
    </row>
    <row r="48" spans="2:22" ht="12.95" customHeight="1">
      <c r="B48" s="521" t="s">
        <v>122</v>
      </c>
      <c r="C48" s="523">
        <v>11994267084</v>
      </c>
      <c r="D48" s="523">
        <v>6804520732</v>
      </c>
      <c r="E48" s="524">
        <v>7248563230</v>
      </c>
      <c r="G48" s="512" t="s">
        <v>4736</v>
      </c>
      <c r="H48" s="510"/>
      <c r="I48" s="510"/>
      <c r="J48" s="510"/>
      <c r="K48" s="510"/>
      <c r="M48" s="525" t="s">
        <v>2128</v>
      </c>
      <c r="N48" s="526">
        <v>5660</v>
      </c>
      <c r="O48" s="527">
        <v>200</v>
      </c>
      <c r="P48" s="526">
        <v>386155</v>
      </c>
      <c r="Q48" s="526">
        <v>2156150620</v>
      </c>
      <c r="R48" s="526">
        <v>5450</v>
      </c>
      <c r="S48" s="526">
        <v>5700</v>
      </c>
      <c r="T48" s="526">
        <v>5380</v>
      </c>
      <c r="U48" s="526">
        <v>103010</v>
      </c>
      <c r="V48" s="526">
        <v>18199659</v>
      </c>
    </row>
    <row r="49" spans="2:22" ht="12.95" customHeight="1">
      <c r="B49" s="521" t="s">
        <v>39</v>
      </c>
      <c r="C49" s="523">
        <v>50934159503</v>
      </c>
      <c r="D49" s="523">
        <v>45114113627</v>
      </c>
      <c r="E49" s="524">
        <v>51416624018</v>
      </c>
      <c r="G49" s="532" t="s">
        <v>1296</v>
      </c>
      <c r="H49" s="512"/>
      <c r="I49" s="510"/>
      <c r="J49" s="510"/>
      <c r="K49" s="510"/>
      <c r="M49" s="525" t="s">
        <v>2130</v>
      </c>
      <c r="N49" s="526">
        <v>5460</v>
      </c>
      <c r="O49" s="527">
        <v>60</v>
      </c>
      <c r="P49" s="526">
        <v>197296</v>
      </c>
      <c r="Q49" s="526">
        <v>1067809040</v>
      </c>
      <c r="R49" s="526">
        <v>5480</v>
      </c>
      <c r="S49" s="526">
        <v>5480</v>
      </c>
      <c r="T49" s="526">
        <v>5350</v>
      </c>
      <c r="U49" s="526">
        <v>99370</v>
      </c>
      <c r="V49" s="526">
        <v>18199659</v>
      </c>
    </row>
    <row r="50" spans="2:22" ht="12.95" customHeight="1">
      <c r="B50" s="521" t="s">
        <v>40</v>
      </c>
      <c r="C50" s="523">
        <v>44278537023</v>
      </c>
      <c r="D50" s="523">
        <v>38230005061</v>
      </c>
      <c r="E50" s="524">
        <v>44314245931</v>
      </c>
      <c r="G50" s="533" t="s">
        <v>1286</v>
      </c>
      <c r="H50" s="534"/>
      <c r="I50" s="535" t="s">
        <v>4731</v>
      </c>
      <c r="J50" s="536" t="s">
        <v>4732</v>
      </c>
      <c r="K50" s="510"/>
      <c r="M50" s="525" t="s">
        <v>2131</v>
      </c>
      <c r="N50" s="526">
        <v>5400</v>
      </c>
      <c r="O50" s="527">
        <v>0</v>
      </c>
      <c r="P50" s="526">
        <v>214277</v>
      </c>
      <c r="Q50" s="526">
        <v>1159684340</v>
      </c>
      <c r="R50" s="526">
        <v>5380</v>
      </c>
      <c r="S50" s="526">
        <v>5500</v>
      </c>
      <c r="T50" s="526">
        <v>5320</v>
      </c>
      <c r="U50" s="526">
        <v>98278</v>
      </c>
      <c r="V50" s="526">
        <v>18199659</v>
      </c>
    </row>
    <row r="51" spans="2:22" ht="12.95" customHeight="1">
      <c r="B51" s="521" t="s">
        <v>1353</v>
      </c>
      <c r="C51" s="523">
        <v>691359701</v>
      </c>
      <c r="D51" s="523">
        <v>967382109</v>
      </c>
      <c r="E51" s="524">
        <v>1157927295</v>
      </c>
      <c r="G51" s="537" t="s">
        <v>4737</v>
      </c>
      <c r="H51" s="538"/>
      <c r="I51" s="539">
        <v>6461887</v>
      </c>
      <c r="J51" s="540">
        <v>6723520</v>
      </c>
      <c r="K51" s="784">
        <v>5813819</v>
      </c>
      <c r="M51" s="525" t="s">
        <v>2132</v>
      </c>
      <c r="N51" s="526">
        <v>5400</v>
      </c>
      <c r="O51" s="527">
        <v>-90</v>
      </c>
      <c r="P51" s="526">
        <v>198092</v>
      </c>
      <c r="Q51" s="526">
        <v>1082537370</v>
      </c>
      <c r="R51" s="526">
        <v>5460</v>
      </c>
      <c r="S51" s="526">
        <v>5630</v>
      </c>
      <c r="T51" s="526">
        <v>5370</v>
      </c>
      <c r="U51" s="526">
        <v>98278</v>
      </c>
      <c r="V51" s="526">
        <v>18199659</v>
      </c>
    </row>
    <row r="52" spans="2:22" ht="12.95" customHeight="1">
      <c r="B52" s="521" t="s">
        <v>4738</v>
      </c>
      <c r="C52" s="523">
        <v>3622372907</v>
      </c>
      <c r="D52" s="523">
        <v>3814014916</v>
      </c>
      <c r="E52" s="524">
        <v>3885974735</v>
      </c>
      <c r="K52" s="510"/>
      <c r="M52" s="525" t="s">
        <v>2133</v>
      </c>
      <c r="N52" s="526">
        <v>5490</v>
      </c>
      <c r="O52" s="527">
        <v>-90</v>
      </c>
      <c r="P52" s="526">
        <v>286993</v>
      </c>
      <c r="Q52" s="526">
        <v>1561239680</v>
      </c>
      <c r="R52" s="526">
        <v>5580</v>
      </c>
      <c r="S52" s="526">
        <v>5580</v>
      </c>
      <c r="T52" s="526">
        <v>5360</v>
      </c>
      <c r="U52" s="526">
        <v>99916</v>
      </c>
      <c r="V52" s="526">
        <v>18199659</v>
      </c>
    </row>
    <row r="53" spans="2:22" ht="12.95" customHeight="1">
      <c r="B53" s="521" t="s">
        <v>76</v>
      </c>
      <c r="C53" s="523">
        <v>2131266546</v>
      </c>
      <c r="D53" s="523">
        <v>2054042644</v>
      </c>
      <c r="E53" s="524">
        <v>2048476057</v>
      </c>
      <c r="K53" s="510"/>
      <c r="M53" s="525" t="s">
        <v>2134</v>
      </c>
      <c r="N53" s="526">
        <v>5580</v>
      </c>
      <c r="O53" s="527">
        <v>-50</v>
      </c>
      <c r="P53" s="526">
        <v>441014</v>
      </c>
      <c r="Q53" s="526">
        <v>2448932600</v>
      </c>
      <c r="R53" s="526">
        <v>5650</v>
      </c>
      <c r="S53" s="526">
        <v>5760</v>
      </c>
      <c r="T53" s="526">
        <v>5300</v>
      </c>
      <c r="U53" s="526">
        <v>101554</v>
      </c>
      <c r="V53" s="526">
        <v>18199659</v>
      </c>
    </row>
    <row r="54" spans="2:22" ht="12.95" customHeight="1">
      <c r="B54" s="521" t="s">
        <v>4739</v>
      </c>
      <c r="C54" s="523">
        <v>200623326</v>
      </c>
      <c r="D54" s="519">
        <v>0</v>
      </c>
      <c r="E54" s="520">
        <v>0</v>
      </c>
      <c r="K54" s="510"/>
      <c r="M54" s="525" t="s">
        <v>2135</v>
      </c>
      <c r="N54" s="526">
        <v>5630</v>
      </c>
      <c r="O54" s="527">
        <v>-340</v>
      </c>
      <c r="P54" s="526">
        <v>1041312</v>
      </c>
      <c r="Q54" s="526">
        <v>6152713860</v>
      </c>
      <c r="R54" s="526">
        <v>6030</v>
      </c>
      <c r="S54" s="526">
        <v>6240</v>
      </c>
      <c r="T54" s="526">
        <v>5590</v>
      </c>
      <c r="U54" s="526">
        <v>102464</v>
      </c>
      <c r="V54" s="526">
        <v>18199659</v>
      </c>
    </row>
    <row r="55" spans="2:22" ht="12.95" customHeight="1">
      <c r="B55" s="521" t="s">
        <v>41</v>
      </c>
      <c r="C55" s="523">
        <v>10000000</v>
      </c>
      <c r="D55" s="523">
        <v>10000000</v>
      </c>
      <c r="E55" s="524">
        <v>10000000</v>
      </c>
      <c r="K55" s="510"/>
      <c r="M55" s="525" t="s">
        <v>2136</v>
      </c>
      <c r="N55" s="526">
        <v>5970</v>
      </c>
      <c r="O55" s="527">
        <v>250</v>
      </c>
      <c r="P55" s="526">
        <v>1660422</v>
      </c>
      <c r="Q55" s="526">
        <v>10034909550</v>
      </c>
      <c r="R55" s="526">
        <v>5670</v>
      </c>
      <c r="S55" s="526">
        <v>6260</v>
      </c>
      <c r="T55" s="526">
        <v>5670</v>
      </c>
      <c r="U55" s="526">
        <v>108652</v>
      </c>
      <c r="V55" s="526">
        <v>18199659</v>
      </c>
    </row>
    <row r="56" spans="2:22" ht="12.95" customHeight="1">
      <c r="B56" s="521" t="s">
        <v>107</v>
      </c>
      <c r="C56" s="519">
        <v>0</v>
      </c>
      <c r="D56" s="523">
        <v>38668897</v>
      </c>
      <c r="E56" s="520">
        <v>0</v>
      </c>
      <c r="K56" s="510"/>
      <c r="M56" s="525" t="s">
        <v>2137</v>
      </c>
      <c r="N56" s="526">
        <v>5720</v>
      </c>
      <c r="O56" s="527">
        <v>40</v>
      </c>
      <c r="P56" s="526">
        <v>695367</v>
      </c>
      <c r="Q56" s="526">
        <v>4056950020</v>
      </c>
      <c r="R56" s="526">
        <v>5750</v>
      </c>
      <c r="S56" s="526">
        <v>5990</v>
      </c>
      <c r="T56" s="526">
        <v>5700</v>
      </c>
      <c r="U56" s="526">
        <v>104102</v>
      </c>
      <c r="V56" s="526">
        <v>18199659</v>
      </c>
    </row>
    <row r="57" spans="2:22" ht="12.95" customHeight="1">
      <c r="B57" s="521" t="s">
        <v>42</v>
      </c>
      <c r="C57" s="523">
        <v>92550273564</v>
      </c>
      <c r="D57" s="523">
        <v>80717171032</v>
      </c>
      <c r="E57" s="524">
        <v>76339795962</v>
      </c>
      <c r="K57" s="510"/>
      <c r="M57" s="525" t="s">
        <v>2138</v>
      </c>
      <c r="N57" s="526">
        <v>5680</v>
      </c>
      <c r="O57" s="527">
        <v>10</v>
      </c>
      <c r="P57" s="526">
        <v>224912</v>
      </c>
      <c r="Q57" s="526">
        <v>1268620520</v>
      </c>
      <c r="R57" s="526">
        <v>5670</v>
      </c>
      <c r="S57" s="526">
        <v>5730</v>
      </c>
      <c r="T57" s="526">
        <v>5540</v>
      </c>
      <c r="U57" s="526">
        <v>103374</v>
      </c>
      <c r="V57" s="526">
        <v>18199659</v>
      </c>
    </row>
    <row r="58" spans="2:22" ht="12.95" customHeight="1">
      <c r="B58" s="521" t="s">
        <v>43</v>
      </c>
      <c r="C58" s="519"/>
      <c r="D58" s="519"/>
      <c r="E58" s="520"/>
      <c r="K58" s="510"/>
      <c r="M58" s="525" t="s">
        <v>2139</v>
      </c>
      <c r="N58" s="526">
        <v>5670</v>
      </c>
      <c r="O58" s="527">
        <v>100</v>
      </c>
      <c r="P58" s="526">
        <v>230957</v>
      </c>
      <c r="Q58" s="526">
        <v>1311710600</v>
      </c>
      <c r="R58" s="526">
        <v>5570</v>
      </c>
      <c r="S58" s="526">
        <v>5740</v>
      </c>
      <c r="T58" s="526">
        <v>5540</v>
      </c>
      <c r="U58" s="526">
        <v>103192</v>
      </c>
      <c r="V58" s="526">
        <v>18199659</v>
      </c>
    </row>
    <row r="59" spans="2:22" ht="12.95" customHeight="1">
      <c r="B59" s="521" t="s">
        <v>44</v>
      </c>
      <c r="C59" s="523">
        <v>116581785987</v>
      </c>
      <c r="D59" s="523">
        <v>107554175898</v>
      </c>
      <c r="E59" s="524">
        <v>96102344643</v>
      </c>
      <c r="K59" s="510"/>
      <c r="M59" s="525" t="s">
        <v>2140</v>
      </c>
      <c r="N59" s="526">
        <v>5570</v>
      </c>
      <c r="O59" s="527">
        <v>10</v>
      </c>
      <c r="P59" s="526">
        <v>193993</v>
      </c>
      <c r="Q59" s="526">
        <v>1077758230</v>
      </c>
      <c r="R59" s="526">
        <v>5560</v>
      </c>
      <c r="S59" s="526">
        <v>5620</v>
      </c>
      <c r="T59" s="526">
        <v>5510</v>
      </c>
      <c r="U59" s="526">
        <v>101372</v>
      </c>
      <c r="V59" s="526">
        <v>18199659</v>
      </c>
    </row>
    <row r="60" spans="2:22" ht="12.95" customHeight="1">
      <c r="B60" s="521" t="s">
        <v>45</v>
      </c>
      <c r="C60" s="523">
        <v>9099829500</v>
      </c>
      <c r="D60" s="523">
        <v>8921401500</v>
      </c>
      <c r="E60" s="524">
        <v>8921401500</v>
      </c>
      <c r="K60" s="510"/>
      <c r="M60" s="525" t="s">
        <v>2144</v>
      </c>
      <c r="N60" s="526">
        <v>5560</v>
      </c>
      <c r="O60" s="527">
        <v>-30</v>
      </c>
      <c r="P60" s="526">
        <v>265855</v>
      </c>
      <c r="Q60" s="526">
        <v>1482422650</v>
      </c>
      <c r="R60" s="526">
        <v>5610</v>
      </c>
      <c r="S60" s="526">
        <v>5680</v>
      </c>
      <c r="T60" s="526">
        <v>5490</v>
      </c>
      <c r="U60" s="526">
        <v>101190</v>
      </c>
      <c r="V60" s="526">
        <v>18199659</v>
      </c>
    </row>
    <row r="61" spans="2:22" ht="12.95" customHeight="1">
      <c r="B61" s="521" t="s">
        <v>46</v>
      </c>
      <c r="C61" s="523">
        <v>23664179204</v>
      </c>
      <c r="D61" s="523">
        <v>23664179204</v>
      </c>
      <c r="E61" s="524">
        <v>23664179204</v>
      </c>
      <c r="K61" s="510"/>
      <c r="M61" s="525" t="s">
        <v>2146</v>
      </c>
      <c r="N61" s="526">
        <v>5590</v>
      </c>
      <c r="O61" s="527">
        <v>-110</v>
      </c>
      <c r="P61" s="526">
        <v>411860</v>
      </c>
      <c r="Q61" s="526">
        <v>2326590980</v>
      </c>
      <c r="R61" s="526">
        <v>5710</v>
      </c>
      <c r="S61" s="526">
        <v>5750</v>
      </c>
      <c r="T61" s="526">
        <v>5550</v>
      </c>
      <c r="U61" s="526">
        <v>101736</v>
      </c>
      <c r="V61" s="526">
        <v>18199659</v>
      </c>
    </row>
    <row r="62" spans="2:22" ht="12.95" customHeight="1">
      <c r="B62" s="521" t="s">
        <v>47</v>
      </c>
      <c r="C62" s="523">
        <v>-100483490</v>
      </c>
      <c r="D62" s="523">
        <v>-101182682</v>
      </c>
      <c r="E62" s="524">
        <v>-103116692</v>
      </c>
      <c r="M62" s="525" t="s">
        <v>2148</v>
      </c>
      <c r="N62" s="526">
        <v>5700</v>
      </c>
      <c r="O62" s="527">
        <v>80</v>
      </c>
      <c r="P62" s="526">
        <v>342778</v>
      </c>
      <c r="Q62" s="526">
        <v>1944722700</v>
      </c>
      <c r="R62" s="526">
        <v>5540</v>
      </c>
      <c r="S62" s="526">
        <v>5760</v>
      </c>
      <c r="T62" s="526">
        <v>5540</v>
      </c>
      <c r="U62" s="526">
        <v>103738</v>
      </c>
      <c r="V62" s="526">
        <v>18199659</v>
      </c>
    </row>
    <row r="63" spans="2:22" ht="12.95" customHeight="1">
      <c r="B63" s="521" t="s">
        <v>48</v>
      </c>
      <c r="C63" s="523">
        <v>83918260773</v>
      </c>
      <c r="D63" s="523">
        <v>75069777876</v>
      </c>
      <c r="E63" s="524">
        <v>63619880631</v>
      </c>
      <c r="M63" s="525" t="s">
        <v>2150</v>
      </c>
      <c r="N63" s="526">
        <v>5620</v>
      </c>
      <c r="O63" s="527">
        <v>0</v>
      </c>
      <c r="P63" s="526">
        <v>423045</v>
      </c>
      <c r="Q63" s="526">
        <v>2375729480</v>
      </c>
      <c r="R63" s="526">
        <v>5620</v>
      </c>
      <c r="S63" s="526">
        <v>5770</v>
      </c>
      <c r="T63" s="526">
        <v>5510</v>
      </c>
      <c r="U63" s="526">
        <v>102282</v>
      </c>
      <c r="V63" s="526">
        <v>18199659</v>
      </c>
    </row>
    <row r="64" spans="2:22" ht="12.95" customHeight="1">
      <c r="B64" s="521" t="s">
        <v>49</v>
      </c>
      <c r="C64" s="519">
        <v>0</v>
      </c>
      <c r="D64" s="519">
        <v>0</v>
      </c>
      <c r="E64" s="524">
        <v>862304296</v>
      </c>
      <c r="M64" s="525" t="s">
        <v>2152</v>
      </c>
      <c r="N64" s="526">
        <v>5620</v>
      </c>
      <c r="O64" s="527">
        <v>110</v>
      </c>
      <c r="P64" s="526">
        <v>512562</v>
      </c>
      <c r="Q64" s="526">
        <v>2881105110</v>
      </c>
      <c r="R64" s="526">
        <v>5560</v>
      </c>
      <c r="S64" s="526">
        <v>5760</v>
      </c>
      <c r="T64" s="526">
        <v>5430</v>
      </c>
      <c r="U64" s="526">
        <v>102282</v>
      </c>
      <c r="V64" s="526">
        <v>18199659</v>
      </c>
    </row>
    <row r="65" spans="2:22" ht="12.95" customHeight="1">
      <c r="B65" s="521" t="s">
        <v>50</v>
      </c>
      <c r="C65" s="523">
        <v>116581785987</v>
      </c>
      <c r="D65" s="523">
        <v>107554175898</v>
      </c>
      <c r="E65" s="524">
        <v>96964648939</v>
      </c>
      <c r="M65" s="525" t="s">
        <v>2153</v>
      </c>
      <c r="N65" s="526">
        <v>5510</v>
      </c>
      <c r="O65" s="527">
        <v>50</v>
      </c>
      <c r="P65" s="526">
        <v>732644</v>
      </c>
      <c r="Q65" s="526">
        <v>4046044700</v>
      </c>
      <c r="R65" s="526">
        <v>5620</v>
      </c>
      <c r="S65" s="526">
        <v>5700</v>
      </c>
      <c r="T65" s="526">
        <v>5360</v>
      </c>
      <c r="U65" s="526">
        <v>100280</v>
      </c>
      <c r="V65" s="526">
        <v>18199659</v>
      </c>
    </row>
    <row r="66" spans="2:22" ht="12.95" customHeight="1">
      <c r="B66" s="528" t="s">
        <v>51</v>
      </c>
      <c r="C66" s="541">
        <v>209132059551</v>
      </c>
      <c r="D66" s="541">
        <v>188271346930</v>
      </c>
      <c r="E66" s="542">
        <v>173304444901</v>
      </c>
      <c r="M66" s="525" t="s">
        <v>2156</v>
      </c>
      <c r="N66" s="526">
        <v>5460</v>
      </c>
      <c r="O66" s="527">
        <v>230</v>
      </c>
      <c r="P66" s="526">
        <v>514147</v>
      </c>
      <c r="Q66" s="526">
        <v>2765361240</v>
      </c>
      <c r="R66" s="526">
        <v>5210</v>
      </c>
      <c r="S66" s="526">
        <v>5470</v>
      </c>
      <c r="T66" s="526">
        <v>5180</v>
      </c>
      <c r="U66" s="526">
        <v>99370</v>
      </c>
      <c r="V66" s="526">
        <v>18199659</v>
      </c>
    </row>
    <row r="67" spans="2:22" ht="12.95" customHeight="1">
      <c r="B67" s="512"/>
      <c r="M67" s="525" t="s">
        <v>2158</v>
      </c>
      <c r="N67" s="526">
        <v>5230</v>
      </c>
      <c r="O67" s="527">
        <v>-10</v>
      </c>
      <c r="P67" s="526">
        <v>437069</v>
      </c>
      <c r="Q67" s="526">
        <v>2281279100</v>
      </c>
      <c r="R67" s="526">
        <v>5300</v>
      </c>
      <c r="S67" s="526">
        <v>5310</v>
      </c>
      <c r="T67" s="526">
        <v>5010</v>
      </c>
      <c r="U67" s="526">
        <v>95184</v>
      </c>
      <c r="V67" s="526">
        <v>18199659</v>
      </c>
    </row>
    <row r="68" spans="2:22" ht="12.95" customHeight="1">
      <c r="B68" s="512"/>
      <c r="M68" s="525" t="s">
        <v>2160</v>
      </c>
      <c r="N68" s="526">
        <v>5240</v>
      </c>
      <c r="O68" s="527">
        <v>280</v>
      </c>
      <c r="P68" s="526">
        <v>1002773</v>
      </c>
      <c r="Q68" s="526">
        <v>5278105230</v>
      </c>
      <c r="R68" s="526">
        <v>5160</v>
      </c>
      <c r="S68" s="526">
        <v>5450</v>
      </c>
      <c r="T68" s="526">
        <v>5120</v>
      </c>
      <c r="U68" s="526">
        <v>95366</v>
      </c>
      <c r="V68" s="526">
        <v>18199659</v>
      </c>
    </row>
    <row r="69" spans="2:22" ht="12.95" customHeight="1">
      <c r="B69" s="505"/>
      <c r="C69" s="505"/>
      <c r="D69" s="505"/>
      <c r="E69" s="505"/>
      <c r="M69" s="525" t="s">
        <v>2161</v>
      </c>
      <c r="N69" s="526">
        <v>4960</v>
      </c>
      <c r="O69" s="527">
        <v>105</v>
      </c>
      <c r="P69" s="526">
        <v>283681</v>
      </c>
      <c r="Q69" s="526">
        <v>1404683725</v>
      </c>
      <c r="R69" s="526">
        <v>4915</v>
      </c>
      <c r="S69" s="526">
        <v>5030</v>
      </c>
      <c r="T69" s="526">
        <v>4870</v>
      </c>
      <c r="U69" s="526">
        <v>90270</v>
      </c>
      <c r="V69" s="526">
        <v>18199659</v>
      </c>
    </row>
    <row r="70" spans="2:22" ht="12.95" customHeight="1">
      <c r="B70" s="505"/>
      <c r="C70" s="505"/>
      <c r="D70" s="505"/>
      <c r="E70" s="505"/>
      <c r="M70" s="525" t="s">
        <v>2162</v>
      </c>
      <c r="N70" s="526">
        <v>4855</v>
      </c>
      <c r="O70" s="527">
        <v>25</v>
      </c>
      <c r="P70" s="526">
        <v>143097</v>
      </c>
      <c r="Q70" s="526">
        <v>689496840</v>
      </c>
      <c r="R70" s="526">
        <v>4810</v>
      </c>
      <c r="S70" s="526">
        <v>4855</v>
      </c>
      <c r="T70" s="526">
        <v>4740</v>
      </c>
      <c r="U70" s="526">
        <v>88359</v>
      </c>
      <c r="V70" s="526">
        <v>18199659</v>
      </c>
    </row>
    <row r="71" spans="2:22" ht="12.95" customHeight="1">
      <c r="B71" s="505"/>
      <c r="C71" s="505"/>
      <c r="D71" s="505"/>
      <c r="E71" s="505"/>
      <c r="M71" s="525" t="s">
        <v>2163</v>
      </c>
      <c r="N71" s="526">
        <v>4830</v>
      </c>
      <c r="O71" s="527">
        <v>55</v>
      </c>
      <c r="P71" s="526">
        <v>161890</v>
      </c>
      <c r="Q71" s="526">
        <v>776505295</v>
      </c>
      <c r="R71" s="526">
        <v>4805</v>
      </c>
      <c r="S71" s="526">
        <v>4840</v>
      </c>
      <c r="T71" s="526">
        <v>4735</v>
      </c>
      <c r="U71" s="526">
        <v>87904</v>
      </c>
      <c r="V71" s="526">
        <v>18199659</v>
      </c>
    </row>
    <row r="72" spans="2:22" ht="12.95" customHeight="1">
      <c r="B72" s="505"/>
      <c r="C72" s="505"/>
      <c r="D72" s="505"/>
      <c r="E72" s="505"/>
      <c r="M72" s="525" t="s">
        <v>2165</v>
      </c>
      <c r="N72" s="526">
        <v>4775</v>
      </c>
      <c r="O72" s="527">
        <v>0</v>
      </c>
      <c r="P72" s="526">
        <v>109553</v>
      </c>
      <c r="Q72" s="526">
        <v>521126225</v>
      </c>
      <c r="R72" s="526">
        <v>4760</v>
      </c>
      <c r="S72" s="526">
        <v>4795</v>
      </c>
      <c r="T72" s="526">
        <v>4680</v>
      </c>
      <c r="U72" s="526">
        <v>86903</v>
      </c>
      <c r="V72" s="526">
        <v>18199659</v>
      </c>
    </row>
    <row r="73" spans="2:22" ht="12.95" customHeight="1">
      <c r="B73" s="505"/>
      <c r="C73" s="505"/>
      <c r="D73" s="505"/>
      <c r="E73" s="505"/>
      <c r="M73" s="525" t="s">
        <v>2166</v>
      </c>
      <c r="N73" s="526">
        <v>4775</v>
      </c>
      <c r="O73" s="527">
        <v>15</v>
      </c>
      <c r="P73" s="526">
        <v>138643</v>
      </c>
      <c r="Q73" s="526">
        <v>656963150</v>
      </c>
      <c r="R73" s="526">
        <v>4760</v>
      </c>
      <c r="S73" s="526">
        <v>4795</v>
      </c>
      <c r="T73" s="526">
        <v>4695</v>
      </c>
      <c r="U73" s="526">
        <v>86903</v>
      </c>
      <c r="V73" s="526">
        <v>18199659</v>
      </c>
    </row>
    <row r="74" spans="2:22" ht="12.95" customHeight="1">
      <c r="B74" s="505"/>
      <c r="C74" s="505"/>
      <c r="D74" s="505"/>
      <c r="E74" s="505"/>
      <c r="M74" s="525" t="s">
        <v>2167</v>
      </c>
      <c r="N74" s="526">
        <v>4760</v>
      </c>
      <c r="O74" s="527">
        <v>240</v>
      </c>
      <c r="P74" s="526">
        <v>327959</v>
      </c>
      <c r="Q74" s="526">
        <v>1538784525</v>
      </c>
      <c r="R74" s="526">
        <v>4490</v>
      </c>
      <c r="S74" s="526">
        <v>4775</v>
      </c>
      <c r="T74" s="526">
        <v>4490</v>
      </c>
      <c r="U74" s="526">
        <v>86630</v>
      </c>
      <c r="V74" s="526">
        <v>18199659</v>
      </c>
    </row>
    <row r="75" spans="2:22" ht="12.95" customHeight="1">
      <c r="B75" s="505"/>
      <c r="C75" s="505"/>
      <c r="D75" s="505"/>
      <c r="E75" s="505"/>
      <c r="M75" s="525" t="s">
        <v>2168</v>
      </c>
      <c r="N75" s="526">
        <v>4520</v>
      </c>
      <c r="O75" s="527">
        <v>-20</v>
      </c>
      <c r="P75" s="526">
        <v>80901</v>
      </c>
      <c r="Q75" s="526">
        <v>363625220</v>
      </c>
      <c r="R75" s="526">
        <v>4570</v>
      </c>
      <c r="S75" s="526">
        <v>4570</v>
      </c>
      <c r="T75" s="526">
        <v>4440</v>
      </c>
      <c r="U75" s="526">
        <v>82262</v>
      </c>
      <c r="V75" s="526">
        <v>18199659</v>
      </c>
    </row>
    <row r="76" spans="2:22" ht="12.95" customHeight="1">
      <c r="B76" s="505"/>
      <c r="C76" s="505"/>
      <c r="D76" s="505"/>
      <c r="E76" s="505"/>
      <c r="M76" s="525" t="s">
        <v>2170</v>
      </c>
      <c r="N76" s="526">
        <v>4540</v>
      </c>
      <c r="O76" s="527">
        <v>60</v>
      </c>
      <c r="P76" s="526">
        <v>114308</v>
      </c>
      <c r="Q76" s="526">
        <v>513004550</v>
      </c>
      <c r="R76" s="526">
        <v>4470</v>
      </c>
      <c r="S76" s="526">
        <v>4540</v>
      </c>
      <c r="T76" s="526">
        <v>4430</v>
      </c>
      <c r="U76" s="526">
        <v>82626</v>
      </c>
      <c r="V76" s="526">
        <v>18199659</v>
      </c>
    </row>
    <row r="77" spans="2:22" ht="12.95" customHeight="1">
      <c r="B77" s="505"/>
      <c r="C77" s="505"/>
      <c r="D77" s="505"/>
      <c r="E77" s="505"/>
      <c r="M77" s="525" t="s">
        <v>2171</v>
      </c>
      <c r="N77" s="526">
        <v>4480</v>
      </c>
      <c r="O77" s="527">
        <v>105</v>
      </c>
      <c r="P77" s="526">
        <v>253507</v>
      </c>
      <c r="Q77" s="526">
        <v>1127089180</v>
      </c>
      <c r="R77" s="526">
        <v>4345</v>
      </c>
      <c r="S77" s="526">
        <v>4520</v>
      </c>
      <c r="T77" s="526">
        <v>4330</v>
      </c>
      <c r="U77" s="526">
        <v>81534</v>
      </c>
      <c r="V77" s="526">
        <v>18199659</v>
      </c>
    </row>
    <row r="78" spans="2:22" ht="12.95" customHeight="1">
      <c r="B78" s="505"/>
      <c r="C78" s="505"/>
      <c r="D78" s="505"/>
      <c r="E78" s="505"/>
      <c r="M78" s="525" t="s">
        <v>2173</v>
      </c>
      <c r="N78" s="526">
        <v>4375</v>
      </c>
      <c r="O78" s="527">
        <v>145</v>
      </c>
      <c r="P78" s="526">
        <v>108847</v>
      </c>
      <c r="Q78" s="526">
        <v>470828040</v>
      </c>
      <c r="R78" s="526">
        <v>4245</v>
      </c>
      <c r="S78" s="526">
        <v>4395</v>
      </c>
      <c r="T78" s="526">
        <v>4245</v>
      </c>
      <c r="U78" s="526">
        <v>79624</v>
      </c>
      <c r="V78" s="526">
        <v>18199659</v>
      </c>
    </row>
    <row r="79" spans="2:22" ht="12.95" customHeight="1">
      <c r="B79" s="505"/>
      <c r="C79" s="505"/>
      <c r="D79" s="505"/>
      <c r="E79" s="505"/>
      <c r="M79" s="525" t="s">
        <v>2174</v>
      </c>
      <c r="N79" s="526">
        <v>4230</v>
      </c>
      <c r="O79" s="527">
        <v>-15</v>
      </c>
      <c r="P79" s="526">
        <v>91935</v>
      </c>
      <c r="Q79" s="526">
        <v>383975745</v>
      </c>
      <c r="R79" s="526">
        <v>4280</v>
      </c>
      <c r="S79" s="526">
        <v>4280</v>
      </c>
      <c r="T79" s="526">
        <v>4100</v>
      </c>
      <c r="U79" s="526">
        <v>76985</v>
      </c>
      <c r="V79" s="526">
        <v>18199659</v>
      </c>
    </row>
    <row r="80" spans="2:22" ht="12.95" customHeight="1">
      <c r="B80" s="505"/>
      <c r="C80" s="505"/>
      <c r="D80" s="505"/>
      <c r="E80" s="505"/>
      <c r="M80" s="525" t="s">
        <v>2176</v>
      </c>
      <c r="N80" s="526">
        <v>4245</v>
      </c>
      <c r="O80" s="527">
        <v>-105</v>
      </c>
      <c r="P80" s="526">
        <v>85964</v>
      </c>
      <c r="Q80" s="526">
        <v>369426205</v>
      </c>
      <c r="R80" s="526">
        <v>4350</v>
      </c>
      <c r="S80" s="526">
        <v>4380</v>
      </c>
      <c r="T80" s="526">
        <v>4245</v>
      </c>
      <c r="U80" s="526">
        <v>77258</v>
      </c>
      <c r="V80" s="526">
        <v>18199659</v>
      </c>
    </row>
    <row r="81" spans="2:22" ht="12.95" customHeight="1">
      <c r="B81" s="505"/>
      <c r="C81" s="505"/>
      <c r="D81" s="505"/>
      <c r="E81" s="505"/>
      <c r="M81" s="525" t="s">
        <v>2177</v>
      </c>
      <c r="N81" s="526">
        <v>4350</v>
      </c>
      <c r="O81" s="527">
        <v>-130</v>
      </c>
      <c r="P81" s="526">
        <v>91944</v>
      </c>
      <c r="Q81" s="526">
        <v>405503610</v>
      </c>
      <c r="R81" s="526">
        <v>4500</v>
      </c>
      <c r="S81" s="526">
        <v>4515</v>
      </c>
      <c r="T81" s="526">
        <v>4320</v>
      </c>
      <c r="U81" s="526">
        <v>79169</v>
      </c>
      <c r="V81" s="526">
        <v>18199659</v>
      </c>
    </row>
    <row r="82" spans="2:22" ht="12.95" customHeight="1">
      <c r="B82" s="505"/>
      <c r="C82" s="505"/>
      <c r="D82" s="505"/>
      <c r="E82" s="505"/>
      <c r="M82" s="543" t="s">
        <v>2179</v>
      </c>
      <c r="N82" s="544">
        <v>4480</v>
      </c>
      <c r="O82" s="545">
        <v>115</v>
      </c>
      <c r="P82" s="544">
        <v>62512</v>
      </c>
      <c r="Q82" s="544">
        <v>278668835</v>
      </c>
      <c r="R82" s="544">
        <v>4360</v>
      </c>
      <c r="S82" s="544">
        <v>4490</v>
      </c>
      <c r="T82" s="544">
        <v>4360</v>
      </c>
      <c r="U82" s="544">
        <v>81534</v>
      </c>
      <c r="V82" s="544">
        <v>18199659</v>
      </c>
    </row>
    <row r="83" spans="2:22" ht="12.95" customHeight="1">
      <c r="B83" s="505"/>
      <c r="C83" s="505"/>
      <c r="D83" s="505"/>
      <c r="E83" s="505"/>
      <c r="M83" s="525" t="s">
        <v>2180</v>
      </c>
      <c r="N83" s="526">
        <v>4365</v>
      </c>
      <c r="O83" s="527">
        <v>30</v>
      </c>
      <c r="P83" s="526">
        <v>61848</v>
      </c>
      <c r="Q83" s="526">
        <v>270861315</v>
      </c>
      <c r="R83" s="526">
        <v>4410</v>
      </c>
      <c r="S83" s="526">
        <v>4435</v>
      </c>
      <c r="T83" s="526">
        <v>4350</v>
      </c>
      <c r="U83" s="526">
        <v>79442</v>
      </c>
      <c r="V83" s="526">
        <v>18199659</v>
      </c>
    </row>
    <row r="84" spans="2:22" ht="12.95" customHeight="1">
      <c r="B84" s="505"/>
      <c r="C84" s="505"/>
      <c r="D84" s="505"/>
      <c r="E84" s="505"/>
      <c r="M84" s="525" t="s">
        <v>2183</v>
      </c>
      <c r="N84" s="526">
        <v>4335</v>
      </c>
      <c r="O84" s="527">
        <v>-50</v>
      </c>
      <c r="P84" s="526">
        <v>126736</v>
      </c>
      <c r="Q84" s="526">
        <v>548202725</v>
      </c>
      <c r="R84" s="526">
        <v>4320</v>
      </c>
      <c r="S84" s="526">
        <v>4410</v>
      </c>
      <c r="T84" s="526">
        <v>4280</v>
      </c>
      <c r="U84" s="526">
        <v>78896</v>
      </c>
      <c r="V84" s="526">
        <v>18199659</v>
      </c>
    </row>
    <row r="85" spans="2:22" ht="12.95" customHeight="1">
      <c r="B85" s="505"/>
      <c r="C85" s="505"/>
      <c r="D85" s="505"/>
      <c r="E85" s="505"/>
      <c r="M85" s="525" t="s">
        <v>2185</v>
      </c>
      <c r="N85" s="526">
        <v>4385</v>
      </c>
      <c r="O85" s="527">
        <v>-195</v>
      </c>
      <c r="P85" s="526">
        <v>192038</v>
      </c>
      <c r="Q85" s="526">
        <v>854532375</v>
      </c>
      <c r="R85" s="526">
        <v>4515</v>
      </c>
      <c r="S85" s="526">
        <v>4540</v>
      </c>
      <c r="T85" s="526">
        <v>4365</v>
      </c>
      <c r="U85" s="526">
        <v>79806</v>
      </c>
      <c r="V85" s="526">
        <v>18199659</v>
      </c>
    </row>
    <row r="86" spans="2:22" ht="12.95" customHeight="1">
      <c r="B86" s="505"/>
      <c r="C86" s="505"/>
      <c r="D86" s="505"/>
      <c r="E86" s="505"/>
      <c r="M86" s="525" t="s">
        <v>2187</v>
      </c>
      <c r="N86" s="526">
        <v>4580</v>
      </c>
      <c r="O86" s="527">
        <v>-15</v>
      </c>
      <c r="P86" s="526">
        <v>106205</v>
      </c>
      <c r="Q86" s="526">
        <v>485591920</v>
      </c>
      <c r="R86" s="526">
        <v>4550</v>
      </c>
      <c r="S86" s="526">
        <v>4605</v>
      </c>
      <c r="T86" s="526">
        <v>4550</v>
      </c>
      <c r="U86" s="526">
        <v>83354</v>
      </c>
      <c r="V86" s="526">
        <v>18199659</v>
      </c>
    </row>
    <row r="87" spans="2:22" ht="12.95" customHeight="1">
      <c r="B87" s="505"/>
      <c r="C87" s="505"/>
      <c r="D87" s="505"/>
      <c r="E87" s="505"/>
      <c r="M87" s="525" t="s">
        <v>2188</v>
      </c>
      <c r="N87" s="526">
        <v>4595</v>
      </c>
      <c r="O87" s="527">
        <v>-35</v>
      </c>
      <c r="P87" s="526">
        <v>94664</v>
      </c>
      <c r="Q87" s="526">
        <v>433809475</v>
      </c>
      <c r="R87" s="526">
        <v>4580</v>
      </c>
      <c r="S87" s="526">
        <v>4655</v>
      </c>
      <c r="T87" s="526">
        <v>4545</v>
      </c>
      <c r="U87" s="526">
        <v>83627</v>
      </c>
      <c r="V87" s="526">
        <v>18199659</v>
      </c>
    </row>
    <row r="88" spans="2:22" ht="12.95" customHeight="1">
      <c r="B88" s="505"/>
      <c r="C88" s="505"/>
      <c r="D88" s="505"/>
      <c r="E88" s="505"/>
      <c r="M88" s="525" t="s">
        <v>2193</v>
      </c>
      <c r="N88" s="526">
        <v>4630</v>
      </c>
      <c r="O88" s="527">
        <v>70</v>
      </c>
      <c r="P88" s="526">
        <v>269349</v>
      </c>
      <c r="Q88" s="526">
        <v>1227683280</v>
      </c>
      <c r="R88" s="526">
        <v>4560</v>
      </c>
      <c r="S88" s="526">
        <v>4650</v>
      </c>
      <c r="T88" s="526">
        <v>4505</v>
      </c>
      <c r="U88" s="526">
        <v>84264</v>
      </c>
      <c r="V88" s="526">
        <v>18199659</v>
      </c>
    </row>
    <row r="89" spans="2:22" ht="12.95" customHeight="1">
      <c r="B89" s="505"/>
      <c r="C89" s="505"/>
      <c r="D89" s="505"/>
      <c r="E89" s="505"/>
      <c r="M89" s="525" t="s">
        <v>2196</v>
      </c>
      <c r="N89" s="526">
        <v>4560</v>
      </c>
      <c r="O89" s="527">
        <v>60</v>
      </c>
      <c r="P89" s="526">
        <v>220744</v>
      </c>
      <c r="Q89" s="526">
        <v>1008483085</v>
      </c>
      <c r="R89" s="526">
        <v>4440</v>
      </c>
      <c r="S89" s="526">
        <v>4700</v>
      </c>
      <c r="T89" s="526">
        <v>4420</v>
      </c>
      <c r="U89" s="526">
        <v>82990</v>
      </c>
      <c r="V89" s="526">
        <v>18199659</v>
      </c>
    </row>
    <row r="90" spans="2:22" ht="12.95" customHeight="1">
      <c r="B90" s="505"/>
      <c r="C90" s="505"/>
      <c r="D90" s="505"/>
      <c r="E90" s="505"/>
      <c r="M90" s="525" t="s">
        <v>2197</v>
      </c>
      <c r="N90" s="526">
        <v>4500</v>
      </c>
      <c r="O90" s="527">
        <v>-175</v>
      </c>
      <c r="P90" s="526">
        <v>268011</v>
      </c>
      <c r="Q90" s="526">
        <v>1213493865</v>
      </c>
      <c r="R90" s="526">
        <v>4655</v>
      </c>
      <c r="S90" s="526">
        <v>4710</v>
      </c>
      <c r="T90" s="526">
        <v>4460</v>
      </c>
      <c r="U90" s="526">
        <v>81898</v>
      </c>
      <c r="V90" s="526">
        <v>18199659</v>
      </c>
    </row>
    <row r="91" spans="2:22" ht="12.95" customHeight="1">
      <c r="B91" s="505"/>
      <c r="C91" s="505"/>
      <c r="D91" s="505"/>
      <c r="E91" s="505"/>
      <c r="M91" s="525" t="s">
        <v>2200</v>
      </c>
      <c r="N91" s="526">
        <v>4675</v>
      </c>
      <c r="O91" s="527">
        <v>-95</v>
      </c>
      <c r="P91" s="526">
        <v>139212</v>
      </c>
      <c r="Q91" s="526">
        <v>658925760</v>
      </c>
      <c r="R91" s="526">
        <v>4785</v>
      </c>
      <c r="S91" s="526">
        <v>4830</v>
      </c>
      <c r="T91" s="526">
        <v>4675</v>
      </c>
      <c r="U91" s="526">
        <v>85083</v>
      </c>
      <c r="V91" s="526">
        <v>18199659</v>
      </c>
    </row>
    <row r="92" spans="2:22" ht="12.95" customHeight="1">
      <c r="B92" s="505"/>
      <c r="C92" s="505"/>
      <c r="D92" s="505"/>
      <c r="E92" s="505"/>
      <c r="M92" s="525" t="s">
        <v>2201</v>
      </c>
      <c r="N92" s="526">
        <v>4770</v>
      </c>
      <c r="O92" s="527">
        <v>25</v>
      </c>
      <c r="P92" s="526">
        <v>184528</v>
      </c>
      <c r="Q92" s="526">
        <v>880768215</v>
      </c>
      <c r="R92" s="526">
        <v>4735</v>
      </c>
      <c r="S92" s="526">
        <v>4830</v>
      </c>
      <c r="T92" s="526">
        <v>4700</v>
      </c>
      <c r="U92" s="526">
        <v>86812</v>
      </c>
      <c r="V92" s="526">
        <v>18199659</v>
      </c>
    </row>
    <row r="93" spans="2:22" ht="12.95" customHeight="1">
      <c r="B93" s="505"/>
      <c r="C93" s="505"/>
      <c r="D93" s="505"/>
      <c r="E93" s="505"/>
      <c r="M93" s="525" t="s">
        <v>2204</v>
      </c>
      <c r="N93" s="526">
        <v>4745</v>
      </c>
      <c r="O93" s="527">
        <v>-25</v>
      </c>
      <c r="P93" s="526">
        <v>600330</v>
      </c>
      <c r="Q93" s="526">
        <v>2819823355</v>
      </c>
      <c r="R93" s="526">
        <v>4800</v>
      </c>
      <c r="S93" s="526">
        <v>4845</v>
      </c>
      <c r="T93" s="526">
        <v>4585</v>
      </c>
      <c r="U93" s="526">
        <v>86357</v>
      </c>
      <c r="V93" s="526">
        <v>18199659</v>
      </c>
    </row>
    <row r="94" spans="2:22" ht="12.95" customHeight="1">
      <c r="B94" s="505"/>
      <c r="C94" s="505"/>
      <c r="D94" s="505"/>
      <c r="E94" s="505"/>
      <c r="M94" s="525" t="s">
        <v>2206</v>
      </c>
      <c r="N94" s="526">
        <v>4770</v>
      </c>
      <c r="O94" s="527">
        <v>-590</v>
      </c>
      <c r="P94" s="526">
        <v>1052027</v>
      </c>
      <c r="Q94" s="526">
        <v>5191960935</v>
      </c>
      <c r="R94" s="526">
        <v>5400</v>
      </c>
      <c r="S94" s="526">
        <v>5400</v>
      </c>
      <c r="T94" s="526">
        <v>4740</v>
      </c>
      <c r="U94" s="526">
        <v>86812</v>
      </c>
      <c r="V94" s="526">
        <v>18199659</v>
      </c>
    </row>
    <row r="95" spans="2:22" ht="12.95" customHeight="1">
      <c r="B95" s="505"/>
      <c r="C95" s="505"/>
      <c r="D95" s="505"/>
      <c r="E95" s="505"/>
      <c r="M95" s="525" t="s">
        <v>2207</v>
      </c>
      <c r="N95" s="526">
        <v>5360</v>
      </c>
      <c r="O95" s="527">
        <v>140</v>
      </c>
      <c r="P95" s="526">
        <v>701608</v>
      </c>
      <c r="Q95" s="526">
        <v>3720006480</v>
      </c>
      <c r="R95" s="526">
        <v>5040</v>
      </c>
      <c r="S95" s="526">
        <v>5480</v>
      </c>
      <c r="T95" s="526">
        <v>5030</v>
      </c>
      <c r="U95" s="526">
        <v>97550</v>
      </c>
      <c r="V95" s="526">
        <v>18199659</v>
      </c>
    </row>
    <row r="96" spans="2:22" ht="12.95" customHeight="1">
      <c r="E96" s="505"/>
      <c r="M96" s="525" t="s">
        <v>2209</v>
      </c>
      <c r="N96" s="526">
        <v>5220</v>
      </c>
      <c r="O96" s="527">
        <v>-270</v>
      </c>
      <c r="P96" s="526">
        <v>853512</v>
      </c>
      <c r="Q96" s="526">
        <v>4531033870</v>
      </c>
      <c r="R96" s="526">
        <v>5530</v>
      </c>
      <c r="S96" s="526">
        <v>5540</v>
      </c>
      <c r="T96" s="526">
        <v>5190</v>
      </c>
      <c r="U96" s="526">
        <v>95002</v>
      </c>
      <c r="V96" s="526">
        <v>18199659</v>
      </c>
    </row>
    <row r="97" spans="2:22" ht="12.95" customHeight="1">
      <c r="E97" s="505"/>
      <c r="M97" s="525" t="s">
        <v>2211</v>
      </c>
      <c r="N97" s="526">
        <v>5490</v>
      </c>
      <c r="O97" s="527">
        <v>70</v>
      </c>
      <c r="P97" s="526">
        <v>670794</v>
      </c>
      <c r="Q97" s="526">
        <v>3682922530</v>
      </c>
      <c r="R97" s="526">
        <v>5450</v>
      </c>
      <c r="S97" s="526">
        <v>5570</v>
      </c>
      <c r="T97" s="526">
        <v>5370</v>
      </c>
      <c r="U97" s="526">
        <v>99916</v>
      </c>
      <c r="V97" s="526">
        <v>18199659</v>
      </c>
    </row>
    <row r="98" spans="2:22" ht="12.95" customHeight="1">
      <c r="B98" s="505"/>
      <c r="C98" s="505"/>
      <c r="D98" s="505"/>
      <c r="E98" s="505"/>
      <c r="M98" s="525" t="s">
        <v>2212</v>
      </c>
      <c r="N98" s="526">
        <v>5420</v>
      </c>
      <c r="O98" s="527">
        <v>320</v>
      </c>
      <c r="P98" s="526">
        <v>1493813</v>
      </c>
      <c r="Q98" s="526">
        <v>8033424215</v>
      </c>
      <c r="R98" s="526">
        <v>5000</v>
      </c>
      <c r="S98" s="526">
        <v>5580</v>
      </c>
      <c r="T98" s="526">
        <v>4990</v>
      </c>
      <c r="U98" s="526">
        <v>98642</v>
      </c>
      <c r="V98" s="526">
        <v>18199659</v>
      </c>
    </row>
    <row r="99" spans="2:22" ht="12.95" customHeight="1">
      <c r="M99" s="525" t="s">
        <v>2215</v>
      </c>
      <c r="N99" s="526">
        <v>5100</v>
      </c>
      <c r="O99" s="527">
        <v>100</v>
      </c>
      <c r="P99" s="526">
        <v>382207</v>
      </c>
      <c r="Q99" s="526">
        <v>1939616695</v>
      </c>
      <c r="R99" s="526">
        <v>5030</v>
      </c>
      <c r="S99" s="526">
        <v>5170</v>
      </c>
      <c r="T99" s="526">
        <v>4975</v>
      </c>
      <c r="U99" s="526">
        <v>92818</v>
      </c>
      <c r="V99" s="526">
        <v>18199659</v>
      </c>
    </row>
    <row r="100" spans="2:22" ht="12.95" customHeight="1">
      <c r="B100" s="505"/>
      <c r="C100" s="505"/>
      <c r="D100" s="505"/>
      <c r="M100" s="525" t="s">
        <v>2216</v>
      </c>
      <c r="N100" s="526">
        <v>5000</v>
      </c>
      <c r="O100" s="527">
        <v>65</v>
      </c>
      <c r="P100" s="526">
        <v>249963</v>
      </c>
      <c r="Q100" s="526">
        <v>1248153295</v>
      </c>
      <c r="R100" s="526">
        <v>5010</v>
      </c>
      <c r="S100" s="526">
        <v>5040</v>
      </c>
      <c r="T100" s="526">
        <v>4950</v>
      </c>
      <c r="U100" s="526">
        <v>90998</v>
      </c>
      <c r="V100" s="526">
        <v>18199659</v>
      </c>
    </row>
    <row r="101" spans="2:22" ht="12.95" customHeight="1">
      <c r="B101" s="505"/>
      <c r="C101" s="505"/>
      <c r="D101" s="505"/>
      <c r="E101" s="505"/>
      <c r="M101" s="525" t="s">
        <v>2217</v>
      </c>
      <c r="N101" s="526">
        <v>4935</v>
      </c>
      <c r="O101" s="527">
        <v>-15</v>
      </c>
      <c r="P101" s="526">
        <v>214056</v>
      </c>
      <c r="Q101" s="526">
        <v>1053410330</v>
      </c>
      <c r="R101" s="526">
        <v>4930</v>
      </c>
      <c r="S101" s="526">
        <v>4995</v>
      </c>
      <c r="T101" s="526">
        <v>4855</v>
      </c>
      <c r="U101" s="526">
        <v>89815</v>
      </c>
      <c r="V101" s="526">
        <v>18199659</v>
      </c>
    </row>
    <row r="102" spans="2:22" ht="12.95" customHeight="1">
      <c r="B102" s="505"/>
      <c r="C102" s="505"/>
      <c r="D102" s="505"/>
      <c r="M102" s="525" t="s">
        <v>2218</v>
      </c>
      <c r="N102" s="526">
        <v>4950</v>
      </c>
      <c r="O102" s="527">
        <v>190</v>
      </c>
      <c r="P102" s="526">
        <v>462163</v>
      </c>
      <c r="Q102" s="526">
        <v>2264712555</v>
      </c>
      <c r="R102" s="526">
        <v>4830</v>
      </c>
      <c r="S102" s="526">
        <v>4965</v>
      </c>
      <c r="T102" s="526">
        <v>4750</v>
      </c>
      <c r="U102" s="526">
        <v>90088</v>
      </c>
      <c r="V102" s="526">
        <v>18199659</v>
      </c>
    </row>
    <row r="103" spans="2:22" ht="12.95" customHeight="1">
      <c r="B103" s="505"/>
      <c r="C103" s="505"/>
      <c r="D103" s="505"/>
      <c r="E103" s="505"/>
      <c r="M103" s="525" t="s">
        <v>2219</v>
      </c>
      <c r="N103" s="526">
        <v>4760</v>
      </c>
      <c r="O103" s="527">
        <v>-40</v>
      </c>
      <c r="P103" s="526">
        <v>108044</v>
      </c>
      <c r="Q103" s="526">
        <v>517393620</v>
      </c>
      <c r="R103" s="526">
        <v>4820</v>
      </c>
      <c r="S103" s="526">
        <v>4855</v>
      </c>
      <c r="T103" s="526">
        <v>4745</v>
      </c>
      <c r="U103" s="526">
        <v>86630</v>
      </c>
      <c r="V103" s="526">
        <v>18199659</v>
      </c>
    </row>
    <row r="104" spans="2:22" ht="12.95" customHeight="1">
      <c r="B104" s="505"/>
      <c r="C104" s="505"/>
      <c r="D104" s="505"/>
      <c r="E104" s="505"/>
      <c r="M104" s="525" t="s">
        <v>2221</v>
      </c>
      <c r="N104" s="526">
        <v>4800</v>
      </c>
      <c r="O104" s="527">
        <v>-10</v>
      </c>
      <c r="P104" s="526">
        <v>94750</v>
      </c>
      <c r="Q104" s="526">
        <v>453694750</v>
      </c>
      <c r="R104" s="526">
        <v>4830</v>
      </c>
      <c r="S104" s="526">
        <v>4850</v>
      </c>
      <c r="T104" s="526">
        <v>4740</v>
      </c>
      <c r="U104" s="526">
        <v>87358</v>
      </c>
      <c r="V104" s="526">
        <v>18199659</v>
      </c>
    </row>
    <row r="105" spans="2:22" ht="12.95" customHeight="1">
      <c r="B105" s="505"/>
      <c r="C105" s="505"/>
      <c r="D105" s="505"/>
      <c r="E105" s="505"/>
      <c r="M105" s="525" t="s">
        <v>2222</v>
      </c>
      <c r="N105" s="526">
        <v>4810</v>
      </c>
      <c r="O105" s="527">
        <v>170</v>
      </c>
      <c r="P105" s="526">
        <v>271088</v>
      </c>
      <c r="Q105" s="526">
        <v>1299771850</v>
      </c>
      <c r="R105" s="526">
        <v>4640</v>
      </c>
      <c r="S105" s="526">
        <v>4865</v>
      </c>
      <c r="T105" s="526">
        <v>4615</v>
      </c>
      <c r="U105" s="526">
        <v>87540</v>
      </c>
      <c r="V105" s="526">
        <v>18199659</v>
      </c>
    </row>
    <row r="106" spans="2:22" ht="12.95" customHeight="1">
      <c r="B106" s="505"/>
      <c r="C106" s="505"/>
      <c r="D106" s="505"/>
      <c r="E106" s="505"/>
      <c r="M106" s="525" t="s">
        <v>2223</v>
      </c>
      <c r="N106" s="526">
        <v>4640</v>
      </c>
      <c r="O106" s="527">
        <v>-220</v>
      </c>
      <c r="P106" s="526">
        <v>216874</v>
      </c>
      <c r="Q106" s="526">
        <v>1023547865</v>
      </c>
      <c r="R106" s="526">
        <v>4900</v>
      </c>
      <c r="S106" s="526">
        <v>4915</v>
      </c>
      <c r="T106" s="526">
        <v>4620</v>
      </c>
      <c r="U106" s="526">
        <v>84446</v>
      </c>
      <c r="V106" s="526">
        <v>18199659</v>
      </c>
    </row>
    <row r="107" spans="2:22" ht="12.95" customHeight="1">
      <c r="B107" s="505"/>
      <c r="C107" s="505"/>
      <c r="D107" s="505"/>
      <c r="E107" s="505"/>
      <c r="M107" s="525" t="s">
        <v>2224</v>
      </c>
      <c r="N107" s="526">
        <v>4860</v>
      </c>
      <c r="O107" s="527">
        <v>25</v>
      </c>
      <c r="P107" s="526">
        <v>190448</v>
      </c>
      <c r="Q107" s="526">
        <v>931038095</v>
      </c>
      <c r="R107" s="526">
        <v>4870</v>
      </c>
      <c r="S107" s="526">
        <v>4970</v>
      </c>
      <c r="T107" s="526">
        <v>4820</v>
      </c>
      <c r="U107" s="526">
        <v>88450</v>
      </c>
      <c r="V107" s="526">
        <v>18199659</v>
      </c>
    </row>
    <row r="108" spans="2:22" ht="12.95" customHeight="1">
      <c r="B108" s="505"/>
      <c r="C108" s="505"/>
      <c r="D108" s="505"/>
      <c r="E108" s="505"/>
      <c r="M108" s="525" t="s">
        <v>2226</v>
      </c>
      <c r="N108" s="526">
        <v>4835</v>
      </c>
      <c r="O108" s="527">
        <v>-50</v>
      </c>
      <c r="P108" s="526">
        <v>155694</v>
      </c>
      <c r="Q108" s="526">
        <v>751685725</v>
      </c>
      <c r="R108" s="526">
        <v>4820</v>
      </c>
      <c r="S108" s="526">
        <v>4880</v>
      </c>
      <c r="T108" s="526">
        <v>4795</v>
      </c>
      <c r="U108" s="526">
        <v>87995</v>
      </c>
      <c r="V108" s="526">
        <v>18199659</v>
      </c>
    </row>
    <row r="109" spans="2:22" ht="12.95" customHeight="1">
      <c r="B109" s="505"/>
      <c r="C109" s="505"/>
      <c r="D109" s="505"/>
      <c r="E109" s="505"/>
      <c r="M109" s="525" t="s">
        <v>2227</v>
      </c>
      <c r="N109" s="526">
        <v>4885</v>
      </c>
      <c r="O109" s="527">
        <v>20</v>
      </c>
      <c r="P109" s="526">
        <v>370902</v>
      </c>
      <c r="Q109" s="526">
        <v>1815046690</v>
      </c>
      <c r="R109" s="526">
        <v>4795</v>
      </c>
      <c r="S109" s="526">
        <v>5000</v>
      </c>
      <c r="T109" s="526">
        <v>4760</v>
      </c>
      <c r="U109" s="526">
        <v>88905</v>
      </c>
      <c r="V109" s="526">
        <v>18199659</v>
      </c>
    </row>
    <row r="110" spans="2:22" ht="12.95" customHeight="1">
      <c r="B110" s="505"/>
      <c r="C110" s="505"/>
      <c r="D110" s="505"/>
      <c r="E110" s="505"/>
      <c r="M110" s="525" t="s">
        <v>2228</v>
      </c>
      <c r="N110" s="526">
        <v>4865</v>
      </c>
      <c r="O110" s="527">
        <v>160</v>
      </c>
      <c r="P110" s="526">
        <v>336265</v>
      </c>
      <c r="Q110" s="526">
        <v>1620931845</v>
      </c>
      <c r="R110" s="526">
        <v>4745</v>
      </c>
      <c r="S110" s="526">
        <v>4925</v>
      </c>
      <c r="T110" s="526">
        <v>4705</v>
      </c>
      <c r="U110" s="526">
        <v>88541</v>
      </c>
      <c r="V110" s="526">
        <v>18199659</v>
      </c>
    </row>
    <row r="111" spans="2:22" ht="12.95" customHeight="1">
      <c r="E111" s="505"/>
      <c r="M111" s="525" t="s">
        <v>2229</v>
      </c>
      <c r="N111" s="526">
        <v>4705</v>
      </c>
      <c r="O111" s="527">
        <v>75</v>
      </c>
      <c r="P111" s="526">
        <v>182139</v>
      </c>
      <c r="Q111" s="526">
        <v>855347505</v>
      </c>
      <c r="R111" s="526">
        <v>4630</v>
      </c>
      <c r="S111" s="526">
        <v>4735</v>
      </c>
      <c r="T111" s="526">
        <v>4630</v>
      </c>
      <c r="U111" s="526">
        <v>85629</v>
      </c>
      <c r="V111" s="526">
        <v>18199659</v>
      </c>
    </row>
    <row r="112" spans="2:22" ht="12.95" customHeight="1">
      <c r="B112" s="505"/>
      <c r="C112" s="505"/>
      <c r="D112" s="505"/>
      <c r="E112" s="505"/>
      <c r="M112" s="525" t="s">
        <v>2230</v>
      </c>
      <c r="N112" s="526">
        <v>4630</v>
      </c>
      <c r="O112" s="527">
        <v>-105</v>
      </c>
      <c r="P112" s="526">
        <v>230848</v>
      </c>
      <c r="Q112" s="526">
        <v>1065045525</v>
      </c>
      <c r="R112" s="526">
        <v>4700</v>
      </c>
      <c r="S112" s="526">
        <v>4745</v>
      </c>
      <c r="T112" s="526">
        <v>4555</v>
      </c>
      <c r="U112" s="526">
        <v>84264</v>
      </c>
      <c r="V112" s="526">
        <v>18199659</v>
      </c>
    </row>
    <row r="113" spans="2:22" ht="12.95" customHeight="1">
      <c r="B113" s="505"/>
      <c r="C113" s="505"/>
      <c r="D113" s="505"/>
      <c r="E113" s="505"/>
      <c r="M113" s="525" t="s">
        <v>2232</v>
      </c>
      <c r="N113" s="526">
        <v>4735</v>
      </c>
      <c r="O113" s="527">
        <v>60</v>
      </c>
      <c r="P113" s="526">
        <v>219843</v>
      </c>
      <c r="Q113" s="526">
        <v>1042434590</v>
      </c>
      <c r="R113" s="526">
        <v>4650</v>
      </c>
      <c r="S113" s="526">
        <v>4840</v>
      </c>
      <c r="T113" s="526">
        <v>4595</v>
      </c>
      <c r="U113" s="526">
        <v>86175</v>
      </c>
      <c r="V113" s="526">
        <v>18199659</v>
      </c>
    </row>
    <row r="114" spans="2:22" ht="12.95" customHeight="1">
      <c r="B114" s="505"/>
      <c r="C114" s="505"/>
      <c r="D114" s="505"/>
      <c r="M114" s="525" t="s">
        <v>2233</v>
      </c>
      <c r="N114" s="526">
        <v>4675</v>
      </c>
      <c r="O114" s="527">
        <v>-25</v>
      </c>
      <c r="P114" s="526">
        <v>328637</v>
      </c>
      <c r="Q114" s="526">
        <v>1536351345</v>
      </c>
      <c r="R114" s="526">
        <v>4590</v>
      </c>
      <c r="S114" s="526">
        <v>4775</v>
      </c>
      <c r="T114" s="526">
        <v>4590</v>
      </c>
      <c r="U114" s="526">
        <v>85083</v>
      </c>
      <c r="V114" s="526">
        <v>18199659</v>
      </c>
    </row>
    <row r="115" spans="2:22" ht="12.95" customHeight="1">
      <c r="B115" s="505"/>
      <c r="C115" s="505"/>
      <c r="D115" s="505"/>
      <c r="E115" s="505"/>
      <c r="F115" s="505"/>
      <c r="M115" s="525" t="s">
        <v>2235</v>
      </c>
      <c r="N115" s="526">
        <v>4700</v>
      </c>
      <c r="O115" s="527">
        <v>100</v>
      </c>
      <c r="P115" s="526">
        <v>406302</v>
      </c>
      <c r="Q115" s="526">
        <v>1920775740</v>
      </c>
      <c r="R115" s="526">
        <v>4595</v>
      </c>
      <c r="S115" s="526">
        <v>4805</v>
      </c>
      <c r="T115" s="526">
        <v>4550</v>
      </c>
      <c r="U115" s="526">
        <v>85538</v>
      </c>
      <c r="V115" s="526">
        <v>18199659</v>
      </c>
    </row>
    <row r="116" spans="2:22" ht="12.95" customHeight="1">
      <c r="B116" s="505"/>
      <c r="C116" s="505"/>
      <c r="D116" s="505"/>
      <c r="E116" s="505"/>
      <c r="F116" s="505"/>
      <c r="M116" s="525" t="s">
        <v>2236</v>
      </c>
      <c r="N116" s="526">
        <v>4600</v>
      </c>
      <c r="O116" s="527">
        <v>75</v>
      </c>
      <c r="P116" s="526">
        <v>188859</v>
      </c>
      <c r="Q116" s="526">
        <v>857678510</v>
      </c>
      <c r="R116" s="526">
        <v>4525</v>
      </c>
      <c r="S116" s="526">
        <v>4630</v>
      </c>
      <c r="T116" s="526">
        <v>4450</v>
      </c>
      <c r="U116" s="526">
        <v>83718</v>
      </c>
      <c r="V116" s="526">
        <v>18199659</v>
      </c>
    </row>
    <row r="117" spans="2:22" ht="12.95" customHeight="1">
      <c r="B117" s="505"/>
      <c r="C117" s="505"/>
      <c r="D117" s="505"/>
      <c r="E117" s="505"/>
      <c r="F117" s="505"/>
      <c r="M117" s="525" t="s">
        <v>2237</v>
      </c>
      <c r="N117" s="526">
        <v>4525</v>
      </c>
      <c r="O117" s="527">
        <v>245</v>
      </c>
      <c r="P117" s="526">
        <v>146810</v>
      </c>
      <c r="Q117" s="526">
        <v>657029270</v>
      </c>
      <c r="R117" s="526">
        <v>4335</v>
      </c>
      <c r="S117" s="526">
        <v>4560</v>
      </c>
      <c r="T117" s="526">
        <v>4335</v>
      </c>
      <c r="U117" s="526">
        <v>82353</v>
      </c>
      <c r="V117" s="526">
        <v>18199659</v>
      </c>
    </row>
    <row r="118" spans="2:22" ht="12.95" customHeight="1">
      <c r="B118" s="505"/>
      <c r="C118" s="505"/>
      <c r="D118" s="505"/>
      <c r="E118" s="505"/>
      <c r="F118" s="505"/>
      <c r="M118" s="505" t="s">
        <v>2238</v>
      </c>
      <c r="N118" s="505" t="s">
        <v>4925</v>
      </c>
      <c r="O118" s="505" t="s">
        <v>258</v>
      </c>
      <c r="P118" s="505" t="s">
        <v>4926</v>
      </c>
      <c r="Q118" s="505" t="s">
        <v>4927</v>
      </c>
      <c r="R118" s="505" t="s">
        <v>4928</v>
      </c>
      <c r="S118" s="505" t="s">
        <v>4929</v>
      </c>
      <c r="T118" s="505" t="s">
        <v>4930</v>
      </c>
      <c r="U118" s="505" t="s">
        <v>4931</v>
      </c>
      <c r="V118" s="505" t="s">
        <v>4932</v>
      </c>
    </row>
    <row r="119" spans="2:22" ht="12.95" customHeight="1">
      <c r="B119" s="505"/>
      <c r="C119" s="505"/>
      <c r="D119" s="505"/>
      <c r="E119" s="505"/>
      <c r="F119" s="505"/>
      <c r="M119" s="505" t="s">
        <v>2239</v>
      </c>
      <c r="N119" s="505" t="s">
        <v>4933</v>
      </c>
      <c r="O119" s="505" t="s">
        <v>307</v>
      </c>
      <c r="P119" s="505" t="s">
        <v>4934</v>
      </c>
      <c r="Q119" s="505" t="s">
        <v>4935</v>
      </c>
      <c r="R119" s="505" t="s">
        <v>4929</v>
      </c>
      <c r="S119" s="505" t="s">
        <v>4929</v>
      </c>
      <c r="T119" s="505" t="s">
        <v>4936</v>
      </c>
      <c r="U119" s="505" t="s">
        <v>4937</v>
      </c>
      <c r="V119" s="505" t="s">
        <v>4932</v>
      </c>
    </row>
    <row r="120" spans="2:22" ht="12.95" customHeight="1">
      <c r="B120" s="505"/>
      <c r="C120" s="505"/>
      <c r="D120" s="505"/>
      <c r="E120" s="505"/>
      <c r="F120" s="505"/>
      <c r="M120" s="505" t="s">
        <v>2240</v>
      </c>
      <c r="N120" s="505" t="s">
        <v>4938</v>
      </c>
      <c r="O120" s="505" t="s">
        <v>4939</v>
      </c>
      <c r="P120" s="505" t="s">
        <v>4940</v>
      </c>
      <c r="Q120" s="505" t="s">
        <v>4941</v>
      </c>
      <c r="R120" s="505" t="s">
        <v>4942</v>
      </c>
      <c r="S120" s="505" t="s">
        <v>4943</v>
      </c>
      <c r="T120" s="505" t="s">
        <v>4944</v>
      </c>
      <c r="U120" s="505" t="s">
        <v>4945</v>
      </c>
      <c r="V120" s="505" t="s">
        <v>4932</v>
      </c>
    </row>
    <row r="121" spans="2:22" ht="12.95" customHeight="1">
      <c r="B121" s="505"/>
      <c r="C121" s="505"/>
      <c r="D121" s="505"/>
      <c r="E121" s="505"/>
      <c r="F121" s="505"/>
      <c r="M121" s="505" t="s">
        <v>2243</v>
      </c>
      <c r="N121" s="505" t="s">
        <v>4946</v>
      </c>
      <c r="O121" s="505" t="s">
        <v>375</v>
      </c>
      <c r="P121" s="505" t="s">
        <v>4947</v>
      </c>
      <c r="Q121" s="505" t="s">
        <v>4948</v>
      </c>
      <c r="R121" s="505" t="s">
        <v>4949</v>
      </c>
      <c r="S121" s="505" t="s">
        <v>4950</v>
      </c>
      <c r="T121" s="505" t="s">
        <v>4949</v>
      </c>
      <c r="U121" s="505" t="s">
        <v>4951</v>
      </c>
      <c r="V121" s="505" t="s">
        <v>4932</v>
      </c>
    </row>
    <row r="122" spans="2:22" ht="12.95" customHeight="1">
      <c r="B122" s="505"/>
      <c r="C122" s="505"/>
      <c r="D122" s="505"/>
      <c r="E122" s="505"/>
      <c r="F122" s="505"/>
      <c r="M122" s="505" t="s">
        <v>2245</v>
      </c>
      <c r="N122" s="505" t="s">
        <v>4952</v>
      </c>
      <c r="O122" s="505" t="s">
        <v>405</v>
      </c>
      <c r="P122" s="505" t="s">
        <v>4953</v>
      </c>
      <c r="Q122" s="505" t="s">
        <v>4954</v>
      </c>
      <c r="R122" s="505" t="s">
        <v>4955</v>
      </c>
      <c r="S122" s="505" t="s">
        <v>4956</v>
      </c>
      <c r="T122" s="505" t="s">
        <v>4957</v>
      </c>
      <c r="U122" s="505" t="s">
        <v>4958</v>
      </c>
      <c r="V122" s="505" t="s">
        <v>4932</v>
      </c>
    </row>
    <row r="123" spans="2:22" ht="12.95" customHeight="1">
      <c r="B123" s="505"/>
      <c r="C123" s="505"/>
      <c r="D123" s="505"/>
      <c r="E123" s="505"/>
      <c r="F123" s="505"/>
      <c r="M123" s="505" t="s">
        <v>2247</v>
      </c>
      <c r="N123" s="505" t="s">
        <v>4957</v>
      </c>
      <c r="O123" s="505" t="s">
        <v>4959</v>
      </c>
      <c r="P123" s="505" t="s">
        <v>4960</v>
      </c>
      <c r="Q123" s="505" t="s">
        <v>4961</v>
      </c>
      <c r="R123" s="505" t="s">
        <v>4962</v>
      </c>
      <c r="S123" s="505" t="s">
        <v>4963</v>
      </c>
      <c r="T123" s="505" t="s">
        <v>4964</v>
      </c>
      <c r="U123" s="505" t="s">
        <v>4965</v>
      </c>
      <c r="V123" s="505" t="s">
        <v>4932</v>
      </c>
    </row>
    <row r="124" spans="2:22" ht="12.95" customHeight="1">
      <c r="B124" s="505"/>
      <c r="C124" s="505"/>
      <c r="D124" s="505"/>
      <c r="E124" s="505"/>
      <c r="F124" s="505"/>
      <c r="M124" s="505" t="s">
        <v>2248</v>
      </c>
      <c r="N124" s="505" t="s">
        <v>4966</v>
      </c>
      <c r="O124" s="505" t="s">
        <v>4967</v>
      </c>
      <c r="P124" s="505" t="s">
        <v>4968</v>
      </c>
      <c r="Q124" s="505" t="s">
        <v>4969</v>
      </c>
      <c r="R124" s="505" t="s">
        <v>4970</v>
      </c>
      <c r="S124" s="505" t="s">
        <v>4966</v>
      </c>
      <c r="T124" s="505" t="s">
        <v>4970</v>
      </c>
      <c r="U124" s="505" t="s">
        <v>4971</v>
      </c>
      <c r="V124" s="505" t="s">
        <v>4932</v>
      </c>
    </row>
    <row r="125" spans="2:22" ht="12.95" customHeight="1">
      <c r="B125" s="505"/>
      <c r="C125" s="505"/>
      <c r="D125" s="505"/>
      <c r="E125" s="505"/>
      <c r="F125" s="505"/>
      <c r="M125" s="505" t="s">
        <v>2249</v>
      </c>
      <c r="N125" s="505" t="s">
        <v>4972</v>
      </c>
      <c r="O125" s="505" t="s">
        <v>460</v>
      </c>
      <c r="P125" s="505" t="s">
        <v>4973</v>
      </c>
      <c r="Q125" s="505" t="s">
        <v>4974</v>
      </c>
      <c r="R125" s="505" t="s">
        <v>4975</v>
      </c>
      <c r="S125" s="505" t="s">
        <v>4976</v>
      </c>
      <c r="T125" s="505" t="s">
        <v>4972</v>
      </c>
      <c r="U125" s="505" t="s">
        <v>4977</v>
      </c>
      <c r="V125" s="505" t="s">
        <v>4932</v>
      </c>
    </row>
    <row r="126" spans="2:22" ht="12.95" customHeight="1">
      <c r="B126" s="505"/>
      <c r="C126" s="505"/>
      <c r="D126" s="505"/>
      <c r="E126" s="505"/>
      <c r="F126" s="505"/>
      <c r="M126" s="505" t="s">
        <v>2250</v>
      </c>
      <c r="N126" s="505" t="s">
        <v>4978</v>
      </c>
      <c r="O126" s="505" t="s">
        <v>330</v>
      </c>
      <c r="P126" s="505" t="s">
        <v>4979</v>
      </c>
      <c r="Q126" s="505" t="s">
        <v>4980</v>
      </c>
      <c r="R126" s="505" t="s">
        <v>4981</v>
      </c>
      <c r="S126" s="505" t="s">
        <v>4936</v>
      </c>
      <c r="T126" s="505" t="s">
        <v>4982</v>
      </c>
      <c r="U126" s="505" t="s">
        <v>4983</v>
      </c>
      <c r="V126" s="505" t="s">
        <v>4932</v>
      </c>
    </row>
    <row r="127" spans="2:22" ht="12.95" customHeight="1">
      <c r="B127" s="505"/>
      <c r="C127" s="505"/>
      <c r="D127" s="505"/>
      <c r="E127" s="505"/>
      <c r="F127" s="505"/>
      <c r="M127" s="505" t="s">
        <v>2251</v>
      </c>
      <c r="N127" s="505" t="s">
        <v>4925</v>
      </c>
      <c r="O127" s="505" t="s">
        <v>317</v>
      </c>
      <c r="P127" s="505" t="s">
        <v>4984</v>
      </c>
      <c r="Q127" s="505" t="s">
        <v>4985</v>
      </c>
      <c r="R127" s="505" t="s">
        <v>4986</v>
      </c>
      <c r="S127" s="505" t="s">
        <v>4987</v>
      </c>
      <c r="T127" s="505" t="s">
        <v>628</v>
      </c>
      <c r="U127" s="505" t="s">
        <v>4931</v>
      </c>
      <c r="V127" s="505" t="s">
        <v>4932</v>
      </c>
    </row>
    <row r="128" spans="2:22" ht="12.95" customHeight="1">
      <c r="B128" s="505"/>
      <c r="C128" s="505"/>
      <c r="D128" s="505"/>
      <c r="E128" s="505"/>
      <c r="F128" s="505"/>
      <c r="M128" s="505" t="s">
        <v>2252</v>
      </c>
      <c r="N128" s="505" t="s">
        <v>4981</v>
      </c>
      <c r="O128" s="505" t="s">
        <v>250</v>
      </c>
      <c r="P128" s="505" t="s">
        <v>4988</v>
      </c>
      <c r="Q128" s="505" t="s">
        <v>4989</v>
      </c>
      <c r="R128" s="505" t="s">
        <v>4990</v>
      </c>
      <c r="S128" s="505" t="s">
        <v>4990</v>
      </c>
      <c r="T128" s="505" t="s">
        <v>4981</v>
      </c>
      <c r="U128" s="505" t="s">
        <v>4991</v>
      </c>
      <c r="V128" s="505" t="s">
        <v>4932</v>
      </c>
    </row>
    <row r="129" spans="2:22" ht="12.95" customHeight="1">
      <c r="B129" s="505"/>
      <c r="C129" s="505"/>
      <c r="D129" s="505"/>
      <c r="E129" s="505"/>
      <c r="F129" s="505"/>
      <c r="M129" s="505" t="s">
        <v>2253</v>
      </c>
      <c r="N129" s="505" t="s">
        <v>4992</v>
      </c>
      <c r="O129" s="505" t="s">
        <v>250</v>
      </c>
      <c r="P129" s="505" t="s">
        <v>4993</v>
      </c>
      <c r="Q129" s="505" t="s">
        <v>4994</v>
      </c>
      <c r="R129" s="505" t="s">
        <v>4995</v>
      </c>
      <c r="S129" s="505" t="s">
        <v>4995</v>
      </c>
      <c r="T129" s="505" t="s">
        <v>4996</v>
      </c>
      <c r="U129" s="505" t="s">
        <v>4997</v>
      </c>
      <c r="V129" s="505" t="s">
        <v>4932</v>
      </c>
    </row>
    <row r="130" spans="2:22" ht="12.95" customHeight="1">
      <c r="B130" s="505"/>
      <c r="C130" s="505"/>
      <c r="D130" s="505"/>
      <c r="E130" s="505"/>
      <c r="F130" s="505"/>
      <c r="M130" s="505" t="s">
        <v>2254</v>
      </c>
      <c r="N130" s="505" t="s">
        <v>4998</v>
      </c>
      <c r="O130" s="505" t="s">
        <v>394</v>
      </c>
      <c r="P130" s="505" t="s">
        <v>4999</v>
      </c>
      <c r="Q130" s="505" t="s">
        <v>5000</v>
      </c>
      <c r="R130" s="505" t="s">
        <v>5001</v>
      </c>
      <c r="S130" s="505" t="s">
        <v>5002</v>
      </c>
      <c r="T130" s="505" t="s">
        <v>5003</v>
      </c>
      <c r="U130" s="505" t="s">
        <v>5004</v>
      </c>
      <c r="V130" s="505" t="s">
        <v>4932</v>
      </c>
    </row>
    <row r="131" spans="2:22" ht="12.95" customHeight="1">
      <c r="B131" s="505"/>
      <c r="C131" s="505"/>
      <c r="D131" s="505"/>
      <c r="E131" s="505"/>
      <c r="F131" s="505"/>
      <c r="M131" s="505" t="s">
        <v>2255</v>
      </c>
      <c r="N131" s="505" t="s">
        <v>5005</v>
      </c>
      <c r="O131" s="505" t="s">
        <v>310</v>
      </c>
      <c r="P131" s="505" t="s">
        <v>5006</v>
      </c>
      <c r="Q131" s="505" t="s">
        <v>5007</v>
      </c>
      <c r="R131" s="505" t="s">
        <v>5008</v>
      </c>
      <c r="S131" s="505" t="s">
        <v>5005</v>
      </c>
      <c r="T131" s="505" t="s">
        <v>5008</v>
      </c>
      <c r="U131" s="505" t="s">
        <v>5009</v>
      </c>
      <c r="V131" s="505" t="s">
        <v>4932</v>
      </c>
    </row>
    <row r="132" spans="2:22" ht="12.95" customHeight="1">
      <c r="B132" s="505"/>
      <c r="C132" s="505"/>
      <c r="D132" s="505"/>
      <c r="E132" s="505"/>
      <c r="F132" s="505"/>
      <c r="M132" s="505" t="s">
        <v>2256</v>
      </c>
      <c r="N132" s="505" t="s">
        <v>5010</v>
      </c>
      <c r="O132" s="505" t="s">
        <v>387</v>
      </c>
      <c r="P132" s="505" t="s">
        <v>5011</v>
      </c>
      <c r="Q132" s="505" t="s">
        <v>5012</v>
      </c>
      <c r="R132" s="505" t="s">
        <v>5013</v>
      </c>
      <c r="S132" s="505" t="s">
        <v>5014</v>
      </c>
      <c r="T132" s="505" t="s">
        <v>5015</v>
      </c>
      <c r="U132" s="505" t="s">
        <v>5016</v>
      </c>
      <c r="V132" s="505" t="s">
        <v>4932</v>
      </c>
    </row>
    <row r="133" spans="2:22" ht="12.95" customHeight="1">
      <c r="B133" s="505"/>
      <c r="C133" s="505"/>
      <c r="D133" s="505"/>
      <c r="E133" s="505"/>
      <c r="F133" s="505"/>
      <c r="M133" s="505" t="s">
        <v>2257</v>
      </c>
      <c r="N133" s="505" t="s">
        <v>5017</v>
      </c>
      <c r="O133" s="505" t="s">
        <v>166</v>
      </c>
      <c r="P133" s="505" t="s">
        <v>5018</v>
      </c>
      <c r="Q133" s="505" t="s">
        <v>5019</v>
      </c>
      <c r="R133" s="505" t="s">
        <v>5020</v>
      </c>
      <c r="S133" s="505" t="s">
        <v>5021</v>
      </c>
      <c r="T133" s="505" t="s">
        <v>5022</v>
      </c>
      <c r="U133" s="505" t="s">
        <v>5023</v>
      </c>
      <c r="V133" s="505" t="s">
        <v>4932</v>
      </c>
    </row>
    <row r="134" spans="2:22" ht="12.95" customHeight="1">
      <c r="B134" s="505"/>
      <c r="C134" s="505"/>
      <c r="D134" s="505"/>
      <c r="E134" s="505"/>
      <c r="F134" s="505"/>
      <c r="M134" s="505" t="s">
        <v>2258</v>
      </c>
      <c r="N134" s="505" t="s">
        <v>5024</v>
      </c>
      <c r="O134" s="505" t="s">
        <v>394</v>
      </c>
      <c r="P134" s="505" t="s">
        <v>5025</v>
      </c>
      <c r="Q134" s="505" t="s">
        <v>5026</v>
      </c>
      <c r="R134" s="505" t="s">
        <v>4990</v>
      </c>
      <c r="S134" s="505" t="s">
        <v>5027</v>
      </c>
      <c r="T134" s="505" t="s">
        <v>5028</v>
      </c>
      <c r="U134" s="505" t="s">
        <v>5029</v>
      </c>
      <c r="V134" s="505" t="s">
        <v>4932</v>
      </c>
    </row>
    <row r="135" spans="2:22" ht="12.95" customHeight="1">
      <c r="B135" s="505"/>
      <c r="C135" s="505"/>
      <c r="D135" s="505"/>
      <c r="E135" s="505"/>
      <c r="F135" s="505"/>
      <c r="M135" s="505" t="s">
        <v>2259</v>
      </c>
      <c r="N135" s="505" t="s">
        <v>5030</v>
      </c>
      <c r="O135" s="505" t="s">
        <v>5031</v>
      </c>
      <c r="P135" s="505" t="s">
        <v>5032</v>
      </c>
      <c r="Q135" s="505" t="s">
        <v>5033</v>
      </c>
      <c r="R135" s="505" t="s">
        <v>5034</v>
      </c>
      <c r="S135" s="505" t="s">
        <v>5030</v>
      </c>
      <c r="T135" s="505" t="s">
        <v>5035</v>
      </c>
      <c r="U135" s="505" t="s">
        <v>5036</v>
      </c>
      <c r="V135" s="505" t="s">
        <v>4932</v>
      </c>
    </row>
    <row r="136" spans="2:22" ht="12.95" customHeight="1">
      <c r="B136" s="505"/>
      <c r="C136" s="505"/>
      <c r="D136" s="505"/>
      <c r="E136" s="505"/>
      <c r="F136" s="505"/>
      <c r="M136" s="505" t="s">
        <v>2260</v>
      </c>
      <c r="N136" s="505" t="s">
        <v>588</v>
      </c>
      <c r="O136" s="505" t="s">
        <v>337</v>
      </c>
      <c r="P136" s="505" t="s">
        <v>5037</v>
      </c>
      <c r="Q136" s="505" t="s">
        <v>5038</v>
      </c>
      <c r="R136" s="505" t="s">
        <v>5039</v>
      </c>
      <c r="S136" s="505" t="s">
        <v>5040</v>
      </c>
      <c r="T136" s="505" t="s">
        <v>5041</v>
      </c>
      <c r="U136" s="505" t="s">
        <v>5042</v>
      </c>
      <c r="V136" s="505" t="s">
        <v>4932</v>
      </c>
    </row>
    <row r="137" spans="2:22" ht="12.95" customHeight="1">
      <c r="B137" s="505"/>
      <c r="C137" s="505"/>
      <c r="D137" s="505"/>
      <c r="E137" s="505"/>
      <c r="F137" s="505"/>
      <c r="M137" s="505" t="s">
        <v>2261</v>
      </c>
      <c r="N137" s="505" t="s">
        <v>5043</v>
      </c>
      <c r="O137" s="505" t="s">
        <v>5044</v>
      </c>
      <c r="P137" s="505" t="s">
        <v>5045</v>
      </c>
      <c r="Q137" s="505" t="s">
        <v>5046</v>
      </c>
      <c r="R137" s="505" t="s">
        <v>5047</v>
      </c>
      <c r="S137" s="505" t="s">
        <v>5048</v>
      </c>
      <c r="T137" s="505" t="s">
        <v>5049</v>
      </c>
      <c r="U137" s="505" t="s">
        <v>5050</v>
      </c>
      <c r="V137" s="505" t="s">
        <v>4932</v>
      </c>
    </row>
    <row r="138" spans="2:22" ht="12.95" customHeight="1">
      <c r="B138" s="505"/>
      <c r="C138" s="505"/>
      <c r="D138" s="505"/>
      <c r="E138" s="505"/>
      <c r="F138" s="505"/>
      <c r="M138" s="505" t="s">
        <v>2262</v>
      </c>
      <c r="N138" s="505" t="s">
        <v>5051</v>
      </c>
      <c r="O138" s="505" t="s">
        <v>5052</v>
      </c>
      <c r="P138" s="505" t="s">
        <v>5053</v>
      </c>
      <c r="Q138" s="505" t="s">
        <v>5054</v>
      </c>
      <c r="R138" s="505" t="s">
        <v>5055</v>
      </c>
      <c r="S138" s="505" t="s">
        <v>5056</v>
      </c>
      <c r="T138" s="505" t="s">
        <v>5057</v>
      </c>
      <c r="U138" s="505" t="s">
        <v>5058</v>
      </c>
      <c r="V138" s="505" t="s">
        <v>4932</v>
      </c>
    </row>
    <row r="139" spans="2:22" ht="12.95" customHeight="1">
      <c r="B139" s="505"/>
      <c r="C139" s="505"/>
      <c r="D139" s="505"/>
      <c r="E139" s="505"/>
      <c r="F139" s="505"/>
      <c r="M139" s="505" t="s">
        <v>2263</v>
      </c>
      <c r="N139" s="505" t="s">
        <v>5059</v>
      </c>
      <c r="O139" s="505" t="s">
        <v>242</v>
      </c>
      <c r="P139" s="505" t="s">
        <v>5060</v>
      </c>
      <c r="Q139" s="505" t="s">
        <v>5061</v>
      </c>
      <c r="R139" s="505" t="s">
        <v>5017</v>
      </c>
      <c r="S139" s="505" t="s">
        <v>5062</v>
      </c>
      <c r="T139" s="505" t="s">
        <v>5063</v>
      </c>
      <c r="U139" s="505" t="s">
        <v>5064</v>
      </c>
      <c r="V139" s="505" t="s">
        <v>4932</v>
      </c>
    </row>
    <row r="140" spans="2:22" ht="12.95" customHeight="1">
      <c r="B140" s="505"/>
      <c r="C140" s="505"/>
      <c r="D140" s="505"/>
      <c r="E140" s="505"/>
      <c r="F140" s="505"/>
      <c r="M140" s="505" t="s">
        <v>2264</v>
      </c>
      <c r="N140" s="505" t="s">
        <v>5065</v>
      </c>
      <c r="O140" s="505" t="s">
        <v>5066</v>
      </c>
      <c r="P140" s="505" t="s">
        <v>5067</v>
      </c>
      <c r="Q140" s="505" t="s">
        <v>5068</v>
      </c>
      <c r="R140" s="505" t="s">
        <v>5069</v>
      </c>
      <c r="S140" s="505" t="s">
        <v>5070</v>
      </c>
      <c r="T140" s="505" t="s">
        <v>5062</v>
      </c>
      <c r="U140" s="505" t="s">
        <v>5071</v>
      </c>
      <c r="V140" s="505" t="s">
        <v>4932</v>
      </c>
    </row>
    <row r="141" spans="2:22" ht="12.95" customHeight="1">
      <c r="B141" s="505"/>
      <c r="C141" s="505"/>
      <c r="D141" s="505"/>
      <c r="E141" s="505"/>
      <c r="F141" s="505"/>
      <c r="M141" s="505" t="s">
        <v>2265</v>
      </c>
      <c r="N141" s="505" t="s">
        <v>5072</v>
      </c>
      <c r="O141" s="505" t="s">
        <v>195</v>
      </c>
      <c r="P141" s="505" t="s">
        <v>5073</v>
      </c>
      <c r="Q141" s="505" t="s">
        <v>5074</v>
      </c>
      <c r="R141" s="505" t="s">
        <v>5075</v>
      </c>
      <c r="S141" s="505" t="s">
        <v>5076</v>
      </c>
      <c r="T141" s="505" t="s">
        <v>5077</v>
      </c>
      <c r="U141" s="505" t="s">
        <v>5078</v>
      </c>
      <c r="V141" s="505" t="s">
        <v>4932</v>
      </c>
    </row>
    <row r="142" spans="2:22" ht="12.95" customHeight="1">
      <c r="B142" s="505"/>
      <c r="C142" s="505"/>
      <c r="D142" s="505"/>
      <c r="E142" s="505"/>
      <c r="F142" s="505"/>
      <c r="M142" s="505" t="s">
        <v>2266</v>
      </c>
      <c r="N142" s="505" t="s">
        <v>5079</v>
      </c>
      <c r="O142" s="505" t="s">
        <v>281</v>
      </c>
      <c r="P142" s="505" t="s">
        <v>5080</v>
      </c>
      <c r="Q142" s="505" t="s">
        <v>5081</v>
      </c>
      <c r="R142" s="505" t="s">
        <v>5082</v>
      </c>
      <c r="S142" s="505" t="s">
        <v>5083</v>
      </c>
      <c r="T142" s="505" t="s">
        <v>5048</v>
      </c>
      <c r="U142" s="505" t="s">
        <v>5084</v>
      </c>
      <c r="V142" s="505" t="s">
        <v>4932</v>
      </c>
    </row>
    <row r="143" spans="2:22" ht="12.95" customHeight="1">
      <c r="B143" s="505"/>
      <c r="C143" s="505"/>
      <c r="D143" s="505"/>
      <c r="E143" s="505"/>
      <c r="F143" s="505"/>
      <c r="M143" s="505" t="s">
        <v>2267</v>
      </c>
      <c r="N143" s="505" t="s">
        <v>5082</v>
      </c>
      <c r="O143" s="505" t="s">
        <v>258</v>
      </c>
      <c r="P143" s="505" t="s">
        <v>5085</v>
      </c>
      <c r="Q143" s="505" t="s">
        <v>5086</v>
      </c>
      <c r="R143" s="505" t="s">
        <v>5087</v>
      </c>
      <c r="S143" s="505" t="s">
        <v>5088</v>
      </c>
      <c r="T143" s="505" t="s">
        <v>5082</v>
      </c>
      <c r="U143" s="505" t="s">
        <v>5089</v>
      </c>
      <c r="V143" s="505" t="s">
        <v>4932</v>
      </c>
    </row>
    <row r="144" spans="2:22" ht="12.95" customHeight="1">
      <c r="B144" s="505"/>
      <c r="C144" s="505"/>
      <c r="D144" s="505"/>
      <c r="E144" s="505"/>
      <c r="F144" s="505"/>
      <c r="M144" s="505" t="s">
        <v>4452</v>
      </c>
      <c r="N144" s="505" t="s">
        <v>5083</v>
      </c>
      <c r="O144" s="505" t="s">
        <v>281</v>
      </c>
      <c r="P144" s="505" t="s">
        <v>5090</v>
      </c>
      <c r="Q144" s="505" t="s">
        <v>5091</v>
      </c>
      <c r="R144" s="505" t="s">
        <v>5092</v>
      </c>
      <c r="S144" s="505" t="s">
        <v>5092</v>
      </c>
      <c r="T144" s="505" t="s">
        <v>5077</v>
      </c>
      <c r="U144" s="505" t="s">
        <v>5093</v>
      </c>
      <c r="V144" s="505" t="s">
        <v>4932</v>
      </c>
    </row>
    <row r="145" spans="2:22" ht="12.95" customHeight="1">
      <c r="B145" s="505"/>
      <c r="C145" s="505"/>
      <c r="D145" s="505"/>
      <c r="E145" s="505"/>
      <c r="F145" s="505"/>
      <c r="M145" s="505" t="s">
        <v>4453</v>
      </c>
      <c r="N145" s="505" t="s">
        <v>5094</v>
      </c>
      <c r="O145" s="505" t="s">
        <v>218</v>
      </c>
      <c r="P145" s="505" t="s">
        <v>5095</v>
      </c>
      <c r="Q145" s="505" t="s">
        <v>5096</v>
      </c>
      <c r="R145" s="505" t="s">
        <v>5079</v>
      </c>
      <c r="S145" s="505" t="s">
        <v>5070</v>
      </c>
      <c r="T145" s="505" t="s">
        <v>5079</v>
      </c>
      <c r="U145" s="505" t="s">
        <v>5097</v>
      </c>
      <c r="V145" s="505" t="s">
        <v>4932</v>
      </c>
    </row>
    <row r="146" spans="2:22" ht="12.95" customHeight="1">
      <c r="B146" s="505"/>
      <c r="C146" s="505"/>
      <c r="D146" s="505"/>
      <c r="E146" s="505"/>
      <c r="F146" s="505"/>
      <c r="M146" s="505" t="s">
        <v>4454</v>
      </c>
      <c r="N146" s="505" t="s">
        <v>5079</v>
      </c>
      <c r="O146" s="505" t="s">
        <v>256</v>
      </c>
      <c r="P146" s="505" t="s">
        <v>5098</v>
      </c>
      <c r="Q146" s="505" t="s">
        <v>5099</v>
      </c>
      <c r="R146" s="505" t="s">
        <v>5001</v>
      </c>
      <c r="S146" s="505" t="s">
        <v>5094</v>
      </c>
      <c r="T146" s="505" t="s">
        <v>5100</v>
      </c>
      <c r="U146" s="505" t="s">
        <v>5084</v>
      </c>
      <c r="V146" s="505" t="s">
        <v>4932</v>
      </c>
    </row>
    <row r="147" spans="2:22" ht="12.95" customHeight="1">
      <c r="B147" s="505"/>
      <c r="C147" s="505"/>
      <c r="D147" s="505"/>
      <c r="E147" s="505"/>
      <c r="F147" s="505"/>
      <c r="M147" s="505" t="s">
        <v>4455</v>
      </c>
      <c r="N147" s="505" t="s">
        <v>5001</v>
      </c>
      <c r="O147" s="505" t="s">
        <v>329</v>
      </c>
      <c r="P147" s="505" t="s">
        <v>5101</v>
      </c>
      <c r="Q147" s="505" t="s">
        <v>5102</v>
      </c>
      <c r="R147" s="505" t="s">
        <v>5079</v>
      </c>
      <c r="S147" s="505" t="s">
        <v>5103</v>
      </c>
      <c r="T147" s="505" t="s">
        <v>5104</v>
      </c>
      <c r="U147" s="505" t="s">
        <v>5105</v>
      </c>
      <c r="V147" s="505" t="s">
        <v>4932</v>
      </c>
    </row>
    <row r="148" spans="2:22" ht="12.95" customHeight="1">
      <c r="B148" s="505"/>
      <c r="C148" s="505"/>
      <c r="D148" s="505"/>
      <c r="E148" s="505"/>
      <c r="F148" s="505"/>
      <c r="M148" s="505" t="s">
        <v>4456</v>
      </c>
      <c r="N148" s="505" t="s">
        <v>5077</v>
      </c>
      <c r="O148" s="505" t="s">
        <v>5106</v>
      </c>
      <c r="P148" s="505" t="s">
        <v>5107</v>
      </c>
      <c r="Q148" s="505" t="s">
        <v>5108</v>
      </c>
      <c r="R148" s="505" t="s">
        <v>5109</v>
      </c>
      <c r="S148" s="505" t="s">
        <v>5069</v>
      </c>
      <c r="T148" s="505" t="s">
        <v>5110</v>
      </c>
      <c r="U148" s="505" t="s">
        <v>5111</v>
      </c>
      <c r="V148" s="505" t="s">
        <v>4932</v>
      </c>
    </row>
    <row r="149" spans="2:22" ht="12.95" customHeight="1">
      <c r="B149" s="505"/>
      <c r="C149" s="505"/>
      <c r="D149" s="505"/>
      <c r="E149" s="505"/>
      <c r="F149" s="505"/>
      <c r="M149" s="505" t="s">
        <v>4457</v>
      </c>
      <c r="N149" s="505" t="s">
        <v>5112</v>
      </c>
      <c r="O149" s="505" t="s">
        <v>5113</v>
      </c>
      <c r="P149" s="505" t="s">
        <v>5114</v>
      </c>
      <c r="Q149" s="505" t="s">
        <v>5115</v>
      </c>
      <c r="R149" s="505" t="s">
        <v>5079</v>
      </c>
      <c r="S149" s="505" t="s">
        <v>5088</v>
      </c>
      <c r="T149" s="505" t="s">
        <v>5110</v>
      </c>
      <c r="U149" s="505" t="s">
        <v>5116</v>
      </c>
      <c r="V149" s="505" t="s">
        <v>4932</v>
      </c>
    </row>
    <row r="150" spans="2:22" ht="12.95" customHeight="1">
      <c r="B150" s="505"/>
      <c r="C150" s="505"/>
      <c r="D150" s="505"/>
      <c r="E150" s="505"/>
      <c r="F150" s="505"/>
      <c r="M150" s="505" t="s">
        <v>4458</v>
      </c>
      <c r="N150" s="505" t="s">
        <v>5117</v>
      </c>
      <c r="O150" s="505" t="s">
        <v>4939</v>
      </c>
      <c r="P150" s="505" t="s">
        <v>5118</v>
      </c>
      <c r="Q150" s="505" t="s">
        <v>5119</v>
      </c>
      <c r="R150" s="505" t="s">
        <v>5120</v>
      </c>
      <c r="S150" s="505" t="s">
        <v>5069</v>
      </c>
      <c r="T150" s="505" t="s">
        <v>5120</v>
      </c>
      <c r="U150" s="505" t="s">
        <v>5121</v>
      </c>
      <c r="V150" s="505" t="s">
        <v>4932</v>
      </c>
    </row>
    <row r="151" spans="2:22" ht="12.95" customHeight="1">
      <c r="B151" s="505"/>
      <c r="C151" s="505"/>
      <c r="D151" s="505"/>
      <c r="E151" s="505"/>
      <c r="F151" s="505"/>
      <c r="M151" s="505" t="s">
        <v>4459</v>
      </c>
      <c r="N151" s="505" t="s">
        <v>5122</v>
      </c>
      <c r="O151" s="505" t="s">
        <v>166</v>
      </c>
      <c r="P151" s="505" t="s">
        <v>5123</v>
      </c>
      <c r="Q151" s="505" t="s">
        <v>5124</v>
      </c>
      <c r="R151" s="505" t="s">
        <v>5125</v>
      </c>
      <c r="S151" s="505" t="s">
        <v>5002</v>
      </c>
      <c r="T151" s="505" t="s">
        <v>5051</v>
      </c>
      <c r="U151" s="505" t="s">
        <v>5126</v>
      </c>
      <c r="V151" s="505" t="s">
        <v>4932</v>
      </c>
    </row>
    <row r="152" spans="2:22" ht="12.95" customHeight="1">
      <c r="B152" s="505"/>
      <c r="C152" s="505"/>
      <c r="D152" s="505"/>
      <c r="E152" s="505"/>
      <c r="F152" s="505"/>
      <c r="M152" s="505" t="s">
        <v>4460</v>
      </c>
      <c r="N152" s="505" t="s">
        <v>5125</v>
      </c>
      <c r="O152" s="505" t="s">
        <v>5052</v>
      </c>
      <c r="P152" s="505" t="s">
        <v>5127</v>
      </c>
      <c r="Q152" s="505" t="s">
        <v>5128</v>
      </c>
      <c r="R152" s="505" t="s">
        <v>5129</v>
      </c>
      <c r="S152" s="505" t="s">
        <v>5013</v>
      </c>
      <c r="T152" s="505" t="s">
        <v>5129</v>
      </c>
      <c r="U152" s="505" t="s">
        <v>5130</v>
      </c>
      <c r="V152" s="505" t="s">
        <v>4932</v>
      </c>
    </row>
    <row r="153" spans="2:22" ht="12.95" customHeight="1">
      <c r="B153" s="505"/>
      <c r="C153" s="505"/>
      <c r="D153" s="505"/>
      <c r="E153" s="505"/>
      <c r="F153" s="505"/>
      <c r="M153" s="505" t="s">
        <v>4461</v>
      </c>
      <c r="N153" s="505" t="s">
        <v>5024</v>
      </c>
      <c r="O153" s="505" t="s">
        <v>393</v>
      </c>
      <c r="P153" s="505" t="s">
        <v>5131</v>
      </c>
      <c r="Q153" s="505" t="s">
        <v>5132</v>
      </c>
      <c r="R153" s="505" t="s">
        <v>5133</v>
      </c>
      <c r="S153" s="505" t="s">
        <v>5134</v>
      </c>
      <c r="T153" s="505" t="s">
        <v>5055</v>
      </c>
      <c r="U153" s="505" t="s">
        <v>5029</v>
      </c>
      <c r="V153" s="505" t="s">
        <v>4932</v>
      </c>
    </row>
    <row r="154" spans="2:22" ht="12.95" customHeight="1">
      <c r="B154" s="505"/>
      <c r="C154" s="505"/>
      <c r="D154" s="505"/>
      <c r="E154" s="505"/>
      <c r="F154" s="505"/>
      <c r="M154" s="505" t="s">
        <v>4462</v>
      </c>
      <c r="N154" s="505" t="s">
        <v>5135</v>
      </c>
      <c r="O154" s="505" t="s">
        <v>389</v>
      </c>
      <c r="P154" s="505" t="s">
        <v>5136</v>
      </c>
      <c r="Q154" s="505" t="s">
        <v>5137</v>
      </c>
      <c r="R154" s="505" t="s">
        <v>5027</v>
      </c>
      <c r="S154" s="505" t="s">
        <v>5027</v>
      </c>
      <c r="T154" s="505" t="s">
        <v>5138</v>
      </c>
      <c r="U154" s="505" t="s">
        <v>5139</v>
      </c>
      <c r="V154" s="505" t="s">
        <v>4932</v>
      </c>
    </row>
    <row r="155" spans="2:22" ht="12.95" customHeight="1">
      <c r="B155" s="505"/>
      <c r="C155" s="505"/>
      <c r="D155" s="505"/>
      <c r="E155" s="505"/>
      <c r="F155" s="505"/>
      <c r="M155" s="505" t="s">
        <v>4463</v>
      </c>
      <c r="N155" s="505" t="s">
        <v>5140</v>
      </c>
      <c r="O155" s="505" t="s">
        <v>265</v>
      </c>
      <c r="P155" s="505" t="s">
        <v>5141</v>
      </c>
      <c r="Q155" s="505" t="s">
        <v>5142</v>
      </c>
      <c r="R155" s="505" t="s">
        <v>5020</v>
      </c>
      <c r="S155" s="505" t="s">
        <v>5143</v>
      </c>
      <c r="T155" s="505" t="s">
        <v>5129</v>
      </c>
      <c r="U155" s="505" t="s">
        <v>5144</v>
      </c>
      <c r="V155" s="505" t="s">
        <v>4932</v>
      </c>
    </row>
    <row r="156" spans="2:22" ht="12.95" customHeight="1">
      <c r="B156" s="505"/>
      <c r="C156" s="505"/>
      <c r="D156" s="505"/>
      <c r="E156" s="505"/>
      <c r="F156" s="505"/>
      <c r="M156" s="505" t="s">
        <v>4464</v>
      </c>
      <c r="N156" s="505" t="s">
        <v>5145</v>
      </c>
      <c r="O156" s="505" t="s">
        <v>313</v>
      </c>
      <c r="P156" s="505" t="s">
        <v>5146</v>
      </c>
      <c r="Q156" s="505" t="s">
        <v>5147</v>
      </c>
      <c r="R156" s="505" t="s">
        <v>5063</v>
      </c>
      <c r="S156" s="505" t="s">
        <v>5135</v>
      </c>
      <c r="T156" s="505" t="s">
        <v>5063</v>
      </c>
      <c r="U156" s="505" t="s">
        <v>5148</v>
      </c>
      <c r="V156" s="505" t="s">
        <v>4932</v>
      </c>
    </row>
    <row r="157" spans="2:22" ht="12.95" customHeight="1">
      <c r="B157" s="505"/>
      <c r="C157" s="505"/>
      <c r="D157" s="505"/>
      <c r="E157" s="505"/>
      <c r="F157" s="505"/>
      <c r="M157" s="505" t="s">
        <v>4465</v>
      </c>
      <c r="N157" s="505" t="s">
        <v>5024</v>
      </c>
      <c r="O157" s="505" t="s">
        <v>406</v>
      </c>
      <c r="P157" s="505" t="s">
        <v>5149</v>
      </c>
      <c r="Q157" s="505" t="s">
        <v>5150</v>
      </c>
      <c r="R157" s="505" t="s">
        <v>5151</v>
      </c>
      <c r="S157" s="505" t="s">
        <v>5133</v>
      </c>
      <c r="T157" s="505" t="s">
        <v>5152</v>
      </c>
      <c r="U157" s="505" t="s">
        <v>5029</v>
      </c>
      <c r="V157" s="505" t="s">
        <v>4932</v>
      </c>
    </row>
    <row r="158" spans="2:22" ht="12.95" customHeight="1">
      <c r="B158" s="505"/>
      <c r="C158" s="505"/>
      <c r="D158" s="505"/>
      <c r="E158" s="505"/>
      <c r="F158" s="505"/>
      <c r="M158" s="505" t="s">
        <v>4466</v>
      </c>
      <c r="N158" s="505" t="s">
        <v>5153</v>
      </c>
      <c r="O158" s="505" t="s">
        <v>404</v>
      </c>
      <c r="P158" s="505" t="s">
        <v>5154</v>
      </c>
      <c r="Q158" s="505" t="s">
        <v>5155</v>
      </c>
      <c r="R158" s="505" t="s">
        <v>5143</v>
      </c>
      <c r="S158" s="505" t="s">
        <v>5065</v>
      </c>
      <c r="T158" s="505" t="s">
        <v>4990</v>
      </c>
      <c r="U158" s="505" t="s">
        <v>5156</v>
      </c>
      <c r="V158" s="505" t="s">
        <v>4932</v>
      </c>
    </row>
    <row r="159" spans="2:22" ht="12.95" customHeight="1">
      <c r="B159" s="505"/>
      <c r="C159" s="505"/>
      <c r="D159" s="505"/>
      <c r="E159" s="505"/>
      <c r="F159" s="505"/>
      <c r="M159" s="505" t="s">
        <v>4467</v>
      </c>
      <c r="N159" s="505" t="s">
        <v>5020</v>
      </c>
      <c r="O159" s="505" t="s">
        <v>460</v>
      </c>
      <c r="P159" s="505" t="s">
        <v>5157</v>
      </c>
      <c r="Q159" s="505" t="s">
        <v>5158</v>
      </c>
      <c r="R159" s="505" t="s">
        <v>5082</v>
      </c>
      <c r="S159" s="505" t="s">
        <v>5082</v>
      </c>
      <c r="T159" s="505" t="s">
        <v>5159</v>
      </c>
      <c r="U159" s="505" t="s">
        <v>5160</v>
      </c>
      <c r="V159" s="505" t="s">
        <v>4932</v>
      </c>
    </row>
    <row r="160" spans="2:22" ht="12.95" customHeight="1">
      <c r="B160" s="505"/>
      <c r="C160" s="505"/>
      <c r="D160" s="505"/>
      <c r="E160" s="505"/>
      <c r="F160" s="505"/>
      <c r="M160" s="505" t="s">
        <v>4468</v>
      </c>
      <c r="N160" s="505" t="s">
        <v>5079</v>
      </c>
      <c r="O160" s="505" t="s">
        <v>263</v>
      </c>
      <c r="P160" s="505" t="s">
        <v>5161</v>
      </c>
      <c r="Q160" s="505" t="s">
        <v>5162</v>
      </c>
      <c r="R160" s="505" t="s">
        <v>5077</v>
      </c>
      <c r="S160" s="505" t="s">
        <v>5117</v>
      </c>
      <c r="T160" s="505" t="s">
        <v>5110</v>
      </c>
      <c r="U160" s="505" t="s">
        <v>5084</v>
      </c>
      <c r="V160" s="505" t="s">
        <v>4932</v>
      </c>
    </row>
    <row r="161" spans="2:22" ht="12.95" customHeight="1">
      <c r="B161" s="505"/>
      <c r="C161" s="505"/>
      <c r="D161" s="505"/>
      <c r="E161" s="505"/>
      <c r="F161" s="505"/>
      <c r="M161" s="505" t="s">
        <v>4469</v>
      </c>
      <c r="N161" s="505" t="s">
        <v>5077</v>
      </c>
      <c r="O161" s="505" t="s">
        <v>263</v>
      </c>
      <c r="P161" s="505" t="s">
        <v>5163</v>
      </c>
      <c r="Q161" s="505" t="s">
        <v>5164</v>
      </c>
      <c r="R161" s="505" t="s">
        <v>5165</v>
      </c>
      <c r="S161" s="505" t="s">
        <v>5094</v>
      </c>
      <c r="T161" s="505" t="s">
        <v>5002</v>
      </c>
      <c r="U161" s="505" t="s">
        <v>5111</v>
      </c>
      <c r="V161" s="505" t="s">
        <v>4932</v>
      </c>
    </row>
    <row r="162" spans="2:22" ht="12.95" customHeight="1">
      <c r="B162" s="505"/>
      <c r="C162" s="505"/>
      <c r="D162" s="505"/>
      <c r="E162" s="505"/>
      <c r="F162" s="505"/>
      <c r="M162" s="505" t="s">
        <v>4470</v>
      </c>
      <c r="N162" s="505" t="s">
        <v>5165</v>
      </c>
      <c r="O162" s="505" t="s">
        <v>323</v>
      </c>
      <c r="P162" s="505" t="s">
        <v>5166</v>
      </c>
      <c r="Q162" s="505" t="s">
        <v>5167</v>
      </c>
      <c r="R162" s="505" t="s">
        <v>5077</v>
      </c>
      <c r="S162" s="505" t="s">
        <v>5168</v>
      </c>
      <c r="T162" s="505" t="s">
        <v>5169</v>
      </c>
      <c r="U162" s="505" t="s">
        <v>5170</v>
      </c>
      <c r="V162" s="505" t="s">
        <v>4932</v>
      </c>
    </row>
    <row r="163" spans="2:22" ht="12.95" customHeight="1">
      <c r="B163" s="505"/>
      <c r="C163" s="505"/>
      <c r="D163" s="505"/>
      <c r="E163" s="505"/>
      <c r="F163" s="505"/>
      <c r="M163" s="505" t="s">
        <v>4471</v>
      </c>
      <c r="N163" s="505" t="s">
        <v>5075</v>
      </c>
      <c r="O163" s="505" t="s">
        <v>281</v>
      </c>
      <c r="P163" s="505" t="s">
        <v>5171</v>
      </c>
      <c r="Q163" s="505" t="s">
        <v>5172</v>
      </c>
      <c r="R163" s="505" t="s">
        <v>5165</v>
      </c>
      <c r="S163" s="505" t="s">
        <v>5173</v>
      </c>
      <c r="T163" s="505" t="s">
        <v>5048</v>
      </c>
      <c r="U163" s="505" t="s">
        <v>5174</v>
      </c>
      <c r="V163" s="505" t="s">
        <v>4932</v>
      </c>
    </row>
    <row r="164" spans="2:22" ht="12.95" customHeight="1">
      <c r="B164" s="505"/>
      <c r="C164" s="505"/>
      <c r="D164" s="505"/>
      <c r="E164" s="505"/>
      <c r="F164" s="505"/>
      <c r="M164" s="505" t="s">
        <v>4472</v>
      </c>
      <c r="N164" s="505" t="s">
        <v>5165</v>
      </c>
      <c r="O164" s="505" t="s">
        <v>5175</v>
      </c>
      <c r="P164" s="505" t="s">
        <v>5176</v>
      </c>
      <c r="Q164" s="505" t="s">
        <v>5177</v>
      </c>
      <c r="R164" s="505" t="s">
        <v>5178</v>
      </c>
      <c r="S164" s="505" t="s">
        <v>5117</v>
      </c>
      <c r="T164" s="505" t="s">
        <v>5178</v>
      </c>
      <c r="U164" s="505" t="s">
        <v>5170</v>
      </c>
      <c r="V164" s="505" t="s">
        <v>4932</v>
      </c>
    </row>
    <row r="165" spans="2:22" ht="12.95" customHeight="1">
      <c r="B165" s="505"/>
      <c r="C165" s="505"/>
      <c r="D165" s="505"/>
      <c r="E165" s="505"/>
      <c r="F165" s="505"/>
      <c r="M165" s="505" t="s">
        <v>4473</v>
      </c>
      <c r="N165" s="505" t="s">
        <v>5178</v>
      </c>
      <c r="O165" s="505" t="s">
        <v>317</v>
      </c>
      <c r="P165" s="505" t="s">
        <v>5179</v>
      </c>
      <c r="Q165" s="505" t="s">
        <v>5180</v>
      </c>
      <c r="R165" s="505" t="s">
        <v>5001</v>
      </c>
      <c r="S165" s="505" t="s">
        <v>5181</v>
      </c>
      <c r="T165" s="505" t="s">
        <v>5017</v>
      </c>
      <c r="U165" s="505" t="s">
        <v>5182</v>
      </c>
      <c r="V165" s="505" t="s">
        <v>4932</v>
      </c>
    </row>
    <row r="166" spans="2:22" ht="12.95" customHeight="1">
      <c r="B166" s="505"/>
      <c r="C166" s="505"/>
      <c r="D166" s="505"/>
      <c r="E166" s="505"/>
      <c r="F166" s="505"/>
      <c r="M166" s="505" t="s">
        <v>4474</v>
      </c>
      <c r="N166" s="505" t="s">
        <v>5183</v>
      </c>
      <c r="O166" s="505" t="s">
        <v>5184</v>
      </c>
      <c r="P166" s="505" t="s">
        <v>5185</v>
      </c>
      <c r="Q166" s="505" t="s">
        <v>5186</v>
      </c>
      <c r="R166" s="505" t="s">
        <v>5048</v>
      </c>
      <c r="S166" s="505" t="s">
        <v>5079</v>
      </c>
      <c r="T166" s="505" t="s">
        <v>5100</v>
      </c>
      <c r="U166" s="505" t="s">
        <v>5187</v>
      </c>
      <c r="V166" s="505" t="s">
        <v>4932</v>
      </c>
    </row>
    <row r="167" spans="2:22" ht="12.95" customHeight="1">
      <c r="B167" s="505"/>
      <c r="C167" s="505"/>
      <c r="D167" s="505"/>
      <c r="E167" s="505"/>
      <c r="F167" s="505"/>
      <c r="M167" s="505" t="s">
        <v>4475</v>
      </c>
      <c r="N167" s="505" t="s">
        <v>5188</v>
      </c>
      <c r="O167" s="505" t="s">
        <v>366</v>
      </c>
      <c r="P167" s="505" t="s">
        <v>5189</v>
      </c>
      <c r="Q167" s="505" t="s">
        <v>5190</v>
      </c>
      <c r="R167" s="505" t="s">
        <v>5191</v>
      </c>
      <c r="S167" s="505" t="s">
        <v>5192</v>
      </c>
      <c r="T167" s="505" t="s">
        <v>5069</v>
      </c>
      <c r="U167" s="505" t="s">
        <v>5193</v>
      </c>
      <c r="V167" s="505" t="s">
        <v>4932</v>
      </c>
    </row>
    <row r="168" spans="2:22" ht="12.95" customHeight="1">
      <c r="B168" s="505"/>
      <c r="C168" s="505"/>
      <c r="D168" s="505"/>
      <c r="E168" s="505"/>
      <c r="F168" s="505"/>
      <c r="M168" s="505" t="s">
        <v>4476</v>
      </c>
      <c r="N168" s="505" t="s">
        <v>5194</v>
      </c>
      <c r="O168" s="505" t="s">
        <v>139</v>
      </c>
      <c r="P168" s="505" t="s">
        <v>5195</v>
      </c>
      <c r="Q168" s="505" t="s">
        <v>5196</v>
      </c>
      <c r="R168" s="505" t="s">
        <v>5197</v>
      </c>
      <c r="S168" s="505" t="s">
        <v>5194</v>
      </c>
      <c r="T168" s="505" t="s">
        <v>5094</v>
      </c>
      <c r="U168" s="505" t="s">
        <v>5198</v>
      </c>
      <c r="V168" s="505" t="s">
        <v>4932</v>
      </c>
    </row>
    <row r="169" spans="2:22" ht="12.95" customHeight="1">
      <c r="B169" s="505"/>
      <c r="C169" s="505"/>
      <c r="D169" s="505"/>
      <c r="E169" s="505"/>
      <c r="F169" s="505"/>
      <c r="M169" s="505" t="s">
        <v>4477</v>
      </c>
      <c r="N169" s="505" t="s">
        <v>5088</v>
      </c>
      <c r="O169" s="505" t="s">
        <v>232</v>
      </c>
      <c r="P169" s="505" t="s">
        <v>5199</v>
      </c>
      <c r="Q169" s="505" t="s">
        <v>5200</v>
      </c>
      <c r="R169" s="505" t="s">
        <v>5072</v>
      </c>
      <c r="S169" s="505" t="s">
        <v>5072</v>
      </c>
      <c r="T169" s="505" t="s">
        <v>5079</v>
      </c>
      <c r="U169" s="505" t="s">
        <v>5201</v>
      </c>
      <c r="V169" s="505" t="s">
        <v>4932</v>
      </c>
    </row>
    <row r="170" spans="2:22" ht="12.95" customHeight="1">
      <c r="B170" s="505"/>
      <c r="C170" s="505"/>
      <c r="D170" s="505"/>
      <c r="E170" s="505"/>
      <c r="F170" s="505"/>
      <c r="M170" s="505" t="s">
        <v>4478</v>
      </c>
      <c r="N170" s="505" t="s">
        <v>5088</v>
      </c>
      <c r="O170" s="505" t="s">
        <v>5202</v>
      </c>
      <c r="P170" s="505" t="s">
        <v>5203</v>
      </c>
      <c r="Q170" s="505" t="s">
        <v>5204</v>
      </c>
      <c r="R170" s="505" t="s">
        <v>5205</v>
      </c>
      <c r="S170" s="505" t="s">
        <v>5088</v>
      </c>
      <c r="T170" s="505" t="s">
        <v>5205</v>
      </c>
      <c r="U170" s="505" t="s">
        <v>5201</v>
      </c>
      <c r="V170" s="505" t="s">
        <v>4932</v>
      </c>
    </row>
    <row r="171" spans="2:22" ht="12.95" customHeight="1">
      <c r="B171" s="505"/>
      <c r="C171" s="505"/>
      <c r="D171" s="505"/>
      <c r="E171" s="505"/>
      <c r="F171" s="505"/>
      <c r="M171" s="505" t="s">
        <v>4479</v>
      </c>
      <c r="N171" s="505" t="s">
        <v>5178</v>
      </c>
      <c r="O171" s="505" t="s">
        <v>323</v>
      </c>
      <c r="P171" s="505" t="s">
        <v>5206</v>
      </c>
      <c r="Q171" s="505" t="s">
        <v>5207</v>
      </c>
      <c r="R171" s="505" t="s">
        <v>5003</v>
      </c>
      <c r="S171" s="505" t="s">
        <v>5208</v>
      </c>
      <c r="T171" s="505" t="s">
        <v>5143</v>
      </c>
      <c r="U171" s="505" t="s">
        <v>5182</v>
      </c>
      <c r="V171" s="505" t="s">
        <v>4932</v>
      </c>
    </row>
    <row r="172" spans="2:22" ht="12.95" customHeight="1">
      <c r="B172" s="505"/>
      <c r="C172" s="505"/>
      <c r="D172" s="505"/>
      <c r="E172" s="505"/>
      <c r="F172" s="505"/>
      <c r="M172" s="505" t="s">
        <v>4480</v>
      </c>
      <c r="N172" s="505" t="s">
        <v>5003</v>
      </c>
      <c r="O172" s="505" t="s">
        <v>5209</v>
      </c>
      <c r="P172" s="505" t="s">
        <v>5210</v>
      </c>
      <c r="Q172" s="505" t="s">
        <v>5211</v>
      </c>
      <c r="R172" s="505" t="s">
        <v>5212</v>
      </c>
      <c r="S172" s="505" t="s">
        <v>5104</v>
      </c>
      <c r="T172" s="505" t="s">
        <v>5213</v>
      </c>
      <c r="U172" s="505" t="s">
        <v>5214</v>
      </c>
      <c r="V172" s="505" t="s">
        <v>4932</v>
      </c>
    </row>
    <row r="173" spans="2:22" ht="12.95" customHeight="1">
      <c r="B173" s="505"/>
      <c r="C173" s="505"/>
      <c r="D173" s="505"/>
      <c r="E173" s="505"/>
      <c r="F173" s="505"/>
      <c r="M173" s="505" t="s">
        <v>4481</v>
      </c>
      <c r="N173" s="505" t="s">
        <v>5212</v>
      </c>
      <c r="O173" s="505" t="s">
        <v>5215</v>
      </c>
      <c r="P173" s="505" t="s">
        <v>5216</v>
      </c>
      <c r="Q173" s="505" t="s">
        <v>5217</v>
      </c>
      <c r="R173" s="505" t="s">
        <v>5218</v>
      </c>
      <c r="S173" s="505" t="s">
        <v>4992</v>
      </c>
      <c r="T173" s="505" t="s">
        <v>5218</v>
      </c>
      <c r="U173" s="505" t="s">
        <v>5219</v>
      </c>
      <c r="V173" s="505" t="s">
        <v>4932</v>
      </c>
    </row>
    <row r="174" spans="2:22" ht="12.95" customHeight="1">
      <c r="B174" s="505"/>
      <c r="C174" s="505"/>
      <c r="D174" s="505"/>
      <c r="E174" s="505"/>
      <c r="F174" s="505"/>
      <c r="M174" s="505" t="s">
        <v>4482</v>
      </c>
      <c r="N174" s="505" t="s">
        <v>5220</v>
      </c>
      <c r="O174" s="505" t="s">
        <v>5113</v>
      </c>
      <c r="P174" s="505" t="s">
        <v>5221</v>
      </c>
      <c r="Q174" s="505" t="s">
        <v>5222</v>
      </c>
      <c r="R174" s="505" t="s">
        <v>5223</v>
      </c>
      <c r="S174" s="505" t="s">
        <v>5224</v>
      </c>
      <c r="T174" s="505" t="s">
        <v>5220</v>
      </c>
      <c r="U174" s="505" t="s">
        <v>5225</v>
      </c>
      <c r="V174" s="505" t="s">
        <v>4932</v>
      </c>
    </row>
    <row r="175" spans="2:22" ht="12.95" customHeight="1">
      <c r="B175" s="505"/>
      <c r="C175" s="505"/>
      <c r="D175" s="505"/>
      <c r="E175" s="505"/>
      <c r="F175" s="505"/>
      <c r="M175" s="505" t="s">
        <v>4483</v>
      </c>
      <c r="N175" s="505" t="s">
        <v>5212</v>
      </c>
      <c r="O175" s="505" t="s">
        <v>286</v>
      </c>
      <c r="P175" s="505" t="s">
        <v>5226</v>
      </c>
      <c r="Q175" s="505" t="s">
        <v>5227</v>
      </c>
      <c r="R175" s="505" t="s">
        <v>5228</v>
      </c>
      <c r="S175" s="505" t="s">
        <v>5059</v>
      </c>
      <c r="T175" s="505" t="s">
        <v>5229</v>
      </c>
      <c r="U175" s="505" t="s">
        <v>5219</v>
      </c>
      <c r="V175" s="505" t="s">
        <v>4932</v>
      </c>
    </row>
    <row r="176" spans="2:22" ht="12.95" customHeight="1">
      <c r="B176" s="505"/>
      <c r="C176" s="505"/>
      <c r="D176" s="505"/>
      <c r="E176" s="505"/>
      <c r="F176" s="505"/>
      <c r="M176" s="505" t="s">
        <v>4484</v>
      </c>
      <c r="N176" s="505" t="s">
        <v>5024</v>
      </c>
      <c r="O176" s="505" t="s">
        <v>267</v>
      </c>
      <c r="P176" s="505" t="s">
        <v>5230</v>
      </c>
      <c r="Q176" s="505" t="s">
        <v>5231</v>
      </c>
      <c r="R176" s="505" t="s">
        <v>5232</v>
      </c>
      <c r="S176" s="505" t="s">
        <v>5024</v>
      </c>
      <c r="T176" s="505" t="s">
        <v>4929</v>
      </c>
      <c r="U176" s="505" t="s">
        <v>5029</v>
      </c>
      <c r="V176" s="505" t="s">
        <v>4932</v>
      </c>
    </row>
    <row r="177" spans="2:22" ht="12.95" customHeight="1">
      <c r="B177" s="505"/>
      <c r="C177" s="505"/>
      <c r="D177" s="505"/>
      <c r="E177" s="505"/>
      <c r="F177" s="505"/>
      <c r="M177" s="505" t="s">
        <v>4485</v>
      </c>
      <c r="N177" s="505" t="s">
        <v>5047</v>
      </c>
      <c r="O177" s="505" t="s">
        <v>406</v>
      </c>
      <c r="P177" s="505" t="s">
        <v>5233</v>
      </c>
      <c r="Q177" s="505" t="s">
        <v>5234</v>
      </c>
      <c r="R177" s="505" t="s">
        <v>5212</v>
      </c>
      <c r="S177" s="505" t="s">
        <v>5235</v>
      </c>
      <c r="T177" s="505" t="s">
        <v>5236</v>
      </c>
      <c r="U177" s="505" t="s">
        <v>5237</v>
      </c>
      <c r="V177" s="505" t="s">
        <v>4932</v>
      </c>
    </row>
    <row r="178" spans="2:22" ht="12.95" customHeight="1">
      <c r="B178" s="505"/>
      <c r="C178" s="505"/>
      <c r="D178" s="505"/>
      <c r="E178" s="505"/>
      <c r="F178" s="505"/>
      <c r="M178" s="505" t="s">
        <v>4486</v>
      </c>
      <c r="N178" s="505" t="s">
        <v>5223</v>
      </c>
      <c r="O178" s="505" t="s">
        <v>386</v>
      </c>
      <c r="P178" s="505" t="s">
        <v>5238</v>
      </c>
      <c r="Q178" s="505" t="s">
        <v>5239</v>
      </c>
      <c r="R178" s="505" t="s">
        <v>5240</v>
      </c>
      <c r="S178" s="505" t="s">
        <v>5235</v>
      </c>
      <c r="T178" s="505" t="s">
        <v>5035</v>
      </c>
      <c r="U178" s="505" t="s">
        <v>5241</v>
      </c>
      <c r="V178" s="505" t="s">
        <v>4932</v>
      </c>
    </row>
    <row r="179" spans="2:22" ht="12.95" customHeight="1">
      <c r="B179" s="505"/>
      <c r="C179" s="505"/>
      <c r="D179" s="505"/>
      <c r="E179" s="505"/>
      <c r="F179" s="505"/>
      <c r="M179" s="505" t="s">
        <v>4487</v>
      </c>
      <c r="N179" s="505" t="s">
        <v>5213</v>
      </c>
      <c r="O179" s="505" t="s">
        <v>161</v>
      </c>
      <c r="P179" s="505" t="s">
        <v>5242</v>
      </c>
      <c r="Q179" s="505" t="s">
        <v>5243</v>
      </c>
      <c r="R179" s="505" t="s">
        <v>5218</v>
      </c>
      <c r="S179" s="505" t="s">
        <v>5159</v>
      </c>
      <c r="T179" s="505" t="s">
        <v>5244</v>
      </c>
      <c r="U179" s="505" t="s">
        <v>5245</v>
      </c>
      <c r="V179" s="505" t="s">
        <v>4932</v>
      </c>
    </row>
    <row r="180" spans="2:22" ht="12.95" customHeight="1">
      <c r="B180" s="505"/>
      <c r="C180" s="505"/>
      <c r="D180" s="505"/>
      <c r="E180" s="505"/>
      <c r="F180" s="505"/>
      <c r="M180" s="505" t="s">
        <v>4488</v>
      </c>
      <c r="N180" s="505" t="s">
        <v>630</v>
      </c>
      <c r="O180" s="505" t="s">
        <v>161</v>
      </c>
      <c r="P180" s="505" t="s">
        <v>5246</v>
      </c>
      <c r="Q180" s="505" t="s">
        <v>5247</v>
      </c>
      <c r="R180" s="505" t="s">
        <v>4933</v>
      </c>
      <c r="S180" s="505" t="s">
        <v>630</v>
      </c>
      <c r="T180" s="505" t="s">
        <v>4933</v>
      </c>
      <c r="U180" s="505" t="s">
        <v>5248</v>
      </c>
      <c r="V180" s="505" t="s">
        <v>4932</v>
      </c>
    </row>
    <row r="181" spans="2:22" ht="12.95" customHeight="1">
      <c r="B181" s="505"/>
      <c r="C181" s="505"/>
      <c r="D181" s="505"/>
      <c r="E181" s="505"/>
      <c r="F181" s="505"/>
      <c r="M181" s="505" t="s">
        <v>4489</v>
      </c>
      <c r="N181" s="505" t="s">
        <v>5249</v>
      </c>
      <c r="O181" s="505" t="s">
        <v>406</v>
      </c>
      <c r="P181" s="505" t="s">
        <v>5250</v>
      </c>
      <c r="Q181" s="505" t="s">
        <v>5251</v>
      </c>
      <c r="R181" s="505" t="s">
        <v>630</v>
      </c>
      <c r="S181" s="505" t="s">
        <v>4943</v>
      </c>
      <c r="T181" s="505" t="s">
        <v>4936</v>
      </c>
      <c r="U181" s="505" t="s">
        <v>5252</v>
      </c>
      <c r="V181" s="505" t="s">
        <v>4932</v>
      </c>
    </row>
    <row r="182" spans="2:22" ht="12.95" customHeight="1">
      <c r="B182" s="505"/>
      <c r="C182" s="505"/>
      <c r="D182" s="505"/>
      <c r="E182" s="505"/>
      <c r="F182" s="505"/>
      <c r="M182" s="505" t="s">
        <v>4490</v>
      </c>
      <c r="N182" s="505" t="s">
        <v>5253</v>
      </c>
      <c r="O182" s="505" t="s">
        <v>267</v>
      </c>
      <c r="P182" s="505" t="s">
        <v>5254</v>
      </c>
      <c r="Q182" s="505" t="s">
        <v>5255</v>
      </c>
      <c r="R182" s="505" t="s">
        <v>5256</v>
      </c>
      <c r="S182" s="505" t="s">
        <v>4929</v>
      </c>
      <c r="T182" s="505" t="s">
        <v>4925</v>
      </c>
      <c r="U182" s="505" t="s">
        <v>5257</v>
      </c>
      <c r="V182" s="505" t="s">
        <v>4932</v>
      </c>
    </row>
    <row r="183" spans="2:22" ht="12.95" customHeight="1">
      <c r="B183" s="505"/>
      <c r="C183" s="505"/>
      <c r="D183" s="505"/>
      <c r="E183" s="505"/>
      <c r="F183" s="505"/>
      <c r="M183" s="505" t="s">
        <v>4491</v>
      </c>
      <c r="N183" s="505" t="s">
        <v>5258</v>
      </c>
      <c r="O183" s="505" t="s">
        <v>406</v>
      </c>
      <c r="P183" s="505" t="s">
        <v>5259</v>
      </c>
      <c r="Q183" s="505" t="s">
        <v>5260</v>
      </c>
      <c r="R183" s="505" t="s">
        <v>5261</v>
      </c>
      <c r="S183" s="505" t="s">
        <v>5262</v>
      </c>
      <c r="T183" s="505" t="s">
        <v>4942</v>
      </c>
      <c r="U183" s="505" t="s">
        <v>5263</v>
      </c>
      <c r="V183" s="505" t="s">
        <v>4932</v>
      </c>
    </row>
    <row r="184" spans="2:22" ht="12.95" customHeight="1">
      <c r="B184" s="505"/>
      <c r="C184" s="505"/>
      <c r="D184" s="505"/>
      <c r="E184" s="505"/>
      <c r="F184" s="505"/>
      <c r="M184" s="505" t="s">
        <v>4492</v>
      </c>
      <c r="N184" s="505" t="s">
        <v>5264</v>
      </c>
      <c r="O184" s="505" t="s">
        <v>259</v>
      </c>
      <c r="P184" s="505" t="s">
        <v>5265</v>
      </c>
      <c r="Q184" s="505" t="s">
        <v>5266</v>
      </c>
      <c r="R184" s="505" t="s">
        <v>4976</v>
      </c>
      <c r="S184" s="505" t="s">
        <v>5264</v>
      </c>
      <c r="T184" s="505" t="s">
        <v>5267</v>
      </c>
      <c r="U184" s="505" t="s">
        <v>5268</v>
      </c>
      <c r="V184" s="505" t="s">
        <v>4932</v>
      </c>
    </row>
    <row r="185" spans="2:22" ht="12.95" customHeight="1">
      <c r="B185" s="505"/>
      <c r="C185" s="505"/>
      <c r="D185" s="505"/>
      <c r="E185" s="505"/>
      <c r="F185" s="505"/>
      <c r="M185" s="505" t="s">
        <v>4493</v>
      </c>
      <c r="N185" s="505" t="s">
        <v>4976</v>
      </c>
      <c r="O185" s="505" t="s">
        <v>389</v>
      </c>
      <c r="P185" s="505" t="s">
        <v>5269</v>
      </c>
      <c r="Q185" s="505" t="s">
        <v>5270</v>
      </c>
      <c r="R185" s="505" t="s">
        <v>5271</v>
      </c>
      <c r="S185" s="505" t="s">
        <v>5272</v>
      </c>
      <c r="T185" s="505" t="s">
        <v>5273</v>
      </c>
      <c r="U185" s="505" t="s">
        <v>5274</v>
      </c>
      <c r="V185" s="505" t="s">
        <v>4932</v>
      </c>
    </row>
    <row r="186" spans="2:22" ht="12.95" customHeight="1">
      <c r="B186" s="505"/>
      <c r="C186" s="505"/>
      <c r="D186" s="505"/>
      <c r="E186" s="505"/>
      <c r="F186" s="505"/>
      <c r="M186" s="505" t="s">
        <v>4494</v>
      </c>
      <c r="N186" s="505" t="s">
        <v>5275</v>
      </c>
      <c r="O186" s="505" t="s">
        <v>161</v>
      </c>
      <c r="P186" s="505" t="s">
        <v>5276</v>
      </c>
      <c r="Q186" s="505" t="s">
        <v>5277</v>
      </c>
      <c r="R186" s="505" t="s">
        <v>4952</v>
      </c>
      <c r="S186" s="505" t="s">
        <v>5271</v>
      </c>
      <c r="T186" s="505" t="s">
        <v>5278</v>
      </c>
      <c r="U186" s="505" t="s">
        <v>5279</v>
      </c>
      <c r="V186" s="505" t="s">
        <v>4932</v>
      </c>
    </row>
    <row r="187" spans="2:22" ht="12.95" customHeight="1">
      <c r="B187" s="505"/>
      <c r="C187" s="505"/>
      <c r="D187" s="505"/>
      <c r="E187" s="505"/>
      <c r="F187" s="505"/>
      <c r="M187" s="505" t="s">
        <v>4495</v>
      </c>
      <c r="N187" s="505" t="s">
        <v>4952</v>
      </c>
      <c r="O187" s="505" t="s">
        <v>232</v>
      </c>
      <c r="P187" s="505" t="s">
        <v>5280</v>
      </c>
      <c r="Q187" s="505" t="s">
        <v>5281</v>
      </c>
      <c r="R187" s="505" t="s">
        <v>628</v>
      </c>
      <c r="S187" s="505" t="s">
        <v>5282</v>
      </c>
      <c r="T187" s="505" t="s">
        <v>5283</v>
      </c>
      <c r="U187" s="505" t="s">
        <v>4958</v>
      </c>
      <c r="V187" s="505" t="s">
        <v>4932</v>
      </c>
    </row>
    <row r="188" spans="2:22" ht="12.95" customHeight="1">
      <c r="B188" s="505"/>
      <c r="C188" s="505"/>
      <c r="D188" s="505"/>
      <c r="E188" s="505"/>
      <c r="F188" s="505"/>
      <c r="M188" s="505" t="s">
        <v>4496</v>
      </c>
      <c r="N188" s="505" t="s">
        <v>4952</v>
      </c>
      <c r="O188" s="505" t="s">
        <v>401</v>
      </c>
      <c r="P188" s="505" t="s">
        <v>5284</v>
      </c>
      <c r="Q188" s="505" t="s">
        <v>5285</v>
      </c>
      <c r="R188" s="505" t="s">
        <v>4962</v>
      </c>
      <c r="S188" s="505" t="s">
        <v>5273</v>
      </c>
      <c r="T188" s="505" t="s">
        <v>4962</v>
      </c>
      <c r="U188" s="505" t="s">
        <v>4958</v>
      </c>
      <c r="V188" s="505" t="s">
        <v>4932</v>
      </c>
    </row>
    <row r="189" spans="2:22" ht="12.95" customHeight="1">
      <c r="B189" s="505"/>
      <c r="C189" s="505"/>
      <c r="D189" s="505"/>
      <c r="E189" s="505"/>
      <c r="F189" s="505"/>
      <c r="M189" s="505" t="s">
        <v>4497</v>
      </c>
      <c r="N189" s="505" t="s">
        <v>4978</v>
      </c>
      <c r="O189" s="505" t="s">
        <v>291</v>
      </c>
      <c r="P189" s="505" t="s">
        <v>5286</v>
      </c>
      <c r="Q189" s="505" t="s">
        <v>5287</v>
      </c>
      <c r="R189" s="505" t="s">
        <v>4986</v>
      </c>
      <c r="S189" s="505" t="s">
        <v>4944</v>
      </c>
      <c r="T189" s="505" t="s">
        <v>5288</v>
      </c>
      <c r="U189" s="505" t="s">
        <v>4983</v>
      </c>
      <c r="V189" s="505" t="s">
        <v>4932</v>
      </c>
    </row>
    <row r="190" spans="2:22" ht="12.95" customHeight="1">
      <c r="B190" s="505"/>
      <c r="C190" s="505"/>
      <c r="D190" s="505"/>
      <c r="E190" s="505"/>
      <c r="F190" s="505"/>
      <c r="M190" s="505" t="s">
        <v>4498</v>
      </c>
      <c r="N190" s="505" t="s">
        <v>5289</v>
      </c>
      <c r="O190" s="505" t="s">
        <v>392</v>
      </c>
      <c r="P190" s="505" t="s">
        <v>5290</v>
      </c>
      <c r="Q190" s="505" t="s">
        <v>5291</v>
      </c>
      <c r="R190" s="505" t="s">
        <v>5292</v>
      </c>
      <c r="S190" s="505" t="s">
        <v>4925</v>
      </c>
      <c r="T190" s="505" t="s">
        <v>5271</v>
      </c>
      <c r="U190" s="505" t="s">
        <v>5293</v>
      </c>
      <c r="V190" s="505" t="s">
        <v>4932</v>
      </c>
    </row>
    <row r="191" spans="2:22" ht="12.95" customHeight="1">
      <c r="B191" s="505"/>
      <c r="C191" s="505"/>
      <c r="D191" s="505"/>
      <c r="E191" s="505"/>
      <c r="F191" s="505"/>
      <c r="M191" s="505" t="s">
        <v>673</v>
      </c>
      <c r="N191" s="505" t="s">
        <v>5271</v>
      </c>
      <c r="O191" s="505" t="s">
        <v>286</v>
      </c>
      <c r="P191" s="505" t="s">
        <v>5294</v>
      </c>
      <c r="Q191" s="505" t="s">
        <v>5295</v>
      </c>
      <c r="R191" s="505" t="s">
        <v>5296</v>
      </c>
      <c r="S191" s="505" t="s">
        <v>5297</v>
      </c>
      <c r="T191" s="505" t="s">
        <v>5271</v>
      </c>
      <c r="U191" s="505" t="s">
        <v>5298</v>
      </c>
      <c r="V191" s="505" t="s">
        <v>4932</v>
      </c>
    </row>
    <row r="192" spans="2:22" ht="12.95" customHeight="1">
      <c r="B192" s="505"/>
      <c r="C192" s="505"/>
      <c r="D192" s="505"/>
      <c r="E192" s="505"/>
      <c r="F192" s="505"/>
      <c r="M192" s="505" t="s">
        <v>674</v>
      </c>
      <c r="N192" s="505" t="s">
        <v>5296</v>
      </c>
      <c r="O192" s="505" t="s">
        <v>5299</v>
      </c>
      <c r="P192" s="505" t="s">
        <v>5300</v>
      </c>
      <c r="Q192" s="505" t="s">
        <v>5301</v>
      </c>
      <c r="R192" s="505" t="s">
        <v>5253</v>
      </c>
      <c r="S192" s="505" t="s">
        <v>5244</v>
      </c>
      <c r="T192" s="505" t="s">
        <v>5296</v>
      </c>
      <c r="U192" s="505" t="s">
        <v>5302</v>
      </c>
      <c r="V192" s="505" t="s">
        <v>4932</v>
      </c>
    </row>
    <row r="193" spans="2:22" ht="12.95" customHeight="1">
      <c r="B193" s="505"/>
      <c r="C193" s="505"/>
      <c r="D193" s="505"/>
      <c r="E193" s="505"/>
      <c r="F193" s="505"/>
      <c r="M193" s="505" t="s">
        <v>675</v>
      </c>
      <c r="N193" s="505" t="s">
        <v>5303</v>
      </c>
      <c r="O193" s="505" t="s">
        <v>394</v>
      </c>
      <c r="P193" s="505" t="s">
        <v>5304</v>
      </c>
      <c r="Q193" s="505" t="s">
        <v>5305</v>
      </c>
      <c r="R193" s="505" t="s">
        <v>5303</v>
      </c>
      <c r="S193" s="505" t="s">
        <v>4943</v>
      </c>
      <c r="T193" s="505" t="s">
        <v>5049</v>
      </c>
      <c r="U193" s="505" t="s">
        <v>5306</v>
      </c>
      <c r="V193" s="505" t="s">
        <v>4932</v>
      </c>
    </row>
    <row r="194" spans="2:22" ht="12.95" customHeight="1">
      <c r="B194" s="505"/>
      <c r="C194" s="505"/>
      <c r="D194" s="505"/>
      <c r="E194" s="505"/>
      <c r="F194" s="505"/>
      <c r="M194" s="505" t="s">
        <v>676</v>
      </c>
      <c r="N194" s="505" t="s">
        <v>5307</v>
      </c>
      <c r="O194" s="505" t="s">
        <v>364</v>
      </c>
      <c r="P194" s="505" t="s">
        <v>5308</v>
      </c>
      <c r="Q194" s="505" t="s">
        <v>5309</v>
      </c>
      <c r="R194" s="505" t="s">
        <v>4928</v>
      </c>
      <c r="S194" s="505" t="s">
        <v>5240</v>
      </c>
      <c r="T194" s="505" t="s">
        <v>5310</v>
      </c>
      <c r="U194" s="505" t="s">
        <v>5311</v>
      </c>
      <c r="V194" s="505" t="s">
        <v>4932</v>
      </c>
    </row>
    <row r="195" spans="2:22" ht="12.95" customHeight="1">
      <c r="B195" s="505"/>
      <c r="C195" s="505"/>
      <c r="D195" s="505"/>
      <c r="E195" s="505"/>
      <c r="F195" s="505"/>
      <c r="M195" s="505" t="s">
        <v>677</v>
      </c>
      <c r="N195" s="505" t="s">
        <v>5312</v>
      </c>
      <c r="O195" s="505" t="s">
        <v>299</v>
      </c>
      <c r="P195" s="505" t="s">
        <v>5313</v>
      </c>
      <c r="Q195" s="505" t="s">
        <v>5314</v>
      </c>
      <c r="R195" s="505" t="s">
        <v>5261</v>
      </c>
      <c r="S195" s="505" t="s">
        <v>5303</v>
      </c>
      <c r="T195" s="505" t="s">
        <v>5261</v>
      </c>
      <c r="U195" s="505" t="s">
        <v>5315</v>
      </c>
      <c r="V195" s="505" t="s">
        <v>4932</v>
      </c>
    </row>
    <row r="196" spans="2:22" ht="12.95" customHeight="1">
      <c r="B196" s="505"/>
      <c r="C196" s="505"/>
      <c r="D196" s="505"/>
      <c r="E196" s="505"/>
      <c r="F196" s="505"/>
      <c r="M196" s="505" t="s">
        <v>678</v>
      </c>
      <c r="N196" s="505" t="s">
        <v>5316</v>
      </c>
      <c r="O196" s="505" t="s">
        <v>398</v>
      </c>
      <c r="P196" s="505" t="s">
        <v>5317</v>
      </c>
      <c r="Q196" s="505" t="s">
        <v>5318</v>
      </c>
      <c r="R196" s="505" t="s">
        <v>5256</v>
      </c>
      <c r="S196" s="505" t="s">
        <v>5316</v>
      </c>
      <c r="T196" s="505" t="s">
        <v>5041</v>
      </c>
      <c r="U196" s="505" t="s">
        <v>5319</v>
      </c>
      <c r="V196" s="505" t="s">
        <v>4932</v>
      </c>
    </row>
    <row r="197" spans="2:22" ht="12.95" customHeight="1">
      <c r="B197" s="505"/>
      <c r="C197" s="505"/>
      <c r="D197" s="505"/>
      <c r="E197" s="505"/>
      <c r="F197" s="505"/>
      <c r="M197" s="505" t="s">
        <v>137</v>
      </c>
      <c r="N197" s="505" t="s">
        <v>4936</v>
      </c>
      <c r="O197" s="505" t="s">
        <v>319</v>
      </c>
      <c r="P197" s="505" t="s">
        <v>5320</v>
      </c>
      <c r="Q197" s="505" t="s">
        <v>5321</v>
      </c>
      <c r="R197" s="505" t="s">
        <v>4933</v>
      </c>
      <c r="S197" s="505" t="s">
        <v>5322</v>
      </c>
      <c r="T197" s="505" t="s">
        <v>5297</v>
      </c>
      <c r="U197" s="505" t="s">
        <v>5323</v>
      </c>
      <c r="V197" s="505" t="s">
        <v>4932</v>
      </c>
    </row>
    <row r="198" spans="2:22" ht="12.95" customHeight="1">
      <c r="B198" s="505"/>
      <c r="C198" s="505"/>
      <c r="D198" s="505"/>
      <c r="E198" s="505"/>
      <c r="F198" s="505"/>
      <c r="M198" s="505" t="s">
        <v>142</v>
      </c>
      <c r="N198" s="505" t="s">
        <v>4938</v>
      </c>
      <c r="O198" s="505" t="s">
        <v>269</v>
      </c>
      <c r="P198" s="505" t="s">
        <v>3989</v>
      </c>
      <c r="Q198" s="505" t="s">
        <v>5324</v>
      </c>
      <c r="R198" s="505" t="s">
        <v>5297</v>
      </c>
      <c r="S198" s="505" t="s">
        <v>4938</v>
      </c>
      <c r="T198" s="505" t="s">
        <v>5297</v>
      </c>
      <c r="U198" s="505" t="s">
        <v>4945</v>
      </c>
      <c r="V198" s="505" t="s">
        <v>4932</v>
      </c>
    </row>
    <row r="199" spans="2:22" ht="12.95" customHeight="1">
      <c r="B199" s="505"/>
      <c r="C199" s="505"/>
      <c r="D199" s="505"/>
      <c r="E199" s="505"/>
      <c r="F199" s="505"/>
      <c r="M199" s="505" t="s">
        <v>145</v>
      </c>
      <c r="N199" s="505" t="s">
        <v>4925</v>
      </c>
      <c r="O199" s="505" t="s">
        <v>232</v>
      </c>
      <c r="P199" s="505" t="s">
        <v>5325</v>
      </c>
      <c r="Q199" s="505" t="s">
        <v>5326</v>
      </c>
      <c r="R199" s="505" t="s">
        <v>4925</v>
      </c>
      <c r="S199" s="505" t="s">
        <v>5297</v>
      </c>
      <c r="T199" s="505" t="s">
        <v>5327</v>
      </c>
      <c r="U199" s="505" t="s">
        <v>4931</v>
      </c>
      <c r="V199" s="505" t="s">
        <v>4932</v>
      </c>
    </row>
    <row r="200" spans="2:22" ht="12.95" customHeight="1">
      <c r="B200" s="505"/>
      <c r="C200" s="505"/>
      <c r="D200" s="505"/>
      <c r="E200" s="505"/>
      <c r="F200" s="505"/>
      <c r="M200" s="505" t="s">
        <v>150</v>
      </c>
      <c r="N200" s="505" t="s">
        <v>4925</v>
      </c>
      <c r="O200" s="505" t="s">
        <v>405</v>
      </c>
      <c r="P200" s="505" t="s">
        <v>5328</v>
      </c>
      <c r="Q200" s="505" t="s">
        <v>5329</v>
      </c>
      <c r="R200" s="505" t="s">
        <v>5330</v>
      </c>
      <c r="S200" s="505" t="s">
        <v>5297</v>
      </c>
      <c r="T200" s="505" t="s">
        <v>4956</v>
      </c>
      <c r="U200" s="505" t="s">
        <v>4931</v>
      </c>
      <c r="V200" s="505" t="s">
        <v>4932</v>
      </c>
    </row>
    <row r="201" spans="2:22" ht="12.95" customHeight="1">
      <c r="B201" s="505"/>
      <c r="C201" s="505"/>
      <c r="D201" s="505"/>
      <c r="E201" s="505"/>
      <c r="F201" s="505"/>
      <c r="M201" s="505" t="s">
        <v>155</v>
      </c>
      <c r="N201" s="505" t="s">
        <v>5330</v>
      </c>
      <c r="O201" s="505" t="s">
        <v>407</v>
      </c>
      <c r="P201" s="505" t="s">
        <v>5331</v>
      </c>
      <c r="Q201" s="505" t="s">
        <v>5332</v>
      </c>
      <c r="R201" s="505" t="s">
        <v>4925</v>
      </c>
      <c r="S201" s="505" t="s">
        <v>4925</v>
      </c>
      <c r="T201" s="505" t="s">
        <v>4976</v>
      </c>
      <c r="U201" s="505" t="s">
        <v>5333</v>
      </c>
      <c r="V201" s="505" t="s">
        <v>4932</v>
      </c>
    </row>
    <row r="202" spans="2:22" ht="12.95" customHeight="1">
      <c r="B202" s="505"/>
      <c r="C202" s="505"/>
      <c r="D202" s="505"/>
      <c r="E202" s="505"/>
      <c r="F202" s="505"/>
      <c r="M202" s="505" t="s">
        <v>159</v>
      </c>
      <c r="N202" s="505" t="s">
        <v>4925</v>
      </c>
      <c r="O202" s="505" t="s">
        <v>391</v>
      </c>
      <c r="P202" s="505" t="s">
        <v>5334</v>
      </c>
      <c r="Q202" s="505" t="s">
        <v>5335</v>
      </c>
      <c r="R202" s="505" t="s">
        <v>5327</v>
      </c>
      <c r="S202" s="505" t="s">
        <v>5256</v>
      </c>
      <c r="T202" s="505" t="s">
        <v>5336</v>
      </c>
      <c r="U202" s="505" t="s">
        <v>4931</v>
      </c>
      <c r="V202" s="505" t="s">
        <v>4932</v>
      </c>
    </row>
    <row r="203" spans="2:22" ht="12.95" customHeight="1">
      <c r="B203" s="505"/>
      <c r="C203" s="505"/>
      <c r="D203" s="505"/>
      <c r="E203" s="505"/>
      <c r="F203" s="505"/>
      <c r="M203" s="505" t="s">
        <v>164</v>
      </c>
      <c r="N203" s="505" t="s">
        <v>5327</v>
      </c>
      <c r="O203" s="505" t="s">
        <v>232</v>
      </c>
      <c r="P203" s="505" t="s">
        <v>5337</v>
      </c>
      <c r="Q203" s="505" t="s">
        <v>5338</v>
      </c>
      <c r="R203" s="505" t="s">
        <v>5339</v>
      </c>
      <c r="S203" s="505" t="s">
        <v>4925</v>
      </c>
      <c r="T203" s="505" t="s">
        <v>628</v>
      </c>
      <c r="U203" s="505" t="s">
        <v>5340</v>
      </c>
      <c r="V203" s="505" t="s">
        <v>4932</v>
      </c>
    </row>
    <row r="204" spans="2:22" ht="12.95" customHeight="1">
      <c r="B204" s="505"/>
      <c r="C204" s="505"/>
      <c r="D204" s="505"/>
      <c r="E204" s="505"/>
      <c r="F204" s="505"/>
      <c r="M204" s="505" t="s">
        <v>169</v>
      </c>
      <c r="N204" s="505" t="s">
        <v>5327</v>
      </c>
      <c r="O204" s="505" t="s">
        <v>5341</v>
      </c>
      <c r="P204" s="505" t="s">
        <v>5342</v>
      </c>
      <c r="Q204" s="505" t="s">
        <v>5343</v>
      </c>
      <c r="R204" s="505" t="s">
        <v>5218</v>
      </c>
      <c r="S204" s="505" t="s">
        <v>588</v>
      </c>
      <c r="T204" s="505" t="s">
        <v>5292</v>
      </c>
      <c r="U204" s="505" t="s">
        <v>5340</v>
      </c>
      <c r="V204" s="505" t="s">
        <v>4932</v>
      </c>
    </row>
    <row r="205" spans="2:22" ht="12.95" customHeight="1">
      <c r="B205" s="505"/>
      <c r="C205" s="505"/>
      <c r="D205" s="505"/>
      <c r="E205" s="505"/>
      <c r="F205" s="505"/>
      <c r="M205" s="505" t="s">
        <v>172</v>
      </c>
      <c r="N205" s="505" t="s">
        <v>5344</v>
      </c>
      <c r="O205" s="505" t="s">
        <v>161</v>
      </c>
      <c r="P205" s="505" t="s">
        <v>5345</v>
      </c>
      <c r="Q205" s="505" t="s">
        <v>5346</v>
      </c>
      <c r="R205" s="505" t="s">
        <v>5264</v>
      </c>
      <c r="S205" s="505" t="s">
        <v>5347</v>
      </c>
      <c r="T205" s="505" t="s">
        <v>4950</v>
      </c>
      <c r="U205" s="505" t="s">
        <v>5348</v>
      </c>
      <c r="V205" s="505" t="s">
        <v>4932</v>
      </c>
    </row>
    <row r="206" spans="2:22" ht="12.95" customHeight="1">
      <c r="B206" s="505"/>
      <c r="C206" s="505"/>
      <c r="D206" s="505"/>
      <c r="E206" s="505"/>
      <c r="F206" s="505"/>
      <c r="M206" s="505" t="s">
        <v>176</v>
      </c>
      <c r="N206" s="505" t="s">
        <v>5264</v>
      </c>
      <c r="O206" s="505" t="s">
        <v>234</v>
      </c>
      <c r="P206" s="505" t="s">
        <v>5349</v>
      </c>
      <c r="Q206" s="505" t="s">
        <v>5350</v>
      </c>
      <c r="R206" s="505" t="s">
        <v>5262</v>
      </c>
      <c r="S206" s="505" t="s">
        <v>5347</v>
      </c>
      <c r="T206" s="505" t="s">
        <v>5351</v>
      </c>
      <c r="U206" s="505" t="s">
        <v>5268</v>
      </c>
      <c r="V206" s="505" t="s">
        <v>4932</v>
      </c>
    </row>
    <row r="207" spans="2:22" ht="12.95" customHeight="1">
      <c r="B207" s="505"/>
      <c r="C207" s="505"/>
      <c r="D207" s="505"/>
      <c r="E207" s="505"/>
      <c r="F207" s="505"/>
      <c r="M207" s="505" t="s">
        <v>180</v>
      </c>
      <c r="N207" s="505" t="s">
        <v>4928</v>
      </c>
      <c r="O207" s="505" t="s">
        <v>317</v>
      </c>
      <c r="P207" s="505" t="s">
        <v>5352</v>
      </c>
      <c r="Q207" s="505" t="s">
        <v>5353</v>
      </c>
      <c r="R207" s="505" t="s">
        <v>5354</v>
      </c>
      <c r="S207" s="505" t="s">
        <v>588</v>
      </c>
      <c r="T207" s="505" t="s">
        <v>5355</v>
      </c>
      <c r="U207" s="505" t="s">
        <v>5356</v>
      </c>
      <c r="V207" s="505" t="s">
        <v>4932</v>
      </c>
    </row>
    <row r="208" spans="2:22" ht="12.95" customHeight="1">
      <c r="B208" s="505"/>
      <c r="C208" s="505"/>
      <c r="D208" s="505"/>
      <c r="E208" s="505"/>
      <c r="F208" s="505"/>
      <c r="M208" s="505" t="s">
        <v>184</v>
      </c>
      <c r="N208" s="505" t="s">
        <v>5354</v>
      </c>
      <c r="O208" s="505" t="s">
        <v>319</v>
      </c>
      <c r="P208" s="505" t="s">
        <v>5357</v>
      </c>
      <c r="Q208" s="505" t="s">
        <v>5358</v>
      </c>
      <c r="R208" s="505" t="s">
        <v>4943</v>
      </c>
      <c r="S208" s="505" t="s">
        <v>5236</v>
      </c>
      <c r="T208" s="505" t="s">
        <v>5049</v>
      </c>
      <c r="U208" s="505" t="s">
        <v>5359</v>
      </c>
      <c r="V208" s="505" t="s">
        <v>4932</v>
      </c>
    </row>
    <row r="209" spans="2:22" ht="12.95" customHeight="1">
      <c r="B209" s="505"/>
      <c r="C209" s="505"/>
      <c r="D209" s="505"/>
      <c r="E209" s="505"/>
      <c r="F209" s="505"/>
      <c r="M209" s="505" t="s">
        <v>187</v>
      </c>
      <c r="N209" s="505" t="s">
        <v>588</v>
      </c>
      <c r="O209" s="505" t="s">
        <v>265</v>
      </c>
      <c r="P209" s="505" t="s">
        <v>5360</v>
      </c>
      <c r="Q209" s="505" t="s">
        <v>5361</v>
      </c>
      <c r="R209" s="505" t="s">
        <v>5355</v>
      </c>
      <c r="S209" s="505" t="s">
        <v>5047</v>
      </c>
      <c r="T209" s="505" t="s">
        <v>5262</v>
      </c>
      <c r="U209" s="505" t="s">
        <v>5042</v>
      </c>
      <c r="V209" s="505" t="s">
        <v>4932</v>
      </c>
    </row>
    <row r="210" spans="2:22" ht="12.95" customHeight="1">
      <c r="B210" s="505"/>
      <c r="C210" s="505"/>
      <c r="D210" s="505"/>
      <c r="E210" s="505"/>
      <c r="F210" s="505"/>
      <c r="M210" s="505" t="s">
        <v>190</v>
      </c>
      <c r="N210" s="505" t="s">
        <v>5344</v>
      </c>
      <c r="O210" s="505" t="s">
        <v>234</v>
      </c>
      <c r="P210" s="505" t="s">
        <v>5362</v>
      </c>
      <c r="Q210" s="505" t="s">
        <v>5363</v>
      </c>
      <c r="R210" s="505" t="s">
        <v>5354</v>
      </c>
      <c r="S210" s="505" t="s">
        <v>5035</v>
      </c>
      <c r="T210" s="505" t="s">
        <v>5258</v>
      </c>
      <c r="U210" s="505" t="s">
        <v>5348</v>
      </c>
      <c r="V210" s="505" t="s">
        <v>4932</v>
      </c>
    </row>
    <row r="211" spans="2:22" ht="12.95" customHeight="1">
      <c r="B211" s="505"/>
      <c r="C211" s="505"/>
      <c r="D211" s="505"/>
      <c r="E211" s="505"/>
      <c r="F211" s="505"/>
      <c r="M211" s="505" t="s">
        <v>192</v>
      </c>
      <c r="N211" s="505" t="s">
        <v>4943</v>
      </c>
      <c r="O211" s="505" t="s">
        <v>464</v>
      </c>
      <c r="P211" s="505" t="s">
        <v>5364</v>
      </c>
      <c r="Q211" s="505" t="s">
        <v>5365</v>
      </c>
      <c r="R211" s="505" t="s">
        <v>5366</v>
      </c>
      <c r="S211" s="505" t="s">
        <v>5143</v>
      </c>
      <c r="T211" s="505" t="s">
        <v>630</v>
      </c>
      <c r="U211" s="505" t="s">
        <v>5367</v>
      </c>
      <c r="V211" s="505" t="s">
        <v>4932</v>
      </c>
    </row>
    <row r="212" spans="2:22" ht="12.95" customHeight="1">
      <c r="B212" s="505"/>
      <c r="C212" s="505"/>
      <c r="D212" s="505"/>
      <c r="E212" s="505"/>
      <c r="F212" s="505"/>
      <c r="M212" s="505" t="s">
        <v>194</v>
      </c>
      <c r="N212" s="505" t="s">
        <v>5151</v>
      </c>
      <c r="O212" s="505" t="s">
        <v>386</v>
      </c>
      <c r="P212" s="505" t="s">
        <v>5368</v>
      </c>
      <c r="Q212" s="505" t="s">
        <v>5369</v>
      </c>
      <c r="R212" s="505" t="s">
        <v>5063</v>
      </c>
      <c r="S212" s="505" t="s">
        <v>5370</v>
      </c>
      <c r="T212" s="505" t="s">
        <v>5063</v>
      </c>
      <c r="U212" s="505" t="s">
        <v>5371</v>
      </c>
      <c r="V212" s="505" t="s">
        <v>4932</v>
      </c>
    </row>
    <row r="213" spans="2:22" ht="12.95" customHeight="1">
      <c r="B213" s="505"/>
      <c r="C213" s="505"/>
      <c r="D213" s="505"/>
      <c r="E213" s="505"/>
      <c r="F213" s="505"/>
      <c r="M213" s="505" t="s">
        <v>196</v>
      </c>
      <c r="N213" s="505" t="s">
        <v>5022</v>
      </c>
      <c r="O213" s="505" t="s">
        <v>5372</v>
      </c>
      <c r="P213" s="505" t="s">
        <v>5373</v>
      </c>
      <c r="Q213" s="505" t="s">
        <v>5374</v>
      </c>
      <c r="R213" s="505" t="s">
        <v>5181</v>
      </c>
      <c r="S213" s="505" t="s">
        <v>5120</v>
      </c>
      <c r="T213" s="505" t="s">
        <v>5152</v>
      </c>
      <c r="U213" s="505" t="s">
        <v>5375</v>
      </c>
      <c r="V213" s="505" t="s">
        <v>4932</v>
      </c>
    </row>
    <row r="214" spans="2:22" ht="12.95" customHeight="1">
      <c r="B214" s="505"/>
      <c r="C214" s="505"/>
      <c r="D214" s="505"/>
      <c r="E214" s="505"/>
      <c r="F214" s="505"/>
      <c r="M214" s="505" t="s">
        <v>198</v>
      </c>
      <c r="N214" s="505" t="s">
        <v>5110</v>
      </c>
      <c r="O214" s="505" t="s">
        <v>5376</v>
      </c>
      <c r="P214" s="505" t="s">
        <v>5377</v>
      </c>
      <c r="Q214" s="505" t="s">
        <v>5378</v>
      </c>
      <c r="R214" s="505" t="s">
        <v>5379</v>
      </c>
      <c r="S214" s="505" t="s">
        <v>5379</v>
      </c>
      <c r="T214" s="505" t="s">
        <v>5380</v>
      </c>
      <c r="U214" s="505" t="s">
        <v>5381</v>
      </c>
      <c r="V214" s="505" t="s">
        <v>4932</v>
      </c>
    </row>
    <row r="215" spans="2:22" ht="12.95" customHeight="1">
      <c r="B215" s="505"/>
      <c r="C215" s="505"/>
      <c r="D215" s="505"/>
      <c r="E215" s="505"/>
      <c r="F215" s="505"/>
      <c r="M215" s="505" t="s">
        <v>200</v>
      </c>
      <c r="N215" s="505" t="s">
        <v>5382</v>
      </c>
      <c r="O215" s="505" t="s">
        <v>331</v>
      </c>
      <c r="P215" s="505" t="s">
        <v>5383</v>
      </c>
      <c r="Q215" s="505" t="s">
        <v>5384</v>
      </c>
      <c r="R215" s="505" t="s">
        <v>5385</v>
      </c>
      <c r="S215" s="505" t="s">
        <v>5191</v>
      </c>
      <c r="T215" s="505" t="s">
        <v>5088</v>
      </c>
      <c r="U215" s="505" t="s">
        <v>5386</v>
      </c>
      <c r="V215" s="505" t="s">
        <v>4932</v>
      </c>
    </row>
    <row r="216" spans="2:22" ht="12.95" customHeight="1">
      <c r="B216" s="505"/>
      <c r="C216" s="505"/>
      <c r="D216" s="505"/>
      <c r="E216" s="505"/>
      <c r="F216" s="505"/>
      <c r="M216" s="505" t="s">
        <v>201</v>
      </c>
      <c r="N216" s="505" t="s">
        <v>5191</v>
      </c>
      <c r="O216" s="505" t="s">
        <v>342</v>
      </c>
      <c r="P216" s="505" t="s">
        <v>5387</v>
      </c>
      <c r="Q216" s="505" t="s">
        <v>5388</v>
      </c>
      <c r="R216" s="505" t="s">
        <v>5389</v>
      </c>
      <c r="S216" s="505" t="s">
        <v>512</v>
      </c>
      <c r="T216" s="505" t="s">
        <v>5076</v>
      </c>
      <c r="U216" s="505" t="s">
        <v>5390</v>
      </c>
      <c r="V216" s="505" t="s">
        <v>4932</v>
      </c>
    </row>
    <row r="217" spans="2:22" ht="12.95" customHeight="1">
      <c r="B217" s="505"/>
      <c r="C217" s="505"/>
      <c r="D217" s="505"/>
      <c r="E217" s="505"/>
      <c r="F217" s="505"/>
      <c r="M217" s="505" t="s">
        <v>202</v>
      </c>
      <c r="N217" s="505" t="s">
        <v>5391</v>
      </c>
      <c r="O217" s="505" t="s">
        <v>269</v>
      </c>
      <c r="P217" s="505" t="s">
        <v>5392</v>
      </c>
      <c r="Q217" s="505" t="s">
        <v>5393</v>
      </c>
      <c r="R217" s="505" t="s">
        <v>5394</v>
      </c>
      <c r="S217" s="505" t="s">
        <v>5395</v>
      </c>
      <c r="T217" s="505" t="s">
        <v>5396</v>
      </c>
      <c r="U217" s="505" t="s">
        <v>5397</v>
      </c>
      <c r="V217" s="505" t="s">
        <v>4932</v>
      </c>
    </row>
    <row r="218" spans="2:22" ht="12.95" customHeight="1">
      <c r="B218" s="505"/>
      <c r="C218" s="505"/>
      <c r="D218" s="505"/>
      <c r="E218" s="505"/>
      <c r="F218" s="505"/>
      <c r="M218" s="505" t="s">
        <v>204</v>
      </c>
      <c r="N218" s="505" t="s">
        <v>5398</v>
      </c>
      <c r="O218" s="505" t="s">
        <v>299</v>
      </c>
      <c r="P218" s="505" t="s">
        <v>5399</v>
      </c>
      <c r="Q218" s="505" t="s">
        <v>5400</v>
      </c>
      <c r="R218" s="505" t="s">
        <v>5398</v>
      </c>
      <c r="S218" s="505" t="s">
        <v>5398</v>
      </c>
      <c r="T218" s="505" t="s">
        <v>5401</v>
      </c>
      <c r="U218" s="505" t="s">
        <v>5402</v>
      </c>
      <c r="V218" s="505" t="s">
        <v>4932</v>
      </c>
    </row>
    <row r="219" spans="2:22" ht="12.95" customHeight="1">
      <c r="B219" s="505"/>
      <c r="C219" s="505"/>
      <c r="D219" s="505"/>
      <c r="E219" s="505"/>
      <c r="F219" s="505"/>
      <c r="M219" s="505" t="s">
        <v>206</v>
      </c>
      <c r="N219" s="505" t="s">
        <v>5403</v>
      </c>
      <c r="O219" s="505" t="s">
        <v>232</v>
      </c>
      <c r="P219" s="505" t="s">
        <v>5404</v>
      </c>
      <c r="Q219" s="505" t="s">
        <v>5405</v>
      </c>
      <c r="R219" s="505" t="s">
        <v>5398</v>
      </c>
      <c r="S219" s="505" t="s">
        <v>5194</v>
      </c>
      <c r="T219" s="505" t="s">
        <v>5401</v>
      </c>
      <c r="U219" s="505" t="s">
        <v>5406</v>
      </c>
      <c r="V219" s="505" t="s">
        <v>4932</v>
      </c>
    </row>
    <row r="220" spans="2:22" ht="12.95" customHeight="1">
      <c r="B220" s="505"/>
      <c r="C220" s="505"/>
      <c r="D220" s="505"/>
      <c r="E220" s="505"/>
      <c r="F220" s="505"/>
      <c r="M220" s="505" t="s">
        <v>208</v>
      </c>
      <c r="N220" s="505" t="s">
        <v>5403</v>
      </c>
      <c r="O220" s="505" t="s">
        <v>234</v>
      </c>
      <c r="P220" s="505" t="s">
        <v>5407</v>
      </c>
      <c r="Q220" s="505" t="s">
        <v>5408</v>
      </c>
      <c r="R220" s="505" t="s">
        <v>5409</v>
      </c>
      <c r="S220" s="505" t="s">
        <v>5391</v>
      </c>
      <c r="T220" s="505" t="s">
        <v>513</v>
      </c>
      <c r="U220" s="505" t="s">
        <v>5406</v>
      </c>
      <c r="V220" s="505" t="s">
        <v>4932</v>
      </c>
    </row>
    <row r="221" spans="2:22" ht="12.95" customHeight="1">
      <c r="B221" s="505"/>
      <c r="C221" s="505"/>
      <c r="D221" s="505"/>
      <c r="E221" s="505"/>
      <c r="F221" s="505"/>
      <c r="M221" s="505" t="s">
        <v>210</v>
      </c>
      <c r="N221" s="505" t="s">
        <v>5194</v>
      </c>
      <c r="O221" s="505" t="s">
        <v>313</v>
      </c>
      <c r="P221" s="505" t="s">
        <v>5410</v>
      </c>
      <c r="Q221" s="505" t="s">
        <v>5411</v>
      </c>
      <c r="R221" s="505" t="s">
        <v>5192</v>
      </c>
      <c r="S221" s="505" t="s">
        <v>5412</v>
      </c>
      <c r="T221" s="505" t="s">
        <v>5413</v>
      </c>
      <c r="U221" s="505" t="s">
        <v>5198</v>
      </c>
      <c r="V221" s="505" t="s">
        <v>4932</v>
      </c>
    </row>
    <row r="222" spans="2:22" ht="12.95" customHeight="1">
      <c r="B222" s="505"/>
      <c r="C222" s="505"/>
      <c r="D222" s="505"/>
      <c r="E222" s="505"/>
      <c r="F222" s="505"/>
      <c r="M222" s="505" t="s">
        <v>211</v>
      </c>
      <c r="N222" s="505" t="s">
        <v>5394</v>
      </c>
      <c r="O222" s="505" t="s">
        <v>315</v>
      </c>
      <c r="P222" s="505" t="s">
        <v>5414</v>
      </c>
      <c r="Q222" s="505" t="s">
        <v>5415</v>
      </c>
      <c r="R222" s="505" t="s">
        <v>5416</v>
      </c>
      <c r="S222" s="505" t="s">
        <v>5417</v>
      </c>
      <c r="T222" s="505" t="s">
        <v>5394</v>
      </c>
      <c r="U222" s="505" t="s">
        <v>5418</v>
      </c>
      <c r="V222" s="505" t="s">
        <v>4932</v>
      </c>
    </row>
    <row r="223" spans="2:22" ht="12.95" customHeight="1">
      <c r="B223" s="505"/>
      <c r="C223" s="505"/>
      <c r="D223" s="505"/>
      <c r="E223" s="505"/>
      <c r="F223" s="505"/>
      <c r="M223" s="505" t="s">
        <v>213</v>
      </c>
      <c r="N223" s="505" t="s">
        <v>5419</v>
      </c>
      <c r="O223" s="505" t="s">
        <v>319</v>
      </c>
      <c r="P223" s="505" t="s">
        <v>5420</v>
      </c>
      <c r="Q223" s="505" t="s">
        <v>5421</v>
      </c>
      <c r="R223" s="505" t="s">
        <v>5416</v>
      </c>
      <c r="S223" s="505" t="s">
        <v>5422</v>
      </c>
      <c r="T223" s="505" t="s">
        <v>5423</v>
      </c>
      <c r="U223" s="505" t="s">
        <v>5424</v>
      </c>
      <c r="V223" s="505" t="s">
        <v>4932</v>
      </c>
    </row>
    <row r="224" spans="2:22" ht="12.95" customHeight="1">
      <c r="B224" s="505"/>
      <c r="C224" s="505"/>
      <c r="D224" s="505"/>
      <c r="E224" s="505"/>
      <c r="F224" s="505"/>
      <c r="M224" s="505" t="s">
        <v>217</v>
      </c>
      <c r="N224" s="505" t="s">
        <v>5425</v>
      </c>
      <c r="O224" s="505" t="s">
        <v>5426</v>
      </c>
      <c r="P224" s="505" t="s">
        <v>5427</v>
      </c>
      <c r="Q224" s="505" t="s">
        <v>5428</v>
      </c>
      <c r="R224" s="505" t="s">
        <v>5117</v>
      </c>
      <c r="S224" s="505" t="s">
        <v>522</v>
      </c>
      <c r="T224" s="505" t="s">
        <v>5429</v>
      </c>
      <c r="U224" s="505" t="s">
        <v>5430</v>
      </c>
      <c r="V224" s="505" t="s">
        <v>4932</v>
      </c>
    </row>
    <row r="225" spans="2:22" ht="12.95" customHeight="1">
      <c r="B225" s="505"/>
      <c r="C225" s="505"/>
      <c r="D225" s="505"/>
      <c r="E225" s="505"/>
      <c r="F225" s="505"/>
      <c r="M225" s="505" t="s">
        <v>220</v>
      </c>
      <c r="N225" s="505" t="s">
        <v>5082</v>
      </c>
      <c r="O225" s="505" t="s">
        <v>281</v>
      </c>
      <c r="P225" s="505" t="s">
        <v>5431</v>
      </c>
      <c r="Q225" s="505" t="s">
        <v>5432</v>
      </c>
      <c r="R225" s="505" t="s">
        <v>5079</v>
      </c>
      <c r="S225" s="505" t="s">
        <v>5103</v>
      </c>
      <c r="T225" s="505" t="s">
        <v>5048</v>
      </c>
      <c r="U225" s="505" t="s">
        <v>5089</v>
      </c>
      <c r="V225" s="505" t="s">
        <v>4932</v>
      </c>
    </row>
    <row r="226" spans="2:22" ht="12.95" customHeight="1">
      <c r="B226" s="505"/>
      <c r="C226" s="505"/>
      <c r="D226" s="505"/>
      <c r="E226" s="505"/>
      <c r="F226" s="505"/>
      <c r="M226" s="505" t="s">
        <v>223</v>
      </c>
      <c r="N226" s="505" t="s">
        <v>5077</v>
      </c>
      <c r="O226" s="505" t="s">
        <v>291</v>
      </c>
      <c r="P226" s="505" t="s">
        <v>5433</v>
      </c>
      <c r="Q226" s="505" t="s">
        <v>5434</v>
      </c>
      <c r="R226" s="505" t="s">
        <v>5070</v>
      </c>
      <c r="S226" s="505" t="s">
        <v>5072</v>
      </c>
      <c r="T226" s="505" t="s">
        <v>5435</v>
      </c>
      <c r="U226" s="505" t="s">
        <v>5111</v>
      </c>
      <c r="V226" s="505" t="s">
        <v>4932</v>
      </c>
    </row>
    <row r="227" spans="2:22" ht="12.95" customHeight="1">
      <c r="B227" s="505"/>
      <c r="C227" s="505"/>
      <c r="D227" s="505"/>
      <c r="E227" s="505"/>
      <c r="F227" s="505"/>
      <c r="M227" s="505" t="s">
        <v>224</v>
      </c>
      <c r="N227" s="505" t="s">
        <v>5436</v>
      </c>
      <c r="O227" s="505" t="s">
        <v>375</v>
      </c>
      <c r="P227" s="505" t="s">
        <v>5437</v>
      </c>
      <c r="Q227" s="505" t="s">
        <v>5438</v>
      </c>
      <c r="R227" s="505" t="s">
        <v>5173</v>
      </c>
      <c r="S227" s="505" t="s">
        <v>5379</v>
      </c>
      <c r="T227" s="505" t="s">
        <v>5079</v>
      </c>
      <c r="U227" s="505" t="s">
        <v>5439</v>
      </c>
      <c r="V227" s="505" t="s">
        <v>4932</v>
      </c>
    </row>
    <row r="228" spans="2:22" ht="12.95" customHeight="1">
      <c r="B228" s="505"/>
      <c r="C228" s="505"/>
      <c r="D228" s="505"/>
      <c r="E228" s="505"/>
      <c r="F228" s="505"/>
      <c r="M228" s="505" t="s">
        <v>225</v>
      </c>
      <c r="N228" s="505" t="s">
        <v>5079</v>
      </c>
      <c r="O228" s="505" t="s">
        <v>291</v>
      </c>
      <c r="P228" s="505" t="s">
        <v>5440</v>
      </c>
      <c r="Q228" s="505" t="s">
        <v>5441</v>
      </c>
      <c r="R228" s="505" t="s">
        <v>5082</v>
      </c>
      <c r="S228" s="505" t="s">
        <v>5103</v>
      </c>
      <c r="T228" s="505" t="s">
        <v>5048</v>
      </c>
      <c r="U228" s="505" t="s">
        <v>5084</v>
      </c>
      <c r="V228" s="505" t="s">
        <v>4932</v>
      </c>
    </row>
    <row r="229" spans="2:22" ht="12.95" customHeight="1">
      <c r="B229" s="505"/>
      <c r="C229" s="505"/>
      <c r="D229" s="505"/>
      <c r="E229" s="505"/>
      <c r="F229" s="505"/>
      <c r="M229" s="505" t="s">
        <v>227</v>
      </c>
      <c r="N229" s="505" t="s">
        <v>5087</v>
      </c>
      <c r="O229" s="505" t="s">
        <v>291</v>
      </c>
      <c r="P229" s="505" t="s">
        <v>5442</v>
      </c>
      <c r="Q229" s="505" t="s">
        <v>5443</v>
      </c>
      <c r="R229" s="505" t="s">
        <v>5444</v>
      </c>
      <c r="S229" s="505" t="s">
        <v>5445</v>
      </c>
      <c r="T229" s="505" t="s">
        <v>5117</v>
      </c>
      <c r="U229" s="505" t="s">
        <v>5446</v>
      </c>
      <c r="V229" s="505" t="s">
        <v>4932</v>
      </c>
    </row>
    <row r="230" spans="2:22" ht="12.95" customHeight="1">
      <c r="B230" s="505"/>
      <c r="C230" s="505"/>
      <c r="D230" s="505"/>
      <c r="E230" s="505"/>
      <c r="F230" s="505"/>
      <c r="M230" s="505" t="s">
        <v>228</v>
      </c>
      <c r="N230" s="505" t="s">
        <v>5444</v>
      </c>
      <c r="O230" s="505" t="s">
        <v>342</v>
      </c>
      <c r="P230" s="505" t="s">
        <v>5447</v>
      </c>
      <c r="Q230" s="505" t="s">
        <v>5448</v>
      </c>
      <c r="R230" s="505" t="s">
        <v>5449</v>
      </c>
      <c r="S230" s="505" t="s">
        <v>5409</v>
      </c>
      <c r="T230" s="505" t="s">
        <v>5444</v>
      </c>
      <c r="U230" s="505" t="s">
        <v>5450</v>
      </c>
      <c r="V230" s="505" t="s">
        <v>4932</v>
      </c>
    </row>
    <row r="231" spans="2:22" ht="12.95" customHeight="1">
      <c r="B231" s="505"/>
      <c r="C231" s="505"/>
      <c r="D231" s="505"/>
      <c r="E231" s="505"/>
      <c r="F231" s="505"/>
      <c r="M231" s="505" t="s">
        <v>229</v>
      </c>
      <c r="N231" s="505" t="s">
        <v>5451</v>
      </c>
      <c r="O231" s="505" t="s">
        <v>234</v>
      </c>
      <c r="P231" s="505" t="s">
        <v>5452</v>
      </c>
      <c r="Q231" s="505" t="s">
        <v>5453</v>
      </c>
      <c r="R231" s="505" t="s">
        <v>5389</v>
      </c>
      <c r="S231" s="505" t="s">
        <v>5422</v>
      </c>
      <c r="T231" s="505" t="s">
        <v>5454</v>
      </c>
      <c r="U231" s="505" t="s">
        <v>5455</v>
      </c>
      <c r="V231" s="505" t="s">
        <v>4932</v>
      </c>
    </row>
    <row r="232" spans="2:22" ht="12.95" customHeight="1">
      <c r="B232" s="505"/>
      <c r="C232" s="505"/>
      <c r="D232" s="505"/>
      <c r="E232" s="505"/>
      <c r="F232" s="505"/>
      <c r="M232" s="505" t="s">
        <v>231</v>
      </c>
      <c r="N232" s="505" t="s">
        <v>5391</v>
      </c>
      <c r="O232" s="505" t="s">
        <v>259</v>
      </c>
      <c r="P232" s="505" t="s">
        <v>5456</v>
      </c>
      <c r="Q232" s="505" t="s">
        <v>5457</v>
      </c>
      <c r="R232" s="505" t="s">
        <v>5458</v>
      </c>
      <c r="S232" s="505" t="s">
        <v>5391</v>
      </c>
      <c r="T232" s="505" t="s">
        <v>5445</v>
      </c>
      <c r="U232" s="505" t="s">
        <v>5397</v>
      </c>
      <c r="V232" s="505" t="s">
        <v>4932</v>
      </c>
    </row>
    <row r="233" spans="2:22" ht="12.95" customHeight="1">
      <c r="B233" s="505"/>
      <c r="C233" s="505"/>
      <c r="D233" s="505"/>
      <c r="E233" s="505"/>
      <c r="F233" s="505"/>
      <c r="M233" s="505" t="s">
        <v>233</v>
      </c>
      <c r="N233" s="505" t="s">
        <v>5197</v>
      </c>
      <c r="O233" s="505" t="s">
        <v>256</v>
      </c>
      <c r="P233" s="505" t="s">
        <v>5459</v>
      </c>
      <c r="Q233" s="505" t="s">
        <v>5460</v>
      </c>
      <c r="R233" s="505" t="s">
        <v>5461</v>
      </c>
      <c r="S233" s="505" t="s">
        <v>5422</v>
      </c>
      <c r="T233" s="505" t="s">
        <v>5461</v>
      </c>
      <c r="U233" s="505" t="s">
        <v>5462</v>
      </c>
      <c r="V233" s="505" t="s">
        <v>4932</v>
      </c>
    </row>
    <row r="234" spans="2:22" ht="12.95" customHeight="1">
      <c r="E234" s="505"/>
      <c r="F234" s="505"/>
      <c r="M234" s="505" t="s">
        <v>235</v>
      </c>
      <c r="N234" s="505" t="s">
        <v>5461</v>
      </c>
      <c r="O234" s="505" t="s">
        <v>5463</v>
      </c>
      <c r="P234" s="505" t="s">
        <v>5464</v>
      </c>
      <c r="Q234" s="505" t="s">
        <v>5465</v>
      </c>
      <c r="R234" s="505" t="s">
        <v>5194</v>
      </c>
      <c r="S234" s="505" t="s">
        <v>5194</v>
      </c>
      <c r="T234" s="505" t="s">
        <v>5088</v>
      </c>
      <c r="U234" s="505" t="s">
        <v>5466</v>
      </c>
      <c r="V234" s="505" t="s">
        <v>4932</v>
      </c>
    </row>
    <row r="235" spans="2:22" ht="12.95" customHeight="1">
      <c r="E235" s="505"/>
      <c r="F235" s="505"/>
      <c r="M235" s="505" t="s">
        <v>237</v>
      </c>
      <c r="N235" s="505" t="s">
        <v>5419</v>
      </c>
      <c r="O235" s="505" t="s">
        <v>234</v>
      </c>
      <c r="P235" s="505" t="s">
        <v>5467</v>
      </c>
      <c r="Q235" s="505" t="s">
        <v>5468</v>
      </c>
      <c r="R235" s="505" t="s">
        <v>5469</v>
      </c>
      <c r="S235" s="505" t="s">
        <v>5425</v>
      </c>
      <c r="T235" s="505" t="s">
        <v>5398</v>
      </c>
      <c r="U235" s="505" t="s">
        <v>5424</v>
      </c>
      <c r="V235" s="505" t="s">
        <v>4932</v>
      </c>
    </row>
    <row r="236" spans="2:22" ht="12.95" customHeight="1">
      <c r="E236" s="505"/>
      <c r="F236" s="505"/>
      <c r="M236" s="505" t="s">
        <v>238</v>
      </c>
      <c r="N236" s="505" t="s">
        <v>5416</v>
      </c>
      <c r="O236" s="505" t="s">
        <v>365</v>
      </c>
      <c r="P236" s="505" t="s">
        <v>5470</v>
      </c>
      <c r="Q236" s="505" t="s">
        <v>5471</v>
      </c>
      <c r="R236" s="505" t="s">
        <v>5451</v>
      </c>
      <c r="S236" s="505" t="s">
        <v>5416</v>
      </c>
      <c r="T236" s="505" t="s">
        <v>5472</v>
      </c>
      <c r="U236" s="505" t="s">
        <v>5473</v>
      </c>
      <c r="V236" s="505" t="s">
        <v>4932</v>
      </c>
    </row>
    <row r="237" spans="2:22" ht="12.95" customHeight="1">
      <c r="M237" s="505" t="s">
        <v>241</v>
      </c>
      <c r="N237" s="505" t="s">
        <v>5409</v>
      </c>
      <c r="O237" s="505" t="s">
        <v>313</v>
      </c>
      <c r="P237" s="505" t="s">
        <v>5474</v>
      </c>
      <c r="Q237" s="505" t="s">
        <v>5475</v>
      </c>
      <c r="R237" s="505" t="s">
        <v>5395</v>
      </c>
      <c r="S237" s="505" t="s">
        <v>5395</v>
      </c>
      <c r="T237" s="505" t="s">
        <v>5403</v>
      </c>
      <c r="U237" s="505" t="s">
        <v>5476</v>
      </c>
      <c r="V237" s="505" t="s">
        <v>4932</v>
      </c>
    </row>
    <row r="238" spans="2:22" ht="12.95" customHeight="1">
      <c r="M238" s="505" t="s">
        <v>243</v>
      </c>
      <c r="N238" s="505" t="s">
        <v>5194</v>
      </c>
      <c r="O238" s="505" t="s">
        <v>218</v>
      </c>
      <c r="P238" s="505" t="s">
        <v>5477</v>
      </c>
      <c r="Q238" s="505" t="s">
        <v>5478</v>
      </c>
      <c r="R238" s="505" t="s">
        <v>5423</v>
      </c>
      <c r="S238" s="505" t="s">
        <v>5409</v>
      </c>
      <c r="T238" s="505" t="s">
        <v>5479</v>
      </c>
      <c r="U238" s="505" t="s">
        <v>5198</v>
      </c>
      <c r="V238" s="505" t="s">
        <v>4932</v>
      </c>
    </row>
    <row r="239" spans="2:22" ht="12.95" customHeight="1">
      <c r="M239" s="505" t="s">
        <v>245</v>
      </c>
      <c r="N239" s="505" t="s">
        <v>5197</v>
      </c>
      <c r="O239" s="505" t="s">
        <v>364</v>
      </c>
      <c r="P239" s="505" t="s">
        <v>5480</v>
      </c>
      <c r="Q239" s="505" t="s">
        <v>5481</v>
      </c>
      <c r="R239" s="505" t="s">
        <v>5191</v>
      </c>
      <c r="S239" s="505" t="s">
        <v>5394</v>
      </c>
      <c r="T239" s="505" t="s">
        <v>5461</v>
      </c>
      <c r="U239" s="505" t="s">
        <v>5462</v>
      </c>
      <c r="V239" s="505" t="s">
        <v>4932</v>
      </c>
    </row>
    <row r="240" spans="2:22" ht="12.95" customHeight="1">
      <c r="M240" s="505" t="s">
        <v>246</v>
      </c>
      <c r="N240" s="505" t="s">
        <v>5385</v>
      </c>
      <c r="O240" s="505" t="s">
        <v>161</v>
      </c>
      <c r="P240" s="505" t="s">
        <v>5482</v>
      </c>
      <c r="Q240" s="505" t="s">
        <v>5483</v>
      </c>
      <c r="R240" s="505" t="s">
        <v>5072</v>
      </c>
      <c r="S240" s="505" t="s">
        <v>5451</v>
      </c>
      <c r="T240" s="505" t="s">
        <v>5072</v>
      </c>
      <c r="U240" s="505" t="s">
        <v>5484</v>
      </c>
      <c r="V240" s="505" t="s">
        <v>4932</v>
      </c>
    </row>
    <row r="241" spans="13:22" ht="12.95" customHeight="1">
      <c r="M241" s="505" t="s">
        <v>247</v>
      </c>
      <c r="N241" s="505" t="s">
        <v>5188</v>
      </c>
      <c r="O241" s="505" t="s">
        <v>313</v>
      </c>
      <c r="P241" s="505" t="s">
        <v>5485</v>
      </c>
      <c r="Q241" s="505" t="s">
        <v>5486</v>
      </c>
      <c r="R241" s="505" t="s">
        <v>5436</v>
      </c>
      <c r="S241" s="505" t="s">
        <v>5479</v>
      </c>
      <c r="T241" s="505" t="s">
        <v>5103</v>
      </c>
      <c r="U241" s="505" t="s">
        <v>5193</v>
      </c>
      <c r="V241" s="505" t="s">
        <v>4932</v>
      </c>
    </row>
    <row r="242" spans="13:22" ht="12.95" customHeight="1">
      <c r="M242" s="505" t="s">
        <v>249</v>
      </c>
      <c r="N242" s="505" t="s">
        <v>5461</v>
      </c>
      <c r="O242" s="505" t="s">
        <v>340</v>
      </c>
      <c r="P242" s="505" t="s">
        <v>5487</v>
      </c>
      <c r="Q242" s="505" t="s">
        <v>5488</v>
      </c>
      <c r="R242" s="505" t="s">
        <v>5083</v>
      </c>
      <c r="S242" s="505" t="s">
        <v>5382</v>
      </c>
      <c r="T242" s="505" t="s">
        <v>5082</v>
      </c>
      <c r="U242" s="505" t="s">
        <v>5466</v>
      </c>
      <c r="V242" s="505" t="s">
        <v>4932</v>
      </c>
    </row>
    <row r="243" spans="13:22" ht="12.95" customHeight="1">
      <c r="M243" s="505" t="s">
        <v>251</v>
      </c>
      <c r="N243" s="505" t="s">
        <v>5075</v>
      </c>
      <c r="O243" s="505" t="s">
        <v>286</v>
      </c>
      <c r="P243" s="505" t="s">
        <v>5489</v>
      </c>
      <c r="Q243" s="505" t="s">
        <v>5490</v>
      </c>
      <c r="R243" s="505" t="s">
        <v>5094</v>
      </c>
      <c r="S243" s="505" t="s">
        <v>5087</v>
      </c>
      <c r="T243" s="505" t="s">
        <v>5048</v>
      </c>
      <c r="U243" s="505" t="s">
        <v>5174</v>
      </c>
      <c r="V243" s="505" t="s">
        <v>4932</v>
      </c>
    </row>
    <row r="244" spans="13:22" ht="12.95" customHeight="1">
      <c r="M244" s="505" t="s">
        <v>5491</v>
      </c>
      <c r="N244" s="505" t="s">
        <v>5092</v>
      </c>
      <c r="O244" s="505" t="s">
        <v>161</v>
      </c>
      <c r="P244" s="505" t="s">
        <v>5492</v>
      </c>
      <c r="Q244" s="505" t="s">
        <v>5493</v>
      </c>
      <c r="R244" s="505" t="s">
        <v>5117</v>
      </c>
      <c r="S244" s="505" t="s">
        <v>5436</v>
      </c>
      <c r="T244" s="505" t="s">
        <v>5494</v>
      </c>
      <c r="U244" s="505" t="s">
        <v>5495</v>
      </c>
      <c r="V244" s="505" t="s">
        <v>4932</v>
      </c>
    </row>
    <row r="245" spans="13:22" ht="12.95" customHeight="1">
      <c r="M245" s="505" t="s">
        <v>5496</v>
      </c>
      <c r="N245" s="505" t="s">
        <v>5117</v>
      </c>
      <c r="O245" s="505" t="s">
        <v>291</v>
      </c>
      <c r="P245" s="505" t="s">
        <v>5497</v>
      </c>
      <c r="Q245" s="505" t="s">
        <v>5498</v>
      </c>
      <c r="R245" s="505" t="s">
        <v>5461</v>
      </c>
      <c r="S245" s="505" t="s">
        <v>5188</v>
      </c>
      <c r="T245" s="505" t="s">
        <v>5079</v>
      </c>
      <c r="U245" s="505" t="s">
        <v>5121</v>
      </c>
      <c r="V245" s="505" t="s">
        <v>4932</v>
      </c>
    </row>
    <row r="246" spans="13:22" ht="12.95" customHeight="1">
      <c r="M246" s="505" t="s">
        <v>5499</v>
      </c>
      <c r="N246" s="505" t="s">
        <v>5072</v>
      </c>
      <c r="O246" s="505" t="s">
        <v>230</v>
      </c>
      <c r="P246" s="505" t="s">
        <v>5500</v>
      </c>
      <c r="Q246" s="505" t="s">
        <v>5501</v>
      </c>
      <c r="R246" s="505" t="s">
        <v>5436</v>
      </c>
      <c r="S246" s="505" t="s">
        <v>5401</v>
      </c>
      <c r="T246" s="505" t="s">
        <v>5094</v>
      </c>
      <c r="U246" s="505" t="s">
        <v>5078</v>
      </c>
      <c r="V246" s="505" t="s">
        <v>4932</v>
      </c>
    </row>
    <row r="247" spans="13:22" ht="12.95" customHeight="1">
      <c r="M247" s="505" t="s">
        <v>5502</v>
      </c>
      <c r="N247" s="505" t="s">
        <v>5087</v>
      </c>
      <c r="O247" s="505" t="s">
        <v>295</v>
      </c>
      <c r="P247" s="505" t="s">
        <v>5503</v>
      </c>
      <c r="Q247" s="505" t="s">
        <v>5504</v>
      </c>
      <c r="R247" s="505" t="s">
        <v>5088</v>
      </c>
      <c r="S247" s="505" t="s">
        <v>5401</v>
      </c>
      <c r="T247" s="505" t="s">
        <v>5429</v>
      </c>
      <c r="U247" s="505" t="s">
        <v>5446</v>
      </c>
      <c r="V247" s="505" t="s">
        <v>4932</v>
      </c>
    </row>
    <row r="248" spans="13:22" ht="12.95" customHeight="1">
      <c r="M248" s="505" t="s">
        <v>5505</v>
      </c>
      <c r="N248" s="505" t="s">
        <v>5506</v>
      </c>
      <c r="O248" s="505" t="s">
        <v>315</v>
      </c>
      <c r="P248" s="505" t="s">
        <v>5507</v>
      </c>
      <c r="Q248" s="505" t="s">
        <v>5508</v>
      </c>
      <c r="R248" s="505" t="s">
        <v>5445</v>
      </c>
      <c r="S248" s="505" t="s">
        <v>5472</v>
      </c>
      <c r="T248" s="505" t="s">
        <v>5461</v>
      </c>
      <c r="U248" s="505" t="s">
        <v>5509</v>
      </c>
      <c r="V248" s="505" t="s">
        <v>4932</v>
      </c>
    </row>
    <row r="249" spans="13:22" ht="12.95" customHeight="1">
      <c r="M249" s="505" t="s">
        <v>5510</v>
      </c>
      <c r="N249" s="505" t="s">
        <v>5413</v>
      </c>
      <c r="O249" s="505" t="s">
        <v>230</v>
      </c>
      <c r="P249" s="505" t="s">
        <v>5511</v>
      </c>
      <c r="Q249" s="505" t="s">
        <v>5512</v>
      </c>
      <c r="R249" s="505" t="s">
        <v>513</v>
      </c>
      <c r="S249" s="505" t="s">
        <v>5454</v>
      </c>
      <c r="T249" s="505" t="s">
        <v>5506</v>
      </c>
      <c r="U249" s="505" t="s">
        <v>5513</v>
      </c>
      <c r="V249" s="505" t="s">
        <v>4932</v>
      </c>
    </row>
    <row r="250" spans="13:22" ht="12.95" customHeight="1">
      <c r="M250" s="505" t="s">
        <v>5514</v>
      </c>
      <c r="N250" s="505" t="s">
        <v>5479</v>
      </c>
      <c r="O250" s="505" t="s">
        <v>319</v>
      </c>
      <c r="P250" s="505" t="s">
        <v>5515</v>
      </c>
      <c r="Q250" s="505" t="s">
        <v>5516</v>
      </c>
      <c r="R250" s="505" t="s">
        <v>5403</v>
      </c>
      <c r="S250" s="505" t="s">
        <v>5412</v>
      </c>
      <c r="T250" s="505" t="s">
        <v>5479</v>
      </c>
      <c r="U250" s="505" t="s">
        <v>5517</v>
      </c>
      <c r="V250" s="505" t="s">
        <v>4932</v>
      </c>
    </row>
    <row r="251" spans="13:22" ht="12.95" customHeight="1">
      <c r="M251" s="505" t="s">
        <v>5518</v>
      </c>
      <c r="N251" s="505" t="s">
        <v>5191</v>
      </c>
      <c r="O251" s="505" t="s">
        <v>319</v>
      </c>
      <c r="P251" s="505" t="s">
        <v>5519</v>
      </c>
      <c r="Q251" s="505" t="s">
        <v>5520</v>
      </c>
      <c r="R251" s="505" t="s">
        <v>5472</v>
      </c>
      <c r="S251" s="505" t="s">
        <v>5449</v>
      </c>
      <c r="T251" s="505" t="s">
        <v>5070</v>
      </c>
      <c r="U251" s="505" t="s">
        <v>5390</v>
      </c>
      <c r="V251" s="505" t="s">
        <v>4932</v>
      </c>
    </row>
    <row r="252" spans="13:22" ht="12.95" customHeight="1">
      <c r="M252" s="505" t="s">
        <v>5521</v>
      </c>
      <c r="N252" s="505" t="s">
        <v>5454</v>
      </c>
      <c r="O252" s="505" t="s">
        <v>292</v>
      </c>
      <c r="P252" s="505" t="s">
        <v>5522</v>
      </c>
      <c r="Q252" s="505" t="s">
        <v>5523</v>
      </c>
      <c r="R252" s="505" t="s">
        <v>5416</v>
      </c>
      <c r="S252" s="505" t="s">
        <v>5524</v>
      </c>
      <c r="T252" s="505" t="s">
        <v>5445</v>
      </c>
      <c r="U252" s="505" t="s">
        <v>5525</v>
      </c>
      <c r="V252" s="505" t="s">
        <v>4932</v>
      </c>
    </row>
    <row r="253" spans="13:22" ht="12.95" customHeight="1">
      <c r="M253" s="505" t="s">
        <v>5526</v>
      </c>
      <c r="N253" s="505" t="s">
        <v>5524</v>
      </c>
      <c r="O253" s="505" t="s">
        <v>218</v>
      </c>
      <c r="P253" s="505" t="s">
        <v>5527</v>
      </c>
      <c r="Q253" s="505" t="s">
        <v>5528</v>
      </c>
      <c r="R253" s="505" t="s">
        <v>5395</v>
      </c>
      <c r="S253" s="505" t="s">
        <v>5422</v>
      </c>
      <c r="T253" s="505" t="s">
        <v>5409</v>
      </c>
      <c r="U253" s="505" t="s">
        <v>5529</v>
      </c>
      <c r="V253" s="505" t="s">
        <v>4932</v>
      </c>
    </row>
    <row r="254" spans="13:22" ht="12.95" customHeight="1">
      <c r="M254" s="505" t="s">
        <v>5530</v>
      </c>
      <c r="N254" s="505" t="s">
        <v>5469</v>
      </c>
      <c r="O254" s="505" t="s">
        <v>299</v>
      </c>
      <c r="P254" s="505" t="s">
        <v>5531</v>
      </c>
      <c r="Q254" s="505" t="s">
        <v>5532</v>
      </c>
      <c r="R254" s="505" t="s">
        <v>5533</v>
      </c>
      <c r="S254" s="505" t="s">
        <v>5534</v>
      </c>
      <c r="T254" s="505" t="s">
        <v>5409</v>
      </c>
      <c r="U254" s="505" t="s">
        <v>5535</v>
      </c>
      <c r="V254" s="505" t="s">
        <v>4932</v>
      </c>
    </row>
    <row r="255" spans="13:22" ht="12.95" customHeight="1">
      <c r="M255" s="505" t="s">
        <v>5536</v>
      </c>
      <c r="N255" s="505" t="s">
        <v>5412</v>
      </c>
      <c r="O255" s="505" t="s">
        <v>365</v>
      </c>
      <c r="P255" s="505" t="s">
        <v>5537</v>
      </c>
      <c r="Q255" s="505" t="s">
        <v>5538</v>
      </c>
      <c r="R255" s="505" t="s">
        <v>5192</v>
      </c>
      <c r="S255" s="505" t="s">
        <v>5412</v>
      </c>
      <c r="T255" s="505" t="s">
        <v>5396</v>
      </c>
      <c r="U255" s="505" t="s">
        <v>5539</v>
      </c>
      <c r="V255" s="505" t="s">
        <v>5540</v>
      </c>
    </row>
    <row r="256" spans="13:22" ht="12.95" customHeight="1">
      <c r="M256" s="505" t="s">
        <v>5541</v>
      </c>
      <c r="N256" s="505" t="s">
        <v>5192</v>
      </c>
      <c r="O256" s="505" t="s">
        <v>218</v>
      </c>
      <c r="P256" s="505" t="s">
        <v>5542</v>
      </c>
      <c r="Q256" s="505" t="s">
        <v>5543</v>
      </c>
      <c r="R256" s="505" t="s">
        <v>5076</v>
      </c>
      <c r="S256" s="505" t="s">
        <v>5544</v>
      </c>
      <c r="T256" s="505" t="s">
        <v>5545</v>
      </c>
      <c r="U256" s="505" t="s">
        <v>5546</v>
      </c>
      <c r="V256" s="505" t="s">
        <v>5540</v>
      </c>
    </row>
    <row r="257" spans="13:22" ht="12.95" customHeight="1">
      <c r="M257" s="505" t="s">
        <v>5547</v>
      </c>
      <c r="N257" s="505" t="s">
        <v>5479</v>
      </c>
      <c r="O257" s="505" t="s">
        <v>315</v>
      </c>
      <c r="P257" s="505" t="s">
        <v>5548</v>
      </c>
      <c r="Q257" s="505" t="s">
        <v>5549</v>
      </c>
      <c r="R257" s="505" t="s">
        <v>5451</v>
      </c>
      <c r="S257" s="505" t="s">
        <v>522</v>
      </c>
      <c r="T257" s="505" t="s">
        <v>5379</v>
      </c>
      <c r="U257" s="505" t="s">
        <v>5550</v>
      </c>
      <c r="V257" s="505" t="s">
        <v>5540</v>
      </c>
    </row>
    <row r="258" spans="13:22" ht="12.95" customHeight="1">
      <c r="M258" s="505" t="s">
        <v>5551</v>
      </c>
      <c r="N258" s="505" t="s">
        <v>513</v>
      </c>
      <c r="O258" s="505" t="s">
        <v>263</v>
      </c>
      <c r="P258" s="505" t="s">
        <v>5552</v>
      </c>
      <c r="Q258" s="505" t="s">
        <v>5553</v>
      </c>
      <c r="R258" s="505" t="s">
        <v>5454</v>
      </c>
      <c r="S258" s="505" t="s">
        <v>5391</v>
      </c>
      <c r="T258" s="505" t="s">
        <v>5188</v>
      </c>
      <c r="U258" s="505" t="s">
        <v>5554</v>
      </c>
      <c r="V258" s="505" t="s">
        <v>5540</v>
      </c>
    </row>
    <row r="259" spans="13:22" ht="12.95" customHeight="1">
      <c r="M259" s="505" t="s">
        <v>5555</v>
      </c>
      <c r="N259" s="505" t="s">
        <v>5403</v>
      </c>
      <c r="O259" s="505" t="s">
        <v>255</v>
      </c>
      <c r="P259" s="505" t="s">
        <v>5556</v>
      </c>
      <c r="Q259" s="505" t="s">
        <v>5557</v>
      </c>
      <c r="R259" s="505" t="s">
        <v>5558</v>
      </c>
      <c r="S259" s="505" t="s">
        <v>5559</v>
      </c>
      <c r="T259" s="505" t="s">
        <v>5385</v>
      </c>
      <c r="U259" s="505" t="s">
        <v>5560</v>
      </c>
      <c r="V259" s="505" t="s">
        <v>5540</v>
      </c>
    </row>
    <row r="260" spans="13:22" ht="12.95" customHeight="1">
      <c r="M260" s="505" t="s">
        <v>5561</v>
      </c>
      <c r="N260" s="505" t="s">
        <v>5562</v>
      </c>
      <c r="O260" s="505" t="s">
        <v>375</v>
      </c>
      <c r="P260" s="505" t="s">
        <v>5563</v>
      </c>
      <c r="Q260" s="505" t="s">
        <v>5564</v>
      </c>
      <c r="R260" s="505" t="s">
        <v>5565</v>
      </c>
      <c r="S260" s="505" t="s">
        <v>519</v>
      </c>
      <c r="T260" s="505" t="s">
        <v>5412</v>
      </c>
      <c r="U260" s="505" t="s">
        <v>5566</v>
      </c>
      <c r="V260" s="505" t="s">
        <v>5540</v>
      </c>
    </row>
    <row r="261" spans="13:22" ht="12.95" customHeight="1">
      <c r="M261" s="505" t="s">
        <v>5567</v>
      </c>
      <c r="N261" s="505" t="s">
        <v>5389</v>
      </c>
      <c r="O261" s="505" t="s">
        <v>1484</v>
      </c>
      <c r="P261" s="505" t="s">
        <v>5568</v>
      </c>
      <c r="Q261" s="505" t="s">
        <v>5569</v>
      </c>
      <c r="R261" s="505" t="s">
        <v>5013</v>
      </c>
      <c r="S261" s="505" t="s">
        <v>5425</v>
      </c>
      <c r="T261" s="505" t="s">
        <v>5570</v>
      </c>
      <c r="U261" s="505" t="s">
        <v>5571</v>
      </c>
      <c r="V261" s="505" t="s">
        <v>5540</v>
      </c>
    </row>
    <row r="262" spans="13:22" ht="12.95" customHeight="1">
      <c r="M262" s="505" t="s">
        <v>5572</v>
      </c>
      <c r="N262" s="505" t="s">
        <v>5138</v>
      </c>
      <c r="O262" s="505" t="s">
        <v>389</v>
      </c>
      <c r="P262" s="505" t="s">
        <v>5573</v>
      </c>
      <c r="Q262" s="505" t="s">
        <v>5574</v>
      </c>
      <c r="R262" s="505" t="s">
        <v>5020</v>
      </c>
      <c r="S262" s="505" t="s">
        <v>5575</v>
      </c>
      <c r="T262" s="505" t="s">
        <v>5145</v>
      </c>
      <c r="U262" s="505" t="s">
        <v>5576</v>
      </c>
      <c r="V262" s="505" t="s">
        <v>5540</v>
      </c>
    </row>
    <row r="263" spans="13:22" ht="12.95" customHeight="1">
      <c r="M263" s="505" t="s">
        <v>5577</v>
      </c>
      <c r="N263" s="505" t="s">
        <v>5153</v>
      </c>
      <c r="O263" s="505" t="s">
        <v>404</v>
      </c>
      <c r="P263" s="505" t="s">
        <v>5578</v>
      </c>
      <c r="Q263" s="505" t="s">
        <v>5579</v>
      </c>
      <c r="R263" s="505" t="s">
        <v>5008</v>
      </c>
      <c r="S263" s="505" t="s">
        <v>5580</v>
      </c>
      <c r="T263" s="505" t="s">
        <v>5581</v>
      </c>
      <c r="U263" s="505" t="s">
        <v>5582</v>
      </c>
      <c r="V263" s="505" t="s">
        <v>5540</v>
      </c>
    </row>
    <row r="264" spans="13:22" ht="12.95" customHeight="1">
      <c r="M264" s="505" t="s">
        <v>5583</v>
      </c>
      <c r="N264" s="505" t="s">
        <v>5020</v>
      </c>
      <c r="O264" s="505" t="s">
        <v>232</v>
      </c>
      <c r="P264" s="505" t="s">
        <v>5584</v>
      </c>
      <c r="Q264" s="505" t="s">
        <v>5585</v>
      </c>
      <c r="R264" s="505" t="s">
        <v>5092</v>
      </c>
      <c r="S264" s="505" t="s">
        <v>5088</v>
      </c>
      <c r="T264" s="505" t="s">
        <v>5153</v>
      </c>
      <c r="U264" s="505" t="s">
        <v>5586</v>
      </c>
      <c r="V264" s="505" t="s">
        <v>5540</v>
      </c>
    </row>
    <row r="265" spans="13:22" ht="12.95" customHeight="1">
      <c r="M265" s="505" t="s">
        <v>5587</v>
      </c>
      <c r="N265" s="777">
        <v>4760</v>
      </c>
      <c r="O265" s="505" t="s">
        <v>4959</v>
      </c>
      <c r="P265" s="505" t="s">
        <v>5588</v>
      </c>
      <c r="Q265" s="505" t="s">
        <v>5589</v>
      </c>
      <c r="R265" s="505" t="s">
        <v>5022</v>
      </c>
      <c r="S265" s="505" t="s">
        <v>5020</v>
      </c>
      <c r="T265" s="505" t="s">
        <v>5055</v>
      </c>
      <c r="U265" s="505" t="s">
        <v>5586</v>
      </c>
      <c r="V265" s="505" t="s">
        <v>5540</v>
      </c>
    </row>
    <row r="266" spans="13:22" ht="12.95" customHeight="1">
      <c r="M266" s="505" t="s">
        <v>5590</v>
      </c>
      <c r="N266" s="777">
        <v>4685</v>
      </c>
      <c r="O266" s="505" t="s">
        <v>218</v>
      </c>
      <c r="P266" s="505" t="s">
        <v>5592</v>
      </c>
      <c r="Q266" s="505" t="s">
        <v>5593</v>
      </c>
      <c r="R266" s="505" t="s">
        <v>5223</v>
      </c>
      <c r="S266" s="505" t="s">
        <v>5591</v>
      </c>
      <c r="T266" s="505" t="s">
        <v>5594</v>
      </c>
      <c r="U266" s="505" t="s">
        <v>5595</v>
      </c>
      <c r="V266" s="505" t="s">
        <v>5540</v>
      </c>
    </row>
    <row r="267" spans="13:22" ht="12.95" customHeight="1">
      <c r="M267" s="505" t="s">
        <v>5596</v>
      </c>
      <c r="N267" s="777">
        <v>4585</v>
      </c>
      <c r="O267" s="505" t="s">
        <v>232</v>
      </c>
      <c r="P267" s="505" t="s">
        <v>5597</v>
      </c>
      <c r="Q267" s="505" t="s">
        <v>5598</v>
      </c>
      <c r="R267" s="505" t="s">
        <v>4996</v>
      </c>
      <c r="S267" s="505" t="s">
        <v>5599</v>
      </c>
      <c r="T267" s="505" t="s">
        <v>5035</v>
      </c>
      <c r="U267" s="505" t="s">
        <v>5600</v>
      </c>
      <c r="V267" s="505" t="s">
        <v>5540</v>
      </c>
    </row>
    <row r="268" spans="13:22" ht="12.95" customHeight="1">
      <c r="M268" s="505" t="s">
        <v>5601</v>
      </c>
      <c r="N268" s="777">
        <v>4585</v>
      </c>
      <c r="O268" s="505" t="s">
        <v>299</v>
      </c>
      <c r="P268" s="505" t="s">
        <v>5602</v>
      </c>
      <c r="Q268" s="505" t="s">
        <v>5603</v>
      </c>
      <c r="R268" s="505" t="s">
        <v>4996</v>
      </c>
      <c r="S268" s="505" t="s">
        <v>5604</v>
      </c>
      <c r="T268" s="505" t="s">
        <v>5240</v>
      </c>
      <c r="U268" s="505" t="s">
        <v>5600</v>
      </c>
      <c r="V268" s="505" t="s">
        <v>5540</v>
      </c>
    </row>
    <row r="269" spans="13:22" ht="12.95" customHeight="1">
      <c r="M269" s="505" t="s">
        <v>5605</v>
      </c>
      <c r="N269" s="777">
        <v>4545</v>
      </c>
      <c r="O269" s="505" t="s">
        <v>265</v>
      </c>
      <c r="P269" s="505" t="s">
        <v>5606</v>
      </c>
      <c r="Q269" s="505" t="s">
        <v>5607</v>
      </c>
      <c r="R269" s="505" t="s">
        <v>630</v>
      </c>
      <c r="S269" s="505" t="s">
        <v>5040</v>
      </c>
      <c r="T269" s="505" t="s">
        <v>5303</v>
      </c>
      <c r="U269" s="505" t="s">
        <v>5608</v>
      </c>
      <c r="V269" s="505" t="s">
        <v>5540</v>
      </c>
    </row>
    <row r="270" spans="13:22" ht="12.95" customHeight="1">
      <c r="M270" s="505" t="s">
        <v>5609</v>
      </c>
      <c r="N270" s="777">
        <v>4465</v>
      </c>
      <c r="O270" s="505" t="s">
        <v>197</v>
      </c>
      <c r="P270" s="505" t="s">
        <v>5610</v>
      </c>
      <c r="Q270" s="505" t="s">
        <v>5611</v>
      </c>
      <c r="R270" s="505" t="s">
        <v>588</v>
      </c>
      <c r="S270" s="505" t="s">
        <v>5028</v>
      </c>
      <c r="T270" s="505" t="s">
        <v>5344</v>
      </c>
      <c r="U270" s="505" t="s">
        <v>5612</v>
      </c>
      <c r="V270" s="505" t="s">
        <v>5540</v>
      </c>
    </row>
    <row r="271" spans="13:22" ht="12.95" customHeight="1">
      <c r="M271" s="505" t="s">
        <v>5613</v>
      </c>
      <c r="N271" s="777">
        <v>4625</v>
      </c>
      <c r="O271" s="505" t="s">
        <v>5614</v>
      </c>
      <c r="P271" s="505" t="s">
        <v>5615</v>
      </c>
      <c r="Q271" s="505" t="s">
        <v>5616</v>
      </c>
      <c r="R271" s="505" t="s">
        <v>5134</v>
      </c>
      <c r="S271" s="505" t="s">
        <v>5570</v>
      </c>
      <c r="T271" s="505" t="s">
        <v>5224</v>
      </c>
      <c r="U271" s="505" t="s">
        <v>5617</v>
      </c>
      <c r="V271" s="505" t="s">
        <v>5540</v>
      </c>
    </row>
    <row r="272" spans="13:22" ht="12.95" customHeight="1">
      <c r="M272" s="505" t="s">
        <v>5618</v>
      </c>
      <c r="N272" s="777">
        <v>4800</v>
      </c>
      <c r="O272" s="505" t="s">
        <v>407</v>
      </c>
      <c r="P272" s="505" t="s">
        <v>5619</v>
      </c>
      <c r="Q272" s="505" t="s">
        <v>5620</v>
      </c>
      <c r="R272" s="505" t="s">
        <v>5205</v>
      </c>
      <c r="S272" s="505" t="s">
        <v>5104</v>
      </c>
      <c r="T272" s="505" t="s">
        <v>5366</v>
      </c>
      <c r="U272" s="505" t="s">
        <v>5621</v>
      </c>
      <c r="V272" s="505" t="s">
        <v>5540</v>
      </c>
    </row>
    <row r="273" spans="13:22" ht="12.95" customHeight="1">
      <c r="M273" s="505" t="s">
        <v>5622</v>
      </c>
      <c r="N273" s="777">
        <v>4845</v>
      </c>
      <c r="O273" s="505" t="s">
        <v>5215</v>
      </c>
      <c r="P273" s="505" t="s">
        <v>5623</v>
      </c>
      <c r="Q273" s="505" t="s">
        <v>5624</v>
      </c>
      <c r="R273" s="505" t="s">
        <v>5133</v>
      </c>
      <c r="S273" s="505" t="s">
        <v>5625</v>
      </c>
      <c r="T273" s="505" t="s">
        <v>5015</v>
      </c>
      <c r="U273" s="505" t="s">
        <v>5626</v>
      </c>
      <c r="V273" s="505" t="s">
        <v>5540</v>
      </c>
    </row>
    <row r="274" spans="13:22" ht="12.95" customHeight="1">
      <c r="M274" s="505" t="s">
        <v>5627</v>
      </c>
      <c r="N274" s="777">
        <v>4730</v>
      </c>
      <c r="O274" s="505" t="s">
        <v>4959</v>
      </c>
      <c r="P274" s="505" t="s">
        <v>5628</v>
      </c>
      <c r="Q274" s="505" t="s">
        <v>5629</v>
      </c>
      <c r="R274" s="505" t="s">
        <v>5063</v>
      </c>
      <c r="S274" s="505" t="s">
        <v>5370</v>
      </c>
      <c r="T274" s="505" t="s">
        <v>5235</v>
      </c>
      <c r="U274" s="505" t="s">
        <v>5630</v>
      </c>
      <c r="V274" s="505" t="s">
        <v>5540</v>
      </c>
    </row>
    <row r="275" spans="13:22" ht="12.95" customHeight="1">
      <c r="M275" s="505" t="s">
        <v>5631</v>
      </c>
      <c r="N275" s="777">
        <v>4655</v>
      </c>
      <c r="O275" s="505" t="s">
        <v>390</v>
      </c>
      <c r="P275" s="505" t="s">
        <v>5632</v>
      </c>
      <c r="Q275" s="505" t="s">
        <v>5633</v>
      </c>
      <c r="R275" s="505" t="s">
        <v>5634</v>
      </c>
      <c r="S275" s="505" t="s">
        <v>5591</v>
      </c>
      <c r="T275" s="505" t="s">
        <v>5635</v>
      </c>
      <c r="U275" s="505" t="s">
        <v>5636</v>
      </c>
      <c r="V275" s="505" t="s">
        <v>5540</v>
      </c>
    </row>
    <row r="276" spans="13:22" ht="12.95" customHeight="1">
      <c r="M276" s="505" t="s">
        <v>5637</v>
      </c>
      <c r="N276" s="777">
        <v>4650</v>
      </c>
      <c r="O276" s="505" t="s">
        <v>307</v>
      </c>
      <c r="P276" s="505" t="s">
        <v>5638</v>
      </c>
      <c r="Q276" s="505" t="s">
        <v>5639</v>
      </c>
      <c r="R276" s="505" t="s">
        <v>5008</v>
      </c>
      <c r="S276" s="505" t="s">
        <v>5008</v>
      </c>
      <c r="T276" s="505" t="s">
        <v>4996</v>
      </c>
      <c r="U276" s="505" t="s">
        <v>5640</v>
      </c>
      <c r="V276" s="505" t="s">
        <v>5540</v>
      </c>
    </row>
    <row r="277" spans="13:22" ht="12.95" customHeight="1">
      <c r="M277" s="505" t="s">
        <v>5641</v>
      </c>
      <c r="N277" s="777">
        <v>4680</v>
      </c>
      <c r="O277" s="505" t="s">
        <v>267</v>
      </c>
      <c r="P277" s="505" t="s">
        <v>5642</v>
      </c>
      <c r="Q277" s="505" t="s">
        <v>5643</v>
      </c>
      <c r="R277" s="505" t="s">
        <v>5644</v>
      </c>
      <c r="S277" s="505" t="s">
        <v>5159</v>
      </c>
      <c r="T277" s="505" t="s">
        <v>5645</v>
      </c>
      <c r="U277" s="505" t="s">
        <v>5646</v>
      </c>
      <c r="V277" s="505" t="s">
        <v>5540</v>
      </c>
    </row>
    <row r="278" spans="13:22" ht="12.95" customHeight="1">
      <c r="M278" s="505" t="s">
        <v>5647</v>
      </c>
      <c r="N278" s="777">
        <v>4540</v>
      </c>
      <c r="O278" s="505" t="s">
        <v>313</v>
      </c>
      <c r="P278" s="505" t="s">
        <v>5648</v>
      </c>
      <c r="Q278" s="505" t="s">
        <v>5649</v>
      </c>
      <c r="R278" s="505" t="s">
        <v>5240</v>
      </c>
      <c r="S278" s="505" t="s">
        <v>5040</v>
      </c>
      <c r="T278" s="505" t="s">
        <v>5218</v>
      </c>
      <c r="U278" s="505" t="s">
        <v>2332</v>
      </c>
      <c r="V278" s="505" t="s">
        <v>5540</v>
      </c>
    </row>
    <row r="279" spans="13:22" ht="12.95" customHeight="1">
      <c r="M279" s="505" t="s">
        <v>5650</v>
      </c>
      <c r="N279" s="777">
        <v>4520</v>
      </c>
      <c r="O279" s="505" t="s">
        <v>230</v>
      </c>
      <c r="P279" s="505" t="s">
        <v>5651</v>
      </c>
      <c r="Q279" s="505" t="s">
        <v>5652</v>
      </c>
      <c r="R279" s="505" t="s">
        <v>631</v>
      </c>
      <c r="S279" s="505" t="s">
        <v>5240</v>
      </c>
      <c r="T279" s="505" t="s">
        <v>5653</v>
      </c>
      <c r="U279" s="505" t="s">
        <v>5654</v>
      </c>
      <c r="V279" s="505" t="s">
        <v>5540</v>
      </c>
    </row>
    <row r="280" spans="13:22" ht="12.95" customHeight="1">
      <c r="M280" s="505" t="s">
        <v>5655</v>
      </c>
      <c r="N280" s="777">
        <v>4470</v>
      </c>
      <c r="O280" s="505" t="s">
        <v>218</v>
      </c>
      <c r="P280" s="505" t="s">
        <v>5656</v>
      </c>
      <c r="Q280" s="505" t="s">
        <v>5657</v>
      </c>
      <c r="R280" s="505" t="s">
        <v>5355</v>
      </c>
      <c r="S280" s="505" t="s">
        <v>4929</v>
      </c>
      <c r="T280" s="505" t="s">
        <v>5316</v>
      </c>
      <c r="U280" s="505" t="s">
        <v>5658</v>
      </c>
      <c r="V280" s="505" t="s">
        <v>5540</v>
      </c>
    </row>
    <row r="281" spans="13:22" ht="12.95" customHeight="1">
      <c r="M281" s="505" t="s">
        <v>5659</v>
      </c>
      <c r="N281" s="777">
        <v>4370</v>
      </c>
      <c r="O281" s="505" t="s">
        <v>406</v>
      </c>
      <c r="P281" s="505" t="s">
        <v>5660</v>
      </c>
      <c r="Q281" s="505" t="s">
        <v>5661</v>
      </c>
      <c r="R281" s="505" t="s">
        <v>5347</v>
      </c>
      <c r="S281" s="505" t="s">
        <v>5354</v>
      </c>
      <c r="T281" s="505" t="s">
        <v>5039</v>
      </c>
      <c r="U281" s="505" t="s">
        <v>5662</v>
      </c>
      <c r="V281" s="505" t="s">
        <v>5540</v>
      </c>
    </row>
    <row r="282" spans="13:22" ht="12.95" customHeight="1">
      <c r="M282" s="505" t="s">
        <v>5663</v>
      </c>
      <c r="N282" s="777">
        <v>4425</v>
      </c>
      <c r="O282" s="505" t="s">
        <v>387</v>
      </c>
      <c r="P282" s="505" t="s">
        <v>5664</v>
      </c>
      <c r="Q282" s="505" t="s">
        <v>5665</v>
      </c>
      <c r="R282" s="505" t="s">
        <v>5666</v>
      </c>
      <c r="S282" s="505" t="s">
        <v>5218</v>
      </c>
      <c r="T282" s="505" t="s">
        <v>5043</v>
      </c>
      <c r="U282" s="505" t="s">
        <v>5667</v>
      </c>
      <c r="V282" s="505" t="s">
        <v>5540</v>
      </c>
    </row>
    <row r="283" spans="13:22" ht="12.95" customHeight="1">
      <c r="M283" s="505" t="s">
        <v>5668</v>
      </c>
      <c r="N283" s="777">
        <v>4490</v>
      </c>
      <c r="O283" s="505" t="s">
        <v>232</v>
      </c>
      <c r="P283" s="505" t="s">
        <v>5669</v>
      </c>
      <c r="Q283" s="505" t="s">
        <v>5670</v>
      </c>
      <c r="R283" s="505" t="s">
        <v>588</v>
      </c>
      <c r="S283" s="505" t="s">
        <v>5240</v>
      </c>
      <c r="T283" s="505" t="s">
        <v>5307</v>
      </c>
      <c r="U283" s="505" t="s">
        <v>5671</v>
      </c>
      <c r="V283" s="505" t="s">
        <v>5540</v>
      </c>
    </row>
    <row r="284" spans="13:22" ht="12.95" customHeight="1">
      <c r="M284" s="505" t="s">
        <v>5672</v>
      </c>
      <c r="N284" s="777">
        <v>4490</v>
      </c>
      <c r="O284" s="505" t="s">
        <v>5673</v>
      </c>
      <c r="P284" s="505" t="s">
        <v>5674</v>
      </c>
      <c r="Q284" s="505" t="s">
        <v>5675</v>
      </c>
      <c r="R284" s="505" t="s">
        <v>5212</v>
      </c>
      <c r="S284" s="505" t="s">
        <v>5223</v>
      </c>
      <c r="T284" s="505" t="s">
        <v>5244</v>
      </c>
      <c r="U284" s="505" t="s">
        <v>5671</v>
      </c>
      <c r="V284" s="505" t="s">
        <v>5540</v>
      </c>
    </row>
    <row r="285" spans="13:22" ht="12.95" customHeight="1">
      <c r="M285" s="505" t="s">
        <v>5676</v>
      </c>
      <c r="N285" s="777">
        <v>4575</v>
      </c>
      <c r="O285" s="505" t="s">
        <v>391</v>
      </c>
      <c r="P285" s="505" t="s">
        <v>5677</v>
      </c>
      <c r="Q285" s="505" t="s">
        <v>5678</v>
      </c>
      <c r="R285" s="505" t="s">
        <v>5043</v>
      </c>
      <c r="S285" s="505" t="s">
        <v>5034</v>
      </c>
      <c r="T285" s="505" t="s">
        <v>4938</v>
      </c>
      <c r="U285" s="505" t="s">
        <v>5679</v>
      </c>
      <c r="V285" s="505" t="s">
        <v>5540</v>
      </c>
    </row>
    <row r="286" spans="13:22" ht="12.95" customHeight="1">
      <c r="M286" s="505" t="s">
        <v>5680</v>
      </c>
      <c r="N286" s="777">
        <v>4520</v>
      </c>
      <c r="O286" s="505" t="s">
        <v>232</v>
      </c>
      <c r="P286" s="505" t="s">
        <v>5681</v>
      </c>
      <c r="Q286" s="505" t="s">
        <v>5682</v>
      </c>
      <c r="R286" s="505" t="s">
        <v>5213</v>
      </c>
      <c r="S286" s="505" t="s">
        <v>5213</v>
      </c>
      <c r="T286" s="505" t="s">
        <v>5307</v>
      </c>
      <c r="U286" s="505" t="s">
        <v>5654</v>
      </c>
      <c r="V286" s="505" t="s">
        <v>5540</v>
      </c>
    </row>
    <row r="287" spans="13:22" ht="12.95" customHeight="1">
      <c r="M287" s="505" t="s">
        <v>5683</v>
      </c>
      <c r="N287" s="777">
        <v>4520</v>
      </c>
      <c r="O287" s="505" t="s">
        <v>388</v>
      </c>
      <c r="P287" s="505" t="s">
        <v>5684</v>
      </c>
      <c r="Q287" s="505" t="s">
        <v>5685</v>
      </c>
      <c r="R287" s="505" t="s">
        <v>5229</v>
      </c>
      <c r="S287" s="505" t="s">
        <v>5686</v>
      </c>
      <c r="T287" s="505" t="s">
        <v>5220</v>
      </c>
      <c r="U287" s="505" t="s">
        <v>5654</v>
      </c>
      <c r="V287" s="505" t="s">
        <v>5540</v>
      </c>
    </row>
    <row r="288" spans="13:22" ht="12.95" customHeight="1">
      <c r="M288" s="505" t="s">
        <v>5687</v>
      </c>
      <c r="N288" s="777">
        <v>4535</v>
      </c>
      <c r="O288" s="505" t="s">
        <v>398</v>
      </c>
      <c r="P288" s="505" t="s">
        <v>5688</v>
      </c>
      <c r="Q288" s="505" t="s">
        <v>5689</v>
      </c>
      <c r="R288" s="505" t="s">
        <v>5240</v>
      </c>
      <c r="S288" s="505" t="s">
        <v>5690</v>
      </c>
      <c r="T288" s="505" t="s">
        <v>5645</v>
      </c>
      <c r="U288" s="505" t="s">
        <v>5691</v>
      </c>
      <c r="V288" s="505" t="s">
        <v>5540</v>
      </c>
    </row>
    <row r="289" spans="13:22" ht="12.95" customHeight="1">
      <c r="M289" s="505" t="s">
        <v>5692</v>
      </c>
      <c r="N289" s="777">
        <v>4510</v>
      </c>
      <c r="O289" s="505" t="s">
        <v>323</v>
      </c>
      <c r="P289" s="505" t="s">
        <v>5693</v>
      </c>
      <c r="Q289" s="505" t="s">
        <v>5694</v>
      </c>
      <c r="R289" s="505" t="s">
        <v>5047</v>
      </c>
      <c r="S289" s="505" t="s">
        <v>5594</v>
      </c>
      <c r="T289" s="505" t="s">
        <v>5220</v>
      </c>
      <c r="U289" s="505" t="s">
        <v>5695</v>
      </c>
      <c r="V289" s="505" t="s">
        <v>5540</v>
      </c>
    </row>
    <row r="290" spans="13:22" ht="12.95" customHeight="1">
      <c r="M290" s="505" t="s">
        <v>5696</v>
      </c>
      <c r="N290" s="777">
        <v>4500</v>
      </c>
      <c r="O290" s="505" t="s">
        <v>394</v>
      </c>
      <c r="P290" s="505" t="s">
        <v>5697</v>
      </c>
      <c r="Q290" s="505" t="s">
        <v>5698</v>
      </c>
      <c r="R290" s="505" t="s">
        <v>5236</v>
      </c>
      <c r="S290" s="505" t="s">
        <v>5594</v>
      </c>
      <c r="T290" s="505" t="s">
        <v>5057</v>
      </c>
      <c r="U290" s="505" t="s">
        <v>5699</v>
      </c>
      <c r="V290" s="505" t="s">
        <v>5540</v>
      </c>
    </row>
    <row r="291" spans="13:22" ht="12.95" customHeight="1">
      <c r="M291" s="505" t="s">
        <v>5700</v>
      </c>
      <c r="N291" s="777">
        <v>4525</v>
      </c>
      <c r="O291" s="505" t="s">
        <v>386</v>
      </c>
      <c r="P291" s="505" t="s">
        <v>5701</v>
      </c>
      <c r="Q291" s="505" t="s">
        <v>5702</v>
      </c>
      <c r="R291" s="505" t="s">
        <v>5653</v>
      </c>
      <c r="S291" s="505" t="s">
        <v>5229</v>
      </c>
      <c r="T291" s="505" t="s">
        <v>5653</v>
      </c>
      <c r="U291" s="505" t="s">
        <v>5703</v>
      </c>
      <c r="V291" s="505" t="s">
        <v>5540</v>
      </c>
    </row>
    <row r="292" spans="13:22" ht="12.95" customHeight="1">
      <c r="M292" s="505" t="s">
        <v>5704</v>
      </c>
      <c r="N292" s="777">
        <v>4460</v>
      </c>
      <c r="O292" s="505" t="s">
        <v>258</v>
      </c>
      <c r="P292" s="505" t="s">
        <v>5705</v>
      </c>
      <c r="Q292" s="505" t="s">
        <v>5706</v>
      </c>
      <c r="R292" s="505" t="s">
        <v>5690</v>
      </c>
      <c r="S292" s="505" t="s">
        <v>5690</v>
      </c>
      <c r="T292" s="505" t="s">
        <v>5653</v>
      </c>
      <c r="U292" s="505" t="s">
        <v>5707</v>
      </c>
      <c r="V292" s="505" t="s">
        <v>5540</v>
      </c>
    </row>
    <row r="293" spans="13:22" ht="12.95" customHeight="1">
      <c r="M293" s="505" t="s">
        <v>5708</v>
      </c>
      <c r="N293" s="777">
        <v>4540</v>
      </c>
      <c r="O293" s="505" t="s">
        <v>269</v>
      </c>
      <c r="P293" s="505" t="s">
        <v>5709</v>
      </c>
      <c r="Q293" s="505" t="s">
        <v>5710</v>
      </c>
      <c r="R293" s="505" t="s">
        <v>5666</v>
      </c>
      <c r="S293" s="505" t="s">
        <v>5235</v>
      </c>
      <c r="T293" s="505" t="s">
        <v>5344</v>
      </c>
      <c r="U293" s="505" t="s">
        <v>2332</v>
      </c>
      <c r="V293" s="505" t="s">
        <v>5540</v>
      </c>
    </row>
    <row r="294" spans="13:22" ht="12.95" customHeight="1">
      <c r="M294" s="505" t="s">
        <v>5711</v>
      </c>
      <c r="N294" s="777">
        <v>4430</v>
      </c>
      <c r="O294" s="505" t="s">
        <v>323</v>
      </c>
      <c r="P294" s="505" t="s">
        <v>5712</v>
      </c>
      <c r="Q294" s="505" t="s">
        <v>5713</v>
      </c>
      <c r="R294" s="505" t="s">
        <v>4928</v>
      </c>
      <c r="S294" s="505" t="s">
        <v>5253</v>
      </c>
      <c r="T294" s="505" t="s">
        <v>5262</v>
      </c>
      <c r="U294" s="505" t="s">
        <v>5714</v>
      </c>
      <c r="V294" s="505" t="s">
        <v>5540</v>
      </c>
    </row>
    <row r="295" spans="13:22" ht="12.95" customHeight="1">
      <c r="M295" s="505" t="s">
        <v>5715</v>
      </c>
      <c r="N295" s="777">
        <v>4420</v>
      </c>
      <c r="O295" s="505" t="s">
        <v>286</v>
      </c>
      <c r="P295" s="505" t="s">
        <v>5716</v>
      </c>
      <c r="Q295" s="505" t="s">
        <v>5717</v>
      </c>
      <c r="R295" s="505" t="s">
        <v>4996</v>
      </c>
      <c r="S295" s="505" t="s">
        <v>4996</v>
      </c>
      <c r="T295" s="505" t="s">
        <v>5049</v>
      </c>
      <c r="U295" s="505" t="s">
        <v>5718</v>
      </c>
      <c r="V295" s="505" t="s">
        <v>5540</v>
      </c>
    </row>
    <row r="296" spans="13:22" ht="12.95" customHeight="1">
      <c r="M296" s="505" t="s">
        <v>5719</v>
      </c>
      <c r="N296" s="777">
        <v>4510</v>
      </c>
      <c r="O296" s="505" t="s">
        <v>317</v>
      </c>
      <c r="P296" s="505" t="s">
        <v>5720</v>
      </c>
      <c r="Q296" s="505" t="s">
        <v>5721</v>
      </c>
      <c r="R296" s="505" t="s">
        <v>5722</v>
      </c>
      <c r="S296" s="505" t="s">
        <v>5063</v>
      </c>
      <c r="T296" s="505" t="s">
        <v>5057</v>
      </c>
      <c r="U296" s="505" t="s">
        <v>5695</v>
      </c>
      <c r="V296" s="505" t="s">
        <v>5540</v>
      </c>
    </row>
    <row r="297" spans="13:22" ht="12.95" customHeight="1">
      <c r="M297" s="505" t="s">
        <v>5723</v>
      </c>
      <c r="N297" s="777">
        <v>4550</v>
      </c>
      <c r="O297" s="505" t="s">
        <v>5724</v>
      </c>
      <c r="P297" s="505" t="s">
        <v>5725</v>
      </c>
      <c r="Q297" s="505" t="s">
        <v>5726</v>
      </c>
      <c r="R297" s="505" t="s">
        <v>588</v>
      </c>
      <c r="S297" s="505" t="s">
        <v>5223</v>
      </c>
      <c r="T297" s="505" t="s">
        <v>5244</v>
      </c>
      <c r="U297" s="505" t="s">
        <v>5727</v>
      </c>
      <c r="V297" s="505" t="s">
        <v>5540</v>
      </c>
    </row>
    <row r="298" spans="13:22" ht="12.95" customHeight="1">
      <c r="M298" s="505" t="s">
        <v>5728</v>
      </c>
      <c r="N298" s="777">
        <v>4625</v>
      </c>
      <c r="O298" s="505" t="s">
        <v>391</v>
      </c>
      <c r="P298" s="505" t="s">
        <v>5729</v>
      </c>
      <c r="Q298" s="505" t="s">
        <v>5730</v>
      </c>
      <c r="R298" s="505" t="s">
        <v>5599</v>
      </c>
      <c r="S298" s="505" t="s">
        <v>5030</v>
      </c>
      <c r="T298" s="505" t="s">
        <v>5599</v>
      </c>
      <c r="U298" s="505" t="s">
        <v>5617</v>
      </c>
      <c r="V298" s="505" t="s">
        <v>5540</v>
      </c>
    </row>
    <row r="299" spans="13:22" ht="12.95" customHeight="1">
      <c r="M299" s="505" t="s">
        <v>5731</v>
      </c>
      <c r="N299" s="777">
        <v>4570</v>
      </c>
      <c r="O299" s="505" t="s">
        <v>321</v>
      </c>
      <c r="P299" s="505" t="s">
        <v>5732</v>
      </c>
      <c r="Q299" s="505" t="s">
        <v>5733</v>
      </c>
      <c r="R299" s="505" t="s">
        <v>4996</v>
      </c>
      <c r="S299" s="505" t="s">
        <v>5059</v>
      </c>
      <c r="T299" s="505" t="s">
        <v>5057</v>
      </c>
      <c r="U299" s="505" t="s">
        <v>5734</v>
      </c>
      <c r="V299" s="505" t="s">
        <v>5540</v>
      </c>
    </row>
    <row r="300" spans="13:22" ht="12.95" customHeight="1">
      <c r="M300" s="505" t="s">
        <v>5735</v>
      </c>
      <c r="N300" s="777">
        <v>4540</v>
      </c>
      <c r="O300" s="505" t="s">
        <v>401</v>
      </c>
      <c r="P300" s="505" t="s">
        <v>5736</v>
      </c>
      <c r="Q300" s="505" t="s">
        <v>5737</v>
      </c>
      <c r="R300" s="505" t="s">
        <v>5264</v>
      </c>
      <c r="S300" s="505" t="s">
        <v>5644</v>
      </c>
      <c r="T300" s="505" t="s">
        <v>5041</v>
      </c>
      <c r="U300" s="505" t="s">
        <v>2332</v>
      </c>
      <c r="V300" s="505" t="s">
        <v>5540</v>
      </c>
    </row>
    <row r="301" spans="13:22" ht="12.95" customHeight="1">
      <c r="M301" s="505" t="s">
        <v>5738</v>
      </c>
      <c r="N301" s="777">
        <v>4525</v>
      </c>
      <c r="O301" s="505" t="s">
        <v>315</v>
      </c>
      <c r="P301" s="505" t="s">
        <v>5739</v>
      </c>
      <c r="Q301" s="505" t="s">
        <v>5740</v>
      </c>
      <c r="R301" s="505" t="s">
        <v>5235</v>
      </c>
      <c r="S301" s="505" t="s">
        <v>5604</v>
      </c>
      <c r="T301" s="505" t="s">
        <v>5236</v>
      </c>
      <c r="U301" s="505" t="s">
        <v>5703</v>
      </c>
      <c r="V301" s="505" t="s">
        <v>5540</v>
      </c>
    </row>
    <row r="302" spans="13:22" ht="12.95" customHeight="1">
      <c r="M302" s="505" t="s">
        <v>5741</v>
      </c>
      <c r="N302" s="777">
        <v>4635</v>
      </c>
      <c r="O302" s="505" t="s">
        <v>397</v>
      </c>
      <c r="P302" s="505" t="s">
        <v>5742</v>
      </c>
      <c r="Q302" s="505" t="s">
        <v>5743</v>
      </c>
      <c r="R302" s="505" t="s">
        <v>5366</v>
      </c>
      <c r="S302" s="505" t="s">
        <v>5370</v>
      </c>
      <c r="T302" s="505" t="s">
        <v>5599</v>
      </c>
      <c r="U302" s="505" t="s">
        <v>5744</v>
      </c>
      <c r="V302" s="505" t="s">
        <v>5540</v>
      </c>
    </row>
    <row r="303" spans="13:22" ht="12.95" customHeight="1">
      <c r="M303" s="505" t="s">
        <v>5745</v>
      </c>
      <c r="N303" s="777">
        <v>4740</v>
      </c>
      <c r="O303" s="505" t="s">
        <v>405</v>
      </c>
      <c r="P303" s="505" t="s">
        <v>5746</v>
      </c>
      <c r="Q303" s="505" t="s">
        <v>5747</v>
      </c>
      <c r="R303" s="505" t="s">
        <v>5010</v>
      </c>
      <c r="S303" s="505" t="s">
        <v>5020</v>
      </c>
      <c r="T303" s="505" t="s">
        <v>4992</v>
      </c>
      <c r="U303" s="505" t="s">
        <v>5748</v>
      </c>
      <c r="V303" s="505" t="s">
        <v>5540</v>
      </c>
    </row>
    <row r="304" spans="13:22" ht="12.95" customHeight="1">
      <c r="M304" s="505" t="s">
        <v>5749</v>
      </c>
      <c r="N304" s="777">
        <v>4695</v>
      </c>
      <c r="O304" s="505" t="s">
        <v>291</v>
      </c>
      <c r="P304" s="505" t="s">
        <v>5750</v>
      </c>
      <c r="Q304" s="505" t="s">
        <v>5751</v>
      </c>
      <c r="R304" s="505" t="s">
        <v>5752</v>
      </c>
      <c r="S304" s="505" t="s">
        <v>5752</v>
      </c>
      <c r="T304" s="505" t="s">
        <v>5129</v>
      </c>
      <c r="U304" s="505" t="s">
        <v>5753</v>
      </c>
      <c r="V304" s="505" t="s">
        <v>5540</v>
      </c>
    </row>
    <row r="305" spans="13:22" ht="12.95" customHeight="1">
      <c r="M305" s="505" t="s">
        <v>5754</v>
      </c>
      <c r="N305" s="777">
        <v>4835</v>
      </c>
      <c r="O305" s="505" t="s">
        <v>319</v>
      </c>
      <c r="P305" s="505" t="s">
        <v>5755</v>
      </c>
      <c r="Q305" s="505" t="s">
        <v>5756</v>
      </c>
      <c r="R305" s="505" t="s">
        <v>5014</v>
      </c>
      <c r="S305" s="505" t="s">
        <v>5757</v>
      </c>
      <c r="T305" s="505" t="s">
        <v>5758</v>
      </c>
      <c r="U305" s="505" t="s">
        <v>5759</v>
      </c>
      <c r="V305" s="505" t="s">
        <v>5540</v>
      </c>
    </row>
    <row r="306" spans="13:22" ht="12.95" customHeight="1">
      <c r="M306" s="505" t="s">
        <v>5760</v>
      </c>
      <c r="N306" s="777">
        <v>4895</v>
      </c>
      <c r="O306" s="505" t="s">
        <v>5761</v>
      </c>
      <c r="P306" s="505" t="s">
        <v>5762</v>
      </c>
      <c r="Q306" s="505" t="s">
        <v>5763</v>
      </c>
      <c r="R306" s="505" t="s">
        <v>5140</v>
      </c>
      <c r="S306" s="505" t="s">
        <v>5757</v>
      </c>
      <c r="T306" s="505" t="s">
        <v>5153</v>
      </c>
      <c r="U306" s="505" t="s">
        <v>5764</v>
      </c>
      <c r="V306" s="505" t="s">
        <v>5540</v>
      </c>
    </row>
    <row r="307" spans="13:22" ht="12.95" customHeight="1">
      <c r="M307" s="505" t="s">
        <v>5765</v>
      </c>
      <c r="N307" s="777">
        <v>4770</v>
      </c>
      <c r="O307" s="505" t="s">
        <v>364</v>
      </c>
      <c r="P307" s="505" t="s">
        <v>5766</v>
      </c>
      <c r="Q307" s="505" t="s">
        <v>5767</v>
      </c>
      <c r="R307" s="505" t="s">
        <v>5010</v>
      </c>
      <c r="S307" s="505" t="s">
        <v>5366</v>
      </c>
      <c r="T307" s="505" t="s">
        <v>5634</v>
      </c>
      <c r="U307" s="505" t="s">
        <v>5768</v>
      </c>
      <c r="V307" s="505" t="s">
        <v>5540</v>
      </c>
    </row>
    <row r="308" spans="13:22" ht="12.95" customHeight="1">
      <c r="M308" s="505" t="s">
        <v>5769</v>
      </c>
      <c r="N308" s="777">
        <v>4710</v>
      </c>
      <c r="O308" s="505" t="s">
        <v>5770</v>
      </c>
      <c r="P308" s="505" t="s">
        <v>5771</v>
      </c>
      <c r="Q308" s="505" t="s">
        <v>5772</v>
      </c>
      <c r="R308" s="505" t="s">
        <v>5307</v>
      </c>
      <c r="S308" s="505" t="s">
        <v>5138</v>
      </c>
      <c r="T308" s="505" t="s">
        <v>5344</v>
      </c>
      <c r="U308" s="505" t="s">
        <v>5773</v>
      </c>
      <c r="V308" s="505" t="s">
        <v>5540</v>
      </c>
    </row>
    <row r="309" spans="13:22" ht="12.95" customHeight="1">
      <c r="M309" s="505" t="s">
        <v>5774</v>
      </c>
      <c r="N309" s="777">
        <v>4440</v>
      </c>
      <c r="O309" s="505" t="s">
        <v>299</v>
      </c>
      <c r="P309" s="505" t="s">
        <v>5775</v>
      </c>
      <c r="Q309" s="505" t="s">
        <v>5776</v>
      </c>
      <c r="R309" s="505" t="s">
        <v>5303</v>
      </c>
      <c r="S309" s="505" t="s">
        <v>5244</v>
      </c>
      <c r="T309" s="505" t="s">
        <v>5312</v>
      </c>
      <c r="U309" s="505" t="s">
        <v>5777</v>
      </c>
      <c r="V309" s="505" t="s">
        <v>5540</v>
      </c>
    </row>
    <row r="310" spans="13:22" ht="12.95" customHeight="1">
      <c r="M310" s="505" t="s">
        <v>5778</v>
      </c>
      <c r="N310" s="777">
        <v>4400</v>
      </c>
      <c r="O310" s="505" t="s">
        <v>230</v>
      </c>
      <c r="P310" s="505" t="s">
        <v>5779</v>
      </c>
      <c r="Q310" s="505" t="s">
        <v>5780</v>
      </c>
      <c r="R310" s="505" t="s">
        <v>5781</v>
      </c>
      <c r="S310" s="505" t="s">
        <v>5043</v>
      </c>
      <c r="T310" s="505" t="s">
        <v>5039</v>
      </c>
      <c r="U310" s="505" t="s">
        <v>5782</v>
      </c>
      <c r="V310" s="505" t="s">
        <v>5540</v>
      </c>
    </row>
    <row r="311" spans="13:22" ht="12.95" customHeight="1">
      <c r="M311" s="505" t="s">
        <v>5783</v>
      </c>
      <c r="N311" s="777">
        <v>4350</v>
      </c>
      <c r="O311" s="505" t="s">
        <v>230</v>
      </c>
      <c r="P311" s="505" t="s">
        <v>5784</v>
      </c>
      <c r="Q311" s="505" t="s">
        <v>5785</v>
      </c>
      <c r="R311" s="505" t="s">
        <v>5256</v>
      </c>
      <c r="S311" s="505" t="s">
        <v>5264</v>
      </c>
      <c r="T311" s="505" t="s">
        <v>5786</v>
      </c>
      <c r="U311" s="505" t="s">
        <v>5787</v>
      </c>
      <c r="V311" s="505" t="s">
        <v>5540</v>
      </c>
    </row>
    <row r="312" spans="13:22" ht="12.95" customHeight="1">
      <c r="M312" s="505" t="s">
        <v>5788</v>
      </c>
      <c r="N312" s="777">
        <v>4300</v>
      </c>
      <c r="O312" s="505" t="s">
        <v>307</v>
      </c>
      <c r="P312" s="505" t="s">
        <v>5789</v>
      </c>
      <c r="Q312" s="505" t="s">
        <v>5790</v>
      </c>
      <c r="R312" s="505" t="s">
        <v>5297</v>
      </c>
      <c r="S312" s="505" t="s">
        <v>5791</v>
      </c>
      <c r="T312" s="505" t="s">
        <v>5792</v>
      </c>
      <c r="U312" s="505" t="s">
        <v>5793</v>
      </c>
      <c r="V312" s="505" t="s">
        <v>5540</v>
      </c>
    </row>
    <row r="313" spans="13:22" ht="12.95" customHeight="1">
      <c r="M313" s="505" t="s">
        <v>5794</v>
      </c>
      <c r="N313" s="777">
        <v>4330</v>
      </c>
      <c r="O313" s="505" t="s">
        <v>4959</v>
      </c>
      <c r="P313" s="505" t="s">
        <v>5795</v>
      </c>
      <c r="Q313" s="505" t="s">
        <v>5796</v>
      </c>
      <c r="R313" s="505" t="s">
        <v>4942</v>
      </c>
      <c r="S313" s="505" t="s">
        <v>5049</v>
      </c>
      <c r="T313" s="505" t="s">
        <v>5327</v>
      </c>
      <c r="U313" s="505" t="s">
        <v>5797</v>
      </c>
      <c r="V313" s="505" t="s">
        <v>5540</v>
      </c>
    </row>
    <row r="314" spans="13:22" ht="12.95" customHeight="1">
      <c r="M314" s="505" t="s">
        <v>5798</v>
      </c>
      <c r="N314" s="777">
        <v>4255</v>
      </c>
      <c r="O314" s="505" t="s">
        <v>391</v>
      </c>
      <c r="P314" s="505" t="s">
        <v>5799</v>
      </c>
      <c r="Q314" s="505" t="s">
        <v>5800</v>
      </c>
      <c r="R314" s="505" t="s">
        <v>5292</v>
      </c>
      <c r="S314" s="505" t="s">
        <v>5296</v>
      </c>
      <c r="T314" s="505" t="s">
        <v>5801</v>
      </c>
      <c r="U314" s="505" t="s">
        <v>5802</v>
      </c>
      <c r="V314" s="505" t="s">
        <v>5540</v>
      </c>
    </row>
    <row r="315" spans="13:22" ht="12.95" customHeight="1">
      <c r="M315" s="505" t="s">
        <v>5803</v>
      </c>
      <c r="N315" s="777">
        <v>4200</v>
      </c>
      <c r="O315" s="505" t="s">
        <v>337</v>
      </c>
      <c r="P315" s="505" t="s">
        <v>5804</v>
      </c>
      <c r="Q315" s="505" t="s">
        <v>5805</v>
      </c>
      <c r="R315" s="505" t="s">
        <v>5806</v>
      </c>
      <c r="S315" s="505" t="s">
        <v>5336</v>
      </c>
      <c r="T315" s="505" t="s">
        <v>5806</v>
      </c>
      <c r="U315" s="505" t="s">
        <v>5807</v>
      </c>
      <c r="V315" s="505" t="s">
        <v>5540</v>
      </c>
    </row>
    <row r="316" spans="13:22" ht="12.95" customHeight="1">
      <c r="M316" s="505" t="s">
        <v>5808</v>
      </c>
      <c r="N316" s="777">
        <v>4110</v>
      </c>
      <c r="O316" s="505" t="s">
        <v>295</v>
      </c>
      <c r="P316" s="505" t="s">
        <v>5809</v>
      </c>
      <c r="Q316" s="505" t="s">
        <v>5810</v>
      </c>
      <c r="R316" s="505" t="s">
        <v>5811</v>
      </c>
      <c r="S316" s="505" t="s">
        <v>5811</v>
      </c>
      <c r="T316" s="505" t="s">
        <v>4949</v>
      </c>
      <c r="U316" s="505" t="s">
        <v>5812</v>
      </c>
      <c r="V316" s="505" t="s">
        <v>5540</v>
      </c>
    </row>
    <row r="317" spans="13:22" ht="12.95" customHeight="1">
      <c r="M317" s="505" t="s">
        <v>5813</v>
      </c>
      <c r="N317" s="777">
        <v>4180</v>
      </c>
      <c r="O317" s="505" t="s">
        <v>295</v>
      </c>
      <c r="P317" s="505" t="s">
        <v>5814</v>
      </c>
      <c r="Q317" s="505" t="s">
        <v>5815</v>
      </c>
      <c r="R317" s="505" t="s">
        <v>4944</v>
      </c>
      <c r="S317" s="505" t="s">
        <v>5355</v>
      </c>
      <c r="T317" s="505" t="s">
        <v>5801</v>
      </c>
      <c r="U317" s="505" t="s">
        <v>5816</v>
      </c>
      <c r="V317" s="505" t="s">
        <v>5540</v>
      </c>
    </row>
    <row r="318" spans="13:22" ht="12.95" customHeight="1">
      <c r="M318" s="505" t="s">
        <v>5817</v>
      </c>
      <c r="N318" s="777">
        <v>4250</v>
      </c>
      <c r="O318" s="505" t="s">
        <v>393</v>
      </c>
      <c r="P318" s="505" t="s">
        <v>5818</v>
      </c>
      <c r="Q318" s="505" t="s">
        <v>5819</v>
      </c>
      <c r="R318" s="505" t="s">
        <v>5240</v>
      </c>
      <c r="S318" s="505" t="s">
        <v>5229</v>
      </c>
      <c r="T318" s="505" t="s">
        <v>5339</v>
      </c>
      <c r="U318" s="505" t="s">
        <v>5820</v>
      </c>
      <c r="V318" s="505" t="s">
        <v>5540</v>
      </c>
    </row>
    <row r="319" spans="13:22" ht="12.95" customHeight="1">
      <c r="M319" s="505" t="s">
        <v>5821</v>
      </c>
      <c r="N319" s="777">
        <v>4345</v>
      </c>
      <c r="O319" s="505" t="s">
        <v>5215</v>
      </c>
      <c r="P319" s="505" t="s">
        <v>5822</v>
      </c>
      <c r="Q319" s="505" t="s">
        <v>5823</v>
      </c>
      <c r="R319" s="505" t="s">
        <v>5330</v>
      </c>
      <c r="S319" s="505" t="s">
        <v>5791</v>
      </c>
      <c r="T319" s="505" t="s">
        <v>5292</v>
      </c>
      <c r="U319" s="505" t="s">
        <v>5824</v>
      </c>
      <c r="V319" s="505" t="s">
        <v>5540</v>
      </c>
    </row>
    <row r="320" spans="13:22" ht="12.95" customHeight="1">
      <c r="M320" s="505" t="s">
        <v>5825</v>
      </c>
      <c r="N320" s="777">
        <v>4230</v>
      </c>
      <c r="O320" s="505" t="s">
        <v>406</v>
      </c>
      <c r="P320" s="505" t="s">
        <v>5827</v>
      </c>
      <c r="Q320" s="505" t="s">
        <v>5828</v>
      </c>
      <c r="R320" s="505" t="s">
        <v>5829</v>
      </c>
      <c r="S320" s="505" t="s">
        <v>5256</v>
      </c>
      <c r="T320" s="505" t="s">
        <v>5830</v>
      </c>
      <c r="U320" s="505" t="s">
        <v>5831</v>
      </c>
      <c r="V320" s="505" t="s">
        <v>5540</v>
      </c>
    </row>
    <row r="321" spans="13:22" ht="12.95" customHeight="1">
      <c r="M321" s="505" t="s">
        <v>5832</v>
      </c>
      <c r="N321" s="777">
        <v>4285</v>
      </c>
      <c r="O321" s="505" t="s">
        <v>401</v>
      </c>
      <c r="P321" s="505" t="s">
        <v>5833</v>
      </c>
      <c r="Q321" s="505" t="s">
        <v>5834</v>
      </c>
      <c r="R321" s="505" t="s">
        <v>4942</v>
      </c>
      <c r="S321" s="505" t="s">
        <v>5256</v>
      </c>
      <c r="T321" s="505" t="s">
        <v>5292</v>
      </c>
      <c r="U321" s="505" t="s">
        <v>5835</v>
      </c>
      <c r="V321" s="505" t="s">
        <v>5540</v>
      </c>
    </row>
    <row r="322" spans="13:22" ht="12.95" customHeight="1">
      <c r="M322" s="505" t="s">
        <v>5836</v>
      </c>
      <c r="N322" s="777">
        <v>4270</v>
      </c>
      <c r="O322" s="505" t="s">
        <v>307</v>
      </c>
      <c r="P322" s="505" t="s">
        <v>5837</v>
      </c>
      <c r="Q322" s="505" t="s">
        <v>5838</v>
      </c>
      <c r="R322" s="505" t="s">
        <v>5256</v>
      </c>
      <c r="S322" s="505" t="s">
        <v>4936</v>
      </c>
      <c r="T322" s="505" t="s">
        <v>5826</v>
      </c>
      <c r="U322" s="505" t="s">
        <v>5839</v>
      </c>
      <c r="V322" s="505" t="s">
        <v>5540</v>
      </c>
    </row>
    <row r="323" spans="13:22" ht="12.95" customHeight="1">
      <c r="M323" s="505" t="s">
        <v>5840</v>
      </c>
      <c r="N323" s="777">
        <v>4300</v>
      </c>
      <c r="O323" s="505" t="s">
        <v>407</v>
      </c>
      <c r="P323" s="505" t="s">
        <v>5841</v>
      </c>
      <c r="Q323" s="505" t="s">
        <v>5842</v>
      </c>
      <c r="R323" s="505" t="s">
        <v>5264</v>
      </c>
      <c r="S323" s="505" t="s">
        <v>5322</v>
      </c>
      <c r="T323" s="505" t="s">
        <v>5256</v>
      </c>
      <c r="U323" s="505" t="s">
        <v>5793</v>
      </c>
      <c r="V323" s="505" t="s">
        <v>5540</v>
      </c>
    </row>
    <row r="324" spans="13:22" ht="12.95" customHeight="1">
      <c r="M324" s="505" t="s">
        <v>5843</v>
      </c>
      <c r="N324" s="777">
        <v>4345</v>
      </c>
      <c r="O324" s="505" t="s">
        <v>5844</v>
      </c>
      <c r="P324" s="505" t="s">
        <v>5845</v>
      </c>
      <c r="Q324" s="505" t="s">
        <v>5846</v>
      </c>
      <c r="R324" s="505" t="s">
        <v>5336</v>
      </c>
      <c r="S324" s="505" t="s">
        <v>4928</v>
      </c>
      <c r="T324" s="505" t="s">
        <v>5339</v>
      </c>
      <c r="U324" s="505" t="s">
        <v>5824</v>
      </c>
      <c r="V324" s="505" t="s">
        <v>5540</v>
      </c>
    </row>
    <row r="325" spans="13:22" ht="12.95" customHeight="1">
      <c r="M325" s="505" t="s">
        <v>5847</v>
      </c>
      <c r="N325" s="777">
        <v>4210</v>
      </c>
      <c r="O325" s="505" t="s">
        <v>323</v>
      </c>
      <c r="P325" s="505" t="s">
        <v>5848</v>
      </c>
      <c r="Q325" s="505" t="s">
        <v>5849</v>
      </c>
      <c r="R325" s="505" t="s">
        <v>5292</v>
      </c>
      <c r="S325" s="505" t="s">
        <v>4946</v>
      </c>
      <c r="T325" s="505" t="s">
        <v>4986</v>
      </c>
      <c r="U325" s="505" t="s">
        <v>5850</v>
      </c>
      <c r="V325" s="505" t="s">
        <v>5540</v>
      </c>
    </row>
    <row r="326" spans="13:22" ht="12.95" customHeight="1">
      <c r="M326" s="505" t="s">
        <v>5851</v>
      </c>
      <c r="N326" s="777">
        <v>4200</v>
      </c>
      <c r="O326" s="776">
        <v>15</v>
      </c>
      <c r="P326" s="777">
        <v>41567</v>
      </c>
      <c r="Q326" s="777">
        <v>173736805</v>
      </c>
      <c r="R326" s="777">
        <v>4185</v>
      </c>
      <c r="S326" s="777">
        <v>4230</v>
      </c>
      <c r="T326" s="777">
        <v>4160</v>
      </c>
      <c r="U326" s="777">
        <v>74940</v>
      </c>
      <c r="V326" s="777">
        <v>17842803</v>
      </c>
    </row>
    <row r="327" spans="13:22" ht="12.95" customHeight="1">
      <c r="M327" s="505" t="s">
        <v>5852</v>
      </c>
      <c r="N327" s="777">
        <v>4185</v>
      </c>
      <c r="O327" s="776">
        <v>45</v>
      </c>
      <c r="P327" s="777">
        <v>47058</v>
      </c>
      <c r="Q327" s="777">
        <v>196608130</v>
      </c>
      <c r="R327" s="777">
        <v>4170</v>
      </c>
      <c r="S327" s="777">
        <v>4220</v>
      </c>
      <c r="T327" s="777">
        <v>4130</v>
      </c>
      <c r="U327" s="777">
        <v>74672</v>
      </c>
      <c r="V327" s="777">
        <v>17842803</v>
      </c>
    </row>
    <row r="328" spans="13:22" ht="12.95" customHeight="1">
      <c r="M328" s="505" t="s">
        <v>5853</v>
      </c>
      <c r="N328" s="777">
        <v>4220</v>
      </c>
      <c r="O328" s="776">
        <v>45</v>
      </c>
      <c r="P328" s="777">
        <v>119330</v>
      </c>
      <c r="Q328" s="777">
        <v>505467285</v>
      </c>
      <c r="R328" s="777">
        <v>4125</v>
      </c>
      <c r="S328" s="777">
        <v>4270</v>
      </c>
      <c r="T328" s="777">
        <v>4125</v>
      </c>
      <c r="U328" s="777">
        <v>75297</v>
      </c>
      <c r="V328" s="777">
        <v>17842803</v>
      </c>
    </row>
    <row r="329" spans="13:22" ht="12.95" customHeight="1">
      <c r="M329" s="505" t="s">
        <v>5854</v>
      </c>
      <c r="N329" s="777">
        <v>4175</v>
      </c>
      <c r="O329" s="776">
        <v>30</v>
      </c>
      <c r="P329" s="777">
        <v>72076</v>
      </c>
      <c r="Q329" s="777">
        <v>299955390</v>
      </c>
      <c r="R329" s="777">
        <v>4140</v>
      </c>
      <c r="S329" s="777">
        <v>4225</v>
      </c>
      <c r="T329" s="777">
        <v>4070</v>
      </c>
      <c r="U329" s="777">
        <v>74494</v>
      </c>
      <c r="V329" s="777">
        <v>17842803</v>
      </c>
    </row>
    <row r="330" spans="13:22" ht="12.95" customHeight="1">
      <c r="M330" s="505" t="s">
        <v>5855</v>
      </c>
      <c r="N330" s="777">
        <v>4145</v>
      </c>
      <c r="O330" s="776">
        <v>-5</v>
      </c>
      <c r="P330" s="777">
        <v>97714</v>
      </c>
      <c r="Q330" s="777">
        <v>403803035</v>
      </c>
      <c r="R330" s="777">
        <v>4150</v>
      </c>
      <c r="S330" s="777">
        <v>4160</v>
      </c>
      <c r="T330" s="777">
        <v>4095</v>
      </c>
      <c r="U330" s="777">
        <v>73958</v>
      </c>
      <c r="V330" s="777">
        <v>17842803</v>
      </c>
    </row>
    <row r="331" spans="13:22" ht="12.95" customHeight="1">
      <c r="M331" s="505" t="s">
        <v>5856</v>
      </c>
      <c r="N331" s="777">
        <v>4150</v>
      </c>
      <c r="O331" s="776">
        <v>-75</v>
      </c>
      <c r="P331" s="777">
        <v>89336</v>
      </c>
      <c r="Q331" s="777">
        <v>371770750</v>
      </c>
      <c r="R331" s="777">
        <v>4195</v>
      </c>
      <c r="S331" s="777">
        <v>4245</v>
      </c>
      <c r="T331" s="777">
        <v>4140</v>
      </c>
      <c r="U331" s="777">
        <v>74048</v>
      </c>
      <c r="V331" s="777">
        <v>17842803</v>
      </c>
    </row>
    <row r="332" spans="13:22" ht="12.95" customHeight="1">
      <c r="M332" s="505" t="s">
        <v>5857</v>
      </c>
      <c r="N332" s="777">
        <v>4225</v>
      </c>
      <c r="O332" s="776">
        <v>-95</v>
      </c>
      <c r="P332" s="777">
        <v>121083</v>
      </c>
      <c r="Q332" s="777">
        <v>509621395</v>
      </c>
      <c r="R332" s="777">
        <v>4290</v>
      </c>
      <c r="S332" s="777">
        <v>4315</v>
      </c>
      <c r="T332" s="777">
        <v>4165</v>
      </c>
      <c r="U332" s="777">
        <v>75386</v>
      </c>
      <c r="V332" s="777">
        <v>17842803</v>
      </c>
    </row>
    <row r="333" spans="13:22" ht="12.95" customHeight="1">
      <c r="M333" s="505" t="s">
        <v>5858</v>
      </c>
      <c r="N333" s="777">
        <v>4320</v>
      </c>
      <c r="O333" s="776">
        <v>0</v>
      </c>
      <c r="P333" s="777">
        <v>89280</v>
      </c>
      <c r="Q333" s="777">
        <v>386350630</v>
      </c>
      <c r="R333" s="777">
        <v>4365</v>
      </c>
      <c r="S333" s="777">
        <v>4365</v>
      </c>
      <c r="T333" s="777">
        <v>4295</v>
      </c>
      <c r="U333" s="777">
        <v>77081</v>
      </c>
      <c r="V333" s="777">
        <v>17842803</v>
      </c>
    </row>
    <row r="334" spans="13:22" ht="12.95" customHeight="1">
      <c r="M334" s="505" t="s">
        <v>5859</v>
      </c>
      <c r="N334" s="777">
        <v>4320</v>
      </c>
      <c r="O334" s="776">
        <v>0</v>
      </c>
      <c r="P334" s="777">
        <v>52100</v>
      </c>
      <c r="Q334" s="777">
        <v>224639680</v>
      </c>
      <c r="R334" s="777">
        <v>4330</v>
      </c>
      <c r="S334" s="777">
        <v>4370</v>
      </c>
      <c r="T334" s="777">
        <v>4280</v>
      </c>
      <c r="U334" s="777">
        <v>77081</v>
      </c>
      <c r="V334" s="777">
        <v>17842803</v>
      </c>
    </row>
    <row r="335" spans="13:22" ht="12.95" customHeight="1">
      <c r="M335" s="505" t="s">
        <v>5860</v>
      </c>
      <c r="N335" s="777">
        <v>4320</v>
      </c>
      <c r="O335" s="776">
        <v>5</v>
      </c>
      <c r="P335" s="777">
        <v>107884</v>
      </c>
      <c r="Q335" s="777">
        <v>466923955</v>
      </c>
      <c r="R335" s="777">
        <v>4320</v>
      </c>
      <c r="S335" s="777">
        <v>4375</v>
      </c>
      <c r="T335" s="777">
        <v>4295</v>
      </c>
      <c r="U335" s="777">
        <v>77081</v>
      </c>
      <c r="V335" s="777">
        <v>17842803</v>
      </c>
    </row>
    <row r="336" spans="13:22" ht="12.95" customHeight="1">
      <c r="M336" s="505" t="s">
        <v>5861</v>
      </c>
      <c r="N336" s="777">
        <v>4315</v>
      </c>
      <c r="O336" s="776">
        <v>-25</v>
      </c>
      <c r="P336" s="777">
        <v>83316</v>
      </c>
      <c r="Q336" s="777">
        <v>358616655</v>
      </c>
      <c r="R336" s="777">
        <v>4320</v>
      </c>
      <c r="S336" s="777">
        <v>4340</v>
      </c>
      <c r="T336" s="777">
        <v>4285</v>
      </c>
      <c r="U336" s="777">
        <v>76992</v>
      </c>
      <c r="V336" s="777">
        <v>17842803</v>
      </c>
    </row>
    <row r="337" spans="13:22" ht="12.95" customHeight="1">
      <c r="M337" s="505" t="s">
        <v>5862</v>
      </c>
      <c r="N337" s="777">
        <v>4340</v>
      </c>
      <c r="O337" s="776">
        <v>45</v>
      </c>
      <c r="P337" s="777">
        <v>111141</v>
      </c>
      <c r="Q337" s="777">
        <v>478097255</v>
      </c>
      <c r="R337" s="777">
        <v>4305</v>
      </c>
      <c r="S337" s="777">
        <v>4345</v>
      </c>
      <c r="T337" s="777">
        <v>4240</v>
      </c>
      <c r="U337" s="777">
        <v>77438</v>
      </c>
      <c r="V337" s="777">
        <v>17842803</v>
      </c>
    </row>
    <row r="338" spans="13:22" ht="12.95" customHeight="1">
      <c r="M338" s="505" t="s">
        <v>5863</v>
      </c>
      <c r="N338" s="777">
        <v>4295</v>
      </c>
      <c r="O338" s="776">
        <v>60</v>
      </c>
      <c r="P338" s="777">
        <v>61572</v>
      </c>
      <c r="Q338" s="777">
        <v>260578250</v>
      </c>
      <c r="R338" s="777">
        <v>4235</v>
      </c>
      <c r="S338" s="777">
        <v>4300</v>
      </c>
      <c r="T338" s="777">
        <v>4190</v>
      </c>
      <c r="U338" s="777">
        <v>76635</v>
      </c>
      <c r="V338" s="777">
        <v>17842803</v>
      </c>
    </row>
    <row r="339" spans="13:22" ht="12.95" customHeight="1">
      <c r="M339" s="505" t="s">
        <v>5864</v>
      </c>
      <c r="N339" s="777">
        <v>4235</v>
      </c>
      <c r="O339" s="776">
        <v>-20</v>
      </c>
      <c r="P339" s="777">
        <v>60033</v>
      </c>
      <c r="Q339" s="777">
        <v>253680185</v>
      </c>
      <c r="R339" s="777">
        <v>4255</v>
      </c>
      <c r="S339" s="777">
        <v>4275</v>
      </c>
      <c r="T339" s="777">
        <v>4200</v>
      </c>
      <c r="U339" s="777">
        <v>75564</v>
      </c>
      <c r="V339" s="777">
        <v>17842803</v>
      </c>
    </row>
    <row r="340" spans="13:22" ht="12.95" customHeight="1">
      <c r="M340" s="505" t="s">
        <v>5865</v>
      </c>
      <c r="N340" s="777">
        <v>4255</v>
      </c>
      <c r="O340" s="776">
        <v>-175</v>
      </c>
      <c r="P340" s="777">
        <v>171334</v>
      </c>
      <c r="Q340" s="777">
        <v>735168765</v>
      </c>
      <c r="R340" s="777">
        <v>4405</v>
      </c>
      <c r="S340" s="777">
        <v>4430</v>
      </c>
      <c r="T340" s="777">
        <v>4240</v>
      </c>
      <c r="U340" s="777">
        <v>75921</v>
      </c>
      <c r="V340" s="777">
        <v>17842803</v>
      </c>
    </row>
    <row r="341" spans="13:22" ht="12.95" customHeight="1">
      <c r="M341" s="505" t="s">
        <v>5866</v>
      </c>
      <c r="N341" s="777">
        <v>4430</v>
      </c>
      <c r="O341" s="776">
        <v>-15</v>
      </c>
      <c r="P341" s="777">
        <v>93917</v>
      </c>
      <c r="Q341" s="777">
        <v>413523600</v>
      </c>
      <c r="R341" s="777">
        <v>4430</v>
      </c>
      <c r="S341" s="777">
        <v>4460</v>
      </c>
      <c r="T341" s="777">
        <v>4345</v>
      </c>
      <c r="U341" s="777">
        <v>79044</v>
      </c>
      <c r="V341" s="777">
        <v>17842803</v>
      </c>
    </row>
    <row r="342" spans="13:22" ht="12.95" customHeight="1">
      <c r="M342" s="505" t="s">
        <v>5867</v>
      </c>
      <c r="N342" s="777">
        <v>4445</v>
      </c>
      <c r="O342" s="776">
        <v>15</v>
      </c>
      <c r="P342" s="777">
        <v>45930</v>
      </c>
      <c r="Q342" s="777">
        <v>202775840</v>
      </c>
      <c r="R342" s="777">
        <v>4450</v>
      </c>
      <c r="S342" s="777">
        <v>4450</v>
      </c>
      <c r="T342" s="777">
        <v>4375</v>
      </c>
      <c r="U342" s="777">
        <v>79311</v>
      </c>
      <c r="V342" s="777">
        <v>17842803</v>
      </c>
    </row>
    <row r="343" spans="13:22" ht="12.95" customHeight="1">
      <c r="M343" s="505" t="s">
        <v>5868</v>
      </c>
      <c r="N343" s="777">
        <v>4430</v>
      </c>
      <c r="O343" s="776">
        <v>-25</v>
      </c>
      <c r="P343" s="777">
        <v>54990</v>
      </c>
      <c r="Q343" s="777">
        <v>243324690</v>
      </c>
      <c r="R343" s="777">
        <v>4495</v>
      </c>
      <c r="S343" s="777">
        <v>4495</v>
      </c>
      <c r="T343" s="777">
        <v>4400</v>
      </c>
      <c r="U343" s="777">
        <v>79044</v>
      </c>
      <c r="V343" s="777">
        <v>17842803</v>
      </c>
    </row>
    <row r="344" spans="13:22" ht="12.95" customHeight="1">
      <c r="M344" s="505" t="s">
        <v>5869</v>
      </c>
      <c r="N344" s="777">
        <v>4455</v>
      </c>
      <c r="O344" s="776">
        <v>60</v>
      </c>
      <c r="P344" s="777">
        <v>52504</v>
      </c>
      <c r="Q344" s="777">
        <v>233212775</v>
      </c>
      <c r="R344" s="777">
        <v>4440</v>
      </c>
      <c r="S344" s="777">
        <v>4490</v>
      </c>
      <c r="T344" s="777">
        <v>4380</v>
      </c>
      <c r="U344" s="777">
        <v>79490</v>
      </c>
      <c r="V344" s="777">
        <v>17842803</v>
      </c>
    </row>
    <row r="345" spans="13:22" ht="12.95" customHeight="1">
      <c r="M345" s="505" t="s">
        <v>5870</v>
      </c>
      <c r="N345" s="777">
        <v>4395</v>
      </c>
      <c r="O345" s="776">
        <v>-175</v>
      </c>
      <c r="P345" s="777">
        <v>149740</v>
      </c>
      <c r="Q345" s="777">
        <v>665116970</v>
      </c>
      <c r="R345" s="777">
        <v>4565</v>
      </c>
      <c r="S345" s="777">
        <v>4585</v>
      </c>
      <c r="T345" s="777">
        <v>4380</v>
      </c>
      <c r="U345" s="777">
        <v>78419</v>
      </c>
      <c r="V345" s="777">
        <v>17842803</v>
      </c>
    </row>
    <row r="346" spans="13:22" ht="12.95" customHeight="1">
      <c r="M346" s="505" t="s">
        <v>5871</v>
      </c>
      <c r="N346" s="777">
        <v>4570</v>
      </c>
      <c r="O346" s="776">
        <v>20</v>
      </c>
      <c r="P346" s="777">
        <v>87363</v>
      </c>
      <c r="Q346" s="777">
        <v>399459005</v>
      </c>
      <c r="R346" s="777">
        <v>4535</v>
      </c>
      <c r="S346" s="777">
        <v>4640</v>
      </c>
      <c r="T346" s="777">
        <v>4510</v>
      </c>
      <c r="U346" s="777">
        <v>81542</v>
      </c>
      <c r="V346" s="777">
        <v>17842803</v>
      </c>
    </row>
    <row r="347" spans="13:22" ht="12.95" customHeight="1">
      <c r="M347" s="505" t="s">
        <v>5872</v>
      </c>
      <c r="N347" s="777">
        <v>4550</v>
      </c>
      <c r="O347" s="776">
        <v>-70</v>
      </c>
      <c r="P347" s="777">
        <v>132242</v>
      </c>
      <c r="Q347" s="777">
        <v>603334045</v>
      </c>
      <c r="R347" s="777">
        <v>4570</v>
      </c>
      <c r="S347" s="777">
        <v>4640</v>
      </c>
      <c r="T347" s="777">
        <v>4520</v>
      </c>
      <c r="U347" s="777">
        <v>81185</v>
      </c>
      <c r="V347" s="777">
        <v>17842803</v>
      </c>
    </row>
    <row r="348" spans="13:22" ht="12.95" customHeight="1">
      <c r="M348" s="505" t="s">
        <v>5873</v>
      </c>
      <c r="N348" s="777">
        <v>4620</v>
      </c>
      <c r="O348" s="776">
        <v>-10</v>
      </c>
      <c r="P348" s="777">
        <v>173808</v>
      </c>
      <c r="Q348" s="777">
        <v>806611115</v>
      </c>
      <c r="R348" s="777">
        <v>4600</v>
      </c>
      <c r="S348" s="777">
        <v>4720</v>
      </c>
      <c r="T348" s="777">
        <v>4580</v>
      </c>
      <c r="U348" s="777">
        <v>82434</v>
      </c>
      <c r="V348" s="777">
        <v>17842803</v>
      </c>
    </row>
    <row r="349" spans="13:22" ht="12.95" customHeight="1">
      <c r="M349" s="505" t="s">
        <v>5874</v>
      </c>
      <c r="N349" s="777">
        <v>4630</v>
      </c>
      <c r="O349" s="776">
        <v>-30</v>
      </c>
      <c r="P349" s="777">
        <v>830227</v>
      </c>
      <c r="Q349" s="777">
        <v>3647953750</v>
      </c>
      <c r="R349" s="777">
        <v>4665</v>
      </c>
      <c r="S349" s="777">
        <v>4680</v>
      </c>
      <c r="T349" s="777">
        <v>4585</v>
      </c>
      <c r="U349" s="777">
        <v>82612</v>
      </c>
      <c r="V349" s="777">
        <v>17842803</v>
      </c>
    </row>
    <row r="350" spans="13:22" ht="12.95" customHeight="1">
      <c r="M350" s="505" t="s">
        <v>5875</v>
      </c>
      <c r="N350" s="777">
        <v>4660</v>
      </c>
      <c r="O350" s="776">
        <v>15</v>
      </c>
      <c r="P350" s="777">
        <v>162870</v>
      </c>
      <c r="Q350" s="777">
        <v>761210750</v>
      </c>
      <c r="R350" s="777">
        <v>4650</v>
      </c>
      <c r="S350" s="777">
        <v>4755</v>
      </c>
      <c r="T350" s="777">
        <v>4620</v>
      </c>
      <c r="U350" s="777">
        <v>83147</v>
      </c>
      <c r="V350" s="777">
        <v>17842803</v>
      </c>
    </row>
    <row r="351" spans="13:22" ht="12.95" customHeight="1">
      <c r="M351" s="505" t="s">
        <v>5876</v>
      </c>
      <c r="N351" s="777">
        <v>4645</v>
      </c>
      <c r="O351" s="776">
        <v>-25</v>
      </c>
      <c r="P351" s="777">
        <v>115218</v>
      </c>
      <c r="Q351" s="777">
        <v>538434230</v>
      </c>
      <c r="R351" s="777">
        <v>4670</v>
      </c>
      <c r="S351" s="777">
        <v>4750</v>
      </c>
      <c r="T351" s="777">
        <v>4620</v>
      </c>
      <c r="U351" s="777">
        <v>82880</v>
      </c>
      <c r="V351" s="777">
        <v>17842803</v>
      </c>
    </row>
    <row r="352" spans="13:22" ht="12.95" customHeight="1">
      <c r="M352" s="505" t="s">
        <v>5877</v>
      </c>
      <c r="N352" s="777">
        <v>4670</v>
      </c>
      <c r="O352" s="776">
        <v>-170</v>
      </c>
      <c r="P352" s="777">
        <v>214822</v>
      </c>
      <c r="Q352" s="777">
        <v>1017395395</v>
      </c>
      <c r="R352" s="777">
        <v>4870</v>
      </c>
      <c r="S352" s="777">
        <v>4885</v>
      </c>
      <c r="T352" s="777">
        <v>4670</v>
      </c>
      <c r="U352" s="777">
        <v>83326</v>
      </c>
      <c r="V352" s="777">
        <v>17842803</v>
      </c>
    </row>
    <row r="353" spans="13:22" ht="12.95" customHeight="1">
      <c r="M353" s="505" t="s">
        <v>5878</v>
      </c>
      <c r="N353" s="777">
        <v>4840</v>
      </c>
      <c r="O353" s="776">
        <v>20</v>
      </c>
      <c r="P353" s="777">
        <v>195910</v>
      </c>
      <c r="Q353" s="777">
        <v>934378400</v>
      </c>
      <c r="R353" s="777">
        <v>4840</v>
      </c>
      <c r="S353" s="777">
        <v>4855</v>
      </c>
      <c r="T353" s="777">
        <v>4700</v>
      </c>
      <c r="U353" s="777">
        <v>86359</v>
      </c>
      <c r="V353" s="777">
        <v>17842803</v>
      </c>
    </row>
    <row r="354" spans="13:22" ht="12.95" customHeight="1">
      <c r="M354" s="505" t="s">
        <v>5879</v>
      </c>
      <c r="N354" s="777">
        <v>4820</v>
      </c>
      <c r="O354" s="776">
        <v>-5</v>
      </c>
      <c r="P354" s="777">
        <v>144425</v>
      </c>
      <c r="Q354" s="777">
        <v>691090435</v>
      </c>
      <c r="R354" s="777">
        <v>4830</v>
      </c>
      <c r="S354" s="777">
        <v>4850</v>
      </c>
      <c r="T354" s="777">
        <v>4730</v>
      </c>
      <c r="U354" s="777">
        <v>86002</v>
      </c>
      <c r="V354" s="777">
        <v>17842803</v>
      </c>
    </row>
    <row r="355" spans="13:22" ht="12.95" customHeight="1">
      <c r="M355" s="505" t="s">
        <v>5880</v>
      </c>
      <c r="N355" s="777">
        <v>4825</v>
      </c>
      <c r="O355" s="776">
        <v>280</v>
      </c>
      <c r="P355" s="777">
        <v>365269</v>
      </c>
      <c r="Q355" s="777">
        <v>1712582240</v>
      </c>
      <c r="R355" s="777">
        <v>4550</v>
      </c>
      <c r="S355" s="777">
        <v>4825</v>
      </c>
      <c r="T355" s="777">
        <v>4515</v>
      </c>
      <c r="U355" s="777">
        <v>86092</v>
      </c>
      <c r="V355" s="777">
        <v>17842803</v>
      </c>
    </row>
    <row r="356" spans="13:22" ht="12.95" customHeight="1">
      <c r="M356" s="505" t="s">
        <v>5881</v>
      </c>
      <c r="N356" s="777">
        <v>4545</v>
      </c>
      <c r="O356" s="776">
        <v>-35</v>
      </c>
      <c r="P356" s="777">
        <v>169387</v>
      </c>
      <c r="Q356" s="777">
        <v>762579185</v>
      </c>
      <c r="R356" s="777">
        <v>4600</v>
      </c>
      <c r="S356" s="777">
        <v>4620</v>
      </c>
      <c r="T356" s="777">
        <v>4445</v>
      </c>
      <c r="U356" s="777">
        <v>81096</v>
      </c>
      <c r="V356" s="777">
        <v>17842803</v>
      </c>
    </row>
    <row r="357" spans="13:22" ht="12.95" customHeight="1">
      <c r="M357" s="505" t="s">
        <v>5882</v>
      </c>
      <c r="N357" s="777">
        <v>4580</v>
      </c>
      <c r="O357" s="776">
        <v>-40</v>
      </c>
      <c r="P357" s="777">
        <v>93222</v>
      </c>
      <c r="Q357" s="777">
        <v>428224820</v>
      </c>
      <c r="R357" s="777">
        <v>4620</v>
      </c>
      <c r="S357" s="777">
        <v>4635</v>
      </c>
      <c r="T357" s="777">
        <v>4550</v>
      </c>
      <c r="U357" s="777">
        <v>81720</v>
      </c>
      <c r="V357" s="777">
        <v>17842803</v>
      </c>
    </row>
    <row r="358" spans="13:22" ht="12.95" customHeight="1">
      <c r="M358" s="505" t="s">
        <v>5883</v>
      </c>
      <c r="N358" s="777">
        <v>4620</v>
      </c>
      <c r="O358" s="776">
        <v>80</v>
      </c>
      <c r="P358" s="777">
        <v>144230</v>
      </c>
      <c r="Q358" s="777">
        <v>664001725</v>
      </c>
      <c r="R358" s="777">
        <v>4605</v>
      </c>
      <c r="S358" s="777">
        <v>4655</v>
      </c>
      <c r="T358" s="777">
        <v>4540</v>
      </c>
      <c r="U358" s="777">
        <v>82434</v>
      </c>
      <c r="V358" s="777">
        <v>17842803</v>
      </c>
    </row>
    <row r="359" spans="13:22" ht="12.95" customHeight="1">
      <c r="M359" s="505" t="s">
        <v>5884</v>
      </c>
      <c r="N359" s="777">
        <v>4540</v>
      </c>
      <c r="O359" s="776">
        <v>-40</v>
      </c>
      <c r="P359" s="777">
        <v>66070</v>
      </c>
      <c r="Q359" s="777">
        <v>300999495</v>
      </c>
      <c r="R359" s="777">
        <v>4575</v>
      </c>
      <c r="S359" s="777">
        <v>4600</v>
      </c>
      <c r="T359" s="777">
        <v>4505</v>
      </c>
      <c r="U359" s="777">
        <v>81006</v>
      </c>
      <c r="V359" s="777">
        <v>17842803</v>
      </c>
    </row>
    <row r="360" spans="13:22" ht="12.95" customHeight="1">
      <c r="M360" s="505" t="s">
        <v>5885</v>
      </c>
      <c r="N360" s="777">
        <v>4580</v>
      </c>
      <c r="O360" s="776">
        <v>-25</v>
      </c>
      <c r="P360" s="777">
        <v>108838</v>
      </c>
      <c r="Q360" s="777">
        <v>497856720</v>
      </c>
      <c r="R360" s="777">
        <v>4640</v>
      </c>
      <c r="S360" s="777">
        <v>4645</v>
      </c>
      <c r="T360" s="777">
        <v>4530</v>
      </c>
      <c r="U360" s="777">
        <v>81720</v>
      </c>
      <c r="V360" s="777">
        <v>17842803</v>
      </c>
    </row>
    <row r="361" spans="13:22" ht="12.95" customHeight="1">
      <c r="M361" s="505" t="s">
        <v>5886</v>
      </c>
      <c r="N361" s="777">
        <v>4605</v>
      </c>
      <c r="O361" s="776">
        <v>85</v>
      </c>
      <c r="P361" s="777">
        <v>363764</v>
      </c>
      <c r="Q361" s="777">
        <v>1696465730</v>
      </c>
      <c r="R361" s="777">
        <v>4545</v>
      </c>
      <c r="S361" s="777">
        <v>4760</v>
      </c>
      <c r="T361" s="777">
        <v>4545</v>
      </c>
      <c r="U361" s="777">
        <v>82166</v>
      </c>
      <c r="V361" s="777">
        <v>17842803</v>
      </c>
    </row>
    <row r="362" spans="13:22" ht="12.95" customHeight="1">
      <c r="M362" s="505" t="s">
        <v>5887</v>
      </c>
      <c r="N362" s="777">
        <v>4520</v>
      </c>
      <c r="O362" s="776">
        <v>50</v>
      </c>
      <c r="P362" s="777">
        <v>124417</v>
      </c>
      <c r="Q362" s="777">
        <v>559172780</v>
      </c>
      <c r="R362" s="777">
        <v>4440</v>
      </c>
      <c r="S362" s="777">
        <v>4560</v>
      </c>
      <c r="T362" s="777">
        <v>4385</v>
      </c>
      <c r="U362" s="777">
        <v>80649</v>
      </c>
      <c r="V362" s="777">
        <v>17842803</v>
      </c>
    </row>
    <row r="363" spans="13:22" ht="12.95" customHeight="1">
      <c r="M363" s="505" t="s">
        <v>5888</v>
      </c>
      <c r="N363" s="777">
        <v>4470</v>
      </c>
      <c r="O363" s="776">
        <v>-40</v>
      </c>
      <c r="P363" s="777">
        <v>82477</v>
      </c>
      <c r="Q363" s="777">
        <v>367485420</v>
      </c>
      <c r="R363" s="777">
        <v>4525</v>
      </c>
      <c r="S363" s="777">
        <v>4535</v>
      </c>
      <c r="T363" s="777">
        <v>4425</v>
      </c>
      <c r="U363" s="777">
        <v>79757</v>
      </c>
      <c r="V363" s="777">
        <v>17842803</v>
      </c>
    </row>
    <row r="364" spans="13:22" ht="12.95" customHeight="1">
      <c r="M364" s="505" t="s">
        <v>5889</v>
      </c>
      <c r="N364" s="777">
        <v>4510</v>
      </c>
      <c r="O364" s="776">
        <v>10</v>
      </c>
      <c r="P364" s="777">
        <v>113462</v>
      </c>
      <c r="Q364" s="777">
        <v>505117370</v>
      </c>
      <c r="R364" s="777">
        <v>4500</v>
      </c>
      <c r="S364" s="777">
        <v>4510</v>
      </c>
      <c r="T364" s="777">
        <v>4375</v>
      </c>
      <c r="U364" s="777">
        <v>80471</v>
      </c>
      <c r="V364" s="777">
        <v>17842803</v>
      </c>
    </row>
    <row r="365" spans="13:22" ht="12.95" customHeight="1">
      <c r="M365" s="505" t="s">
        <v>5890</v>
      </c>
      <c r="N365" s="777">
        <v>4500</v>
      </c>
      <c r="O365" s="776">
        <v>290</v>
      </c>
      <c r="P365" s="777">
        <v>378966</v>
      </c>
      <c r="Q365" s="777">
        <v>1681657560</v>
      </c>
      <c r="R365" s="777">
        <v>4260</v>
      </c>
      <c r="S365" s="777">
        <v>4530</v>
      </c>
      <c r="T365" s="777">
        <v>4235</v>
      </c>
      <c r="U365" s="777">
        <v>80293</v>
      </c>
      <c r="V365" s="777">
        <v>17842803</v>
      </c>
    </row>
    <row r="366" spans="13:22" ht="12.95" customHeight="1">
      <c r="M366" s="505" t="s">
        <v>5891</v>
      </c>
      <c r="N366" s="777">
        <v>4210</v>
      </c>
      <c r="O366" s="776">
        <v>-10</v>
      </c>
      <c r="P366" s="777">
        <v>66085</v>
      </c>
      <c r="Q366" s="777">
        <v>279134845</v>
      </c>
      <c r="R366" s="777">
        <v>4220</v>
      </c>
      <c r="S366" s="777">
        <v>4260</v>
      </c>
      <c r="T366" s="777">
        <v>4205</v>
      </c>
      <c r="U366" s="777">
        <v>75118</v>
      </c>
      <c r="V366" s="777">
        <v>17842803</v>
      </c>
    </row>
    <row r="367" spans="13:22" ht="12.95" customHeight="1">
      <c r="M367" s="505" t="s">
        <v>5892</v>
      </c>
      <c r="N367" s="777">
        <v>4220</v>
      </c>
      <c r="O367" s="776">
        <v>-40</v>
      </c>
      <c r="P367" s="777">
        <v>122358</v>
      </c>
      <c r="Q367" s="777">
        <v>513101130</v>
      </c>
      <c r="R367" s="777">
        <v>4260</v>
      </c>
      <c r="S367" s="777">
        <v>4295</v>
      </c>
      <c r="T367" s="777">
        <v>4120</v>
      </c>
      <c r="U367" s="777">
        <v>75297</v>
      </c>
      <c r="V367" s="777">
        <v>17842803</v>
      </c>
    </row>
    <row r="368" spans="13:22" ht="12.95" customHeight="1">
      <c r="M368" s="505" t="s">
        <v>5893</v>
      </c>
      <c r="N368" s="777">
        <v>4260</v>
      </c>
      <c r="O368" s="776">
        <v>-75</v>
      </c>
      <c r="P368" s="777">
        <v>57791</v>
      </c>
      <c r="Q368" s="777">
        <v>247479355</v>
      </c>
      <c r="R368" s="777">
        <v>4340</v>
      </c>
      <c r="S368" s="777">
        <v>4365</v>
      </c>
      <c r="T368" s="777">
        <v>4230</v>
      </c>
      <c r="U368" s="777">
        <v>76010</v>
      </c>
      <c r="V368" s="777">
        <v>17842803</v>
      </c>
    </row>
    <row r="369" spans="13:22" ht="12.95" customHeight="1">
      <c r="M369" s="505" t="s">
        <v>5894</v>
      </c>
      <c r="N369" s="777">
        <v>4335</v>
      </c>
      <c r="O369" s="776">
        <v>60</v>
      </c>
      <c r="P369" s="777">
        <v>45888</v>
      </c>
      <c r="Q369" s="777">
        <v>198752740</v>
      </c>
      <c r="R369" s="777">
        <v>4280</v>
      </c>
      <c r="S369" s="777">
        <v>4370</v>
      </c>
      <c r="T369" s="777">
        <v>4280</v>
      </c>
      <c r="U369" s="777">
        <v>77349</v>
      </c>
      <c r="V369" s="777">
        <v>17842803</v>
      </c>
    </row>
    <row r="370" spans="13:22" ht="12.95" customHeight="1">
      <c r="M370" s="505" t="s">
        <v>5895</v>
      </c>
      <c r="N370" s="777">
        <v>4275</v>
      </c>
      <c r="O370" s="776">
        <v>-125</v>
      </c>
      <c r="P370" s="777">
        <v>96425</v>
      </c>
      <c r="Q370" s="777">
        <v>416962680</v>
      </c>
      <c r="R370" s="777">
        <v>4400</v>
      </c>
      <c r="S370" s="777">
        <v>4420</v>
      </c>
      <c r="T370" s="777">
        <v>4275</v>
      </c>
      <c r="U370" s="777">
        <v>76278</v>
      </c>
      <c r="V370" s="777">
        <v>17842803</v>
      </c>
    </row>
    <row r="371" spans="13:22" ht="12.95" customHeight="1">
      <c r="M371" s="505" t="s">
        <v>5896</v>
      </c>
      <c r="N371" s="777">
        <v>4400</v>
      </c>
      <c r="O371" s="776">
        <v>50</v>
      </c>
      <c r="P371" s="777">
        <v>57344</v>
      </c>
      <c r="Q371" s="777">
        <v>250651505</v>
      </c>
      <c r="R371" s="777">
        <v>4340</v>
      </c>
      <c r="S371" s="777">
        <v>4420</v>
      </c>
      <c r="T371" s="777">
        <v>4300</v>
      </c>
      <c r="U371" s="777">
        <v>78508</v>
      </c>
      <c r="V371" s="777">
        <v>17842803</v>
      </c>
    </row>
    <row r="372" spans="13:22" ht="12.95" customHeight="1">
      <c r="M372" s="505" t="s">
        <v>5897</v>
      </c>
      <c r="N372" s="777">
        <v>4350</v>
      </c>
      <c r="O372" s="776">
        <v>145</v>
      </c>
      <c r="P372" s="777">
        <v>135856</v>
      </c>
      <c r="Q372" s="777">
        <v>584459540</v>
      </c>
      <c r="R372" s="777">
        <v>4215</v>
      </c>
      <c r="S372" s="777">
        <v>4370</v>
      </c>
      <c r="T372" s="777">
        <v>4205</v>
      </c>
      <c r="U372" s="777">
        <v>77616</v>
      </c>
      <c r="V372" s="777">
        <v>17842803</v>
      </c>
    </row>
    <row r="373" spans="13:22" ht="12.95" customHeight="1">
      <c r="M373" s="505" t="s">
        <v>5898</v>
      </c>
      <c r="N373" s="777">
        <v>4205</v>
      </c>
      <c r="O373" s="776">
        <v>5</v>
      </c>
      <c r="P373" s="777">
        <v>94629</v>
      </c>
      <c r="Q373" s="777">
        <v>395323190</v>
      </c>
      <c r="R373" s="777">
        <v>4200</v>
      </c>
      <c r="S373" s="777">
        <v>4225</v>
      </c>
      <c r="T373" s="777">
        <v>4140</v>
      </c>
      <c r="U373" s="777">
        <v>75029</v>
      </c>
      <c r="V373" s="777">
        <v>17842803</v>
      </c>
    </row>
    <row r="374" spans="13:22" ht="12.95" customHeight="1">
      <c r="M374" s="505" t="s">
        <v>5899</v>
      </c>
      <c r="N374" s="777">
        <v>4200</v>
      </c>
      <c r="O374" s="776">
        <v>0</v>
      </c>
      <c r="P374" s="777">
        <v>97758</v>
      </c>
      <c r="Q374" s="777">
        <v>409941960</v>
      </c>
      <c r="R374" s="777">
        <v>4230</v>
      </c>
      <c r="S374" s="777">
        <v>4240</v>
      </c>
      <c r="T374" s="777">
        <v>4170</v>
      </c>
      <c r="U374" s="777">
        <v>74940</v>
      </c>
      <c r="V374" s="777">
        <v>17842803</v>
      </c>
    </row>
    <row r="375" spans="13:22" ht="12.95" customHeight="1">
      <c r="M375" s="505" t="s">
        <v>5900</v>
      </c>
      <c r="N375" s="777">
        <v>4200</v>
      </c>
      <c r="O375" s="776">
        <v>85</v>
      </c>
      <c r="P375" s="777">
        <v>121313</v>
      </c>
      <c r="Q375" s="777">
        <v>505302635</v>
      </c>
      <c r="R375" s="777">
        <v>4110</v>
      </c>
      <c r="S375" s="777">
        <v>4230</v>
      </c>
      <c r="T375" s="777">
        <v>4060</v>
      </c>
      <c r="U375" s="777">
        <v>74940</v>
      </c>
      <c r="V375" s="777">
        <v>17842803</v>
      </c>
    </row>
    <row r="376" spans="13:22" ht="12.95" customHeight="1">
      <c r="M376" s="505" t="s">
        <v>5901</v>
      </c>
      <c r="N376" s="777">
        <v>4115</v>
      </c>
      <c r="O376" s="776">
        <v>10</v>
      </c>
      <c r="P376" s="777">
        <v>106417</v>
      </c>
      <c r="Q376" s="777">
        <v>433494905</v>
      </c>
      <c r="R376" s="777">
        <v>4135</v>
      </c>
      <c r="S376" s="777">
        <v>4145</v>
      </c>
      <c r="T376" s="777">
        <v>4040</v>
      </c>
      <c r="U376" s="777">
        <v>73423</v>
      </c>
      <c r="V376" s="777">
        <v>17842803</v>
      </c>
    </row>
    <row r="377" spans="13:22" ht="12.95" customHeight="1">
      <c r="M377" s="505" t="s">
        <v>5902</v>
      </c>
      <c r="N377" s="777">
        <v>4105</v>
      </c>
      <c r="O377" s="776">
        <v>5</v>
      </c>
      <c r="P377" s="777">
        <v>58764</v>
      </c>
      <c r="Q377" s="777">
        <v>241210145</v>
      </c>
      <c r="R377" s="777">
        <v>4100</v>
      </c>
      <c r="S377" s="777">
        <v>4145</v>
      </c>
      <c r="T377" s="777">
        <v>4070</v>
      </c>
      <c r="U377" s="777">
        <v>73245</v>
      </c>
      <c r="V377" s="777">
        <v>17842803</v>
      </c>
    </row>
    <row r="378" spans="13:22" ht="12.95" customHeight="1">
      <c r="M378" s="505" t="s">
        <v>5903</v>
      </c>
      <c r="N378" s="777">
        <v>4100</v>
      </c>
      <c r="O378" s="776">
        <v>-20</v>
      </c>
      <c r="P378" s="777">
        <v>92929</v>
      </c>
      <c r="Q378" s="777">
        <v>380437150</v>
      </c>
      <c r="R378" s="777">
        <v>4120</v>
      </c>
      <c r="S378" s="777">
        <v>4155</v>
      </c>
      <c r="T378" s="777">
        <v>4055</v>
      </c>
      <c r="U378" s="777">
        <v>73155</v>
      </c>
      <c r="V378" s="777">
        <v>17842803</v>
      </c>
    </row>
    <row r="379" spans="13:22" ht="12.95" customHeight="1">
      <c r="M379" s="505" t="s">
        <v>5904</v>
      </c>
      <c r="N379" s="777">
        <v>4120</v>
      </c>
      <c r="O379" s="776">
        <v>-185</v>
      </c>
      <c r="P379" s="777">
        <v>272744</v>
      </c>
      <c r="Q379" s="777">
        <v>1133612665</v>
      </c>
      <c r="R379" s="777">
        <v>4315</v>
      </c>
      <c r="S379" s="777">
        <v>4340</v>
      </c>
      <c r="T379" s="777">
        <v>4080</v>
      </c>
      <c r="U379" s="777">
        <v>73512</v>
      </c>
      <c r="V379" s="777">
        <v>17842803</v>
      </c>
    </row>
    <row r="380" spans="13:22" ht="12.95" customHeight="1">
      <c r="M380" s="505" t="s">
        <v>5905</v>
      </c>
      <c r="N380" s="777">
        <v>4305</v>
      </c>
      <c r="O380" s="776">
        <v>-65</v>
      </c>
      <c r="P380" s="777">
        <v>92061</v>
      </c>
      <c r="Q380" s="777">
        <v>398707105</v>
      </c>
      <c r="R380" s="777">
        <v>4370</v>
      </c>
      <c r="S380" s="777">
        <v>4405</v>
      </c>
      <c r="T380" s="777">
        <v>4295</v>
      </c>
      <c r="U380" s="777">
        <v>76813</v>
      </c>
      <c r="V380" s="777">
        <v>17842803</v>
      </c>
    </row>
    <row r="381" spans="13:22" ht="12.95" customHeight="1">
      <c r="M381" s="505" t="s">
        <v>5906</v>
      </c>
      <c r="N381" s="777">
        <v>4370</v>
      </c>
      <c r="O381" s="776">
        <v>100</v>
      </c>
      <c r="P381" s="777">
        <v>128989</v>
      </c>
      <c r="Q381" s="777">
        <v>561954850</v>
      </c>
      <c r="R381" s="777">
        <v>4260</v>
      </c>
      <c r="S381" s="777">
        <v>4420</v>
      </c>
      <c r="T381" s="777">
        <v>4260</v>
      </c>
      <c r="U381" s="777">
        <v>77973</v>
      </c>
      <c r="V381" s="777">
        <v>17842803</v>
      </c>
    </row>
    <row r="382" spans="13:22" ht="12.95" customHeight="1">
      <c r="M382" s="505" t="s">
        <v>5907</v>
      </c>
      <c r="N382" s="777">
        <v>4270</v>
      </c>
      <c r="O382" s="776">
        <v>-160</v>
      </c>
      <c r="P382" s="777">
        <v>138103</v>
      </c>
      <c r="Q382" s="777">
        <v>598154660</v>
      </c>
      <c r="R382" s="777">
        <v>4435</v>
      </c>
      <c r="S382" s="777">
        <v>4475</v>
      </c>
      <c r="T382" s="777">
        <v>4265</v>
      </c>
      <c r="U382" s="777">
        <v>76189</v>
      </c>
      <c r="V382" s="777">
        <v>17842803</v>
      </c>
    </row>
    <row r="383" spans="13:22" ht="12.95" customHeight="1">
      <c r="M383" s="505" t="s">
        <v>5908</v>
      </c>
      <c r="N383" s="777">
        <v>4430</v>
      </c>
      <c r="O383" s="776">
        <v>-20</v>
      </c>
      <c r="P383" s="777">
        <v>88156</v>
      </c>
      <c r="Q383" s="777">
        <v>389652250</v>
      </c>
      <c r="R383" s="777">
        <v>4440</v>
      </c>
      <c r="S383" s="777">
        <v>4495</v>
      </c>
      <c r="T383" s="777">
        <v>4365</v>
      </c>
      <c r="U383" s="777">
        <v>79044</v>
      </c>
      <c r="V383" s="777">
        <v>17842803</v>
      </c>
    </row>
    <row r="384" spans="13:22" ht="12.95" customHeight="1">
      <c r="M384" s="505" t="s">
        <v>5909</v>
      </c>
      <c r="N384" s="777">
        <v>4450</v>
      </c>
      <c r="O384" s="776">
        <v>40</v>
      </c>
      <c r="P384" s="777">
        <v>81121</v>
      </c>
      <c r="Q384" s="777">
        <v>363041150</v>
      </c>
      <c r="R384" s="777">
        <v>4450</v>
      </c>
      <c r="S384" s="777">
        <v>4550</v>
      </c>
      <c r="T384" s="777">
        <v>4380</v>
      </c>
      <c r="U384" s="777">
        <v>79400</v>
      </c>
      <c r="V384" s="777">
        <v>17842803</v>
      </c>
    </row>
    <row r="385" spans="13:22" ht="12.95" customHeight="1">
      <c r="M385" s="505" t="s">
        <v>5910</v>
      </c>
      <c r="N385" s="777">
        <v>4410</v>
      </c>
      <c r="O385" s="776">
        <v>100</v>
      </c>
      <c r="P385" s="777">
        <v>114872</v>
      </c>
      <c r="Q385" s="777">
        <v>507128675</v>
      </c>
      <c r="R385" s="777">
        <v>4320</v>
      </c>
      <c r="S385" s="777">
        <v>4465</v>
      </c>
      <c r="T385" s="777">
        <v>4300</v>
      </c>
      <c r="U385" s="777">
        <v>78687</v>
      </c>
      <c r="V385" s="777">
        <v>17842803</v>
      </c>
    </row>
    <row r="386" spans="13:22" ht="12.95" customHeight="1">
      <c r="M386" s="505" t="s">
        <v>5911</v>
      </c>
      <c r="N386" s="777">
        <v>4310</v>
      </c>
      <c r="O386" s="776">
        <v>10</v>
      </c>
      <c r="P386" s="777">
        <v>139413</v>
      </c>
      <c r="Q386" s="777">
        <v>601793525</v>
      </c>
      <c r="R386" s="777">
        <v>4250</v>
      </c>
      <c r="S386" s="777">
        <v>4380</v>
      </c>
      <c r="T386" s="777">
        <v>4240</v>
      </c>
      <c r="U386" s="777">
        <v>76902</v>
      </c>
      <c r="V386" s="777">
        <v>17842803</v>
      </c>
    </row>
    <row r="387" spans="13:22" ht="12.95" customHeight="1">
      <c r="M387" s="505" t="s">
        <v>5912</v>
      </c>
      <c r="N387" s="777">
        <v>4300</v>
      </c>
      <c r="O387" s="776">
        <v>-40</v>
      </c>
      <c r="P387" s="777">
        <v>144214</v>
      </c>
      <c r="Q387" s="777">
        <v>620553665</v>
      </c>
      <c r="R387" s="777">
        <v>4300</v>
      </c>
      <c r="S387" s="777">
        <v>4405</v>
      </c>
      <c r="T387" s="777">
        <v>4220</v>
      </c>
      <c r="U387" s="777">
        <v>76724</v>
      </c>
      <c r="V387" s="777">
        <v>17842803</v>
      </c>
    </row>
    <row r="388" spans="13:22" ht="12.95" customHeight="1">
      <c r="M388" s="505" t="s">
        <v>5913</v>
      </c>
      <c r="N388" s="777">
        <v>4340</v>
      </c>
      <c r="O388" s="776">
        <v>20</v>
      </c>
      <c r="P388" s="777">
        <v>218547</v>
      </c>
      <c r="Q388" s="777">
        <v>958670915</v>
      </c>
      <c r="R388" s="777">
        <v>4410</v>
      </c>
      <c r="S388" s="777">
        <v>4490</v>
      </c>
      <c r="T388" s="777">
        <v>4285</v>
      </c>
      <c r="U388" s="777">
        <v>77438</v>
      </c>
      <c r="V388" s="777">
        <v>17842803</v>
      </c>
    </row>
    <row r="389" spans="13:22" ht="12.95" customHeight="1">
      <c r="M389" s="505" t="s">
        <v>5914</v>
      </c>
      <c r="N389" s="777">
        <v>4320</v>
      </c>
      <c r="O389" s="776">
        <v>-325</v>
      </c>
      <c r="P389" s="777">
        <v>438313</v>
      </c>
      <c r="Q389" s="777">
        <v>1940775300</v>
      </c>
      <c r="R389" s="777">
        <v>4600</v>
      </c>
      <c r="S389" s="777">
        <v>4640</v>
      </c>
      <c r="T389" s="777">
        <v>4310</v>
      </c>
      <c r="U389" s="777">
        <v>77081</v>
      </c>
      <c r="V389" s="777">
        <v>17842803</v>
      </c>
    </row>
    <row r="390" spans="13:22" ht="12.95" customHeight="1">
      <c r="M390" s="505" t="s">
        <v>5915</v>
      </c>
      <c r="N390" s="777">
        <v>4645</v>
      </c>
      <c r="O390" s="776">
        <v>-165</v>
      </c>
      <c r="P390" s="777">
        <v>209586</v>
      </c>
      <c r="Q390" s="777">
        <v>986234075</v>
      </c>
      <c r="R390" s="777">
        <v>4790</v>
      </c>
      <c r="S390" s="777">
        <v>4800</v>
      </c>
      <c r="T390" s="777">
        <v>4645</v>
      </c>
      <c r="U390" s="777">
        <v>82880</v>
      </c>
      <c r="V390" s="777">
        <v>17842803</v>
      </c>
    </row>
    <row r="391" spans="13:22" ht="12.95" customHeight="1">
      <c r="M391" s="505" t="s">
        <v>5916</v>
      </c>
      <c r="N391" s="777">
        <v>4810</v>
      </c>
      <c r="O391" s="776">
        <v>-80</v>
      </c>
      <c r="P391" s="777">
        <v>210574</v>
      </c>
      <c r="Q391" s="777">
        <v>1013885380</v>
      </c>
      <c r="R391" s="777">
        <v>4900</v>
      </c>
      <c r="S391" s="777">
        <v>4945</v>
      </c>
      <c r="T391" s="777">
        <v>4735</v>
      </c>
      <c r="U391" s="777">
        <v>85824</v>
      </c>
      <c r="V391" s="777">
        <v>17842803</v>
      </c>
    </row>
    <row r="392" spans="13:22" ht="12.95" customHeight="1">
      <c r="M392" s="505" t="s">
        <v>5917</v>
      </c>
      <c r="N392" s="777">
        <v>4890</v>
      </c>
      <c r="O392" s="776">
        <v>100</v>
      </c>
      <c r="P392" s="777">
        <v>141357</v>
      </c>
      <c r="Q392" s="777">
        <v>677837780</v>
      </c>
      <c r="R392" s="777">
        <v>4775</v>
      </c>
      <c r="S392" s="777">
        <v>4890</v>
      </c>
      <c r="T392" s="777">
        <v>4705</v>
      </c>
      <c r="U392" s="777">
        <v>87251</v>
      </c>
      <c r="V392" s="777">
        <v>17842803</v>
      </c>
    </row>
    <row r="393" spans="13:22" ht="12.95" customHeight="1">
      <c r="M393" s="505" t="s">
        <v>5918</v>
      </c>
      <c r="N393" s="777">
        <v>4790</v>
      </c>
      <c r="O393" s="776">
        <v>-10</v>
      </c>
      <c r="P393" s="777">
        <v>377340</v>
      </c>
      <c r="Q393" s="777">
        <v>1765310405</v>
      </c>
      <c r="R393" s="777">
        <v>4795</v>
      </c>
      <c r="S393" s="777">
        <v>4840</v>
      </c>
      <c r="T393" s="777">
        <v>4600</v>
      </c>
      <c r="U393" s="777">
        <v>85467</v>
      </c>
      <c r="V393" s="777">
        <v>17842803</v>
      </c>
    </row>
    <row r="394" spans="13:22" ht="12.95" customHeight="1">
      <c r="M394" s="505" t="s">
        <v>5919</v>
      </c>
      <c r="N394" s="777">
        <v>4800</v>
      </c>
      <c r="O394" s="776">
        <v>-65</v>
      </c>
      <c r="P394" s="777">
        <v>227590</v>
      </c>
      <c r="Q394" s="777">
        <v>1087192505</v>
      </c>
      <c r="R394" s="777">
        <v>4890</v>
      </c>
      <c r="S394" s="777">
        <v>4890</v>
      </c>
      <c r="T394" s="777">
        <v>4705</v>
      </c>
      <c r="U394" s="777">
        <v>85645</v>
      </c>
      <c r="V394" s="777">
        <v>17842803</v>
      </c>
    </row>
    <row r="395" spans="13:22" ht="12.95" customHeight="1">
      <c r="M395" s="505" t="s">
        <v>5920</v>
      </c>
      <c r="N395" s="777">
        <v>4865</v>
      </c>
      <c r="O395" s="776">
        <v>-55</v>
      </c>
      <c r="P395" s="777">
        <v>297838</v>
      </c>
      <c r="Q395" s="777">
        <v>1466898995</v>
      </c>
      <c r="R395" s="777">
        <v>4945</v>
      </c>
      <c r="S395" s="777">
        <v>5040</v>
      </c>
      <c r="T395" s="777">
        <v>4845</v>
      </c>
      <c r="U395" s="777">
        <v>86805</v>
      </c>
      <c r="V395" s="777">
        <v>17842803</v>
      </c>
    </row>
    <row r="396" spans="13:22" ht="12.95" customHeight="1">
      <c r="M396" s="505" t="s">
        <v>5921</v>
      </c>
      <c r="N396" s="777">
        <v>4920</v>
      </c>
      <c r="O396" s="776">
        <v>125</v>
      </c>
      <c r="P396" s="777">
        <v>229046</v>
      </c>
      <c r="Q396" s="777">
        <v>1112277295</v>
      </c>
      <c r="R396" s="777">
        <v>4855</v>
      </c>
      <c r="S396" s="777">
        <v>4930</v>
      </c>
      <c r="T396" s="777">
        <v>4760</v>
      </c>
      <c r="U396" s="777">
        <v>87787</v>
      </c>
      <c r="V396" s="777">
        <v>17842803</v>
      </c>
    </row>
    <row r="397" spans="13:22" ht="12.95" customHeight="1">
      <c r="M397" s="505" t="s">
        <v>5922</v>
      </c>
      <c r="N397" s="777">
        <v>4795</v>
      </c>
      <c r="O397" s="776">
        <v>5</v>
      </c>
      <c r="P397" s="777">
        <v>198067</v>
      </c>
      <c r="Q397" s="777">
        <v>945493265</v>
      </c>
      <c r="R397" s="777">
        <v>4810</v>
      </c>
      <c r="S397" s="777">
        <v>4840</v>
      </c>
      <c r="T397" s="777">
        <v>4710</v>
      </c>
      <c r="U397" s="777">
        <v>85556</v>
      </c>
      <c r="V397" s="777">
        <v>17842803</v>
      </c>
    </row>
    <row r="398" spans="13:22" ht="12.95" customHeight="1">
      <c r="M398" s="505" t="s">
        <v>5923</v>
      </c>
      <c r="N398" s="777">
        <v>4790</v>
      </c>
      <c r="O398" s="776">
        <v>-240</v>
      </c>
      <c r="P398" s="777">
        <v>272032</v>
      </c>
      <c r="Q398" s="777">
        <v>1328063660</v>
      </c>
      <c r="R398" s="777">
        <v>5050</v>
      </c>
      <c r="S398" s="777">
        <v>5070</v>
      </c>
      <c r="T398" s="777">
        <v>4785</v>
      </c>
      <c r="U398" s="777">
        <v>85467</v>
      </c>
      <c r="V398" s="777">
        <v>17842803</v>
      </c>
    </row>
    <row r="399" spans="13:22" ht="12.95" customHeight="1">
      <c r="M399" s="505" t="s">
        <v>5924</v>
      </c>
      <c r="N399" s="777">
        <v>5030</v>
      </c>
      <c r="O399" s="776">
        <v>105</v>
      </c>
      <c r="P399" s="777">
        <v>360705</v>
      </c>
      <c r="Q399" s="777">
        <v>1817127515</v>
      </c>
      <c r="R399" s="777">
        <v>4970</v>
      </c>
      <c r="S399" s="777">
        <v>5130</v>
      </c>
      <c r="T399" s="777">
        <v>4940</v>
      </c>
      <c r="U399" s="777">
        <v>89749</v>
      </c>
      <c r="V399" s="777">
        <v>17842803</v>
      </c>
    </row>
    <row r="400" spans="13:22" ht="12.95" customHeight="1">
      <c r="M400" s="505" t="s">
        <v>5927</v>
      </c>
      <c r="N400" s="777">
        <v>4925</v>
      </c>
      <c r="O400" s="776">
        <v>175</v>
      </c>
      <c r="P400" s="777">
        <v>251393</v>
      </c>
      <c r="Q400" s="777">
        <v>1229846710</v>
      </c>
      <c r="R400" s="777">
        <v>4750</v>
      </c>
      <c r="S400" s="777">
        <v>4970</v>
      </c>
      <c r="T400" s="777">
        <v>4750</v>
      </c>
      <c r="U400" s="777">
        <v>87876</v>
      </c>
      <c r="V400" s="777">
        <v>17842803</v>
      </c>
    </row>
    <row r="401" spans="13:22" ht="12.95" customHeight="1">
      <c r="M401" s="505" t="s">
        <v>5928</v>
      </c>
      <c r="N401" s="777">
        <v>4750</v>
      </c>
      <c r="O401" s="776">
        <v>-125</v>
      </c>
      <c r="P401" s="777">
        <v>313526</v>
      </c>
      <c r="Q401" s="777">
        <v>1523698080</v>
      </c>
      <c r="R401" s="777">
        <v>4880</v>
      </c>
      <c r="S401" s="777">
        <v>4995</v>
      </c>
      <c r="T401" s="777">
        <v>4750</v>
      </c>
      <c r="U401" s="777">
        <v>84753</v>
      </c>
      <c r="V401" s="777">
        <v>17842803</v>
      </c>
    </row>
    <row r="402" spans="13:22" ht="12.95" customHeight="1">
      <c r="M402" s="505" t="s">
        <v>5929</v>
      </c>
      <c r="N402" s="777">
        <v>4875</v>
      </c>
      <c r="O402" s="776">
        <v>-135</v>
      </c>
      <c r="P402" s="777">
        <v>325127</v>
      </c>
      <c r="Q402" s="777">
        <v>1601215835</v>
      </c>
      <c r="R402" s="777">
        <v>4740</v>
      </c>
      <c r="S402" s="777">
        <v>5100</v>
      </c>
      <c r="T402" s="777">
        <v>4700</v>
      </c>
      <c r="U402" s="777">
        <v>86984</v>
      </c>
      <c r="V402" s="777">
        <v>17842803</v>
      </c>
    </row>
    <row r="403" spans="13:22" ht="12.95" customHeight="1">
      <c r="M403" s="505" t="s">
        <v>5931</v>
      </c>
      <c r="N403" s="777">
        <v>5010</v>
      </c>
      <c r="O403" s="776">
        <v>50</v>
      </c>
      <c r="P403" s="777">
        <v>442705</v>
      </c>
      <c r="Q403" s="777">
        <v>2229982245</v>
      </c>
      <c r="R403" s="777">
        <v>4900</v>
      </c>
      <c r="S403" s="777">
        <v>5110</v>
      </c>
      <c r="T403" s="777">
        <v>4900</v>
      </c>
      <c r="U403" s="777">
        <v>89392</v>
      </c>
      <c r="V403" s="777">
        <v>17842803</v>
      </c>
    </row>
    <row r="404" spans="13:22" ht="12.95" customHeight="1">
      <c r="M404" s="505" t="s">
        <v>5933</v>
      </c>
      <c r="N404" s="777">
        <v>4960</v>
      </c>
      <c r="O404" s="776">
        <v>-10</v>
      </c>
      <c r="P404" s="777">
        <v>298106</v>
      </c>
      <c r="Q404" s="777">
        <v>1457188995</v>
      </c>
      <c r="R404" s="777">
        <v>4995</v>
      </c>
      <c r="S404" s="777">
        <v>4995</v>
      </c>
      <c r="T404" s="777">
        <v>4815</v>
      </c>
      <c r="U404" s="777">
        <v>88500</v>
      </c>
      <c r="V404" s="777">
        <v>17842803</v>
      </c>
    </row>
    <row r="405" spans="13:22" ht="12.95" customHeight="1">
      <c r="M405" s="505" t="s">
        <v>5934</v>
      </c>
      <c r="N405" s="777">
        <v>4970</v>
      </c>
      <c r="O405" s="776">
        <v>205</v>
      </c>
      <c r="P405" s="777">
        <v>648458</v>
      </c>
      <c r="Q405" s="777">
        <v>3159660995</v>
      </c>
      <c r="R405" s="777">
        <v>4765</v>
      </c>
      <c r="S405" s="777">
        <v>5010</v>
      </c>
      <c r="T405" s="777">
        <v>4655</v>
      </c>
      <c r="U405" s="777">
        <v>88679</v>
      </c>
      <c r="V405" s="777">
        <v>17842803</v>
      </c>
    </row>
    <row r="406" spans="13:22" ht="12.95" customHeight="1">
      <c r="M406" s="505" t="s">
        <v>5935</v>
      </c>
      <c r="N406" s="777">
        <v>4765</v>
      </c>
      <c r="O406" s="776">
        <v>45</v>
      </c>
      <c r="P406" s="777">
        <v>301214</v>
      </c>
      <c r="Q406" s="777">
        <v>1432690885</v>
      </c>
      <c r="R406" s="777">
        <v>4720</v>
      </c>
      <c r="S406" s="777">
        <v>4820</v>
      </c>
      <c r="T406" s="777">
        <v>4680</v>
      </c>
      <c r="U406" s="777">
        <v>85021</v>
      </c>
      <c r="V406" s="777">
        <v>17842803</v>
      </c>
    </row>
    <row r="407" spans="13:22" ht="12.95" customHeight="1">
      <c r="M407" s="505" t="s">
        <v>5936</v>
      </c>
      <c r="N407" s="777">
        <v>4720</v>
      </c>
      <c r="O407" s="776">
        <v>-280</v>
      </c>
      <c r="P407" s="777">
        <v>1016116</v>
      </c>
      <c r="Q407" s="777">
        <v>4932896895</v>
      </c>
      <c r="R407" s="777">
        <v>5050</v>
      </c>
      <c r="S407" s="777">
        <v>5060</v>
      </c>
      <c r="T407" s="777">
        <v>4710</v>
      </c>
      <c r="U407" s="777">
        <v>84218</v>
      </c>
      <c r="V407" s="777">
        <v>17842803</v>
      </c>
    </row>
    <row r="408" spans="13:22" ht="12.95" customHeight="1">
      <c r="M408" s="505" t="s">
        <v>5937</v>
      </c>
      <c r="N408" s="777">
        <v>5000</v>
      </c>
      <c r="O408" s="776">
        <v>-450</v>
      </c>
      <c r="P408" s="777">
        <v>1380432</v>
      </c>
      <c r="Q408" s="777">
        <v>7075010115</v>
      </c>
      <c r="R408" s="777">
        <v>5460</v>
      </c>
      <c r="S408" s="777">
        <v>5480</v>
      </c>
      <c r="T408" s="777">
        <v>4970</v>
      </c>
      <c r="U408" s="777">
        <v>89214</v>
      </c>
      <c r="V408" s="777">
        <v>17842803</v>
      </c>
    </row>
    <row r="409" spans="13:22" ht="12.95" customHeight="1">
      <c r="M409" s="505" t="s">
        <v>5938</v>
      </c>
      <c r="N409" s="777">
        <v>5450</v>
      </c>
      <c r="O409" s="776">
        <v>-50</v>
      </c>
      <c r="P409" s="777">
        <v>738808</v>
      </c>
      <c r="Q409" s="777">
        <v>4052885720</v>
      </c>
      <c r="R409" s="777">
        <v>5470</v>
      </c>
      <c r="S409" s="777">
        <v>5650</v>
      </c>
      <c r="T409" s="777">
        <v>5350</v>
      </c>
      <c r="U409" s="777">
        <v>97243</v>
      </c>
      <c r="V409" s="777">
        <v>17842803</v>
      </c>
    </row>
    <row r="410" spans="13:22" ht="12.95" customHeight="1">
      <c r="M410" s="505" t="s">
        <v>5939</v>
      </c>
      <c r="N410" s="777">
        <v>5500</v>
      </c>
      <c r="O410" s="776">
        <v>380</v>
      </c>
      <c r="P410" s="777">
        <v>987938</v>
      </c>
      <c r="Q410" s="777">
        <v>5301459710</v>
      </c>
      <c r="R410" s="777">
        <v>5160</v>
      </c>
      <c r="S410" s="777">
        <v>5500</v>
      </c>
      <c r="T410" s="777">
        <v>5130</v>
      </c>
      <c r="U410" s="777">
        <v>98135</v>
      </c>
      <c r="V410" s="777">
        <v>17842803</v>
      </c>
    </row>
    <row r="411" spans="13:22" ht="12.95" customHeight="1">
      <c r="M411" s="505" t="s">
        <v>5940</v>
      </c>
      <c r="N411" s="777">
        <v>5120</v>
      </c>
      <c r="O411" s="776">
        <v>60</v>
      </c>
      <c r="P411" s="777">
        <v>182613</v>
      </c>
      <c r="Q411" s="777">
        <v>934790250</v>
      </c>
      <c r="R411" s="777">
        <v>5070</v>
      </c>
      <c r="S411" s="777">
        <v>5190</v>
      </c>
      <c r="T411" s="777">
        <v>5010</v>
      </c>
      <c r="U411" s="777">
        <v>91355</v>
      </c>
      <c r="V411" s="777">
        <v>17842803</v>
      </c>
    </row>
    <row r="412" spans="13:22" ht="12.95" customHeight="1">
      <c r="M412" s="505" t="s">
        <v>5941</v>
      </c>
      <c r="N412" s="777">
        <v>5060</v>
      </c>
      <c r="O412" s="776">
        <v>-130</v>
      </c>
      <c r="P412" s="777">
        <v>275237</v>
      </c>
      <c r="Q412" s="777">
        <v>1399062410</v>
      </c>
      <c r="R412" s="777">
        <v>5190</v>
      </c>
      <c r="S412" s="777">
        <v>5190</v>
      </c>
      <c r="T412" s="777">
        <v>5030</v>
      </c>
      <c r="U412" s="777">
        <v>90285</v>
      </c>
      <c r="V412" s="777">
        <v>17842803</v>
      </c>
    </row>
    <row r="413" spans="13:22" ht="12.95" customHeight="1">
      <c r="M413" s="505" t="s">
        <v>5942</v>
      </c>
      <c r="N413" s="777">
        <v>5190</v>
      </c>
      <c r="O413" s="776">
        <v>-30</v>
      </c>
      <c r="P413" s="777">
        <v>191098</v>
      </c>
      <c r="Q413" s="777">
        <v>992063000</v>
      </c>
      <c r="R413" s="777">
        <v>5100</v>
      </c>
      <c r="S413" s="777">
        <v>5270</v>
      </c>
      <c r="T413" s="777">
        <v>5100</v>
      </c>
      <c r="U413" s="777">
        <v>92604</v>
      </c>
      <c r="V413" s="777">
        <v>17842803</v>
      </c>
    </row>
    <row r="414" spans="13:22" ht="12.95" customHeight="1">
      <c r="M414" s="505" t="s">
        <v>5943</v>
      </c>
      <c r="N414" s="777">
        <v>5220</v>
      </c>
      <c r="O414" s="776">
        <v>160</v>
      </c>
      <c r="P414" s="777">
        <v>279629</v>
      </c>
      <c r="Q414" s="777">
        <v>1432405950</v>
      </c>
      <c r="R414" s="777">
        <v>5080</v>
      </c>
      <c r="S414" s="777">
        <v>5240</v>
      </c>
      <c r="T414" s="777">
        <v>5010</v>
      </c>
      <c r="U414" s="777">
        <v>93139</v>
      </c>
      <c r="V414" s="777">
        <v>17842803</v>
      </c>
    </row>
    <row r="415" spans="13:22" ht="12.95" customHeight="1">
      <c r="M415" s="505" t="s">
        <v>5944</v>
      </c>
      <c r="N415" s="777">
        <v>5060</v>
      </c>
      <c r="O415" s="776">
        <v>-120</v>
      </c>
      <c r="P415" s="777">
        <v>342946</v>
      </c>
      <c r="Q415" s="777">
        <v>1746924650</v>
      </c>
      <c r="R415" s="777">
        <v>5220</v>
      </c>
      <c r="S415" s="777">
        <v>5220</v>
      </c>
      <c r="T415" s="777">
        <v>5030</v>
      </c>
      <c r="U415" s="777">
        <v>90285</v>
      </c>
      <c r="V415" s="777">
        <v>17842803</v>
      </c>
    </row>
    <row r="416" spans="13:22" ht="12.95" customHeight="1">
      <c r="M416" s="505" t="s">
        <v>5945</v>
      </c>
      <c r="N416" s="777">
        <v>5180</v>
      </c>
      <c r="O416" s="776">
        <v>120</v>
      </c>
      <c r="P416" s="777">
        <v>433299</v>
      </c>
      <c r="Q416" s="777">
        <v>2245626230</v>
      </c>
      <c r="R416" s="777">
        <v>5130</v>
      </c>
      <c r="S416" s="777">
        <v>5290</v>
      </c>
      <c r="T416" s="777">
        <v>5090</v>
      </c>
      <c r="U416" s="777">
        <v>92426</v>
      </c>
      <c r="V416" s="777">
        <v>17842803</v>
      </c>
    </row>
    <row r="417" spans="13:22" ht="12.95" customHeight="1">
      <c r="M417" s="505" t="s">
        <v>5946</v>
      </c>
      <c r="N417" s="777">
        <v>5060</v>
      </c>
      <c r="O417" s="776">
        <v>-220</v>
      </c>
      <c r="P417" s="777">
        <v>505971</v>
      </c>
      <c r="Q417" s="777">
        <v>2608431810</v>
      </c>
      <c r="R417" s="777">
        <v>5120</v>
      </c>
      <c r="S417" s="777">
        <v>5330</v>
      </c>
      <c r="T417" s="777">
        <v>5030</v>
      </c>
      <c r="U417" s="777">
        <v>90285</v>
      </c>
      <c r="V417" s="777">
        <v>17842803</v>
      </c>
    </row>
    <row r="418" spans="13:22" ht="12.95" customHeight="1">
      <c r="M418" s="505" t="s">
        <v>5947</v>
      </c>
      <c r="N418" s="777">
        <v>5280</v>
      </c>
      <c r="O418" s="776">
        <v>-180</v>
      </c>
      <c r="P418" s="777">
        <v>1056404</v>
      </c>
      <c r="Q418" s="777">
        <v>5543409240</v>
      </c>
      <c r="R418" s="777">
        <v>5400</v>
      </c>
      <c r="S418" s="777">
        <v>5520</v>
      </c>
      <c r="T418" s="777">
        <v>5100</v>
      </c>
      <c r="U418" s="777">
        <v>94210</v>
      </c>
      <c r="V418" s="777">
        <v>17842803</v>
      </c>
    </row>
    <row r="419" spans="13:22" ht="12.95" customHeight="1">
      <c r="M419" s="505" t="s">
        <v>5948</v>
      </c>
      <c r="N419" s="777">
        <v>5460</v>
      </c>
      <c r="O419" s="776">
        <v>-150</v>
      </c>
      <c r="P419" s="777">
        <v>417063</v>
      </c>
      <c r="Q419" s="777">
        <v>2315299020</v>
      </c>
      <c r="R419" s="777">
        <v>5500</v>
      </c>
      <c r="S419" s="777">
        <v>5660</v>
      </c>
      <c r="T419" s="777">
        <v>5460</v>
      </c>
      <c r="U419" s="777">
        <v>97422</v>
      </c>
      <c r="V419" s="777">
        <v>17842803</v>
      </c>
    </row>
    <row r="420" spans="13:22" ht="12.95" customHeight="1">
      <c r="M420" s="505" t="s">
        <v>5949</v>
      </c>
      <c r="N420" s="777">
        <v>5610</v>
      </c>
      <c r="O420" s="776">
        <v>-230</v>
      </c>
      <c r="P420" s="777">
        <v>719497</v>
      </c>
      <c r="Q420" s="777">
        <v>4062909350</v>
      </c>
      <c r="R420" s="777">
        <v>5870</v>
      </c>
      <c r="S420" s="777">
        <v>5870</v>
      </c>
      <c r="T420" s="777">
        <v>5540</v>
      </c>
      <c r="U420" s="777">
        <v>100098</v>
      </c>
      <c r="V420" s="777">
        <v>17842803</v>
      </c>
    </row>
    <row r="421" spans="13:22" ht="12.95" customHeight="1">
      <c r="M421" s="505" t="s">
        <v>5950</v>
      </c>
      <c r="N421" s="777">
        <v>5840</v>
      </c>
      <c r="O421" s="776">
        <v>370</v>
      </c>
      <c r="P421" s="777">
        <v>1104305</v>
      </c>
      <c r="Q421" s="777">
        <v>6307793640</v>
      </c>
      <c r="R421" s="777">
        <v>5530</v>
      </c>
      <c r="S421" s="777">
        <v>5880</v>
      </c>
      <c r="T421" s="777">
        <v>5490</v>
      </c>
      <c r="U421" s="777">
        <v>104202</v>
      </c>
      <c r="V421" s="777">
        <v>17842803</v>
      </c>
    </row>
    <row r="422" spans="13:22" ht="12.95" customHeight="1">
      <c r="M422" s="505" t="s">
        <v>5953</v>
      </c>
      <c r="N422" s="777">
        <v>5470</v>
      </c>
      <c r="O422" s="776">
        <v>-90</v>
      </c>
      <c r="P422" s="777">
        <v>516121</v>
      </c>
      <c r="Q422" s="777">
        <v>2843366010</v>
      </c>
      <c r="R422" s="777">
        <v>5600</v>
      </c>
      <c r="S422" s="777">
        <v>5680</v>
      </c>
      <c r="T422" s="777">
        <v>5390</v>
      </c>
      <c r="U422" s="777">
        <v>97600</v>
      </c>
      <c r="V422" s="777">
        <v>17842803</v>
      </c>
    </row>
    <row r="423" spans="13:22" ht="12.95" customHeight="1">
      <c r="M423" s="505" t="s">
        <v>5954</v>
      </c>
      <c r="N423" s="777">
        <v>5560</v>
      </c>
      <c r="O423" s="776">
        <v>-140</v>
      </c>
      <c r="P423" s="777">
        <v>1066772</v>
      </c>
      <c r="Q423" s="777">
        <v>5824997160</v>
      </c>
      <c r="R423" s="777">
        <v>5730</v>
      </c>
      <c r="S423" s="777">
        <v>5730</v>
      </c>
      <c r="T423" s="777">
        <v>5290</v>
      </c>
      <c r="U423" s="777">
        <v>99206</v>
      </c>
      <c r="V423" s="777">
        <v>17842803</v>
      </c>
    </row>
    <row r="424" spans="13:22" ht="12.95" customHeight="1">
      <c r="M424" s="505" t="s">
        <v>5955</v>
      </c>
      <c r="N424" s="777">
        <v>5700</v>
      </c>
      <c r="O424" s="776">
        <v>-420</v>
      </c>
      <c r="P424" s="777">
        <v>1000924</v>
      </c>
      <c r="Q424" s="777">
        <v>5824348710</v>
      </c>
      <c r="R424" s="777">
        <v>6050</v>
      </c>
      <c r="S424" s="777">
        <v>6120</v>
      </c>
      <c r="T424" s="777">
        <v>5550</v>
      </c>
      <c r="U424" s="777">
        <v>101704</v>
      </c>
      <c r="V424" s="777">
        <v>17842803</v>
      </c>
    </row>
    <row r="425" spans="13:22" ht="12.95" customHeight="1">
      <c r="M425" s="505" t="s">
        <v>5957</v>
      </c>
      <c r="N425" s="777">
        <v>6120</v>
      </c>
      <c r="O425" s="776">
        <v>70</v>
      </c>
      <c r="P425" s="777">
        <v>1122211</v>
      </c>
      <c r="Q425" s="777">
        <v>6800987220</v>
      </c>
      <c r="R425" s="777">
        <v>6080</v>
      </c>
      <c r="S425" s="777">
        <v>6220</v>
      </c>
      <c r="T425" s="777">
        <v>5870</v>
      </c>
      <c r="U425" s="777">
        <v>109198</v>
      </c>
      <c r="V425" s="777">
        <v>17842803</v>
      </c>
    </row>
    <row r="426" spans="13:22" ht="12.95" customHeight="1">
      <c r="M426" s="505" t="s">
        <v>5959</v>
      </c>
      <c r="N426" s="777">
        <v>6050</v>
      </c>
      <c r="O426" s="776">
        <v>520</v>
      </c>
      <c r="P426" s="777">
        <v>1051127</v>
      </c>
      <c r="Q426" s="777">
        <v>5998410470</v>
      </c>
      <c r="R426" s="777">
        <v>5480</v>
      </c>
      <c r="S426" s="777">
        <v>6050</v>
      </c>
      <c r="T426" s="777">
        <v>5340</v>
      </c>
      <c r="U426" s="777">
        <v>107949</v>
      </c>
      <c r="V426" s="777">
        <v>17842803</v>
      </c>
    </row>
    <row r="427" spans="13:22" ht="12.95" customHeight="1">
      <c r="M427" s="505" t="s">
        <v>5960</v>
      </c>
      <c r="N427" s="777">
        <v>5530</v>
      </c>
      <c r="O427" s="776">
        <v>-180</v>
      </c>
      <c r="P427" s="777">
        <v>797420</v>
      </c>
      <c r="Q427" s="777">
        <v>4390983400</v>
      </c>
      <c r="R427" s="777">
        <v>5710</v>
      </c>
      <c r="S427" s="777">
        <v>5750</v>
      </c>
      <c r="T427" s="777">
        <v>5390</v>
      </c>
      <c r="U427" s="777">
        <v>98671</v>
      </c>
      <c r="V427" s="777">
        <v>17842803</v>
      </c>
    </row>
    <row r="428" spans="13:22" ht="12.95" customHeight="1">
      <c r="M428" s="505" t="s">
        <v>5962</v>
      </c>
      <c r="N428" s="777">
        <v>5710</v>
      </c>
      <c r="O428" s="776">
        <v>-80</v>
      </c>
      <c r="P428" s="777">
        <v>521179</v>
      </c>
      <c r="Q428" s="777">
        <v>2970802030</v>
      </c>
      <c r="R428" s="777">
        <v>5860</v>
      </c>
      <c r="S428" s="777">
        <v>5910</v>
      </c>
      <c r="T428" s="777">
        <v>5590</v>
      </c>
      <c r="U428" s="777">
        <v>101882</v>
      </c>
      <c r="V428" s="777">
        <v>17842803</v>
      </c>
    </row>
    <row r="429" spans="13:22" ht="12.95" customHeight="1">
      <c r="M429" s="505" t="s">
        <v>5965</v>
      </c>
      <c r="N429" s="777">
        <v>5790</v>
      </c>
      <c r="O429" s="776">
        <v>-10</v>
      </c>
      <c r="P429" s="777">
        <v>895318</v>
      </c>
      <c r="Q429" s="777">
        <v>5135702830</v>
      </c>
      <c r="R429" s="777">
        <v>5870</v>
      </c>
      <c r="S429" s="777">
        <v>5880</v>
      </c>
      <c r="T429" s="777">
        <v>5560</v>
      </c>
      <c r="U429" s="777">
        <v>103310</v>
      </c>
      <c r="V429" s="777">
        <v>17842803</v>
      </c>
    </row>
    <row r="430" spans="13:22" ht="12.95" customHeight="1">
      <c r="M430" s="505" t="s">
        <v>5966</v>
      </c>
      <c r="N430" s="777">
        <v>5800</v>
      </c>
      <c r="O430" s="776">
        <v>320</v>
      </c>
      <c r="P430" s="777">
        <v>2671547</v>
      </c>
      <c r="Q430" s="777">
        <v>15481518180</v>
      </c>
      <c r="R430" s="777">
        <v>5500</v>
      </c>
      <c r="S430" s="777">
        <v>6100</v>
      </c>
      <c r="T430" s="777">
        <v>5500</v>
      </c>
      <c r="U430" s="777">
        <v>103488</v>
      </c>
      <c r="V430" s="777">
        <v>17842803</v>
      </c>
    </row>
    <row r="431" spans="13:22" ht="12.95" customHeight="1">
      <c r="M431" s="505" t="s">
        <v>5968</v>
      </c>
      <c r="N431" s="777">
        <v>5480</v>
      </c>
      <c r="O431" s="776">
        <v>220</v>
      </c>
      <c r="P431" s="777">
        <v>963795</v>
      </c>
      <c r="Q431" s="777">
        <v>5252013800</v>
      </c>
      <c r="R431" s="777">
        <v>5290</v>
      </c>
      <c r="S431" s="777">
        <v>5570</v>
      </c>
      <c r="T431" s="777">
        <v>5230</v>
      </c>
      <c r="U431" s="777">
        <v>97779</v>
      </c>
      <c r="V431" s="777">
        <v>17842803</v>
      </c>
    </row>
    <row r="432" spans="13:22" ht="12.95" customHeight="1">
      <c r="M432" s="505" t="s">
        <v>5970</v>
      </c>
      <c r="N432" s="777">
        <v>5260</v>
      </c>
      <c r="O432" s="776">
        <v>30</v>
      </c>
      <c r="P432" s="777">
        <v>912476</v>
      </c>
      <c r="Q432" s="777">
        <v>4758562720</v>
      </c>
      <c r="R432" s="777">
        <v>5250</v>
      </c>
      <c r="S432" s="777">
        <v>5320</v>
      </c>
      <c r="T432" s="777">
        <v>5070</v>
      </c>
      <c r="U432" s="777">
        <v>93853</v>
      </c>
      <c r="V432" s="777">
        <v>17842803</v>
      </c>
    </row>
    <row r="433" spans="13:22" ht="12.95" customHeight="1">
      <c r="M433" s="505" t="s">
        <v>5971</v>
      </c>
      <c r="N433" s="777">
        <v>5230</v>
      </c>
      <c r="O433" s="776">
        <v>275</v>
      </c>
      <c r="P433" s="777">
        <v>1642936</v>
      </c>
      <c r="Q433" s="777">
        <v>8437087300</v>
      </c>
      <c r="R433" s="777">
        <v>5110</v>
      </c>
      <c r="S433" s="777">
        <v>5260</v>
      </c>
      <c r="T433" s="777">
        <v>4985</v>
      </c>
      <c r="U433" s="777">
        <v>93318</v>
      </c>
      <c r="V433" s="777">
        <v>17842803</v>
      </c>
    </row>
    <row r="434" spans="13:22" ht="12.95" customHeight="1">
      <c r="M434" s="505" t="s">
        <v>5972</v>
      </c>
      <c r="N434" s="777">
        <v>4955</v>
      </c>
      <c r="O434" s="776">
        <v>205</v>
      </c>
      <c r="P434" s="777">
        <v>3645093</v>
      </c>
      <c r="Q434" s="777">
        <v>18571592900</v>
      </c>
      <c r="R434" s="777">
        <v>4800</v>
      </c>
      <c r="S434" s="777">
        <v>5540</v>
      </c>
      <c r="T434" s="777">
        <v>4775</v>
      </c>
      <c r="U434" s="777">
        <v>88411</v>
      </c>
      <c r="V434" s="777">
        <v>17842803</v>
      </c>
    </row>
    <row r="435" spans="13:22" ht="12.95" customHeight="1">
      <c r="M435" s="505" t="s">
        <v>5973</v>
      </c>
      <c r="N435" s="777">
        <v>4750</v>
      </c>
      <c r="O435" s="776">
        <v>50</v>
      </c>
      <c r="P435" s="777">
        <v>777862</v>
      </c>
      <c r="Q435" s="777">
        <v>3703280005</v>
      </c>
      <c r="R435" s="777">
        <v>4780</v>
      </c>
      <c r="S435" s="777">
        <v>4870</v>
      </c>
      <c r="T435" s="777">
        <v>4685</v>
      </c>
      <c r="U435" s="777">
        <v>84753</v>
      </c>
      <c r="V435" s="777">
        <v>17842803</v>
      </c>
    </row>
    <row r="436" spans="13:22" ht="12.95" customHeight="1">
      <c r="M436" s="505" t="s">
        <v>5974</v>
      </c>
      <c r="N436" s="777">
        <v>4700</v>
      </c>
      <c r="O436" s="776">
        <v>310</v>
      </c>
      <c r="P436" s="777">
        <v>2459848</v>
      </c>
      <c r="Q436" s="777">
        <v>11562019970</v>
      </c>
      <c r="R436" s="777">
        <v>4475</v>
      </c>
      <c r="S436" s="777">
        <v>4860</v>
      </c>
      <c r="T436" s="777">
        <v>4475</v>
      </c>
      <c r="U436" s="777">
        <v>83861</v>
      </c>
      <c r="V436" s="777">
        <v>17842803</v>
      </c>
    </row>
    <row r="437" spans="13:22" ht="12.95" customHeight="1">
      <c r="M437" s="505" t="s">
        <v>5975</v>
      </c>
      <c r="N437" s="777">
        <v>4390</v>
      </c>
      <c r="O437" s="776">
        <v>280</v>
      </c>
      <c r="P437" s="777">
        <v>323751</v>
      </c>
      <c r="Q437" s="777">
        <v>1398062395</v>
      </c>
      <c r="R437" s="777">
        <v>4115</v>
      </c>
      <c r="S437" s="777">
        <v>4435</v>
      </c>
      <c r="T437" s="777">
        <v>4115</v>
      </c>
      <c r="U437" s="777">
        <v>78330</v>
      </c>
      <c r="V437" s="777">
        <v>17842803</v>
      </c>
    </row>
    <row r="438" spans="13:22" ht="12.95" customHeight="1">
      <c r="M438" s="505" t="s">
        <v>5976</v>
      </c>
      <c r="N438" s="777">
        <v>4110</v>
      </c>
      <c r="O438" s="776">
        <v>35</v>
      </c>
      <c r="P438" s="777">
        <v>91702</v>
      </c>
      <c r="Q438" s="777">
        <v>377091345</v>
      </c>
      <c r="R438" s="777">
        <v>4100</v>
      </c>
      <c r="S438" s="777">
        <v>4150</v>
      </c>
      <c r="T438" s="777">
        <v>4080</v>
      </c>
      <c r="U438" s="777">
        <v>73334</v>
      </c>
      <c r="V438" s="777">
        <v>17842803</v>
      </c>
    </row>
    <row r="439" spans="13:22" ht="12.95" customHeight="1">
      <c r="M439" s="505" t="s">
        <v>5977</v>
      </c>
      <c r="N439" s="777">
        <v>4075</v>
      </c>
      <c r="O439" s="776">
        <v>-45</v>
      </c>
      <c r="P439" s="777">
        <v>174741</v>
      </c>
      <c r="Q439" s="777">
        <v>709391885</v>
      </c>
      <c r="R439" s="777">
        <v>4120</v>
      </c>
      <c r="S439" s="777">
        <v>4150</v>
      </c>
      <c r="T439" s="777">
        <v>4015</v>
      </c>
      <c r="U439" s="777">
        <v>72709</v>
      </c>
      <c r="V439" s="777">
        <v>17842803</v>
      </c>
    </row>
    <row r="440" spans="13:22" ht="12.95" customHeight="1">
      <c r="M440" s="505" t="s">
        <v>5978</v>
      </c>
      <c r="N440" s="777">
        <v>4120</v>
      </c>
      <c r="O440" s="776">
        <v>-20</v>
      </c>
      <c r="P440" s="777">
        <v>122263</v>
      </c>
      <c r="Q440" s="777">
        <v>501745435</v>
      </c>
      <c r="R440" s="777">
        <v>4195</v>
      </c>
      <c r="S440" s="777">
        <v>4195</v>
      </c>
      <c r="T440" s="777">
        <v>4070</v>
      </c>
      <c r="U440" s="777">
        <v>73512</v>
      </c>
      <c r="V440" s="777">
        <v>17842803</v>
      </c>
    </row>
    <row r="441" spans="13:22" ht="12.95" customHeight="1">
      <c r="M441" s="505" t="s">
        <v>5979</v>
      </c>
      <c r="N441" s="777">
        <v>4140</v>
      </c>
      <c r="O441" s="776">
        <v>-140</v>
      </c>
      <c r="P441" s="777">
        <v>189738</v>
      </c>
      <c r="Q441" s="777">
        <v>792124615</v>
      </c>
      <c r="R441" s="777">
        <v>4260</v>
      </c>
      <c r="S441" s="777">
        <v>4275</v>
      </c>
      <c r="T441" s="777">
        <v>4130</v>
      </c>
      <c r="U441" s="777">
        <v>73869</v>
      </c>
      <c r="V441" s="777">
        <v>17842803</v>
      </c>
    </row>
    <row r="442" spans="13:22" ht="12.95" customHeight="1">
      <c r="M442" s="505" t="s">
        <v>5980</v>
      </c>
      <c r="N442" s="777">
        <v>4280</v>
      </c>
      <c r="O442" s="776">
        <v>-5</v>
      </c>
      <c r="P442" s="777">
        <v>27111</v>
      </c>
      <c r="Q442" s="777">
        <v>115892545</v>
      </c>
      <c r="R442" s="777">
        <v>4275</v>
      </c>
      <c r="S442" s="777">
        <v>4305</v>
      </c>
      <c r="T442" s="777">
        <v>4245</v>
      </c>
      <c r="U442" s="777">
        <v>76367</v>
      </c>
      <c r="V442" s="777">
        <v>17842803</v>
      </c>
    </row>
    <row r="443" spans="13:22" ht="12.95" customHeight="1">
      <c r="M443" s="505" t="s">
        <v>5981</v>
      </c>
      <c r="N443" s="777">
        <v>4285</v>
      </c>
      <c r="O443" s="776">
        <v>-45</v>
      </c>
      <c r="P443" s="777">
        <v>57320</v>
      </c>
      <c r="Q443" s="777">
        <v>246889415</v>
      </c>
      <c r="R443" s="777">
        <v>4375</v>
      </c>
      <c r="S443" s="777">
        <v>4415</v>
      </c>
      <c r="T443" s="777">
        <v>4265</v>
      </c>
      <c r="U443" s="777">
        <v>76456</v>
      </c>
      <c r="V443" s="777">
        <v>17842803</v>
      </c>
    </row>
    <row r="444" spans="13:22" ht="12.95" customHeight="1">
      <c r="M444" s="505" t="s">
        <v>5982</v>
      </c>
      <c r="N444" s="777">
        <v>4330</v>
      </c>
      <c r="O444" s="776">
        <v>90</v>
      </c>
      <c r="P444" s="777">
        <v>90311</v>
      </c>
      <c r="Q444" s="777">
        <v>387127635</v>
      </c>
      <c r="R444" s="777">
        <v>4200</v>
      </c>
      <c r="S444" s="777">
        <v>4335</v>
      </c>
      <c r="T444" s="777">
        <v>4200</v>
      </c>
      <c r="U444" s="777">
        <v>77259</v>
      </c>
      <c r="V444" s="777">
        <v>17842803</v>
      </c>
    </row>
    <row r="445" spans="13:22" ht="12.95" customHeight="1">
      <c r="M445" s="505" t="s">
        <v>5983</v>
      </c>
      <c r="N445" s="777">
        <v>4240</v>
      </c>
      <c r="O445" s="776">
        <v>-40</v>
      </c>
      <c r="P445" s="777">
        <v>96392</v>
      </c>
      <c r="Q445" s="777">
        <v>414597310</v>
      </c>
      <c r="R445" s="777">
        <v>4285</v>
      </c>
      <c r="S445" s="777">
        <v>4360</v>
      </c>
      <c r="T445" s="777">
        <v>4240</v>
      </c>
      <c r="U445" s="777">
        <v>75653</v>
      </c>
      <c r="V445" s="777">
        <v>17842803</v>
      </c>
    </row>
    <row r="446" spans="13:22" ht="12.95" customHeight="1">
      <c r="M446" s="505" t="s">
        <v>5984</v>
      </c>
      <c r="N446" s="777">
        <v>4280</v>
      </c>
      <c r="O446" s="776">
        <v>40</v>
      </c>
      <c r="P446" s="777">
        <v>75316</v>
      </c>
      <c r="Q446" s="777">
        <v>322286700</v>
      </c>
      <c r="R446" s="777">
        <v>4220</v>
      </c>
      <c r="S446" s="777">
        <v>4335</v>
      </c>
      <c r="T446" s="777">
        <v>4220</v>
      </c>
      <c r="U446" s="777">
        <v>76367</v>
      </c>
      <c r="V446" s="777">
        <v>17842803</v>
      </c>
    </row>
    <row r="447" spans="13:22" ht="12.95" customHeight="1">
      <c r="M447" s="505" t="s">
        <v>5985</v>
      </c>
      <c r="N447" s="777">
        <v>4240</v>
      </c>
      <c r="O447" s="776">
        <v>-25</v>
      </c>
      <c r="P447" s="777">
        <v>60833</v>
      </c>
      <c r="Q447" s="777">
        <v>256790540</v>
      </c>
      <c r="R447" s="777">
        <v>4230</v>
      </c>
      <c r="S447" s="777">
        <v>4270</v>
      </c>
      <c r="T447" s="777">
        <v>4200</v>
      </c>
      <c r="U447" s="777">
        <v>75653</v>
      </c>
      <c r="V447" s="777">
        <v>17842803</v>
      </c>
    </row>
    <row r="448" spans="13:22" ht="12.95" customHeight="1">
      <c r="M448" s="505" t="s">
        <v>5986</v>
      </c>
      <c r="N448" s="777">
        <v>4265</v>
      </c>
      <c r="O448" s="776">
        <v>-5</v>
      </c>
      <c r="P448" s="777">
        <v>84145</v>
      </c>
      <c r="Q448" s="777">
        <v>358446860</v>
      </c>
      <c r="R448" s="777">
        <v>4290</v>
      </c>
      <c r="S448" s="777">
        <v>4350</v>
      </c>
      <c r="T448" s="777">
        <v>4230</v>
      </c>
      <c r="U448" s="777">
        <v>76100</v>
      </c>
      <c r="V448" s="777">
        <v>17842803</v>
      </c>
    </row>
    <row r="449" spans="13:22" ht="12.95" customHeight="1">
      <c r="M449" s="505" t="s">
        <v>5987</v>
      </c>
      <c r="N449" s="777">
        <v>4270</v>
      </c>
      <c r="O449" s="776">
        <v>-90</v>
      </c>
      <c r="P449" s="777">
        <v>157046</v>
      </c>
      <c r="Q449" s="777">
        <v>675005550</v>
      </c>
      <c r="R449" s="777">
        <v>4305</v>
      </c>
      <c r="S449" s="777">
        <v>4355</v>
      </c>
      <c r="T449" s="777">
        <v>4270</v>
      </c>
      <c r="U449" s="777">
        <v>76189</v>
      </c>
      <c r="V449" s="777">
        <v>17842803</v>
      </c>
    </row>
    <row r="450" spans="13:22" ht="12.95" customHeight="1">
      <c r="M450" s="505" t="s">
        <v>5988</v>
      </c>
      <c r="N450" s="777">
        <v>4360</v>
      </c>
      <c r="O450" s="776">
        <v>70</v>
      </c>
      <c r="P450" s="777">
        <v>88112</v>
      </c>
      <c r="Q450" s="777">
        <v>380881070</v>
      </c>
      <c r="R450" s="777">
        <v>4290</v>
      </c>
      <c r="S450" s="777">
        <v>4390</v>
      </c>
      <c r="T450" s="777">
        <v>4250</v>
      </c>
      <c r="U450" s="777">
        <v>77795</v>
      </c>
      <c r="V450" s="777">
        <v>17842803</v>
      </c>
    </row>
    <row r="451" spans="13:22" ht="12.95" customHeight="1">
      <c r="M451" s="505" t="s">
        <v>5989</v>
      </c>
      <c r="N451" s="777">
        <v>4290</v>
      </c>
      <c r="O451" s="776">
        <v>70</v>
      </c>
      <c r="P451" s="777">
        <v>121838</v>
      </c>
      <c r="Q451" s="777">
        <v>524023665</v>
      </c>
      <c r="R451" s="777">
        <v>4220</v>
      </c>
      <c r="S451" s="777">
        <v>4360</v>
      </c>
      <c r="T451" s="777">
        <v>4220</v>
      </c>
      <c r="U451" s="777">
        <v>76546</v>
      </c>
      <c r="V451" s="777">
        <v>17842803</v>
      </c>
    </row>
    <row r="452" spans="13:22" ht="12.95" customHeight="1">
      <c r="M452" s="505" t="s">
        <v>5990</v>
      </c>
      <c r="N452" s="777">
        <v>4220</v>
      </c>
      <c r="O452" s="776">
        <v>20</v>
      </c>
      <c r="P452" s="777">
        <v>71920</v>
      </c>
      <c r="Q452" s="777">
        <v>304039365</v>
      </c>
      <c r="R452" s="777">
        <v>4170</v>
      </c>
      <c r="S452" s="777">
        <v>4265</v>
      </c>
      <c r="T452" s="777">
        <v>4170</v>
      </c>
      <c r="U452" s="777">
        <v>75297</v>
      </c>
      <c r="V452" s="777">
        <v>17842803</v>
      </c>
    </row>
    <row r="453" spans="13:22" ht="12.95" customHeight="1">
      <c r="M453" s="505" t="s">
        <v>5991</v>
      </c>
      <c r="N453" s="777">
        <v>4200</v>
      </c>
      <c r="O453" s="776">
        <v>-35</v>
      </c>
      <c r="P453" s="777">
        <v>148828</v>
      </c>
      <c r="Q453" s="777">
        <v>628286860</v>
      </c>
      <c r="R453" s="777">
        <v>4240</v>
      </c>
      <c r="S453" s="777">
        <v>4280</v>
      </c>
      <c r="T453" s="777">
        <v>4175</v>
      </c>
      <c r="U453" s="777">
        <v>74940</v>
      </c>
      <c r="V453" s="777">
        <v>17842803</v>
      </c>
    </row>
    <row r="454" spans="13:22" ht="12.95" customHeight="1">
      <c r="M454" s="505" t="s">
        <v>5992</v>
      </c>
      <c r="N454" s="777">
        <v>4235</v>
      </c>
      <c r="O454" s="776">
        <v>-195</v>
      </c>
      <c r="P454" s="777">
        <v>252603</v>
      </c>
      <c r="Q454" s="777">
        <v>1078817600</v>
      </c>
      <c r="R454" s="777">
        <v>4420</v>
      </c>
      <c r="S454" s="777">
        <v>4420</v>
      </c>
      <c r="T454" s="777">
        <v>4215</v>
      </c>
      <c r="U454" s="777">
        <v>75564</v>
      </c>
      <c r="V454" s="777">
        <v>17842803</v>
      </c>
    </row>
    <row r="455" spans="13:22" ht="12.95" customHeight="1">
      <c r="M455" s="505" t="s">
        <v>5993</v>
      </c>
      <c r="N455" s="777">
        <v>4430</v>
      </c>
      <c r="O455" s="776">
        <v>-95</v>
      </c>
      <c r="P455" s="777">
        <v>122366</v>
      </c>
      <c r="Q455" s="777">
        <v>545696410</v>
      </c>
      <c r="R455" s="777">
        <v>4535</v>
      </c>
      <c r="S455" s="777">
        <v>4545</v>
      </c>
      <c r="T455" s="777">
        <v>4430</v>
      </c>
      <c r="U455" s="777">
        <v>79044</v>
      </c>
      <c r="V455" s="777">
        <v>17842803</v>
      </c>
    </row>
    <row r="456" spans="13:22" ht="12.95" customHeight="1">
      <c r="M456" s="505" t="s">
        <v>5994</v>
      </c>
      <c r="N456" s="777">
        <v>4525</v>
      </c>
      <c r="O456" s="776">
        <v>-5</v>
      </c>
      <c r="P456" s="777">
        <v>90083</v>
      </c>
      <c r="Q456" s="777">
        <v>407482200</v>
      </c>
      <c r="R456" s="777">
        <v>4540</v>
      </c>
      <c r="S456" s="777">
        <v>4565</v>
      </c>
      <c r="T456" s="777">
        <v>4495</v>
      </c>
      <c r="U456" s="777">
        <v>80739</v>
      </c>
      <c r="V456" s="777">
        <v>17842803</v>
      </c>
    </row>
    <row r="457" spans="13:22" ht="12.95" customHeight="1">
      <c r="M457" s="505" t="s">
        <v>5995</v>
      </c>
      <c r="N457" s="777">
        <v>4530</v>
      </c>
      <c r="O457" s="776">
        <v>-105</v>
      </c>
      <c r="P457" s="777">
        <v>291474</v>
      </c>
      <c r="Q457" s="777">
        <v>1317167975</v>
      </c>
      <c r="R457" s="777">
        <v>4665</v>
      </c>
      <c r="S457" s="777">
        <v>4665</v>
      </c>
      <c r="T457" s="777">
        <v>4480</v>
      </c>
      <c r="U457" s="777">
        <v>80828</v>
      </c>
      <c r="V457" s="777">
        <v>17842803</v>
      </c>
    </row>
    <row r="458" spans="13:22" ht="12.95" customHeight="1">
      <c r="M458" s="505" t="s">
        <v>5996</v>
      </c>
      <c r="N458" s="777">
        <v>4635</v>
      </c>
      <c r="O458" s="776">
        <v>10</v>
      </c>
      <c r="P458" s="777">
        <v>334589</v>
      </c>
      <c r="Q458" s="777">
        <v>1573560745</v>
      </c>
      <c r="R458" s="777">
        <v>4680</v>
      </c>
      <c r="S458" s="777">
        <v>4770</v>
      </c>
      <c r="T458" s="777">
        <v>4635</v>
      </c>
      <c r="U458" s="777">
        <v>82701</v>
      </c>
      <c r="V458" s="777">
        <v>17842803</v>
      </c>
    </row>
    <row r="459" spans="13:22" ht="12.95" customHeight="1">
      <c r="M459" s="505" t="s">
        <v>5997</v>
      </c>
      <c r="N459" s="777">
        <v>4625</v>
      </c>
      <c r="O459" s="776">
        <v>-50</v>
      </c>
      <c r="P459" s="777">
        <v>189422</v>
      </c>
      <c r="Q459" s="777">
        <v>872999440</v>
      </c>
      <c r="R459" s="777">
        <v>4665</v>
      </c>
      <c r="S459" s="777">
        <v>4710</v>
      </c>
      <c r="T459" s="777">
        <v>4570</v>
      </c>
      <c r="U459" s="777">
        <v>82523</v>
      </c>
      <c r="V459" s="777">
        <v>17842803</v>
      </c>
    </row>
    <row r="460" spans="13:22" ht="12.95" customHeight="1">
      <c r="M460" s="505" t="s">
        <v>5998</v>
      </c>
      <c r="N460" s="777">
        <v>4675</v>
      </c>
      <c r="O460" s="776">
        <v>40</v>
      </c>
      <c r="P460" s="777">
        <v>250548</v>
      </c>
      <c r="Q460" s="777">
        <v>1166397510</v>
      </c>
      <c r="R460" s="777">
        <v>4685</v>
      </c>
      <c r="S460" s="777">
        <v>4700</v>
      </c>
      <c r="T460" s="777">
        <v>4600</v>
      </c>
      <c r="U460" s="777">
        <v>83415</v>
      </c>
      <c r="V460" s="777">
        <v>17842803</v>
      </c>
    </row>
    <row r="461" spans="13:22" ht="12.95" customHeight="1">
      <c r="M461" s="505" t="s">
        <v>5999</v>
      </c>
      <c r="N461" s="777">
        <v>4635</v>
      </c>
      <c r="O461" s="776">
        <v>180</v>
      </c>
      <c r="P461" s="777">
        <v>890506</v>
      </c>
      <c r="Q461" s="777">
        <v>4147269660</v>
      </c>
      <c r="R461" s="777">
        <v>4455</v>
      </c>
      <c r="S461" s="777">
        <v>4800</v>
      </c>
      <c r="T461" s="777">
        <v>4415</v>
      </c>
      <c r="U461" s="777">
        <v>82701</v>
      </c>
      <c r="V461" s="777">
        <v>17842803</v>
      </c>
    </row>
    <row r="462" spans="13:22" ht="12.95" customHeight="1">
      <c r="M462" s="505" t="s">
        <v>6000</v>
      </c>
      <c r="N462" s="777">
        <v>4455</v>
      </c>
      <c r="O462" s="776">
        <v>-5</v>
      </c>
      <c r="P462" s="777">
        <v>173952</v>
      </c>
      <c r="Q462" s="777">
        <v>781806815</v>
      </c>
      <c r="R462" s="777">
        <v>4460</v>
      </c>
      <c r="S462" s="777">
        <v>4560</v>
      </c>
      <c r="T462" s="777">
        <v>4445</v>
      </c>
      <c r="U462" s="777">
        <v>79490</v>
      </c>
      <c r="V462" s="777">
        <v>17842803</v>
      </c>
    </row>
    <row r="463" spans="13:22" ht="12.95" customHeight="1">
      <c r="M463" s="505" t="s">
        <v>6001</v>
      </c>
      <c r="N463" s="777">
        <v>4460</v>
      </c>
      <c r="O463" s="776">
        <v>80</v>
      </c>
      <c r="P463" s="777">
        <v>132426</v>
      </c>
      <c r="Q463" s="777">
        <v>586120435</v>
      </c>
      <c r="R463" s="777">
        <v>4380</v>
      </c>
      <c r="S463" s="777">
        <v>4500</v>
      </c>
      <c r="T463" s="777">
        <v>4345</v>
      </c>
      <c r="U463" s="777">
        <v>79579</v>
      </c>
      <c r="V463" s="777">
        <v>17842803</v>
      </c>
    </row>
    <row r="464" spans="13:22" ht="12.95" customHeight="1">
      <c r="M464" s="505" t="s">
        <v>6002</v>
      </c>
      <c r="N464" s="777">
        <v>4380</v>
      </c>
      <c r="O464" s="776">
        <v>0</v>
      </c>
      <c r="P464" s="777">
        <v>109213</v>
      </c>
      <c r="Q464" s="777">
        <v>473774385</v>
      </c>
      <c r="R464" s="777">
        <v>4380</v>
      </c>
      <c r="S464" s="777">
        <v>4395</v>
      </c>
      <c r="T464" s="777">
        <v>4290</v>
      </c>
      <c r="U464" s="777">
        <v>78151</v>
      </c>
      <c r="V464" s="777">
        <v>17842803</v>
      </c>
    </row>
    <row r="465" spans="13:22" ht="12.95" customHeight="1">
      <c r="M465" s="505" t="s">
        <v>6003</v>
      </c>
      <c r="N465" s="777">
        <v>4380</v>
      </c>
      <c r="O465" s="776">
        <v>-20</v>
      </c>
      <c r="P465" s="777">
        <v>148749</v>
      </c>
      <c r="Q465" s="777">
        <v>654286135</v>
      </c>
      <c r="R465" s="777">
        <v>4365</v>
      </c>
      <c r="S465" s="777">
        <v>4470</v>
      </c>
      <c r="T465" s="777">
        <v>4315</v>
      </c>
      <c r="U465" s="777">
        <v>78151</v>
      </c>
      <c r="V465" s="777">
        <v>17842803</v>
      </c>
    </row>
    <row r="466" spans="13:22" ht="12.95" customHeight="1">
      <c r="M466" s="505" t="s">
        <v>6004</v>
      </c>
      <c r="N466" s="777">
        <v>4400</v>
      </c>
      <c r="O466" s="776">
        <v>0</v>
      </c>
      <c r="P466" s="777">
        <v>61021</v>
      </c>
      <c r="Q466" s="777">
        <v>266986020</v>
      </c>
      <c r="R466" s="777">
        <v>4400</v>
      </c>
      <c r="S466" s="777">
        <v>4430</v>
      </c>
      <c r="T466" s="777">
        <v>4350</v>
      </c>
      <c r="U466" s="777">
        <v>78508</v>
      </c>
      <c r="V466" s="777">
        <v>17842803</v>
      </c>
    </row>
    <row r="467" spans="13:22" ht="12.95" customHeight="1">
      <c r="M467" s="505" t="s">
        <v>6005</v>
      </c>
      <c r="N467" s="777">
        <v>4400</v>
      </c>
      <c r="O467" s="776">
        <v>-30</v>
      </c>
      <c r="P467" s="777">
        <v>116249</v>
      </c>
      <c r="Q467" s="777">
        <v>510565160</v>
      </c>
      <c r="R467" s="777">
        <v>4445</v>
      </c>
      <c r="S467" s="777">
        <v>4465</v>
      </c>
      <c r="T467" s="777">
        <v>4330</v>
      </c>
      <c r="U467" s="777">
        <v>78508</v>
      </c>
      <c r="V467" s="777">
        <v>17842803</v>
      </c>
    </row>
    <row r="468" spans="13:22" ht="12.95" customHeight="1">
      <c r="M468" s="505" t="s">
        <v>6006</v>
      </c>
      <c r="N468" s="777">
        <v>4430</v>
      </c>
      <c r="O468" s="776">
        <v>-50</v>
      </c>
      <c r="P468" s="777">
        <v>124838</v>
      </c>
      <c r="Q468" s="777">
        <v>549073890</v>
      </c>
      <c r="R468" s="777">
        <v>4450</v>
      </c>
      <c r="S468" s="777">
        <v>4480</v>
      </c>
      <c r="T468" s="777">
        <v>4360</v>
      </c>
      <c r="U468" s="777">
        <v>79044</v>
      </c>
      <c r="V468" s="777">
        <v>17842803</v>
      </c>
    </row>
    <row r="469" spans="13:22" ht="12.95" customHeight="1">
      <c r="M469" s="505" t="s">
        <v>6007</v>
      </c>
      <c r="N469" s="777">
        <v>4480</v>
      </c>
      <c r="O469" s="776">
        <v>30</v>
      </c>
      <c r="P469" s="777">
        <v>110573</v>
      </c>
      <c r="Q469" s="777">
        <v>491558965</v>
      </c>
      <c r="R469" s="777">
        <v>4455</v>
      </c>
      <c r="S469" s="777">
        <v>4515</v>
      </c>
      <c r="T469" s="777">
        <v>4390</v>
      </c>
      <c r="U469" s="777">
        <v>79936</v>
      </c>
      <c r="V469" s="777">
        <v>17842803</v>
      </c>
    </row>
    <row r="470" spans="13:22" ht="12.95" customHeight="1">
      <c r="M470" s="505" t="s">
        <v>6008</v>
      </c>
      <c r="N470" s="777">
        <v>4450</v>
      </c>
      <c r="O470" s="776">
        <v>95</v>
      </c>
      <c r="P470" s="777">
        <v>573225</v>
      </c>
      <c r="Q470" s="777">
        <v>2565946050</v>
      </c>
      <c r="R470" s="777">
        <v>4355</v>
      </c>
      <c r="S470" s="777">
        <v>4600</v>
      </c>
      <c r="T470" s="777">
        <v>4340</v>
      </c>
      <c r="U470" s="777">
        <v>79400</v>
      </c>
      <c r="V470" s="777">
        <v>17842803</v>
      </c>
    </row>
    <row r="471" spans="13:22" ht="12.95" customHeight="1">
      <c r="M471" s="505" t="s">
        <v>6009</v>
      </c>
      <c r="N471" s="777">
        <v>4355</v>
      </c>
      <c r="O471" s="776">
        <v>165</v>
      </c>
      <c r="P471" s="777">
        <v>280157</v>
      </c>
      <c r="Q471" s="777">
        <v>1199181275</v>
      </c>
      <c r="R471" s="777">
        <v>4180</v>
      </c>
      <c r="S471" s="777">
        <v>4375</v>
      </c>
      <c r="T471" s="777">
        <v>4150</v>
      </c>
      <c r="U471" s="777">
        <v>77705</v>
      </c>
      <c r="V471" s="777">
        <v>17842803</v>
      </c>
    </row>
    <row r="472" spans="13:22" ht="12.95" customHeight="1">
      <c r="M472" s="505" t="s">
        <v>6010</v>
      </c>
      <c r="N472" s="777">
        <v>4190</v>
      </c>
      <c r="O472" s="776">
        <v>70</v>
      </c>
      <c r="P472" s="777">
        <v>180722</v>
      </c>
      <c r="Q472" s="777">
        <v>752502000</v>
      </c>
      <c r="R472" s="777">
        <v>4170</v>
      </c>
      <c r="S472" s="777">
        <v>4260</v>
      </c>
      <c r="T472" s="777">
        <v>4120</v>
      </c>
      <c r="U472" s="777">
        <v>74761</v>
      </c>
      <c r="V472" s="777">
        <v>17842803</v>
      </c>
    </row>
    <row r="473" spans="13:22" ht="12.95" customHeight="1">
      <c r="M473" s="505" t="s">
        <v>6011</v>
      </c>
      <c r="N473" s="777">
        <v>4120</v>
      </c>
      <c r="O473" s="776">
        <v>-40</v>
      </c>
      <c r="P473" s="777">
        <v>149332</v>
      </c>
      <c r="Q473" s="777">
        <v>618459550</v>
      </c>
      <c r="R473" s="777">
        <v>4180</v>
      </c>
      <c r="S473" s="777">
        <v>4245</v>
      </c>
      <c r="T473" s="777">
        <v>4095</v>
      </c>
      <c r="U473" s="777">
        <v>73512</v>
      </c>
      <c r="V473" s="777">
        <v>17842803</v>
      </c>
    </row>
    <row r="474" spans="13:22" ht="12.95" customHeight="1">
      <c r="M474" s="505" t="s">
        <v>6012</v>
      </c>
      <c r="N474" s="777">
        <v>4160</v>
      </c>
      <c r="O474" s="776">
        <v>-75</v>
      </c>
      <c r="P474" s="777">
        <v>308618</v>
      </c>
      <c r="Q474" s="777">
        <v>1316937410</v>
      </c>
      <c r="R474" s="777">
        <v>4260</v>
      </c>
      <c r="S474" s="777">
        <v>4370</v>
      </c>
      <c r="T474" s="777">
        <v>4155</v>
      </c>
      <c r="U474" s="777">
        <v>74226</v>
      </c>
      <c r="V474" s="777">
        <v>17842803</v>
      </c>
    </row>
    <row r="475" spans="13:22" ht="12.95" customHeight="1">
      <c r="M475" s="505" t="s">
        <v>6013</v>
      </c>
      <c r="N475" s="777">
        <v>4235</v>
      </c>
      <c r="O475" s="776">
        <v>-40</v>
      </c>
      <c r="P475" s="777">
        <v>128656</v>
      </c>
      <c r="Q475" s="777">
        <v>539774565</v>
      </c>
      <c r="R475" s="777">
        <v>4275</v>
      </c>
      <c r="S475" s="777">
        <v>4280</v>
      </c>
      <c r="T475" s="777">
        <v>4160</v>
      </c>
      <c r="U475" s="777">
        <v>75564</v>
      </c>
      <c r="V475" s="777">
        <v>17842803</v>
      </c>
    </row>
    <row r="476" spans="13:22" ht="12.95" customHeight="1">
      <c r="M476" s="505" t="s">
        <v>6014</v>
      </c>
      <c r="N476" s="777">
        <v>4275</v>
      </c>
      <c r="O476" s="776">
        <v>10</v>
      </c>
      <c r="P476" s="777">
        <v>221182</v>
      </c>
      <c r="Q476" s="777">
        <v>926029565</v>
      </c>
      <c r="R476" s="777">
        <v>4265</v>
      </c>
      <c r="S476" s="777">
        <v>4275</v>
      </c>
      <c r="T476" s="777">
        <v>4100</v>
      </c>
      <c r="U476" s="777">
        <v>76278</v>
      </c>
      <c r="V476" s="777">
        <v>17842803</v>
      </c>
    </row>
    <row r="477" spans="13:22" ht="12.95" customHeight="1">
      <c r="M477" s="505" t="s">
        <v>6015</v>
      </c>
      <c r="N477" s="777">
        <v>4265</v>
      </c>
      <c r="O477" s="776">
        <v>-35</v>
      </c>
      <c r="P477" s="777">
        <v>343231</v>
      </c>
      <c r="Q477" s="777">
        <v>1457247865</v>
      </c>
      <c r="R477" s="777">
        <v>4265</v>
      </c>
      <c r="S477" s="777">
        <v>4335</v>
      </c>
      <c r="T477" s="777">
        <v>4195</v>
      </c>
      <c r="U477" s="777">
        <v>76100</v>
      </c>
      <c r="V477" s="777">
        <v>17842803</v>
      </c>
    </row>
    <row r="478" spans="13:22" ht="12.95" customHeight="1">
      <c r="M478" s="505" t="s">
        <v>6016</v>
      </c>
      <c r="N478" s="777">
        <v>4300</v>
      </c>
      <c r="O478" s="776">
        <v>150</v>
      </c>
      <c r="P478" s="777">
        <v>398131</v>
      </c>
      <c r="Q478" s="777">
        <v>1672543940</v>
      </c>
      <c r="R478" s="777">
        <v>4200</v>
      </c>
      <c r="S478" s="777">
        <v>4300</v>
      </c>
      <c r="T478" s="777">
        <v>4095</v>
      </c>
      <c r="U478" s="777">
        <v>76724</v>
      </c>
      <c r="V478" s="777">
        <v>17842803</v>
      </c>
    </row>
    <row r="479" spans="13:22" ht="12.95" customHeight="1">
      <c r="M479" s="505" t="s">
        <v>6017</v>
      </c>
      <c r="N479" s="777">
        <v>4150</v>
      </c>
      <c r="O479" s="776">
        <v>0</v>
      </c>
      <c r="P479" s="777">
        <v>280047</v>
      </c>
      <c r="Q479" s="777">
        <v>1151230250</v>
      </c>
      <c r="R479" s="777">
        <v>4170</v>
      </c>
      <c r="S479" s="777">
        <v>4185</v>
      </c>
      <c r="T479" s="777">
        <v>4060</v>
      </c>
      <c r="U479" s="777">
        <v>74048</v>
      </c>
      <c r="V479" s="777">
        <v>17842803</v>
      </c>
    </row>
    <row r="480" spans="13:22" ht="12.95" customHeight="1">
      <c r="M480" s="505" t="s">
        <v>6018</v>
      </c>
      <c r="N480" s="777">
        <v>4150</v>
      </c>
      <c r="O480" s="776">
        <v>140</v>
      </c>
      <c r="P480" s="777">
        <v>612003</v>
      </c>
      <c r="Q480" s="777">
        <v>2516361935</v>
      </c>
      <c r="R480" s="777">
        <v>4030</v>
      </c>
      <c r="S480" s="777">
        <v>4200</v>
      </c>
      <c r="T480" s="777">
        <v>3980</v>
      </c>
      <c r="U480" s="777">
        <v>74048</v>
      </c>
      <c r="V480" s="777">
        <v>17842803</v>
      </c>
    </row>
    <row r="481" spans="13:22" ht="12.95" customHeight="1">
      <c r="M481" s="505" t="s">
        <v>6019</v>
      </c>
      <c r="N481" s="777">
        <v>4010</v>
      </c>
      <c r="O481" s="776">
        <v>90</v>
      </c>
      <c r="P481" s="777">
        <v>185101</v>
      </c>
      <c r="Q481" s="777">
        <v>736043425</v>
      </c>
      <c r="R481" s="777">
        <v>3925</v>
      </c>
      <c r="S481" s="777">
        <v>4030</v>
      </c>
      <c r="T481" s="777">
        <v>3905</v>
      </c>
      <c r="U481" s="777">
        <v>71550</v>
      </c>
      <c r="V481" s="777">
        <v>17842803</v>
      </c>
    </row>
    <row r="482" spans="13:22" ht="12.95" customHeight="1">
      <c r="M482" s="505" t="s">
        <v>6020</v>
      </c>
      <c r="N482" s="777">
        <v>3920</v>
      </c>
      <c r="O482" s="776">
        <v>0</v>
      </c>
      <c r="P482" s="777">
        <v>65019</v>
      </c>
      <c r="Q482" s="777">
        <v>254321975</v>
      </c>
      <c r="R482" s="777">
        <v>3920</v>
      </c>
      <c r="S482" s="777">
        <v>3970</v>
      </c>
      <c r="T482" s="777">
        <v>3885</v>
      </c>
      <c r="U482" s="777">
        <v>69944</v>
      </c>
      <c r="V482" s="777">
        <v>17842803</v>
      </c>
    </row>
    <row r="483" spans="13:22" ht="12.95" customHeight="1">
      <c r="M483" s="505" t="s">
        <v>6021</v>
      </c>
      <c r="N483" s="777">
        <v>3920</v>
      </c>
      <c r="O483" s="776">
        <v>50</v>
      </c>
      <c r="P483" s="777">
        <v>62757</v>
      </c>
      <c r="Q483" s="777">
        <v>244208395</v>
      </c>
      <c r="R483" s="777">
        <v>3870</v>
      </c>
      <c r="S483" s="777">
        <v>3940</v>
      </c>
      <c r="T483" s="777">
        <v>3860</v>
      </c>
      <c r="U483" s="777">
        <v>69944</v>
      </c>
      <c r="V483" s="777">
        <v>17842803</v>
      </c>
    </row>
    <row r="484" spans="13:22" ht="12.95" customHeight="1">
      <c r="M484" s="505" t="s">
        <v>6022</v>
      </c>
      <c r="N484" s="777">
        <v>3870</v>
      </c>
      <c r="O484" s="776">
        <v>5</v>
      </c>
      <c r="P484" s="777">
        <v>74444</v>
      </c>
      <c r="Q484" s="777">
        <v>285688025</v>
      </c>
      <c r="R484" s="777">
        <v>3865</v>
      </c>
      <c r="S484" s="777">
        <v>3890</v>
      </c>
      <c r="T484" s="777">
        <v>3810</v>
      </c>
      <c r="U484" s="777">
        <v>69052</v>
      </c>
      <c r="V484" s="777">
        <v>17842803</v>
      </c>
    </row>
    <row r="485" spans="13:22" ht="12.95" customHeight="1">
      <c r="M485" s="505" t="s">
        <v>6023</v>
      </c>
      <c r="N485" s="777">
        <v>3865</v>
      </c>
      <c r="O485" s="776">
        <v>0</v>
      </c>
      <c r="P485" s="777">
        <v>100682</v>
      </c>
      <c r="Q485" s="777">
        <v>388955235</v>
      </c>
      <c r="R485" s="777">
        <v>3825</v>
      </c>
      <c r="S485" s="777">
        <v>3910</v>
      </c>
      <c r="T485" s="777">
        <v>3820</v>
      </c>
      <c r="U485" s="777">
        <v>68962</v>
      </c>
      <c r="V485" s="777">
        <v>17842803</v>
      </c>
    </row>
    <row r="486" spans="13:22" ht="12.95" customHeight="1">
      <c r="M486" s="505" t="s">
        <v>6024</v>
      </c>
      <c r="N486" s="777">
        <v>3865</v>
      </c>
      <c r="O486" s="776">
        <v>-100</v>
      </c>
      <c r="P486" s="777">
        <v>202241</v>
      </c>
      <c r="Q486" s="777">
        <v>785189800</v>
      </c>
      <c r="R486" s="777">
        <v>3910</v>
      </c>
      <c r="S486" s="777">
        <v>3965</v>
      </c>
      <c r="T486" s="777">
        <v>3850</v>
      </c>
      <c r="U486" s="777">
        <v>68962</v>
      </c>
      <c r="V486" s="777">
        <v>17842803</v>
      </c>
    </row>
    <row r="487" spans="13:22" ht="12.95" customHeight="1">
      <c r="M487" s="505" t="s">
        <v>6025</v>
      </c>
      <c r="N487" s="777">
        <v>3965</v>
      </c>
      <c r="O487" s="776">
        <v>35</v>
      </c>
      <c r="P487" s="777">
        <v>117954</v>
      </c>
      <c r="Q487" s="777">
        <v>464160965</v>
      </c>
      <c r="R487" s="777">
        <v>3930</v>
      </c>
      <c r="S487" s="777">
        <v>3970</v>
      </c>
      <c r="T487" s="777">
        <v>3895</v>
      </c>
      <c r="U487" s="777">
        <v>70747</v>
      </c>
      <c r="V487" s="777">
        <v>17842803</v>
      </c>
    </row>
    <row r="488" spans="13:22" ht="12.95" customHeight="1">
      <c r="M488" s="505" t="s">
        <v>6026</v>
      </c>
      <c r="N488" s="777">
        <v>3930</v>
      </c>
      <c r="O488" s="776">
        <v>-90</v>
      </c>
      <c r="P488" s="777">
        <v>278715</v>
      </c>
      <c r="Q488" s="777">
        <v>1101144985</v>
      </c>
      <c r="R488" s="777">
        <v>4005</v>
      </c>
      <c r="S488" s="777">
        <v>4060</v>
      </c>
      <c r="T488" s="777">
        <v>3880</v>
      </c>
      <c r="U488" s="777">
        <v>70122</v>
      </c>
      <c r="V488" s="777">
        <v>17842803</v>
      </c>
    </row>
    <row r="489" spans="13:22" ht="12.95" customHeight="1">
      <c r="M489" s="505" t="s">
        <v>6027</v>
      </c>
      <c r="N489" s="777">
        <v>4020</v>
      </c>
      <c r="O489" s="776">
        <v>25</v>
      </c>
      <c r="P489" s="777">
        <v>174464</v>
      </c>
      <c r="Q489" s="777">
        <v>701604230</v>
      </c>
      <c r="R489" s="777">
        <v>4010</v>
      </c>
      <c r="S489" s="777">
        <v>4070</v>
      </c>
      <c r="T489" s="777">
        <v>3980</v>
      </c>
      <c r="U489" s="777">
        <v>71728</v>
      </c>
      <c r="V489" s="777">
        <v>17842803</v>
      </c>
    </row>
    <row r="490" spans="13:22" ht="12.95" customHeight="1">
      <c r="M490" s="505" t="s">
        <v>6028</v>
      </c>
      <c r="N490" s="777">
        <v>3995</v>
      </c>
      <c r="O490" s="776">
        <v>85</v>
      </c>
      <c r="P490" s="777">
        <v>289462</v>
      </c>
      <c r="Q490" s="777">
        <v>1142889830</v>
      </c>
      <c r="R490" s="777">
        <v>3915</v>
      </c>
      <c r="S490" s="777">
        <v>3995</v>
      </c>
      <c r="T490" s="777">
        <v>3895</v>
      </c>
      <c r="U490" s="777">
        <v>71282</v>
      </c>
      <c r="V490" s="777">
        <v>17842803</v>
      </c>
    </row>
    <row r="491" spans="13:22" ht="12.95" customHeight="1">
      <c r="M491" s="505" t="s">
        <v>6029</v>
      </c>
      <c r="N491" s="777">
        <v>3910</v>
      </c>
      <c r="O491" s="776">
        <v>-195</v>
      </c>
      <c r="P491" s="777">
        <v>414519</v>
      </c>
      <c r="Q491" s="777">
        <v>1655639035</v>
      </c>
      <c r="R491" s="777">
        <v>4130</v>
      </c>
      <c r="S491" s="777">
        <v>4130</v>
      </c>
      <c r="T491" s="777">
        <v>3910</v>
      </c>
      <c r="U491" s="777">
        <v>69765</v>
      </c>
      <c r="V491" s="777">
        <v>17842803</v>
      </c>
    </row>
    <row r="492" spans="13:22" ht="12.95" customHeight="1">
      <c r="M492" s="505" t="s">
        <v>6030</v>
      </c>
      <c r="N492" s="777">
        <v>4105</v>
      </c>
      <c r="O492" s="776">
        <v>55</v>
      </c>
      <c r="P492" s="777">
        <v>973441</v>
      </c>
      <c r="Q492" s="777">
        <v>4022279575</v>
      </c>
      <c r="R492" s="777">
        <v>4055</v>
      </c>
      <c r="S492" s="777">
        <v>4260</v>
      </c>
      <c r="T492" s="777">
        <v>4010</v>
      </c>
      <c r="U492" s="777">
        <v>73245</v>
      </c>
      <c r="V492" s="777">
        <v>17842803</v>
      </c>
    </row>
    <row r="493" spans="13:22" ht="12.95" customHeight="1">
      <c r="M493" s="505" t="s">
        <v>6031</v>
      </c>
      <c r="N493" s="777">
        <v>4050</v>
      </c>
      <c r="O493" s="776">
        <v>135</v>
      </c>
      <c r="P493" s="777">
        <v>3663301</v>
      </c>
      <c r="Q493" s="777">
        <v>15265242545</v>
      </c>
      <c r="R493" s="777">
        <v>3930</v>
      </c>
      <c r="S493" s="777">
        <v>4450</v>
      </c>
      <c r="T493" s="777">
        <v>3910</v>
      </c>
      <c r="U493" s="777">
        <v>72263</v>
      </c>
      <c r="V493" s="777">
        <v>17842803</v>
      </c>
    </row>
    <row r="494" spans="13:22" ht="12.95" customHeight="1">
      <c r="M494" s="505" t="s">
        <v>6032</v>
      </c>
      <c r="N494" s="777">
        <v>3915</v>
      </c>
      <c r="O494" s="776">
        <v>-5</v>
      </c>
      <c r="P494" s="777">
        <v>112465</v>
      </c>
      <c r="Q494" s="777">
        <v>440015730</v>
      </c>
      <c r="R494" s="777">
        <v>3930</v>
      </c>
      <c r="S494" s="777">
        <v>3940</v>
      </c>
      <c r="T494" s="777">
        <v>3885</v>
      </c>
      <c r="U494" s="777">
        <v>69855</v>
      </c>
      <c r="V494" s="777">
        <v>17842803</v>
      </c>
    </row>
    <row r="495" spans="13:22" ht="12.95" customHeight="1">
      <c r="M495" s="505" t="s">
        <v>6033</v>
      </c>
      <c r="N495" s="777">
        <v>3920</v>
      </c>
      <c r="O495" s="776">
        <v>40</v>
      </c>
      <c r="P495" s="777">
        <v>168028</v>
      </c>
      <c r="Q495" s="777">
        <v>656684760</v>
      </c>
      <c r="R495" s="777">
        <v>3865</v>
      </c>
      <c r="S495" s="777">
        <v>3950</v>
      </c>
      <c r="T495" s="777">
        <v>3855</v>
      </c>
      <c r="U495" s="777">
        <v>69944</v>
      </c>
      <c r="V495" s="777">
        <v>17842803</v>
      </c>
    </row>
    <row r="496" spans="13:22" ht="12.95" customHeight="1">
      <c r="M496" s="505" t="s">
        <v>6034</v>
      </c>
      <c r="N496" s="777">
        <v>3880</v>
      </c>
      <c r="O496" s="776">
        <v>80</v>
      </c>
      <c r="P496" s="777">
        <v>101379</v>
      </c>
      <c r="Q496" s="777">
        <v>393517990</v>
      </c>
      <c r="R496" s="777">
        <v>3800</v>
      </c>
      <c r="S496" s="777">
        <v>3930</v>
      </c>
      <c r="T496" s="777">
        <v>3800</v>
      </c>
      <c r="U496" s="777">
        <v>69230</v>
      </c>
      <c r="V496" s="777">
        <v>17842803</v>
      </c>
    </row>
    <row r="497" spans="13:22" ht="12.95" customHeight="1">
      <c r="M497" s="505" t="s">
        <v>6035</v>
      </c>
      <c r="N497" s="777">
        <v>3800</v>
      </c>
      <c r="O497" s="776">
        <v>-55</v>
      </c>
      <c r="P497" s="777">
        <v>113460</v>
      </c>
      <c r="Q497" s="777">
        <v>435312575</v>
      </c>
      <c r="R497" s="777">
        <v>3855</v>
      </c>
      <c r="S497" s="777">
        <v>3900</v>
      </c>
      <c r="T497" s="777">
        <v>3800</v>
      </c>
      <c r="U497" s="777">
        <v>67803</v>
      </c>
      <c r="V497" s="777">
        <v>17842803</v>
      </c>
    </row>
    <row r="498" spans="13:22" ht="12.95" customHeight="1">
      <c r="M498" s="505" t="s">
        <v>6036</v>
      </c>
      <c r="N498" s="777">
        <v>3855</v>
      </c>
      <c r="O498" s="776">
        <v>-45</v>
      </c>
      <c r="P498" s="777">
        <v>296018</v>
      </c>
      <c r="Q498" s="777">
        <v>1165340360</v>
      </c>
      <c r="R498" s="777">
        <v>3920</v>
      </c>
      <c r="S498" s="777">
        <v>4005</v>
      </c>
      <c r="T498" s="777">
        <v>3850</v>
      </c>
      <c r="U498" s="777">
        <v>68784</v>
      </c>
      <c r="V498" s="777">
        <v>17842803</v>
      </c>
    </row>
    <row r="499" spans="13:22" ht="12.95" customHeight="1">
      <c r="M499" s="505" t="s">
        <v>6037</v>
      </c>
      <c r="N499" s="777">
        <v>3900</v>
      </c>
      <c r="O499" s="776">
        <v>10</v>
      </c>
      <c r="P499" s="777">
        <v>137684</v>
      </c>
      <c r="Q499" s="777">
        <v>536766220</v>
      </c>
      <c r="R499" s="777">
        <v>3870</v>
      </c>
      <c r="S499" s="777">
        <v>3930</v>
      </c>
      <c r="T499" s="777">
        <v>3870</v>
      </c>
      <c r="U499" s="777">
        <v>69587</v>
      </c>
      <c r="V499" s="777">
        <v>17842803</v>
      </c>
    </row>
    <row r="500" spans="13:22" ht="12.95" customHeight="1">
      <c r="M500" s="505" t="s">
        <v>6038</v>
      </c>
      <c r="N500" s="777">
        <v>3890</v>
      </c>
      <c r="O500" s="776">
        <v>80</v>
      </c>
      <c r="P500" s="777">
        <v>313938</v>
      </c>
      <c r="Q500" s="777">
        <v>1202338680</v>
      </c>
      <c r="R500" s="777">
        <v>3760</v>
      </c>
      <c r="S500" s="777">
        <v>4000</v>
      </c>
      <c r="T500" s="777">
        <v>3720</v>
      </c>
      <c r="U500" s="777">
        <v>69409</v>
      </c>
      <c r="V500" s="777">
        <v>17842803</v>
      </c>
    </row>
    <row r="501" spans="13:22" ht="12.95" customHeight="1">
      <c r="M501" s="505" t="s">
        <v>6039</v>
      </c>
      <c r="N501" s="777">
        <v>3810</v>
      </c>
      <c r="O501" s="776">
        <v>-60</v>
      </c>
      <c r="P501" s="777">
        <v>142331</v>
      </c>
      <c r="Q501" s="777">
        <v>543014880</v>
      </c>
      <c r="R501" s="777">
        <v>3870</v>
      </c>
      <c r="S501" s="777">
        <v>3870</v>
      </c>
      <c r="T501" s="777">
        <v>3775</v>
      </c>
      <c r="U501" s="777">
        <v>67981</v>
      </c>
      <c r="V501" s="777">
        <v>17842803</v>
      </c>
    </row>
    <row r="502" spans="13:22" ht="12.95" customHeight="1">
      <c r="M502" s="505" t="s">
        <v>6040</v>
      </c>
      <c r="N502" s="777">
        <v>3870</v>
      </c>
      <c r="O502" s="776">
        <v>5</v>
      </c>
      <c r="P502" s="777">
        <v>79873</v>
      </c>
      <c r="Q502" s="777">
        <v>306697020</v>
      </c>
      <c r="R502" s="777">
        <v>3865</v>
      </c>
      <c r="S502" s="777">
        <v>3870</v>
      </c>
      <c r="T502" s="777">
        <v>3825</v>
      </c>
      <c r="U502" s="777">
        <v>69052</v>
      </c>
      <c r="V502" s="777">
        <v>17842803</v>
      </c>
    </row>
    <row r="503" spans="13:22" ht="12.95" customHeight="1">
      <c r="M503" s="505" t="s">
        <v>6041</v>
      </c>
      <c r="N503" s="777">
        <v>3865</v>
      </c>
      <c r="O503" s="776">
        <v>-65</v>
      </c>
      <c r="P503" s="777">
        <v>172508</v>
      </c>
      <c r="Q503" s="777">
        <v>666322335</v>
      </c>
      <c r="R503" s="777">
        <v>3930</v>
      </c>
      <c r="S503" s="777">
        <v>3930</v>
      </c>
      <c r="T503" s="777">
        <v>3830</v>
      </c>
      <c r="U503" s="777">
        <v>68962</v>
      </c>
      <c r="V503" s="777">
        <v>17842803</v>
      </c>
    </row>
    <row r="504" spans="13:22" ht="12.95" customHeight="1">
      <c r="M504" s="505" t="s">
        <v>6042</v>
      </c>
      <c r="N504" s="777">
        <v>3930</v>
      </c>
      <c r="O504" s="776">
        <v>110</v>
      </c>
      <c r="P504" s="777">
        <v>237731</v>
      </c>
      <c r="Q504" s="777">
        <v>927300795</v>
      </c>
      <c r="R504" s="777">
        <v>3850</v>
      </c>
      <c r="S504" s="777">
        <v>3935</v>
      </c>
      <c r="T504" s="777">
        <v>3825</v>
      </c>
      <c r="U504" s="777">
        <v>70122</v>
      </c>
      <c r="V504" s="777">
        <v>17842803</v>
      </c>
    </row>
    <row r="505" spans="13:22" ht="12.95" customHeight="1">
      <c r="M505" s="505" t="s">
        <v>6043</v>
      </c>
      <c r="N505" s="777">
        <v>3820</v>
      </c>
      <c r="O505" s="776">
        <v>0</v>
      </c>
      <c r="P505" s="777">
        <v>131906</v>
      </c>
      <c r="Q505" s="777">
        <v>504507470</v>
      </c>
      <c r="R505" s="777">
        <v>3820</v>
      </c>
      <c r="S505" s="777">
        <v>3860</v>
      </c>
      <c r="T505" s="777">
        <v>3810</v>
      </c>
      <c r="U505" s="777">
        <v>68160</v>
      </c>
      <c r="V505" s="777">
        <v>17842803</v>
      </c>
    </row>
    <row r="506" spans="13:22" ht="12.95" customHeight="1">
      <c r="M506" s="505" t="s">
        <v>6044</v>
      </c>
      <c r="N506" s="777">
        <v>3820</v>
      </c>
      <c r="O506" s="776">
        <v>10</v>
      </c>
      <c r="P506" s="777">
        <v>159353</v>
      </c>
      <c r="Q506" s="777">
        <v>613131525</v>
      </c>
      <c r="R506" s="777">
        <v>3815</v>
      </c>
      <c r="S506" s="777">
        <v>3890</v>
      </c>
      <c r="T506" s="777">
        <v>3780</v>
      </c>
      <c r="U506" s="777">
        <v>68160</v>
      </c>
      <c r="V506" s="777">
        <v>17842803</v>
      </c>
    </row>
    <row r="507" spans="13:22" ht="12.95" customHeight="1">
      <c r="M507" s="505" t="s">
        <v>6045</v>
      </c>
      <c r="N507" s="777">
        <v>3810</v>
      </c>
      <c r="O507" s="776">
        <v>10</v>
      </c>
      <c r="P507" s="777">
        <v>96245</v>
      </c>
      <c r="Q507" s="777">
        <v>365193740</v>
      </c>
      <c r="R507" s="777">
        <v>3850</v>
      </c>
      <c r="S507" s="777">
        <v>3850</v>
      </c>
      <c r="T507" s="777">
        <v>3755</v>
      </c>
      <c r="U507" s="777">
        <v>67981</v>
      </c>
      <c r="V507" s="777">
        <v>17842803</v>
      </c>
    </row>
    <row r="508" spans="13:22" ht="12.95" customHeight="1">
      <c r="M508" s="505" t="s">
        <v>6046</v>
      </c>
      <c r="N508" s="777">
        <v>3800</v>
      </c>
      <c r="O508" s="776">
        <v>20</v>
      </c>
      <c r="P508" s="777">
        <v>143408</v>
      </c>
      <c r="Q508" s="777">
        <v>545889660</v>
      </c>
      <c r="R508" s="777">
        <v>3785</v>
      </c>
      <c r="S508" s="777">
        <v>3845</v>
      </c>
      <c r="T508" s="777">
        <v>3760</v>
      </c>
      <c r="U508" s="777">
        <v>67803</v>
      </c>
      <c r="V508" s="777">
        <v>17842803</v>
      </c>
    </row>
    <row r="509" spans="13:22" ht="12.95" customHeight="1">
      <c r="M509" s="505" t="s">
        <v>6047</v>
      </c>
      <c r="N509" s="777">
        <v>3780</v>
      </c>
      <c r="O509" s="776">
        <v>35</v>
      </c>
      <c r="P509" s="777">
        <v>87849</v>
      </c>
      <c r="Q509" s="777">
        <v>332083325</v>
      </c>
      <c r="R509" s="777">
        <v>3745</v>
      </c>
      <c r="S509" s="777">
        <v>3805</v>
      </c>
      <c r="T509" s="777">
        <v>3730</v>
      </c>
      <c r="U509" s="777">
        <v>67446</v>
      </c>
      <c r="V509" s="777">
        <v>17842803</v>
      </c>
    </row>
    <row r="510" spans="13:22" ht="12.95" customHeight="1">
      <c r="M510" s="505" t="s">
        <v>6048</v>
      </c>
      <c r="N510" s="777">
        <v>3745</v>
      </c>
      <c r="O510" s="776">
        <v>45</v>
      </c>
      <c r="P510" s="777">
        <v>63584</v>
      </c>
      <c r="Q510" s="777">
        <v>235721475</v>
      </c>
      <c r="R510" s="777">
        <v>3700</v>
      </c>
      <c r="S510" s="777">
        <v>3745</v>
      </c>
      <c r="T510" s="777">
        <v>3675</v>
      </c>
      <c r="U510" s="777">
        <v>66821</v>
      </c>
      <c r="V510" s="777">
        <v>17842803</v>
      </c>
    </row>
    <row r="511" spans="13:22" ht="12.95" customHeight="1">
      <c r="M511" s="505" t="s">
        <v>6049</v>
      </c>
      <c r="N511" s="777">
        <v>3700</v>
      </c>
      <c r="O511" s="776">
        <v>-20</v>
      </c>
      <c r="P511" s="777">
        <v>51492</v>
      </c>
      <c r="Q511" s="777">
        <v>190086995</v>
      </c>
      <c r="R511" s="777">
        <v>3720</v>
      </c>
      <c r="S511" s="777">
        <v>3740</v>
      </c>
      <c r="T511" s="777">
        <v>3675</v>
      </c>
      <c r="U511" s="777">
        <v>66018</v>
      </c>
      <c r="V511" s="777">
        <v>17842803</v>
      </c>
    </row>
    <row r="512" spans="13:22" ht="12.95" customHeight="1">
      <c r="M512" s="505" t="s">
        <v>6050</v>
      </c>
      <c r="N512" s="777">
        <v>3720</v>
      </c>
      <c r="O512" s="776">
        <v>25</v>
      </c>
      <c r="P512" s="777">
        <v>40834</v>
      </c>
      <c r="Q512" s="777">
        <v>150556585</v>
      </c>
      <c r="R512" s="777">
        <v>3695</v>
      </c>
      <c r="S512" s="777">
        <v>3720</v>
      </c>
      <c r="T512" s="777">
        <v>3665</v>
      </c>
      <c r="U512" s="777">
        <v>66375</v>
      </c>
      <c r="V512" s="777">
        <v>17842803</v>
      </c>
    </row>
    <row r="513" spans="13:22" ht="12.95" customHeight="1">
      <c r="M513" s="505" t="s">
        <v>6051</v>
      </c>
      <c r="N513" s="777">
        <v>3695</v>
      </c>
      <c r="O513" s="776">
        <v>-15</v>
      </c>
      <c r="P513" s="777">
        <v>62933</v>
      </c>
      <c r="Q513" s="777">
        <v>232794065</v>
      </c>
      <c r="R513" s="777">
        <v>3710</v>
      </c>
      <c r="S513" s="777">
        <v>3780</v>
      </c>
      <c r="T513" s="777">
        <v>3680</v>
      </c>
      <c r="U513" s="777">
        <v>65929</v>
      </c>
      <c r="V513" s="777">
        <v>17842803</v>
      </c>
    </row>
    <row r="514" spans="13:22" ht="12.95" customHeight="1">
      <c r="M514" s="505" t="s">
        <v>6052</v>
      </c>
      <c r="N514" s="777">
        <v>3710</v>
      </c>
      <c r="O514" s="776">
        <v>-20</v>
      </c>
      <c r="P514" s="777">
        <v>59483</v>
      </c>
      <c r="Q514" s="777">
        <v>221254345</v>
      </c>
      <c r="R514" s="777">
        <v>3715</v>
      </c>
      <c r="S514" s="777">
        <v>3765</v>
      </c>
      <c r="T514" s="777">
        <v>3700</v>
      </c>
      <c r="U514" s="777">
        <v>66197</v>
      </c>
      <c r="V514" s="777">
        <v>17842803</v>
      </c>
    </row>
    <row r="515" spans="13:22" ht="12.95" customHeight="1">
      <c r="M515" s="505" t="s">
        <v>6053</v>
      </c>
      <c r="N515" s="777">
        <v>3730</v>
      </c>
      <c r="O515" s="776">
        <v>-90</v>
      </c>
      <c r="P515" s="777">
        <v>168728</v>
      </c>
      <c r="Q515" s="777">
        <v>637910285</v>
      </c>
      <c r="R515" s="777">
        <v>3820</v>
      </c>
      <c r="S515" s="777">
        <v>3865</v>
      </c>
      <c r="T515" s="777">
        <v>3730</v>
      </c>
      <c r="U515" s="777">
        <v>66554</v>
      </c>
      <c r="V515" s="777">
        <v>17842803</v>
      </c>
    </row>
    <row r="516" spans="13:22" ht="12.95" customHeight="1">
      <c r="M516" s="505" t="s">
        <v>6054</v>
      </c>
      <c r="N516" s="777">
        <v>3820</v>
      </c>
      <c r="O516" s="776">
        <v>-50</v>
      </c>
      <c r="P516" s="777">
        <v>377179</v>
      </c>
      <c r="Q516" s="777">
        <v>1473020435</v>
      </c>
      <c r="R516" s="777">
        <v>3925</v>
      </c>
      <c r="S516" s="777">
        <v>3980</v>
      </c>
      <c r="T516" s="777">
        <v>3820</v>
      </c>
      <c r="U516" s="777">
        <v>68160</v>
      </c>
      <c r="V516" s="777">
        <v>17842803</v>
      </c>
    </row>
    <row r="517" spans="13:22" ht="12.95" customHeight="1">
      <c r="M517" s="505" t="s">
        <v>6055</v>
      </c>
      <c r="N517" s="777">
        <v>3870</v>
      </c>
      <c r="O517" s="776">
        <v>65</v>
      </c>
      <c r="P517" s="777">
        <v>155319</v>
      </c>
      <c r="Q517" s="777">
        <v>594784660</v>
      </c>
      <c r="R517" s="777">
        <v>3820</v>
      </c>
      <c r="S517" s="777">
        <v>3875</v>
      </c>
      <c r="T517" s="777">
        <v>3770</v>
      </c>
      <c r="U517" s="777">
        <v>69052</v>
      </c>
      <c r="V517" s="777">
        <v>17842803</v>
      </c>
    </row>
    <row r="518" spans="13:22" ht="12.95" customHeight="1">
      <c r="M518" s="505" t="s">
        <v>6056</v>
      </c>
      <c r="N518" s="777">
        <v>3805</v>
      </c>
      <c r="O518" s="776">
        <v>50</v>
      </c>
      <c r="P518" s="777">
        <v>81169</v>
      </c>
      <c r="Q518" s="777">
        <v>308128130</v>
      </c>
      <c r="R518" s="777">
        <v>3760</v>
      </c>
      <c r="S518" s="777">
        <v>3835</v>
      </c>
      <c r="T518" s="777">
        <v>3760</v>
      </c>
      <c r="U518" s="777">
        <v>67892</v>
      </c>
      <c r="V518" s="777">
        <v>17842803</v>
      </c>
    </row>
    <row r="519" spans="13:22" ht="12.95" customHeight="1">
      <c r="M519" s="505" t="s">
        <v>6057</v>
      </c>
      <c r="N519" s="777">
        <v>3755</v>
      </c>
      <c r="O519" s="776">
        <v>-125</v>
      </c>
      <c r="P519" s="777">
        <v>193976</v>
      </c>
      <c r="Q519" s="777">
        <v>733073315</v>
      </c>
      <c r="R519" s="777">
        <v>3845</v>
      </c>
      <c r="S519" s="777">
        <v>3865</v>
      </c>
      <c r="T519" s="777">
        <v>3725</v>
      </c>
      <c r="U519" s="777">
        <v>67000</v>
      </c>
      <c r="V519" s="777">
        <v>17842803</v>
      </c>
    </row>
    <row r="520" spans="13:22" ht="12.95" customHeight="1">
      <c r="M520" s="505" t="s">
        <v>6058</v>
      </c>
      <c r="N520" s="777">
        <v>3880</v>
      </c>
      <c r="O520" s="776">
        <v>95</v>
      </c>
      <c r="P520" s="777">
        <v>262534</v>
      </c>
      <c r="Q520" s="777">
        <v>1007984780</v>
      </c>
      <c r="R520" s="777">
        <v>3790</v>
      </c>
      <c r="S520" s="777">
        <v>3900</v>
      </c>
      <c r="T520" s="777">
        <v>3720</v>
      </c>
      <c r="U520" s="777">
        <v>69230</v>
      </c>
      <c r="V520" s="777">
        <v>17842803</v>
      </c>
    </row>
    <row r="521" spans="13:22" ht="12.95" customHeight="1">
      <c r="M521" s="505" t="s">
        <v>6059</v>
      </c>
      <c r="N521" s="777">
        <v>3785</v>
      </c>
      <c r="O521" s="776">
        <v>105</v>
      </c>
      <c r="P521" s="777">
        <v>124139</v>
      </c>
      <c r="Q521" s="777">
        <v>466835810</v>
      </c>
      <c r="R521" s="777">
        <v>3690</v>
      </c>
      <c r="S521" s="777">
        <v>3800</v>
      </c>
      <c r="T521" s="777">
        <v>3655</v>
      </c>
      <c r="U521" s="777">
        <v>67535</v>
      </c>
      <c r="V521" s="777">
        <v>17842803</v>
      </c>
    </row>
    <row r="522" spans="13:22" ht="12.95" customHeight="1">
      <c r="M522" s="505" t="s">
        <v>6060</v>
      </c>
      <c r="N522" s="777">
        <v>3680</v>
      </c>
      <c r="O522" s="776">
        <v>-10</v>
      </c>
      <c r="P522" s="777">
        <v>74936</v>
      </c>
      <c r="Q522" s="777">
        <v>271699700</v>
      </c>
      <c r="R522" s="777">
        <v>3690</v>
      </c>
      <c r="S522" s="777">
        <v>3690</v>
      </c>
      <c r="T522" s="777">
        <v>3540</v>
      </c>
      <c r="U522" s="777">
        <v>65662</v>
      </c>
      <c r="V522" s="777">
        <v>17842803</v>
      </c>
    </row>
    <row r="523" spans="13:22" ht="12.95" customHeight="1">
      <c r="M523" s="505" t="s">
        <v>6061</v>
      </c>
      <c r="N523" s="777">
        <v>3690</v>
      </c>
      <c r="O523" s="776">
        <v>-60</v>
      </c>
      <c r="P523" s="777">
        <v>100050</v>
      </c>
      <c r="Q523" s="777">
        <v>372749785</v>
      </c>
      <c r="R523" s="777">
        <v>3770</v>
      </c>
      <c r="S523" s="777">
        <v>3805</v>
      </c>
      <c r="T523" s="777">
        <v>3665</v>
      </c>
      <c r="U523" s="777">
        <v>65840</v>
      </c>
      <c r="V523" s="777">
        <v>17842803</v>
      </c>
    </row>
    <row r="524" spans="13:22" ht="12.95" customHeight="1">
      <c r="M524" s="505" t="s">
        <v>6062</v>
      </c>
      <c r="N524" s="777">
        <v>3750</v>
      </c>
      <c r="O524" s="776">
        <v>30</v>
      </c>
      <c r="P524" s="777">
        <v>55230</v>
      </c>
      <c r="Q524" s="777">
        <v>205451840</v>
      </c>
      <c r="R524" s="777">
        <v>3720</v>
      </c>
      <c r="S524" s="777">
        <v>3755</v>
      </c>
      <c r="T524" s="777">
        <v>3685</v>
      </c>
      <c r="U524" s="777">
        <v>66911</v>
      </c>
      <c r="V524" s="777">
        <v>17842803</v>
      </c>
    </row>
    <row r="525" spans="13:22" ht="12.95" customHeight="1">
      <c r="M525" s="505" t="s">
        <v>6063</v>
      </c>
      <c r="N525" s="777">
        <v>3720</v>
      </c>
      <c r="O525" s="776">
        <v>30</v>
      </c>
      <c r="P525" s="777">
        <v>50387</v>
      </c>
      <c r="Q525" s="777">
        <v>186838200</v>
      </c>
      <c r="R525" s="777">
        <v>3670</v>
      </c>
      <c r="S525" s="777">
        <v>3740</v>
      </c>
      <c r="T525" s="777">
        <v>3670</v>
      </c>
      <c r="U525" s="777">
        <v>66375</v>
      </c>
      <c r="V525" s="777">
        <v>17842803</v>
      </c>
    </row>
    <row r="526" spans="13:22" ht="12.95" customHeight="1">
      <c r="M526" s="505" t="s">
        <v>6064</v>
      </c>
      <c r="N526" s="777">
        <v>3690</v>
      </c>
      <c r="O526" s="776">
        <v>-10</v>
      </c>
      <c r="P526" s="777">
        <v>66865</v>
      </c>
      <c r="Q526" s="777">
        <v>246606940</v>
      </c>
      <c r="R526" s="777">
        <v>3705</v>
      </c>
      <c r="S526" s="777">
        <v>3730</v>
      </c>
      <c r="T526" s="777">
        <v>3655</v>
      </c>
      <c r="U526" s="777">
        <v>65840</v>
      </c>
      <c r="V526" s="777">
        <v>17842803</v>
      </c>
    </row>
    <row r="527" spans="13:22" ht="12.95" customHeight="1">
      <c r="M527" s="505" t="s">
        <v>6065</v>
      </c>
      <c r="N527" s="777">
        <v>3700</v>
      </c>
      <c r="O527" s="776">
        <v>40</v>
      </c>
      <c r="P527" s="777">
        <v>74288</v>
      </c>
      <c r="Q527" s="777">
        <v>270225445</v>
      </c>
      <c r="R527" s="777">
        <v>3660</v>
      </c>
      <c r="S527" s="777">
        <v>3700</v>
      </c>
      <c r="T527" s="777">
        <v>3590</v>
      </c>
      <c r="U527" s="777">
        <v>66018</v>
      </c>
      <c r="V527" s="777">
        <v>17842803</v>
      </c>
    </row>
    <row r="528" spans="13:22" ht="12.95" customHeight="1">
      <c r="M528" s="505" t="s">
        <v>6066</v>
      </c>
      <c r="N528" s="777">
        <v>3660</v>
      </c>
      <c r="O528" s="776">
        <v>0</v>
      </c>
      <c r="P528" s="777">
        <v>79560</v>
      </c>
      <c r="Q528" s="777">
        <v>291476575</v>
      </c>
      <c r="R528" s="777">
        <v>3670</v>
      </c>
      <c r="S528" s="777">
        <v>3705</v>
      </c>
      <c r="T528" s="777">
        <v>3630</v>
      </c>
      <c r="U528" s="777">
        <v>65305</v>
      </c>
      <c r="V528" s="777">
        <v>17842803</v>
      </c>
    </row>
    <row r="529" spans="13:22" ht="12.95" customHeight="1">
      <c r="M529" s="505" t="s">
        <v>6067</v>
      </c>
      <c r="N529" s="777">
        <v>3660</v>
      </c>
      <c r="O529" s="776">
        <v>-100</v>
      </c>
      <c r="P529" s="777">
        <v>170046</v>
      </c>
      <c r="Q529" s="777">
        <v>631747120</v>
      </c>
      <c r="R529" s="777">
        <v>3750</v>
      </c>
      <c r="S529" s="777">
        <v>3795</v>
      </c>
      <c r="T529" s="777">
        <v>3660</v>
      </c>
      <c r="U529" s="777">
        <v>65305</v>
      </c>
      <c r="V529" s="777">
        <v>17842803</v>
      </c>
    </row>
    <row r="530" spans="13:22" ht="12.95" customHeight="1">
      <c r="M530" s="505" t="s">
        <v>6068</v>
      </c>
      <c r="N530" s="777">
        <v>3760</v>
      </c>
      <c r="O530" s="776">
        <v>-20</v>
      </c>
      <c r="P530" s="777">
        <v>48964</v>
      </c>
      <c r="Q530" s="777">
        <v>183558540</v>
      </c>
      <c r="R530" s="777">
        <v>3785</v>
      </c>
      <c r="S530" s="777">
        <v>3785</v>
      </c>
      <c r="T530" s="777">
        <v>3720</v>
      </c>
      <c r="U530" s="777">
        <v>67089</v>
      </c>
      <c r="V530" s="777">
        <v>17842803</v>
      </c>
    </row>
    <row r="531" spans="13:22" ht="12.95" customHeight="1">
      <c r="M531" s="505" t="s">
        <v>6069</v>
      </c>
      <c r="N531" s="777">
        <v>3780</v>
      </c>
      <c r="O531" s="776">
        <v>-85</v>
      </c>
      <c r="P531" s="777">
        <v>153393</v>
      </c>
      <c r="Q531" s="777">
        <v>580525400</v>
      </c>
      <c r="R531" s="777">
        <v>3890</v>
      </c>
      <c r="S531" s="777">
        <v>3890</v>
      </c>
      <c r="T531" s="777">
        <v>3730</v>
      </c>
      <c r="U531" s="777">
        <v>67446</v>
      </c>
      <c r="V531" s="777">
        <v>17842803</v>
      </c>
    </row>
    <row r="532" spans="13:22" ht="12.95" customHeight="1">
      <c r="M532" s="505" t="s">
        <v>6070</v>
      </c>
      <c r="N532" s="777">
        <v>3865</v>
      </c>
      <c r="O532" s="776">
        <v>-15</v>
      </c>
      <c r="P532" s="777">
        <v>246618</v>
      </c>
      <c r="Q532" s="777">
        <v>958318580</v>
      </c>
      <c r="R532" s="777">
        <v>3920</v>
      </c>
      <c r="S532" s="777">
        <v>3935</v>
      </c>
      <c r="T532" s="777">
        <v>3835</v>
      </c>
      <c r="U532" s="777">
        <v>68962</v>
      </c>
      <c r="V532" s="777">
        <v>17842803</v>
      </c>
    </row>
    <row r="533" spans="13:22" ht="12.95" customHeight="1">
      <c r="M533" s="505" t="s">
        <v>6071</v>
      </c>
      <c r="N533" s="777">
        <v>3880</v>
      </c>
      <c r="O533" s="776">
        <v>55</v>
      </c>
      <c r="P533" s="777">
        <v>151334</v>
      </c>
      <c r="Q533" s="777">
        <v>580771485</v>
      </c>
      <c r="R533" s="777">
        <v>3815</v>
      </c>
      <c r="S533" s="777">
        <v>3880</v>
      </c>
      <c r="T533" s="777">
        <v>3785</v>
      </c>
      <c r="U533" s="777">
        <v>69230</v>
      </c>
      <c r="V533" s="777">
        <v>17842803</v>
      </c>
    </row>
    <row r="534" spans="13:22" ht="12.95" customHeight="1">
      <c r="M534" s="505" t="s">
        <v>6072</v>
      </c>
      <c r="N534" s="777">
        <v>3825</v>
      </c>
      <c r="O534" s="776">
        <v>115</v>
      </c>
      <c r="P534" s="777">
        <v>297234</v>
      </c>
      <c r="Q534" s="777">
        <v>1131129130</v>
      </c>
      <c r="R534" s="777">
        <v>3720</v>
      </c>
      <c r="S534" s="777">
        <v>3875</v>
      </c>
      <c r="T534" s="777">
        <v>3715</v>
      </c>
      <c r="U534" s="777">
        <v>68249</v>
      </c>
      <c r="V534" s="777">
        <v>17842803</v>
      </c>
    </row>
    <row r="535" spans="13:22" ht="12.95" customHeight="1">
      <c r="M535" s="505" t="s">
        <v>6073</v>
      </c>
      <c r="N535" s="777">
        <v>3710</v>
      </c>
      <c r="O535" s="776">
        <v>0</v>
      </c>
      <c r="P535" s="777">
        <v>92932</v>
      </c>
      <c r="Q535" s="777">
        <v>344590405</v>
      </c>
      <c r="R535" s="777">
        <v>3710</v>
      </c>
      <c r="S535" s="777">
        <v>3750</v>
      </c>
      <c r="T535" s="777">
        <v>3665</v>
      </c>
      <c r="U535" s="777">
        <v>66197</v>
      </c>
      <c r="V535" s="777">
        <v>17842803</v>
      </c>
    </row>
    <row r="536" spans="13:22" ht="12.95" customHeight="1">
      <c r="M536" s="505" t="s">
        <v>6074</v>
      </c>
      <c r="N536" s="777">
        <v>3710</v>
      </c>
      <c r="O536" s="776">
        <v>-20</v>
      </c>
      <c r="P536" s="777">
        <v>189016</v>
      </c>
      <c r="Q536" s="777">
        <v>698722485</v>
      </c>
      <c r="R536" s="777">
        <v>3750</v>
      </c>
      <c r="S536" s="777">
        <v>3750</v>
      </c>
      <c r="T536" s="777">
        <v>3665</v>
      </c>
      <c r="U536" s="777">
        <v>66197</v>
      </c>
      <c r="V536" s="777">
        <v>17842803</v>
      </c>
    </row>
    <row r="537" spans="13:22" ht="12.95" customHeight="1">
      <c r="M537" s="505" t="s">
        <v>6075</v>
      </c>
      <c r="N537" s="777">
        <v>3730</v>
      </c>
      <c r="O537" s="776">
        <v>0</v>
      </c>
      <c r="P537" s="777">
        <v>113301</v>
      </c>
      <c r="Q537" s="777">
        <v>422488285</v>
      </c>
      <c r="R537" s="777">
        <v>3730</v>
      </c>
      <c r="S537" s="777">
        <v>3775</v>
      </c>
      <c r="T537" s="777">
        <v>3695</v>
      </c>
      <c r="U537" s="777">
        <v>66554</v>
      </c>
      <c r="V537" s="777">
        <v>17842803</v>
      </c>
    </row>
    <row r="538" spans="13:22" ht="12.95" customHeight="1">
      <c r="M538" s="505" t="s">
        <v>6076</v>
      </c>
      <c r="N538" s="777">
        <v>3730</v>
      </c>
      <c r="O538" s="776">
        <v>15</v>
      </c>
      <c r="P538" s="777">
        <v>178151</v>
      </c>
      <c r="Q538" s="777">
        <v>667213655</v>
      </c>
      <c r="R538" s="777">
        <v>3745</v>
      </c>
      <c r="S538" s="777">
        <v>3805</v>
      </c>
      <c r="T538" s="777">
        <v>3705</v>
      </c>
      <c r="U538" s="777">
        <v>66554</v>
      </c>
      <c r="V538" s="777">
        <v>17842803</v>
      </c>
    </row>
    <row r="539" spans="13:22" ht="12.95" customHeight="1">
      <c r="M539" s="505" t="s">
        <v>6077</v>
      </c>
      <c r="N539" s="777">
        <v>3715</v>
      </c>
      <c r="O539" s="776">
        <v>20</v>
      </c>
      <c r="P539" s="777">
        <v>268761</v>
      </c>
      <c r="Q539" s="777">
        <v>1000425880</v>
      </c>
      <c r="R539" s="777">
        <v>3740</v>
      </c>
      <c r="S539" s="777">
        <v>3785</v>
      </c>
      <c r="T539" s="777">
        <v>3670</v>
      </c>
      <c r="U539" s="777">
        <v>66286</v>
      </c>
      <c r="V539" s="777">
        <v>17842803</v>
      </c>
    </row>
    <row r="540" spans="13:22" ht="12.95" customHeight="1">
      <c r="M540" s="505" t="s">
        <v>6078</v>
      </c>
      <c r="N540" s="777">
        <v>3695</v>
      </c>
      <c r="O540" s="776">
        <v>165</v>
      </c>
      <c r="P540" s="777">
        <v>719403</v>
      </c>
      <c r="Q540" s="777">
        <v>2662512100</v>
      </c>
      <c r="R540" s="777">
        <v>3525</v>
      </c>
      <c r="S540" s="777">
        <v>3875</v>
      </c>
      <c r="T540" s="777">
        <v>3450</v>
      </c>
      <c r="U540" s="777">
        <v>65929</v>
      </c>
      <c r="V540" s="777">
        <v>17842803</v>
      </c>
    </row>
    <row r="541" spans="13:22" ht="12.95" customHeight="1">
      <c r="M541" s="505" t="s">
        <v>6079</v>
      </c>
      <c r="N541" s="777">
        <v>3530</v>
      </c>
      <c r="O541" s="776">
        <v>-140</v>
      </c>
      <c r="P541" s="777">
        <v>217870</v>
      </c>
      <c r="Q541" s="777">
        <v>780479180</v>
      </c>
      <c r="R541" s="777">
        <v>3700</v>
      </c>
      <c r="S541" s="777">
        <v>3700</v>
      </c>
      <c r="T541" s="777">
        <v>3500</v>
      </c>
      <c r="U541" s="777">
        <v>62985</v>
      </c>
      <c r="V541" s="777">
        <v>17842803</v>
      </c>
    </row>
    <row r="542" spans="13:22" ht="12.95" customHeight="1">
      <c r="M542" s="505" t="s">
        <v>6080</v>
      </c>
      <c r="N542" s="777">
        <v>3670</v>
      </c>
      <c r="O542" s="776">
        <v>130</v>
      </c>
      <c r="P542" s="777">
        <v>220247</v>
      </c>
      <c r="Q542" s="777">
        <v>803544550</v>
      </c>
      <c r="R542" s="777">
        <v>3615</v>
      </c>
      <c r="S542" s="777">
        <v>3710</v>
      </c>
      <c r="T542" s="777">
        <v>3570</v>
      </c>
      <c r="U542" s="777">
        <v>65483</v>
      </c>
      <c r="V542" s="777">
        <v>17842803</v>
      </c>
    </row>
    <row r="543" spans="13:22" ht="12.95" customHeight="1">
      <c r="M543" s="505" t="s">
        <v>6081</v>
      </c>
      <c r="N543" s="777">
        <v>3540</v>
      </c>
      <c r="O543" s="776">
        <v>-15</v>
      </c>
      <c r="P543" s="777">
        <v>131226</v>
      </c>
      <c r="Q543" s="777">
        <v>458628015</v>
      </c>
      <c r="R543" s="777">
        <v>3595</v>
      </c>
      <c r="S543" s="777">
        <v>3595</v>
      </c>
      <c r="T543" s="777">
        <v>3435</v>
      </c>
      <c r="U543" s="777">
        <v>63164</v>
      </c>
      <c r="V543" s="777">
        <v>17842803</v>
      </c>
    </row>
    <row r="544" spans="13:22" ht="12.95" customHeight="1">
      <c r="M544" s="505" t="s">
        <v>6082</v>
      </c>
      <c r="N544" s="777">
        <v>3555</v>
      </c>
      <c r="O544" s="776">
        <v>-25</v>
      </c>
      <c r="P544" s="777">
        <v>142049</v>
      </c>
      <c r="Q544" s="777">
        <v>506447985</v>
      </c>
      <c r="R544" s="777">
        <v>3630</v>
      </c>
      <c r="S544" s="777">
        <v>3630</v>
      </c>
      <c r="T544" s="777">
        <v>3540</v>
      </c>
      <c r="U544" s="777">
        <v>63431</v>
      </c>
      <c r="V544" s="777">
        <v>17842803</v>
      </c>
    </row>
    <row r="545" spans="13:22" ht="12.95" customHeight="1">
      <c r="M545" s="505" t="s">
        <v>6083</v>
      </c>
      <c r="N545" s="777">
        <v>3580</v>
      </c>
      <c r="O545" s="776">
        <v>-10</v>
      </c>
      <c r="P545" s="777">
        <v>137736</v>
      </c>
      <c r="Q545" s="777">
        <v>492137540</v>
      </c>
      <c r="R545" s="777">
        <v>3600</v>
      </c>
      <c r="S545" s="777">
        <v>3640</v>
      </c>
      <c r="T545" s="777">
        <v>3520</v>
      </c>
      <c r="U545" s="777">
        <v>63877</v>
      </c>
      <c r="V545" s="777">
        <v>17842803</v>
      </c>
    </row>
    <row r="546" spans="13:22" ht="12.95" customHeight="1">
      <c r="M546" s="505" t="s">
        <v>6084</v>
      </c>
      <c r="N546" s="777">
        <v>3590</v>
      </c>
      <c r="O546" s="776">
        <v>-155</v>
      </c>
      <c r="P546" s="777">
        <v>256391</v>
      </c>
      <c r="Q546" s="777">
        <v>927308190</v>
      </c>
      <c r="R546" s="777">
        <v>3700</v>
      </c>
      <c r="S546" s="777">
        <v>3740</v>
      </c>
      <c r="T546" s="777">
        <v>3560</v>
      </c>
      <c r="U546" s="777">
        <v>64056</v>
      </c>
      <c r="V546" s="777">
        <v>17842803</v>
      </c>
    </row>
    <row r="547" spans="13:22" ht="12.95" customHeight="1">
      <c r="M547" s="505" t="s">
        <v>6085</v>
      </c>
      <c r="N547" s="777">
        <v>3745</v>
      </c>
      <c r="O547" s="776">
        <v>-125</v>
      </c>
      <c r="P547" s="777">
        <v>228524</v>
      </c>
      <c r="Q547" s="777">
        <v>863053670</v>
      </c>
      <c r="R547" s="777">
        <v>3850</v>
      </c>
      <c r="S547" s="777">
        <v>3865</v>
      </c>
      <c r="T547" s="777">
        <v>3725</v>
      </c>
      <c r="U547" s="777">
        <v>66821</v>
      </c>
      <c r="V547" s="777">
        <v>17842803</v>
      </c>
    </row>
    <row r="548" spans="13:22" ht="12.95" customHeight="1">
      <c r="M548" s="505" t="s">
        <v>6086</v>
      </c>
      <c r="N548" s="777">
        <v>3870</v>
      </c>
      <c r="O548" s="776">
        <v>105</v>
      </c>
      <c r="P548" s="777">
        <v>192860</v>
      </c>
      <c r="Q548" s="777">
        <v>731082800</v>
      </c>
      <c r="R548" s="777">
        <v>3795</v>
      </c>
      <c r="S548" s="777">
        <v>3870</v>
      </c>
      <c r="T548" s="777">
        <v>3720</v>
      </c>
      <c r="U548" s="777">
        <v>69052</v>
      </c>
      <c r="V548" s="777">
        <v>17842803</v>
      </c>
    </row>
    <row r="549" spans="13:22" ht="12.95" customHeight="1">
      <c r="M549" s="505" t="s">
        <v>6087</v>
      </c>
      <c r="N549" s="777">
        <v>3765</v>
      </c>
      <c r="O549" s="776">
        <v>-115</v>
      </c>
      <c r="P549" s="777">
        <v>260408</v>
      </c>
      <c r="Q549" s="777">
        <v>985551485</v>
      </c>
      <c r="R549" s="777">
        <v>3870</v>
      </c>
      <c r="S549" s="777">
        <v>3905</v>
      </c>
      <c r="T549" s="777">
        <v>3720</v>
      </c>
      <c r="U549" s="777">
        <v>67178</v>
      </c>
      <c r="V549" s="777">
        <v>17842803</v>
      </c>
    </row>
    <row r="550" spans="13:22" ht="12.95" customHeight="1">
      <c r="M550" s="505" t="s">
        <v>6088</v>
      </c>
      <c r="N550" s="777">
        <v>3880</v>
      </c>
      <c r="O550" s="776">
        <v>-15</v>
      </c>
      <c r="P550" s="777">
        <v>191686</v>
      </c>
      <c r="Q550" s="777">
        <v>750198790</v>
      </c>
      <c r="R550" s="777">
        <v>3935</v>
      </c>
      <c r="S550" s="777">
        <v>3975</v>
      </c>
      <c r="T550" s="777">
        <v>3870</v>
      </c>
      <c r="U550" s="777">
        <v>69230</v>
      </c>
      <c r="V550" s="777">
        <v>17842803</v>
      </c>
    </row>
    <row r="551" spans="13:22" ht="12.95" customHeight="1">
      <c r="M551" s="505" t="s">
        <v>6089</v>
      </c>
      <c r="N551" s="777">
        <v>3895</v>
      </c>
      <c r="O551" s="776">
        <v>55</v>
      </c>
      <c r="P551" s="777">
        <v>182938</v>
      </c>
      <c r="Q551" s="777">
        <v>707735460</v>
      </c>
      <c r="R551" s="777">
        <v>3855</v>
      </c>
      <c r="S551" s="777">
        <v>3940</v>
      </c>
      <c r="T551" s="777">
        <v>3805</v>
      </c>
      <c r="U551" s="777">
        <v>69498</v>
      </c>
      <c r="V551" s="777">
        <v>17842803</v>
      </c>
    </row>
    <row r="552" spans="13:22" ht="12.95" customHeight="1">
      <c r="M552" s="505" t="s">
        <v>6090</v>
      </c>
      <c r="N552" s="777">
        <v>3840</v>
      </c>
      <c r="O552" s="776">
        <v>-65</v>
      </c>
      <c r="P552" s="777">
        <v>273308</v>
      </c>
      <c r="Q552" s="777">
        <v>1055240130</v>
      </c>
      <c r="R552" s="777">
        <v>3910</v>
      </c>
      <c r="S552" s="777">
        <v>3965</v>
      </c>
      <c r="T552" s="777">
        <v>3775</v>
      </c>
      <c r="U552" s="777">
        <v>68516</v>
      </c>
      <c r="V552" s="777">
        <v>17842803</v>
      </c>
    </row>
    <row r="553" spans="13:22" ht="12.95" customHeight="1">
      <c r="M553" s="505" t="s">
        <v>6091</v>
      </c>
      <c r="N553" s="777">
        <v>3905</v>
      </c>
      <c r="O553" s="776">
        <v>180</v>
      </c>
      <c r="P553" s="777">
        <v>343450</v>
      </c>
      <c r="Q553" s="777">
        <v>1322052235</v>
      </c>
      <c r="R553" s="777">
        <v>3770</v>
      </c>
      <c r="S553" s="777">
        <v>3905</v>
      </c>
      <c r="T553" s="777">
        <v>3745</v>
      </c>
      <c r="U553" s="777">
        <v>69676</v>
      </c>
      <c r="V553" s="777">
        <v>17842803</v>
      </c>
    </row>
    <row r="554" spans="13:22" ht="12.95" customHeight="1">
      <c r="M554" s="505" t="s">
        <v>6092</v>
      </c>
      <c r="N554" s="777">
        <v>3725</v>
      </c>
      <c r="O554" s="776">
        <v>-130</v>
      </c>
      <c r="P554" s="777">
        <v>500700</v>
      </c>
      <c r="Q554" s="777">
        <v>1922637290</v>
      </c>
      <c r="R554" s="777">
        <v>3880</v>
      </c>
      <c r="S554" s="777">
        <v>3965</v>
      </c>
      <c r="T554" s="777">
        <v>3650</v>
      </c>
      <c r="U554" s="777">
        <v>66464</v>
      </c>
      <c r="V554" s="777">
        <v>17842803</v>
      </c>
    </row>
    <row r="555" spans="13:22" ht="12.95" customHeight="1">
      <c r="M555" s="505" t="s">
        <v>6093</v>
      </c>
      <c r="N555" s="777">
        <v>3855</v>
      </c>
      <c r="O555" s="776">
        <v>-55</v>
      </c>
      <c r="P555" s="777">
        <v>417298</v>
      </c>
      <c r="Q555" s="777">
        <v>1633119180</v>
      </c>
      <c r="R555" s="777">
        <v>3910</v>
      </c>
      <c r="S555" s="777">
        <v>4005</v>
      </c>
      <c r="T555" s="777">
        <v>3820</v>
      </c>
      <c r="U555" s="777">
        <v>68784</v>
      </c>
      <c r="V555" s="777">
        <v>17842803</v>
      </c>
    </row>
    <row r="556" spans="13:22" ht="12.95" customHeight="1">
      <c r="M556" s="505" t="s">
        <v>6094</v>
      </c>
      <c r="N556" s="777">
        <v>3910</v>
      </c>
      <c r="O556" s="776">
        <v>40</v>
      </c>
      <c r="P556" s="777">
        <v>959213</v>
      </c>
      <c r="Q556" s="777">
        <v>3780887565</v>
      </c>
      <c r="R556" s="777">
        <v>3860</v>
      </c>
      <c r="S556" s="777">
        <v>4035</v>
      </c>
      <c r="T556" s="777">
        <v>3835</v>
      </c>
      <c r="U556" s="777">
        <v>69765</v>
      </c>
      <c r="V556" s="777">
        <v>17842803</v>
      </c>
    </row>
    <row r="557" spans="13:22" ht="12.95" customHeight="1">
      <c r="M557" s="505" t="s">
        <v>6095</v>
      </c>
      <c r="N557" s="777">
        <v>3870</v>
      </c>
      <c r="O557" s="776">
        <v>190</v>
      </c>
      <c r="P557" s="777">
        <v>1870863</v>
      </c>
      <c r="Q557" s="777">
        <v>7315332140</v>
      </c>
      <c r="R557" s="777">
        <v>3700</v>
      </c>
      <c r="S557" s="777">
        <v>4120</v>
      </c>
      <c r="T557" s="777">
        <v>3695</v>
      </c>
      <c r="U557" s="777">
        <v>69052</v>
      </c>
      <c r="V557" s="777">
        <v>17842803</v>
      </c>
    </row>
    <row r="558" spans="13:22" ht="12.95" customHeight="1">
      <c r="M558" s="505" t="s">
        <v>6096</v>
      </c>
      <c r="N558" s="777">
        <v>3680</v>
      </c>
      <c r="O558" s="776">
        <v>-125</v>
      </c>
      <c r="P558" s="777">
        <v>521669</v>
      </c>
      <c r="Q558" s="777">
        <v>1965069825</v>
      </c>
      <c r="R558" s="777">
        <v>3820</v>
      </c>
      <c r="S558" s="777">
        <v>3880</v>
      </c>
      <c r="T558" s="777">
        <v>3680</v>
      </c>
      <c r="U558" s="777">
        <v>65662</v>
      </c>
      <c r="V558" s="777">
        <v>17842803</v>
      </c>
    </row>
    <row r="559" spans="13:22" ht="12.95" customHeight="1">
      <c r="M559" s="505" t="s">
        <v>6097</v>
      </c>
      <c r="N559" s="777">
        <v>3805</v>
      </c>
      <c r="O559" s="776">
        <v>155</v>
      </c>
      <c r="P559" s="777">
        <v>1362233</v>
      </c>
      <c r="Q559" s="777">
        <v>5093790215</v>
      </c>
      <c r="R559" s="777">
        <v>3640</v>
      </c>
      <c r="S559" s="777">
        <v>3835</v>
      </c>
      <c r="T559" s="777">
        <v>3625</v>
      </c>
      <c r="U559" s="777">
        <v>67892</v>
      </c>
      <c r="V559" s="777">
        <v>17842803</v>
      </c>
    </row>
    <row r="560" spans="13:22" ht="12.95" customHeight="1">
      <c r="M560" s="505" t="s">
        <v>6098</v>
      </c>
      <c r="N560" s="777">
        <v>3650</v>
      </c>
      <c r="O560" s="776">
        <v>45</v>
      </c>
      <c r="P560" s="777">
        <v>6485433</v>
      </c>
      <c r="Q560" s="777">
        <v>26075766800</v>
      </c>
      <c r="R560" s="777">
        <v>3790</v>
      </c>
      <c r="S560" s="777">
        <v>4400</v>
      </c>
      <c r="T560" s="777">
        <v>3630</v>
      </c>
      <c r="U560" s="777">
        <v>65126</v>
      </c>
      <c r="V560" s="777">
        <v>17842803</v>
      </c>
    </row>
    <row r="561" spans="13:22" ht="12.95" customHeight="1">
      <c r="M561" s="505" t="s">
        <v>6099</v>
      </c>
      <c r="N561" s="777">
        <v>3605</v>
      </c>
      <c r="O561" s="776">
        <v>-15</v>
      </c>
      <c r="P561" s="777">
        <v>291369</v>
      </c>
      <c r="Q561" s="777">
        <v>1063597460</v>
      </c>
      <c r="R561" s="777">
        <v>3630</v>
      </c>
      <c r="S561" s="777">
        <v>3640</v>
      </c>
      <c r="T561" s="777">
        <v>3570</v>
      </c>
      <c r="U561" s="777">
        <v>64323</v>
      </c>
      <c r="V561" s="777">
        <v>17842803</v>
      </c>
    </row>
    <row r="562" spans="13:22" ht="12.95" customHeight="1">
      <c r="M562" s="505" t="s">
        <v>6100</v>
      </c>
      <c r="N562" s="777">
        <v>3620</v>
      </c>
      <c r="O562" s="776">
        <v>20</v>
      </c>
      <c r="P562" s="777">
        <v>380071</v>
      </c>
      <c r="Q562" s="777">
        <v>1357949235</v>
      </c>
      <c r="R562" s="777">
        <v>3595</v>
      </c>
      <c r="S562" s="777">
        <v>3635</v>
      </c>
      <c r="T562" s="777">
        <v>3525</v>
      </c>
      <c r="U562" s="777">
        <v>64591</v>
      </c>
      <c r="V562" s="777">
        <v>17842803</v>
      </c>
    </row>
    <row r="563" spans="13:22" ht="12.95" customHeight="1">
      <c r="M563" s="505" t="s">
        <v>6101</v>
      </c>
      <c r="N563" s="777">
        <v>3600</v>
      </c>
      <c r="O563" s="776">
        <v>155</v>
      </c>
      <c r="P563" s="777">
        <v>1266898</v>
      </c>
      <c r="Q563" s="777">
        <v>4771205825</v>
      </c>
      <c r="R563" s="777">
        <v>3450</v>
      </c>
      <c r="S563" s="777">
        <v>4265</v>
      </c>
      <c r="T563" s="777">
        <v>3420</v>
      </c>
      <c r="U563" s="777">
        <v>64234</v>
      </c>
      <c r="V563" s="777">
        <v>17842803</v>
      </c>
    </row>
    <row r="564" spans="13:22" ht="12.95" customHeight="1">
      <c r="M564" s="505" t="s">
        <v>6102</v>
      </c>
      <c r="N564" s="777">
        <v>3445</v>
      </c>
      <c r="O564" s="776">
        <v>15</v>
      </c>
      <c r="P564" s="777">
        <v>32496</v>
      </c>
      <c r="Q564" s="777">
        <v>111920990</v>
      </c>
      <c r="R564" s="777">
        <v>3430</v>
      </c>
      <c r="S564" s="777">
        <v>3495</v>
      </c>
      <c r="T564" s="777">
        <v>3410</v>
      </c>
      <c r="U564" s="777">
        <v>61468</v>
      </c>
      <c r="V564" s="777">
        <v>17842803</v>
      </c>
    </row>
    <row r="565" spans="13:22" ht="12.95" customHeight="1">
      <c r="M565" s="505" t="s">
        <v>6103</v>
      </c>
      <c r="N565" s="777">
        <v>3430</v>
      </c>
      <c r="O565" s="776">
        <v>-35</v>
      </c>
      <c r="P565" s="777">
        <v>14703</v>
      </c>
      <c r="Q565" s="777">
        <v>50784285</v>
      </c>
      <c r="R565" s="777">
        <v>3465</v>
      </c>
      <c r="S565" s="777">
        <v>3485</v>
      </c>
      <c r="T565" s="777">
        <v>3410</v>
      </c>
      <c r="U565" s="777">
        <v>61201</v>
      </c>
      <c r="V565" s="777">
        <v>17842803</v>
      </c>
    </row>
    <row r="566" spans="13:22" ht="12.95" customHeight="1">
      <c r="M566" s="505" t="s">
        <v>6104</v>
      </c>
      <c r="N566" s="777">
        <v>3465</v>
      </c>
      <c r="O566" s="776">
        <v>-15</v>
      </c>
      <c r="P566" s="777">
        <v>5535</v>
      </c>
      <c r="Q566" s="777">
        <v>19216490</v>
      </c>
      <c r="R566" s="777">
        <v>3480</v>
      </c>
      <c r="S566" s="777">
        <v>3480</v>
      </c>
      <c r="T566" s="777">
        <v>3450</v>
      </c>
      <c r="U566" s="777">
        <v>61825</v>
      </c>
      <c r="V566" s="777">
        <v>17842803</v>
      </c>
    </row>
    <row r="567" spans="13:22" ht="12.95" customHeight="1">
      <c r="M567" s="505" t="s">
        <v>6105</v>
      </c>
      <c r="N567" s="777">
        <v>3480</v>
      </c>
      <c r="O567" s="776">
        <v>-20</v>
      </c>
      <c r="P567" s="777">
        <v>61164</v>
      </c>
      <c r="Q567" s="777">
        <v>212672525</v>
      </c>
      <c r="R567" s="777">
        <v>3500</v>
      </c>
      <c r="S567" s="777">
        <v>3540</v>
      </c>
      <c r="T567" s="777">
        <v>3450</v>
      </c>
      <c r="U567" s="777">
        <v>62093</v>
      </c>
      <c r="V567" s="777">
        <v>17842803</v>
      </c>
    </row>
    <row r="568" spans="13:22" ht="12.95" customHeight="1">
      <c r="M568" s="505" t="s">
        <v>6106</v>
      </c>
      <c r="N568" s="777">
        <v>3500</v>
      </c>
      <c r="O568" s="776">
        <v>-10</v>
      </c>
      <c r="P568" s="777">
        <v>37593</v>
      </c>
      <c r="Q568" s="777">
        <v>131255185</v>
      </c>
      <c r="R568" s="777">
        <v>3515</v>
      </c>
      <c r="S568" s="777">
        <v>3540</v>
      </c>
      <c r="T568" s="777">
        <v>3455</v>
      </c>
      <c r="U568" s="777">
        <v>62450</v>
      </c>
      <c r="V568" s="777">
        <v>17842803</v>
      </c>
    </row>
    <row r="569" spans="13:22" ht="12.95" customHeight="1">
      <c r="M569" s="505" t="s">
        <v>6107</v>
      </c>
      <c r="N569" s="777">
        <v>3510</v>
      </c>
      <c r="O569" s="776">
        <v>10</v>
      </c>
      <c r="P569" s="777">
        <v>14057</v>
      </c>
      <c r="Q569" s="777">
        <v>49145495</v>
      </c>
      <c r="R569" s="777">
        <v>3460</v>
      </c>
      <c r="S569" s="777">
        <v>3530</v>
      </c>
      <c r="T569" s="777">
        <v>3460</v>
      </c>
      <c r="U569" s="777">
        <v>62628</v>
      </c>
      <c r="V569" s="777">
        <v>17842803</v>
      </c>
    </row>
    <row r="570" spans="13:22" ht="12.95" customHeight="1">
      <c r="M570" s="505" t="s">
        <v>6108</v>
      </c>
      <c r="N570" s="777">
        <v>3500</v>
      </c>
      <c r="O570" s="776">
        <v>-40</v>
      </c>
      <c r="P570" s="777">
        <v>44320</v>
      </c>
      <c r="Q570" s="777">
        <v>155256125</v>
      </c>
      <c r="R570" s="777">
        <v>3540</v>
      </c>
      <c r="S570" s="777">
        <v>3575</v>
      </c>
      <c r="T570" s="777">
        <v>3465</v>
      </c>
      <c r="U570" s="777">
        <v>62450</v>
      </c>
      <c r="V570" s="777">
        <v>17842803</v>
      </c>
    </row>
    <row r="571" spans="13:22" ht="12.95" customHeight="1">
      <c r="M571" s="505" t="s">
        <v>6109</v>
      </c>
      <c r="N571" s="777">
        <v>3540</v>
      </c>
      <c r="O571" s="776">
        <v>-10</v>
      </c>
      <c r="P571" s="777">
        <v>28307</v>
      </c>
      <c r="Q571" s="777">
        <v>99796890</v>
      </c>
      <c r="R571" s="777">
        <v>3550</v>
      </c>
      <c r="S571" s="777">
        <v>3550</v>
      </c>
      <c r="T571" s="777">
        <v>3500</v>
      </c>
      <c r="U571" s="777">
        <v>63164</v>
      </c>
      <c r="V571" s="777">
        <v>17842803</v>
      </c>
    </row>
    <row r="572" spans="13:22" ht="12.95" customHeight="1">
      <c r="M572" s="505" t="s">
        <v>6110</v>
      </c>
      <c r="N572" s="777">
        <v>3550</v>
      </c>
      <c r="O572" s="776">
        <v>-5</v>
      </c>
      <c r="P572" s="777">
        <v>11370</v>
      </c>
      <c r="Q572" s="777">
        <v>40164085</v>
      </c>
      <c r="R572" s="777">
        <v>3590</v>
      </c>
      <c r="S572" s="777">
        <v>3590</v>
      </c>
      <c r="T572" s="777">
        <v>3510</v>
      </c>
      <c r="U572" s="777">
        <v>63342</v>
      </c>
      <c r="V572" s="777">
        <v>17842803</v>
      </c>
    </row>
    <row r="573" spans="13:22" ht="12.95" customHeight="1">
      <c r="M573" s="505" t="s">
        <v>6111</v>
      </c>
      <c r="N573" s="777">
        <v>3555</v>
      </c>
      <c r="O573" s="776">
        <v>35</v>
      </c>
      <c r="P573" s="777">
        <v>28490</v>
      </c>
      <c r="Q573" s="777">
        <v>100372485</v>
      </c>
      <c r="R573" s="777">
        <v>3520</v>
      </c>
      <c r="S573" s="777">
        <v>3560</v>
      </c>
      <c r="T573" s="777">
        <v>3500</v>
      </c>
      <c r="U573" s="777">
        <v>63431</v>
      </c>
      <c r="V573" s="777">
        <v>17842803</v>
      </c>
    </row>
    <row r="574" spans="13:22" ht="12.95" customHeight="1">
      <c r="M574" s="505" t="s">
        <v>6112</v>
      </c>
      <c r="N574" s="777">
        <v>3520</v>
      </c>
      <c r="O574" s="776">
        <v>-80</v>
      </c>
      <c r="P574" s="777">
        <v>22797</v>
      </c>
      <c r="Q574" s="777">
        <v>80628390</v>
      </c>
      <c r="R574" s="777">
        <v>3630</v>
      </c>
      <c r="S574" s="777">
        <v>3630</v>
      </c>
      <c r="T574" s="777">
        <v>3520</v>
      </c>
      <c r="U574" s="777">
        <v>62807</v>
      </c>
      <c r="V574" s="777">
        <v>17842803</v>
      </c>
    </row>
    <row r="575" spans="13:22" ht="12.95" customHeight="1">
      <c r="M575" s="505" t="s">
        <v>6113</v>
      </c>
      <c r="N575" s="777">
        <v>3600</v>
      </c>
      <c r="O575" s="776">
        <v>0</v>
      </c>
      <c r="P575" s="777">
        <v>27683</v>
      </c>
      <c r="Q575" s="777">
        <v>98362900</v>
      </c>
      <c r="R575" s="777">
        <v>3630</v>
      </c>
      <c r="S575" s="777">
        <v>3630</v>
      </c>
      <c r="T575" s="777">
        <v>3505</v>
      </c>
      <c r="U575" s="777">
        <v>64234</v>
      </c>
      <c r="V575" s="777">
        <v>17842803</v>
      </c>
    </row>
    <row r="576" spans="13:22" ht="12.95" customHeight="1">
      <c r="M576" s="505" t="s">
        <v>6114</v>
      </c>
      <c r="N576" s="777">
        <v>3600</v>
      </c>
      <c r="O576" s="776">
        <v>50</v>
      </c>
      <c r="P576" s="777">
        <v>29991</v>
      </c>
      <c r="Q576" s="777">
        <v>107227290</v>
      </c>
      <c r="R576" s="777">
        <v>3580</v>
      </c>
      <c r="S576" s="777">
        <v>3620</v>
      </c>
      <c r="T576" s="777">
        <v>3535</v>
      </c>
      <c r="U576" s="777">
        <v>64234</v>
      </c>
      <c r="V576" s="777">
        <v>17842803</v>
      </c>
    </row>
    <row r="577" spans="13:22" ht="12.95" customHeight="1">
      <c r="M577" s="505" t="s">
        <v>6115</v>
      </c>
      <c r="N577" s="777">
        <v>3550</v>
      </c>
      <c r="O577" s="776">
        <v>-30</v>
      </c>
      <c r="P577" s="777">
        <v>21453</v>
      </c>
      <c r="Q577" s="777">
        <v>76340700</v>
      </c>
      <c r="R577" s="777">
        <v>3620</v>
      </c>
      <c r="S577" s="777">
        <v>3620</v>
      </c>
      <c r="T577" s="777">
        <v>3535</v>
      </c>
      <c r="U577" s="777">
        <v>63342</v>
      </c>
      <c r="V577" s="777">
        <v>17842803</v>
      </c>
    </row>
    <row r="578" spans="13:22" ht="12.95" customHeight="1">
      <c r="M578" s="505" t="s">
        <v>6116</v>
      </c>
      <c r="N578" s="777">
        <v>3580</v>
      </c>
      <c r="O578" s="776">
        <v>-50</v>
      </c>
      <c r="P578" s="777">
        <v>38751</v>
      </c>
      <c r="Q578" s="777">
        <v>139107560</v>
      </c>
      <c r="R578" s="777">
        <v>3680</v>
      </c>
      <c r="S578" s="777">
        <v>3705</v>
      </c>
      <c r="T578" s="777">
        <v>3540</v>
      </c>
      <c r="U578" s="777">
        <v>63877</v>
      </c>
      <c r="V578" s="777">
        <v>17842803</v>
      </c>
    </row>
    <row r="579" spans="13:22" ht="12.95" customHeight="1">
      <c r="M579" s="505" t="s">
        <v>6117</v>
      </c>
      <c r="N579" s="777">
        <v>3630</v>
      </c>
      <c r="O579" s="776">
        <v>145</v>
      </c>
      <c r="P579" s="777">
        <v>121080</v>
      </c>
      <c r="Q579" s="777">
        <v>435254310</v>
      </c>
      <c r="R579" s="777">
        <v>3495</v>
      </c>
      <c r="S579" s="777">
        <v>3730</v>
      </c>
      <c r="T579" s="777">
        <v>3495</v>
      </c>
      <c r="U579" s="777">
        <v>64769</v>
      </c>
      <c r="V579" s="777">
        <v>17842803</v>
      </c>
    </row>
    <row r="580" spans="13:22" ht="12.95" customHeight="1">
      <c r="M580" s="505" t="s">
        <v>6118</v>
      </c>
      <c r="N580" s="777">
        <v>3485</v>
      </c>
      <c r="O580" s="776">
        <v>-5</v>
      </c>
      <c r="P580" s="777">
        <v>16296</v>
      </c>
      <c r="Q580" s="777">
        <v>56547010</v>
      </c>
      <c r="R580" s="777">
        <v>3525</v>
      </c>
      <c r="S580" s="777">
        <v>3525</v>
      </c>
      <c r="T580" s="777">
        <v>3440</v>
      </c>
      <c r="U580" s="777">
        <v>62182</v>
      </c>
      <c r="V580" s="777">
        <v>17842803</v>
      </c>
    </row>
    <row r="581" spans="13:22" ht="12.95" customHeight="1">
      <c r="M581" s="505" t="s">
        <v>6119</v>
      </c>
      <c r="N581" s="777">
        <v>3490</v>
      </c>
      <c r="O581" s="776">
        <v>-45</v>
      </c>
      <c r="P581" s="777">
        <v>25308</v>
      </c>
      <c r="Q581" s="777">
        <v>88462310</v>
      </c>
      <c r="R581" s="777">
        <v>3535</v>
      </c>
      <c r="S581" s="777">
        <v>3575</v>
      </c>
      <c r="T581" s="777">
        <v>3480</v>
      </c>
      <c r="U581" s="777">
        <v>62271</v>
      </c>
      <c r="V581" s="777">
        <v>17842803</v>
      </c>
    </row>
    <row r="582" spans="13:22" ht="12.95" customHeight="1">
      <c r="M582" s="505" t="s">
        <v>6120</v>
      </c>
      <c r="N582" s="777">
        <v>3535</v>
      </c>
      <c r="O582" s="776">
        <v>-10</v>
      </c>
      <c r="P582" s="777">
        <v>33363</v>
      </c>
      <c r="Q582" s="777">
        <v>118189420</v>
      </c>
      <c r="R582" s="777">
        <v>3545</v>
      </c>
      <c r="S582" s="777">
        <v>3620</v>
      </c>
      <c r="T582" s="777">
        <v>3500</v>
      </c>
      <c r="U582" s="777">
        <v>63074</v>
      </c>
      <c r="V582" s="777">
        <v>17842803</v>
      </c>
    </row>
    <row r="583" spans="13:22" ht="12.95" customHeight="1">
      <c r="M583" s="505" t="s">
        <v>6121</v>
      </c>
      <c r="N583" s="777">
        <v>3545</v>
      </c>
      <c r="O583" s="776">
        <v>125</v>
      </c>
      <c r="P583" s="777">
        <v>34003</v>
      </c>
      <c r="Q583" s="777">
        <v>117325120</v>
      </c>
      <c r="R583" s="777">
        <v>3380</v>
      </c>
      <c r="S583" s="777">
        <v>3550</v>
      </c>
      <c r="T583" s="777">
        <v>3380</v>
      </c>
      <c r="U583" s="777">
        <v>63253</v>
      </c>
      <c r="V583" s="777">
        <v>17842803</v>
      </c>
    </row>
    <row r="584" spans="13:22" ht="12.95" customHeight="1">
      <c r="M584" s="505" t="s">
        <v>6122</v>
      </c>
      <c r="N584" s="777">
        <v>3420</v>
      </c>
      <c r="O584" s="776">
        <v>15</v>
      </c>
      <c r="P584" s="777">
        <v>21187</v>
      </c>
      <c r="Q584" s="777">
        <v>72136960</v>
      </c>
      <c r="R584" s="777">
        <v>3405</v>
      </c>
      <c r="S584" s="777">
        <v>3450</v>
      </c>
      <c r="T584" s="777">
        <v>3395</v>
      </c>
      <c r="U584" s="777">
        <v>61022</v>
      </c>
      <c r="V584" s="777">
        <v>17842803</v>
      </c>
    </row>
    <row r="585" spans="13:22" ht="12.95" customHeight="1">
      <c r="M585" s="505" t="s">
        <v>6123</v>
      </c>
      <c r="N585" s="777">
        <v>3405</v>
      </c>
      <c r="O585" s="776">
        <v>75</v>
      </c>
      <c r="P585" s="777">
        <v>43706</v>
      </c>
      <c r="Q585" s="777">
        <v>146535945</v>
      </c>
      <c r="R585" s="777">
        <v>3350</v>
      </c>
      <c r="S585" s="777">
        <v>3420</v>
      </c>
      <c r="T585" s="777">
        <v>3275</v>
      </c>
      <c r="U585" s="777">
        <v>60755</v>
      </c>
      <c r="V585" s="777">
        <v>17842803</v>
      </c>
    </row>
    <row r="586" spans="13:22" ht="12.95" customHeight="1">
      <c r="M586" s="505" t="s">
        <v>6124</v>
      </c>
      <c r="N586" s="777">
        <v>3330</v>
      </c>
      <c r="O586" s="776">
        <v>55</v>
      </c>
      <c r="P586" s="777">
        <v>42589</v>
      </c>
      <c r="Q586" s="777">
        <v>139999750</v>
      </c>
      <c r="R586" s="777">
        <v>3295</v>
      </c>
      <c r="S586" s="777">
        <v>3340</v>
      </c>
      <c r="T586" s="777">
        <v>3240</v>
      </c>
      <c r="U586" s="777">
        <v>59417</v>
      </c>
      <c r="V586" s="777">
        <v>17842803</v>
      </c>
    </row>
    <row r="587" spans="13:22" ht="12.95" customHeight="1">
      <c r="M587" s="505" t="s">
        <v>6125</v>
      </c>
      <c r="N587" s="777">
        <v>3275</v>
      </c>
      <c r="O587" s="776">
        <v>15</v>
      </c>
      <c r="P587" s="777">
        <v>12504</v>
      </c>
      <c r="Q587" s="777">
        <v>40870190</v>
      </c>
      <c r="R587" s="777">
        <v>3260</v>
      </c>
      <c r="S587" s="777">
        <v>3275</v>
      </c>
      <c r="T587" s="777">
        <v>3240</v>
      </c>
      <c r="U587" s="777">
        <v>58435</v>
      </c>
      <c r="V587" s="777">
        <v>17842803</v>
      </c>
    </row>
    <row r="588" spans="13:22" ht="12.95" customHeight="1">
      <c r="M588" s="505" t="s">
        <v>6126</v>
      </c>
      <c r="N588" s="777">
        <v>3260</v>
      </c>
      <c r="O588" s="776">
        <v>25</v>
      </c>
      <c r="P588" s="777">
        <v>35999</v>
      </c>
      <c r="Q588" s="777">
        <v>116968900</v>
      </c>
      <c r="R588" s="777">
        <v>3235</v>
      </c>
      <c r="S588" s="777">
        <v>3275</v>
      </c>
      <c r="T588" s="777">
        <v>3215</v>
      </c>
      <c r="U588" s="777">
        <v>58168</v>
      </c>
      <c r="V588" s="777">
        <v>17842803</v>
      </c>
    </row>
    <row r="589" spans="13:22" ht="12.95" customHeight="1">
      <c r="M589" s="505" t="s">
        <v>6127</v>
      </c>
      <c r="N589" s="777">
        <v>3235</v>
      </c>
      <c r="O589" s="776">
        <v>15</v>
      </c>
      <c r="P589" s="777">
        <v>40751</v>
      </c>
      <c r="Q589" s="777">
        <v>130706490</v>
      </c>
      <c r="R589" s="777">
        <v>3220</v>
      </c>
      <c r="S589" s="777">
        <v>3275</v>
      </c>
      <c r="T589" s="777">
        <v>3190</v>
      </c>
      <c r="U589" s="777">
        <v>57721</v>
      </c>
      <c r="V589" s="777">
        <v>17842803</v>
      </c>
    </row>
    <row r="590" spans="13:22" ht="12.95" customHeight="1">
      <c r="M590" s="505" t="s">
        <v>6128</v>
      </c>
      <c r="N590" s="777">
        <v>3220</v>
      </c>
      <c r="O590" s="776">
        <v>-65</v>
      </c>
      <c r="P590" s="777">
        <v>22156</v>
      </c>
      <c r="Q590" s="777">
        <v>71399460</v>
      </c>
      <c r="R590" s="777">
        <v>3285</v>
      </c>
      <c r="S590" s="777">
        <v>3285</v>
      </c>
      <c r="T590" s="777">
        <v>3210</v>
      </c>
      <c r="U590" s="777">
        <v>57454</v>
      </c>
      <c r="V590" s="777">
        <v>17842803</v>
      </c>
    </row>
    <row r="591" spans="13:22" ht="12.95" customHeight="1">
      <c r="M591" s="505" t="s">
        <v>6129</v>
      </c>
      <c r="N591" s="777">
        <v>3285</v>
      </c>
      <c r="O591" s="776">
        <v>75</v>
      </c>
      <c r="P591" s="777">
        <v>72128</v>
      </c>
      <c r="Q591" s="777">
        <v>233212860</v>
      </c>
      <c r="R591" s="777">
        <v>3210</v>
      </c>
      <c r="S591" s="777">
        <v>3290</v>
      </c>
      <c r="T591" s="777">
        <v>3200</v>
      </c>
      <c r="U591" s="777">
        <v>58614</v>
      </c>
      <c r="V591" s="777">
        <v>17842803</v>
      </c>
    </row>
    <row r="592" spans="13:22" ht="12.95" customHeight="1">
      <c r="M592" s="505" t="s">
        <v>6130</v>
      </c>
      <c r="N592" s="777">
        <v>3210</v>
      </c>
      <c r="O592" s="776">
        <v>-25</v>
      </c>
      <c r="P592" s="777">
        <v>23820</v>
      </c>
      <c r="Q592" s="777">
        <v>76278110</v>
      </c>
      <c r="R592" s="777">
        <v>3240</v>
      </c>
      <c r="S592" s="777">
        <v>3250</v>
      </c>
      <c r="T592" s="777">
        <v>3185</v>
      </c>
      <c r="U592" s="777">
        <v>57275</v>
      </c>
      <c r="V592" s="777">
        <v>17842803</v>
      </c>
    </row>
    <row r="593" spans="13:22" ht="12.95" customHeight="1">
      <c r="M593" s="505" t="s">
        <v>6131</v>
      </c>
      <c r="N593" s="777">
        <v>3235</v>
      </c>
      <c r="O593" s="776">
        <v>5</v>
      </c>
      <c r="P593" s="777">
        <v>51423</v>
      </c>
      <c r="Q593" s="777">
        <v>167121355</v>
      </c>
      <c r="R593" s="777">
        <v>3210</v>
      </c>
      <c r="S593" s="777">
        <v>3335</v>
      </c>
      <c r="T593" s="777">
        <v>3210</v>
      </c>
      <c r="U593" s="777">
        <v>57721</v>
      </c>
      <c r="V593" s="777">
        <v>17842803</v>
      </c>
    </row>
    <row r="594" spans="13:22" ht="12.95" customHeight="1">
      <c r="M594" s="505" t="s">
        <v>6132</v>
      </c>
      <c r="N594" s="777">
        <v>3230</v>
      </c>
      <c r="O594" s="776">
        <v>-70</v>
      </c>
      <c r="P594" s="777">
        <v>94489</v>
      </c>
      <c r="Q594" s="777">
        <v>304880845</v>
      </c>
      <c r="R594" s="777">
        <v>3300</v>
      </c>
      <c r="S594" s="777">
        <v>3300</v>
      </c>
      <c r="T594" s="777">
        <v>3180</v>
      </c>
      <c r="U594" s="777">
        <v>57632</v>
      </c>
      <c r="V594" s="777">
        <v>17842803</v>
      </c>
    </row>
    <row r="595" spans="13:22" ht="12.95" customHeight="1">
      <c r="M595" s="505" t="s">
        <v>6133</v>
      </c>
      <c r="N595" s="777">
        <v>3300</v>
      </c>
      <c r="O595" s="776">
        <v>-10</v>
      </c>
      <c r="P595" s="777">
        <v>62381</v>
      </c>
      <c r="Q595" s="777">
        <v>206578715</v>
      </c>
      <c r="R595" s="777">
        <v>3315</v>
      </c>
      <c r="S595" s="777">
        <v>3355</v>
      </c>
      <c r="T595" s="777">
        <v>3295</v>
      </c>
      <c r="U595" s="777">
        <v>47331</v>
      </c>
      <c r="V595" s="777">
        <v>14342803</v>
      </c>
    </row>
    <row r="596" spans="13:22" ht="12.95" customHeight="1">
      <c r="M596" s="505" t="s">
        <v>6134</v>
      </c>
      <c r="N596" s="777">
        <v>3310</v>
      </c>
      <c r="O596" s="776">
        <v>-140</v>
      </c>
      <c r="P596" s="777">
        <v>299433</v>
      </c>
      <c r="Q596" s="777">
        <v>978472135</v>
      </c>
      <c r="R596" s="777">
        <v>3200</v>
      </c>
      <c r="S596" s="777">
        <v>3400</v>
      </c>
      <c r="T596" s="777">
        <v>3195</v>
      </c>
      <c r="U596" s="777">
        <v>47475</v>
      </c>
      <c r="V596" s="777">
        <v>14342803</v>
      </c>
    </row>
    <row r="597" spans="13:22" ht="12.95" customHeight="1">
      <c r="M597" s="505" t="s">
        <v>6135</v>
      </c>
      <c r="N597" s="777">
        <v>3450</v>
      </c>
      <c r="O597" s="776">
        <v>-15</v>
      </c>
      <c r="P597" s="777">
        <v>26814</v>
      </c>
      <c r="Q597" s="777">
        <v>92510935</v>
      </c>
      <c r="R597" s="777">
        <v>3465</v>
      </c>
      <c r="S597" s="777">
        <v>3525</v>
      </c>
      <c r="T597" s="777">
        <v>3430</v>
      </c>
      <c r="U597" s="777">
        <v>49483</v>
      </c>
      <c r="V597" s="777">
        <v>14342803</v>
      </c>
    </row>
    <row r="598" spans="13:22" ht="12.95" customHeight="1">
      <c r="M598" s="505" t="s">
        <v>6136</v>
      </c>
      <c r="N598" s="777">
        <v>3465</v>
      </c>
      <c r="O598" s="776">
        <v>-95</v>
      </c>
      <c r="P598" s="777">
        <v>20228</v>
      </c>
      <c r="Q598" s="777">
        <v>69996755</v>
      </c>
      <c r="R598" s="777">
        <v>3560</v>
      </c>
      <c r="S598" s="777">
        <v>3560</v>
      </c>
      <c r="T598" s="777">
        <v>3410</v>
      </c>
      <c r="U598" s="777">
        <v>49698</v>
      </c>
      <c r="V598" s="777">
        <v>14342803</v>
      </c>
    </row>
    <row r="599" spans="13:22" ht="12.95" customHeight="1">
      <c r="M599" s="505" t="s">
        <v>6137</v>
      </c>
      <c r="N599" s="777">
        <v>3560</v>
      </c>
      <c r="O599" s="776">
        <v>15</v>
      </c>
      <c r="P599" s="777">
        <v>17619</v>
      </c>
      <c r="Q599" s="777">
        <v>62224420</v>
      </c>
      <c r="R599" s="777">
        <v>3625</v>
      </c>
      <c r="S599" s="777">
        <v>3625</v>
      </c>
      <c r="T599" s="777">
        <v>3485</v>
      </c>
      <c r="U599" s="777">
        <v>51060</v>
      </c>
      <c r="V599" s="777">
        <v>14342803</v>
      </c>
    </row>
    <row r="600" spans="13:22" ht="12.95" customHeight="1">
      <c r="M600" s="505" t="s">
        <v>6138</v>
      </c>
      <c r="N600" s="777">
        <v>3545</v>
      </c>
      <c r="O600" s="776">
        <v>20</v>
      </c>
      <c r="P600" s="777">
        <v>8028</v>
      </c>
      <c r="Q600" s="777">
        <v>28213230</v>
      </c>
      <c r="R600" s="777">
        <v>3520</v>
      </c>
      <c r="S600" s="777">
        <v>3550</v>
      </c>
      <c r="T600" s="777">
        <v>3465</v>
      </c>
      <c r="U600" s="777">
        <v>50845</v>
      </c>
      <c r="V600" s="777">
        <v>14342803</v>
      </c>
    </row>
    <row r="601" spans="13:22" ht="12.95" customHeight="1">
      <c r="M601" s="505" t="s">
        <v>6139</v>
      </c>
      <c r="N601" s="777">
        <v>3525</v>
      </c>
      <c r="O601" s="776">
        <v>0</v>
      </c>
      <c r="P601" s="777">
        <v>23689</v>
      </c>
      <c r="Q601" s="777">
        <v>81944865</v>
      </c>
      <c r="R601" s="777">
        <v>3525</v>
      </c>
      <c r="S601" s="777">
        <v>3525</v>
      </c>
      <c r="T601" s="777">
        <v>3430</v>
      </c>
      <c r="U601" s="777">
        <v>50558</v>
      </c>
      <c r="V601" s="777">
        <v>14342803</v>
      </c>
    </row>
    <row r="602" spans="13:22" ht="12.95" customHeight="1">
      <c r="M602" s="505" t="s">
        <v>6140</v>
      </c>
      <c r="N602" s="777">
        <v>3525</v>
      </c>
      <c r="O602" s="776">
        <v>-35</v>
      </c>
      <c r="P602" s="777">
        <v>8193</v>
      </c>
      <c r="Q602" s="777">
        <v>28706550</v>
      </c>
      <c r="R602" s="777">
        <v>3560</v>
      </c>
      <c r="S602" s="777">
        <v>3560</v>
      </c>
      <c r="T602" s="777">
        <v>3470</v>
      </c>
      <c r="U602" s="777">
        <v>50558</v>
      </c>
      <c r="V602" s="777">
        <v>14342803</v>
      </c>
    </row>
    <row r="603" spans="13:22" ht="12.95" customHeight="1">
      <c r="M603" s="505" t="s">
        <v>6141</v>
      </c>
      <c r="N603" s="777">
        <v>3560</v>
      </c>
      <c r="O603" s="776">
        <v>30</v>
      </c>
      <c r="P603" s="777">
        <v>7437</v>
      </c>
      <c r="Q603" s="777">
        <v>26320460</v>
      </c>
      <c r="R603" s="777">
        <v>3530</v>
      </c>
      <c r="S603" s="777">
        <v>3625</v>
      </c>
      <c r="T603" s="777">
        <v>3500</v>
      </c>
      <c r="U603" s="777">
        <v>51060</v>
      </c>
      <c r="V603" s="777">
        <v>14342803</v>
      </c>
    </row>
    <row r="604" spans="13:22" ht="12.95" customHeight="1">
      <c r="M604" s="505" t="s">
        <v>6142</v>
      </c>
      <c r="N604" s="777">
        <v>3530</v>
      </c>
      <c r="O604" s="776">
        <v>45</v>
      </c>
      <c r="P604" s="777">
        <v>8055</v>
      </c>
      <c r="Q604" s="777">
        <v>28452735</v>
      </c>
      <c r="R604" s="777">
        <v>3485</v>
      </c>
      <c r="S604" s="777">
        <v>3555</v>
      </c>
      <c r="T604" s="777">
        <v>3485</v>
      </c>
      <c r="U604" s="777">
        <v>50630</v>
      </c>
      <c r="V604" s="777">
        <v>14342803</v>
      </c>
    </row>
    <row r="605" spans="13:22" ht="12.95" customHeight="1">
      <c r="M605" s="505" t="s">
        <v>6143</v>
      </c>
      <c r="N605" s="777">
        <v>3485</v>
      </c>
      <c r="O605" s="776">
        <v>-105</v>
      </c>
      <c r="P605" s="777">
        <v>36618</v>
      </c>
      <c r="Q605" s="777">
        <v>125282940</v>
      </c>
      <c r="R605" s="777">
        <v>3590</v>
      </c>
      <c r="S605" s="777">
        <v>3610</v>
      </c>
      <c r="T605" s="777">
        <v>3300</v>
      </c>
      <c r="U605" s="777">
        <v>49985</v>
      </c>
      <c r="V605" s="777">
        <v>14342803</v>
      </c>
    </row>
    <row r="606" spans="13:22" ht="12.95" customHeight="1">
      <c r="M606" s="505" t="s">
        <v>6144</v>
      </c>
      <c r="N606" s="777">
        <v>3590</v>
      </c>
      <c r="O606" s="776">
        <v>-5</v>
      </c>
      <c r="P606" s="777">
        <v>4715</v>
      </c>
      <c r="Q606" s="777">
        <v>16814365</v>
      </c>
      <c r="R606" s="777">
        <v>3595</v>
      </c>
      <c r="S606" s="777">
        <v>3595</v>
      </c>
      <c r="T606" s="777">
        <v>3555</v>
      </c>
      <c r="U606" s="777">
        <v>51491</v>
      </c>
      <c r="V606" s="777">
        <v>14342803</v>
      </c>
    </row>
    <row r="607" spans="13:22" ht="12.95" customHeight="1">
      <c r="M607" s="505" t="s">
        <v>6155</v>
      </c>
      <c r="N607" s="777">
        <v>3595</v>
      </c>
      <c r="O607" s="776">
        <v>115</v>
      </c>
      <c r="P607" s="777">
        <v>8994</v>
      </c>
      <c r="Q607" s="777">
        <v>32139995</v>
      </c>
      <c r="R607" s="777">
        <v>3480</v>
      </c>
      <c r="S607" s="777">
        <v>3600</v>
      </c>
      <c r="T607" s="777">
        <v>3480</v>
      </c>
      <c r="U607" s="777">
        <v>51562</v>
      </c>
      <c r="V607" s="777">
        <v>14342803</v>
      </c>
    </row>
    <row r="608" spans="13:22" ht="12.95" customHeight="1">
      <c r="M608" s="505" t="s">
        <v>6156</v>
      </c>
      <c r="N608" s="777">
        <v>3480</v>
      </c>
      <c r="O608" s="776">
        <v>70</v>
      </c>
      <c r="P608" s="777">
        <v>6078</v>
      </c>
      <c r="Q608" s="777">
        <v>20809320</v>
      </c>
      <c r="R608" s="777">
        <v>3440</v>
      </c>
      <c r="S608" s="777">
        <v>3540</v>
      </c>
      <c r="T608" s="777">
        <v>3400</v>
      </c>
      <c r="U608" s="777">
        <v>49913</v>
      </c>
      <c r="V608" s="777">
        <v>14342803</v>
      </c>
    </row>
    <row r="609" spans="13:22" ht="12.95" customHeight="1">
      <c r="M609" s="505" t="s">
        <v>6157</v>
      </c>
      <c r="N609" s="777">
        <v>3410</v>
      </c>
      <c r="O609" s="776">
        <v>-30</v>
      </c>
      <c r="P609" s="777">
        <v>19903</v>
      </c>
      <c r="Q609" s="777">
        <v>67663370</v>
      </c>
      <c r="R609" s="777">
        <v>3440</v>
      </c>
      <c r="S609" s="777">
        <v>3440</v>
      </c>
      <c r="T609" s="777">
        <v>3360</v>
      </c>
      <c r="U609" s="777">
        <v>48909</v>
      </c>
      <c r="V609" s="777">
        <v>14342803</v>
      </c>
    </row>
    <row r="610" spans="13:22" ht="12.95" customHeight="1">
      <c r="M610" s="505" t="s">
        <v>6158</v>
      </c>
      <c r="N610" s="777">
        <v>3440</v>
      </c>
      <c r="O610" s="776">
        <v>-90</v>
      </c>
      <c r="P610" s="777">
        <v>18890</v>
      </c>
      <c r="Q610" s="777">
        <v>65387870</v>
      </c>
      <c r="R610" s="777">
        <v>3500</v>
      </c>
      <c r="S610" s="777">
        <v>3560</v>
      </c>
      <c r="T610" s="777">
        <v>3400</v>
      </c>
      <c r="U610" s="777">
        <v>49339</v>
      </c>
      <c r="V610" s="777">
        <v>14342803</v>
      </c>
    </row>
    <row r="611" spans="13:22" ht="12.95" customHeight="1">
      <c r="M611" s="505" t="s">
        <v>6159</v>
      </c>
      <c r="N611" s="777">
        <v>3530</v>
      </c>
      <c r="O611" s="776">
        <v>-120</v>
      </c>
      <c r="P611" s="777">
        <v>17937</v>
      </c>
      <c r="Q611" s="777">
        <v>63248020</v>
      </c>
      <c r="R611" s="777">
        <v>3640</v>
      </c>
      <c r="S611" s="777">
        <v>3640</v>
      </c>
      <c r="T611" s="777">
        <v>3510</v>
      </c>
      <c r="U611" s="777">
        <v>50630</v>
      </c>
      <c r="V611" s="777">
        <v>14342803</v>
      </c>
    </row>
    <row r="612" spans="13:22" ht="12.95" customHeight="1">
      <c r="M612" s="505" t="s">
        <v>6160</v>
      </c>
      <c r="N612" s="777">
        <v>3650</v>
      </c>
      <c r="O612" s="776">
        <v>50</v>
      </c>
      <c r="P612" s="777">
        <v>57793</v>
      </c>
      <c r="Q612" s="777">
        <v>204758600</v>
      </c>
      <c r="R612" s="777">
        <v>3600</v>
      </c>
      <c r="S612" s="777">
        <v>3650</v>
      </c>
      <c r="T612" s="777">
        <v>3460</v>
      </c>
      <c r="U612" s="777">
        <v>52351</v>
      </c>
      <c r="V612" s="777">
        <v>14342803</v>
      </c>
    </row>
    <row r="613" spans="13:22" ht="12.95" customHeight="1">
      <c r="M613" s="505" t="s">
        <v>6161</v>
      </c>
      <c r="N613" s="777">
        <v>3600</v>
      </c>
      <c r="O613" s="776">
        <v>-15</v>
      </c>
      <c r="P613" s="777">
        <v>7660</v>
      </c>
      <c r="Q613" s="777">
        <v>27381775</v>
      </c>
      <c r="R613" s="777">
        <v>3595</v>
      </c>
      <c r="S613" s="777">
        <v>3600</v>
      </c>
      <c r="T613" s="777">
        <v>3560</v>
      </c>
      <c r="U613" s="777">
        <v>51634</v>
      </c>
      <c r="V613" s="777">
        <v>14342803</v>
      </c>
    </row>
    <row r="614" spans="13:22" ht="12.95" customHeight="1">
      <c r="M614" s="505" t="s">
        <v>6162</v>
      </c>
      <c r="N614" s="777">
        <v>3615</v>
      </c>
      <c r="O614" s="776">
        <v>15</v>
      </c>
      <c r="P614" s="777">
        <v>9179</v>
      </c>
      <c r="Q614" s="777">
        <v>33212405</v>
      </c>
      <c r="R614" s="777">
        <v>3600</v>
      </c>
      <c r="S614" s="777">
        <v>3650</v>
      </c>
      <c r="T614" s="777">
        <v>3565</v>
      </c>
      <c r="U614" s="777">
        <v>51849</v>
      </c>
      <c r="V614" s="777">
        <v>14342803</v>
      </c>
    </row>
    <row r="615" spans="13:22" ht="12.95" customHeight="1">
      <c r="M615" s="505" t="s">
        <v>6163</v>
      </c>
      <c r="N615" s="777">
        <v>3600</v>
      </c>
      <c r="O615" s="776">
        <v>-40</v>
      </c>
      <c r="P615" s="777">
        <v>23685</v>
      </c>
      <c r="Q615" s="777">
        <v>84821080</v>
      </c>
      <c r="R615" s="777">
        <v>3640</v>
      </c>
      <c r="S615" s="777">
        <v>3640</v>
      </c>
      <c r="T615" s="777">
        <v>3550</v>
      </c>
      <c r="U615" s="777">
        <v>51634</v>
      </c>
      <c r="V615" s="777">
        <v>14342803</v>
      </c>
    </row>
    <row r="616" spans="13:22" ht="12.95" customHeight="1">
      <c r="M616" s="505" t="s">
        <v>6164</v>
      </c>
      <c r="N616" s="777">
        <v>3640</v>
      </c>
      <c r="O616" s="776">
        <v>-60</v>
      </c>
      <c r="P616" s="777">
        <v>16763</v>
      </c>
      <c r="Q616" s="777">
        <v>61446640</v>
      </c>
      <c r="R616" s="777">
        <v>3700</v>
      </c>
      <c r="S616" s="777">
        <v>3700</v>
      </c>
      <c r="T616" s="777">
        <v>3635</v>
      </c>
      <c r="U616" s="777">
        <v>52208</v>
      </c>
      <c r="V616" s="777">
        <v>14342803</v>
      </c>
    </row>
    <row r="617" spans="13:22" ht="12.95" customHeight="1">
      <c r="M617" s="505" t="s">
        <v>6165</v>
      </c>
      <c r="N617" s="777">
        <v>3700</v>
      </c>
      <c r="O617" s="776">
        <v>0</v>
      </c>
      <c r="P617" s="777">
        <v>9171</v>
      </c>
      <c r="Q617" s="777">
        <v>33769450</v>
      </c>
      <c r="R617" s="777">
        <v>3700</v>
      </c>
      <c r="S617" s="777">
        <v>3735</v>
      </c>
      <c r="T617" s="777">
        <v>3660</v>
      </c>
      <c r="U617" s="777">
        <v>53068</v>
      </c>
      <c r="V617" s="777">
        <v>14342803</v>
      </c>
    </row>
    <row r="618" spans="13:22" ht="12.95" customHeight="1">
      <c r="M618" s="505" t="s">
        <v>6166</v>
      </c>
      <c r="N618" s="777">
        <v>3700</v>
      </c>
      <c r="O618" s="776">
        <v>-55</v>
      </c>
      <c r="P618" s="777">
        <v>6872</v>
      </c>
      <c r="Q618" s="777">
        <v>25473775</v>
      </c>
      <c r="R618" s="777">
        <v>3750</v>
      </c>
      <c r="S618" s="777">
        <v>3750</v>
      </c>
      <c r="T618" s="777">
        <v>3685</v>
      </c>
      <c r="U618" s="777">
        <v>53068</v>
      </c>
      <c r="V618" s="777">
        <v>14342803</v>
      </c>
    </row>
    <row r="619" spans="13:22" ht="12.95" customHeight="1">
      <c r="M619" s="505" t="s">
        <v>6167</v>
      </c>
      <c r="N619" s="777">
        <v>3755</v>
      </c>
      <c r="O619" s="776">
        <v>-35</v>
      </c>
      <c r="P619" s="777">
        <v>16242</v>
      </c>
      <c r="Q619" s="777">
        <v>60775400</v>
      </c>
      <c r="R619" s="777">
        <v>3790</v>
      </c>
      <c r="S619" s="777">
        <v>3790</v>
      </c>
      <c r="T619" s="777">
        <v>3715</v>
      </c>
      <c r="U619" s="777">
        <v>53857</v>
      </c>
      <c r="V619" s="777">
        <v>14342803</v>
      </c>
    </row>
    <row r="620" spans="13:22" ht="12.95" customHeight="1">
      <c r="M620" s="505" t="s">
        <v>6168</v>
      </c>
      <c r="N620" s="777">
        <v>3790</v>
      </c>
      <c r="O620" s="776">
        <v>60</v>
      </c>
      <c r="P620" s="777">
        <v>8939</v>
      </c>
      <c r="Q620" s="777">
        <v>33358270</v>
      </c>
      <c r="R620" s="777">
        <v>3710</v>
      </c>
      <c r="S620" s="777">
        <v>3800</v>
      </c>
      <c r="T620" s="777">
        <v>3710</v>
      </c>
      <c r="U620" s="777">
        <v>54359</v>
      </c>
      <c r="V620" s="777">
        <v>14342803</v>
      </c>
    </row>
    <row r="621" spans="13:22" ht="12.95" customHeight="1">
      <c r="M621" s="505" t="s">
        <v>6169</v>
      </c>
      <c r="N621" s="777">
        <v>3730</v>
      </c>
      <c r="O621" s="776">
        <v>-10</v>
      </c>
      <c r="P621" s="777">
        <v>8772</v>
      </c>
      <c r="Q621" s="777">
        <v>32775350</v>
      </c>
      <c r="R621" s="777">
        <v>3740</v>
      </c>
      <c r="S621" s="777">
        <v>3750</v>
      </c>
      <c r="T621" s="777">
        <v>3715</v>
      </c>
      <c r="U621" s="777">
        <v>53499</v>
      </c>
      <c r="V621" s="777">
        <v>14342803</v>
      </c>
    </row>
    <row r="622" spans="13:22" ht="12.95" customHeight="1">
      <c r="M622" s="505" t="s">
        <v>6170</v>
      </c>
      <c r="N622" s="777">
        <v>3740</v>
      </c>
      <c r="O622" s="776">
        <v>-35</v>
      </c>
      <c r="P622" s="777">
        <v>19259</v>
      </c>
      <c r="Q622" s="777">
        <v>71901970</v>
      </c>
      <c r="R622" s="777">
        <v>3775</v>
      </c>
      <c r="S622" s="777">
        <v>3775</v>
      </c>
      <c r="T622" s="777">
        <v>3715</v>
      </c>
      <c r="U622" s="777">
        <v>53642</v>
      </c>
      <c r="V622" s="777">
        <v>14342803</v>
      </c>
    </row>
    <row r="623" spans="13:22" ht="12.95" customHeight="1">
      <c r="M623" s="505" t="s">
        <v>6171</v>
      </c>
      <c r="N623" s="777">
        <v>3775</v>
      </c>
      <c r="O623" s="776">
        <v>-55</v>
      </c>
      <c r="P623" s="777">
        <v>15611</v>
      </c>
      <c r="Q623" s="777">
        <v>58810640</v>
      </c>
      <c r="R623" s="777">
        <v>3835</v>
      </c>
      <c r="S623" s="777">
        <v>3835</v>
      </c>
      <c r="T623" s="777">
        <v>3745</v>
      </c>
      <c r="U623" s="777">
        <v>54144</v>
      </c>
      <c r="V623" s="777">
        <v>14342803</v>
      </c>
    </row>
    <row r="624" spans="13:22" ht="12.95" customHeight="1">
      <c r="M624" s="505" t="s">
        <v>6172</v>
      </c>
      <c r="N624" s="777">
        <v>3830</v>
      </c>
      <c r="O624" s="776">
        <v>5</v>
      </c>
      <c r="P624" s="777">
        <v>16206</v>
      </c>
      <c r="Q624" s="777">
        <v>61320995</v>
      </c>
      <c r="R624" s="777">
        <v>3770</v>
      </c>
      <c r="S624" s="777">
        <v>3830</v>
      </c>
      <c r="T624" s="777">
        <v>3770</v>
      </c>
      <c r="U624" s="777">
        <v>54933</v>
      </c>
      <c r="V624" s="777">
        <v>14342803</v>
      </c>
    </row>
    <row r="625" spans="13:22" ht="12.95" customHeight="1">
      <c r="M625" s="505" t="s">
        <v>6173</v>
      </c>
      <c r="N625" s="777">
        <v>3825</v>
      </c>
      <c r="O625" s="776">
        <v>-25</v>
      </c>
      <c r="P625" s="777">
        <v>38816</v>
      </c>
      <c r="Q625" s="777">
        <v>147558250</v>
      </c>
      <c r="R625" s="777">
        <v>3845</v>
      </c>
      <c r="S625" s="777">
        <v>3845</v>
      </c>
      <c r="T625" s="777">
        <v>3765</v>
      </c>
      <c r="U625" s="777">
        <v>54861</v>
      </c>
      <c r="V625" s="777">
        <v>14342803</v>
      </c>
    </row>
    <row r="626" spans="13:22" ht="12.95" customHeight="1">
      <c r="M626" s="505" t="s">
        <v>6174</v>
      </c>
      <c r="N626" s="777">
        <v>3850</v>
      </c>
      <c r="O626" s="776">
        <v>125</v>
      </c>
      <c r="P626" s="777">
        <v>42605</v>
      </c>
      <c r="Q626" s="777">
        <v>161477280</v>
      </c>
      <c r="R626" s="777">
        <v>3725</v>
      </c>
      <c r="S626" s="777">
        <v>3900</v>
      </c>
      <c r="T626" s="777">
        <v>3725</v>
      </c>
      <c r="U626" s="777">
        <v>55220</v>
      </c>
      <c r="V626" s="777">
        <v>14342803</v>
      </c>
    </row>
    <row r="627" spans="13:22" ht="12.95" customHeight="1">
      <c r="M627" s="505" t="s">
        <v>6175</v>
      </c>
      <c r="N627" s="777">
        <v>3725</v>
      </c>
      <c r="O627" s="776">
        <v>20</v>
      </c>
      <c r="P627" s="777">
        <v>23236</v>
      </c>
      <c r="Q627" s="777">
        <v>85852255</v>
      </c>
      <c r="R627" s="777">
        <v>3660</v>
      </c>
      <c r="S627" s="777">
        <v>3755</v>
      </c>
      <c r="T627" s="777">
        <v>3660</v>
      </c>
      <c r="U627" s="777">
        <v>53427</v>
      </c>
      <c r="V627" s="777">
        <v>14342803</v>
      </c>
    </row>
    <row r="628" spans="13:22" ht="12.95" customHeight="1">
      <c r="M628" s="505" t="s">
        <v>6176</v>
      </c>
      <c r="N628" s="777">
        <v>3705</v>
      </c>
      <c r="O628" s="776">
        <v>-65</v>
      </c>
      <c r="P628" s="777">
        <v>65873</v>
      </c>
      <c r="Q628" s="777">
        <v>243786235</v>
      </c>
      <c r="R628" s="777">
        <v>3780</v>
      </c>
      <c r="S628" s="777">
        <v>3780</v>
      </c>
      <c r="T628" s="777">
        <v>3650</v>
      </c>
      <c r="U628" s="777">
        <v>53140</v>
      </c>
      <c r="V628" s="777">
        <v>14342803</v>
      </c>
    </row>
    <row r="629" spans="13:22" ht="12.95" customHeight="1">
      <c r="M629" s="505" t="s">
        <v>6178</v>
      </c>
      <c r="N629" s="777">
        <v>3935</v>
      </c>
      <c r="O629" s="776">
        <v>25</v>
      </c>
      <c r="P629" s="777">
        <v>138438</v>
      </c>
      <c r="Q629" s="777">
        <v>542679890</v>
      </c>
      <c r="R629" s="777">
        <v>3910</v>
      </c>
      <c r="S629" s="777">
        <v>3960</v>
      </c>
      <c r="T629" s="777">
        <v>3865</v>
      </c>
      <c r="U629" s="777">
        <v>56439</v>
      </c>
      <c r="V629" s="777">
        <v>14342803</v>
      </c>
    </row>
    <row r="630" spans="13:22" ht="12.95" customHeight="1">
      <c r="M630" s="505" t="s">
        <v>6179</v>
      </c>
      <c r="N630" s="777">
        <v>3910</v>
      </c>
      <c r="O630" s="776">
        <v>25</v>
      </c>
      <c r="P630" s="777">
        <v>70203</v>
      </c>
      <c r="Q630" s="777">
        <v>273822475</v>
      </c>
      <c r="R630" s="777">
        <v>3875</v>
      </c>
      <c r="S630" s="777">
        <v>3950</v>
      </c>
      <c r="T630" s="777">
        <v>3850</v>
      </c>
      <c r="U630" s="777">
        <v>56080</v>
      </c>
      <c r="V630" s="777">
        <v>14342803</v>
      </c>
    </row>
    <row r="631" spans="13:22" ht="12.95" customHeight="1">
      <c r="M631" s="782" t="s">
        <v>6180</v>
      </c>
      <c r="N631" s="777">
        <v>3885</v>
      </c>
      <c r="O631" s="776">
        <v>120</v>
      </c>
      <c r="P631" s="777">
        <v>83572</v>
      </c>
      <c r="Q631" s="777">
        <v>320364975</v>
      </c>
      <c r="R631" s="777">
        <v>3730</v>
      </c>
      <c r="S631" s="777">
        <v>3885</v>
      </c>
      <c r="T631" s="777">
        <v>3730</v>
      </c>
      <c r="U631" s="777">
        <v>55722</v>
      </c>
      <c r="V631" s="777">
        <v>14342803</v>
      </c>
    </row>
    <row r="632" spans="13:22" ht="12.95" customHeight="1">
      <c r="M632" s="505" t="s">
        <v>6181</v>
      </c>
      <c r="N632" s="777">
        <v>3765</v>
      </c>
      <c r="O632" s="776">
        <v>5</v>
      </c>
      <c r="P632" s="777">
        <v>28186</v>
      </c>
      <c r="Q632" s="777">
        <v>105395950</v>
      </c>
      <c r="R632" s="777">
        <v>3760</v>
      </c>
      <c r="S632" s="777">
        <v>3770</v>
      </c>
      <c r="T632" s="777">
        <v>3720</v>
      </c>
      <c r="U632" s="777">
        <v>54001</v>
      </c>
      <c r="V632" s="777">
        <v>14342803</v>
      </c>
    </row>
    <row r="633" spans="13:22" ht="12.95" customHeight="1">
      <c r="M633" s="505" t="s">
        <v>6182</v>
      </c>
      <c r="N633" s="777">
        <v>3760</v>
      </c>
      <c r="O633" s="776">
        <v>55</v>
      </c>
      <c r="P633" s="777">
        <v>58203</v>
      </c>
      <c r="Q633" s="777">
        <v>217799475</v>
      </c>
      <c r="R633" s="777">
        <v>3710</v>
      </c>
      <c r="S633" s="777">
        <v>3770</v>
      </c>
      <c r="T633" s="777">
        <v>3695</v>
      </c>
      <c r="U633" s="777">
        <v>53929</v>
      </c>
      <c r="V633" s="777">
        <v>14342803</v>
      </c>
    </row>
    <row r="634" spans="13:22" ht="12.95" customHeight="1">
      <c r="M634" s="505" t="s">
        <v>6183</v>
      </c>
      <c r="N634" s="777">
        <v>3705</v>
      </c>
      <c r="O634" s="776">
        <v>110</v>
      </c>
      <c r="P634" s="777">
        <v>43902</v>
      </c>
      <c r="Q634" s="777">
        <v>160161325</v>
      </c>
      <c r="R634" s="777">
        <v>3595</v>
      </c>
      <c r="S634" s="777">
        <v>3730</v>
      </c>
      <c r="T634" s="777">
        <v>3570</v>
      </c>
      <c r="U634" s="777">
        <v>53140</v>
      </c>
      <c r="V634" s="777">
        <v>14342803</v>
      </c>
    </row>
    <row r="635" spans="13:22" ht="12.95" customHeight="1">
      <c r="M635" s="505" t="s">
        <v>6184</v>
      </c>
      <c r="N635" s="777">
        <v>3595</v>
      </c>
      <c r="O635" s="776">
        <v>60</v>
      </c>
      <c r="P635" s="777">
        <v>55896</v>
      </c>
      <c r="Q635" s="777">
        <v>198219865</v>
      </c>
      <c r="R635" s="777">
        <v>3485</v>
      </c>
      <c r="S635" s="777">
        <v>3620</v>
      </c>
      <c r="T635" s="777">
        <v>3485</v>
      </c>
      <c r="U635" s="777">
        <v>51562</v>
      </c>
      <c r="V635" s="777">
        <v>14342803</v>
      </c>
    </row>
    <row r="636" spans="13:22" ht="12.95" customHeight="1">
      <c r="M636" s="505" t="s">
        <v>6185</v>
      </c>
      <c r="N636" s="777">
        <v>3535</v>
      </c>
      <c r="O636" s="776">
        <v>35</v>
      </c>
      <c r="P636" s="777">
        <v>12266</v>
      </c>
      <c r="Q636" s="777">
        <v>43097890</v>
      </c>
      <c r="R636" s="777">
        <v>3505</v>
      </c>
      <c r="S636" s="777">
        <v>3545</v>
      </c>
      <c r="T636" s="777">
        <v>3485</v>
      </c>
      <c r="U636" s="777">
        <v>50702</v>
      </c>
      <c r="V636" s="777">
        <v>14342803</v>
      </c>
    </row>
    <row r="637" spans="13:22" ht="12.95" customHeight="1">
      <c r="M637" s="505" t="s">
        <v>6186</v>
      </c>
      <c r="N637" s="777">
        <v>3500</v>
      </c>
      <c r="O637" s="776">
        <v>-60</v>
      </c>
      <c r="P637" s="777">
        <v>36774</v>
      </c>
      <c r="Q637" s="777">
        <v>129248500</v>
      </c>
      <c r="R637" s="777">
        <v>3550</v>
      </c>
      <c r="S637" s="777">
        <v>3630</v>
      </c>
      <c r="T637" s="777">
        <v>3475</v>
      </c>
      <c r="U637" s="777">
        <v>50200</v>
      </c>
      <c r="V637" s="777">
        <v>14342803</v>
      </c>
    </row>
    <row r="638" spans="13:22" ht="12.95" customHeight="1">
      <c r="M638" s="505" t="s">
        <v>6187</v>
      </c>
      <c r="N638" s="777">
        <v>3560</v>
      </c>
      <c r="O638" s="776">
        <v>60</v>
      </c>
      <c r="P638" s="777">
        <v>25999</v>
      </c>
      <c r="Q638" s="777">
        <v>92005500</v>
      </c>
      <c r="R638" s="777">
        <v>3500</v>
      </c>
      <c r="S638" s="777">
        <v>3565</v>
      </c>
      <c r="T638" s="777">
        <v>3475</v>
      </c>
      <c r="U638" s="777">
        <v>51060</v>
      </c>
      <c r="V638" s="777">
        <v>14342803</v>
      </c>
    </row>
    <row r="639" spans="13:22" ht="12.95" customHeight="1">
      <c r="M639" s="505" t="s">
        <v>6188</v>
      </c>
      <c r="N639" s="777">
        <v>3500</v>
      </c>
      <c r="O639" s="776">
        <v>30</v>
      </c>
      <c r="P639" s="777">
        <v>12171</v>
      </c>
      <c r="Q639" s="777">
        <v>42508440</v>
      </c>
      <c r="R639" s="777">
        <v>3470</v>
      </c>
      <c r="S639" s="777">
        <v>3530</v>
      </c>
      <c r="T639" s="777">
        <v>3455</v>
      </c>
      <c r="U639" s="777">
        <v>50200</v>
      </c>
      <c r="V639" s="777">
        <v>14342803</v>
      </c>
    </row>
    <row r="640" spans="13:22" ht="12.95" customHeight="1">
      <c r="M640" s="505" t="s">
        <v>6189</v>
      </c>
      <c r="N640" s="777">
        <v>3470</v>
      </c>
      <c r="O640" s="776">
        <v>20</v>
      </c>
      <c r="P640" s="777">
        <v>32562</v>
      </c>
      <c r="Q640" s="777">
        <v>112239395</v>
      </c>
      <c r="R640" s="777">
        <v>3450</v>
      </c>
      <c r="S640" s="777">
        <v>3485</v>
      </c>
      <c r="T640" s="777">
        <v>3435</v>
      </c>
      <c r="U640" s="777">
        <v>49770</v>
      </c>
      <c r="V640" s="777">
        <v>14342803</v>
      </c>
    </row>
    <row r="641" spans="13:22" ht="12.95" customHeight="1">
      <c r="M641" s="505" t="s">
        <v>6190</v>
      </c>
      <c r="N641" s="777">
        <v>3450</v>
      </c>
      <c r="O641" s="776">
        <v>-10</v>
      </c>
      <c r="P641" s="777">
        <v>71171</v>
      </c>
      <c r="Q641" s="777">
        <v>248013595</v>
      </c>
      <c r="R641" s="777">
        <v>3440</v>
      </c>
      <c r="S641" s="777">
        <v>3570</v>
      </c>
      <c r="T641" s="777">
        <v>3440</v>
      </c>
      <c r="U641" s="777">
        <v>49483</v>
      </c>
      <c r="V641" s="777">
        <v>14342803</v>
      </c>
    </row>
    <row r="642" spans="13:22" ht="12.95" customHeight="1">
      <c r="M642" s="505" t="s">
        <v>6191</v>
      </c>
      <c r="N642" s="777">
        <v>3460</v>
      </c>
      <c r="O642" s="776">
        <v>-25</v>
      </c>
      <c r="P642" s="777">
        <v>22774</v>
      </c>
      <c r="Q642" s="777">
        <v>78425860</v>
      </c>
      <c r="R642" s="777">
        <v>3480</v>
      </c>
      <c r="S642" s="777">
        <v>3520</v>
      </c>
      <c r="T642" s="777">
        <v>3395</v>
      </c>
      <c r="U642" s="777">
        <v>49626</v>
      </c>
      <c r="V642" s="777">
        <v>14342803</v>
      </c>
    </row>
    <row r="643" spans="13:22" ht="12.95" customHeight="1">
      <c r="M643" s="505" t="s">
        <v>6192</v>
      </c>
      <c r="N643" s="777">
        <v>3485</v>
      </c>
      <c r="O643" s="776">
        <v>-70</v>
      </c>
      <c r="P643" s="777">
        <v>6474</v>
      </c>
      <c r="Q643" s="777">
        <v>22482905</v>
      </c>
      <c r="R643" s="777">
        <v>3555</v>
      </c>
      <c r="S643" s="777">
        <v>3555</v>
      </c>
      <c r="T643" s="777">
        <v>3450</v>
      </c>
      <c r="U643" s="777">
        <v>49985</v>
      </c>
      <c r="V643" s="777">
        <v>14342803</v>
      </c>
    </row>
    <row r="644" spans="13:22" ht="12.95" customHeight="1">
      <c r="M644" s="505" t="s">
        <v>6193</v>
      </c>
      <c r="N644" s="777">
        <v>3555</v>
      </c>
      <c r="O644" s="776">
        <v>-25</v>
      </c>
      <c r="P644" s="777">
        <v>21748</v>
      </c>
      <c r="Q644" s="777">
        <v>76709030</v>
      </c>
      <c r="R644" s="777">
        <v>3580</v>
      </c>
      <c r="S644" s="777">
        <v>3615</v>
      </c>
      <c r="T644" s="777">
        <v>3500</v>
      </c>
      <c r="U644" s="777">
        <v>50989</v>
      </c>
      <c r="V644" s="777">
        <v>14342803</v>
      </c>
    </row>
    <row r="645" spans="13:22" ht="12.95" customHeight="1">
      <c r="M645" s="505" t="s">
        <v>6194</v>
      </c>
      <c r="N645" s="777">
        <v>3580</v>
      </c>
      <c r="O645" s="776">
        <v>-170</v>
      </c>
      <c r="P645" s="777">
        <v>55622</v>
      </c>
      <c r="Q645" s="777">
        <v>200516345</v>
      </c>
      <c r="R645" s="777">
        <v>3740</v>
      </c>
      <c r="S645" s="777">
        <v>3740</v>
      </c>
      <c r="T645" s="777">
        <v>3555</v>
      </c>
      <c r="U645" s="777">
        <v>51347</v>
      </c>
      <c r="V645" s="777">
        <v>14342803</v>
      </c>
    </row>
    <row r="646" spans="13:22" ht="12.95" customHeight="1">
      <c r="M646" s="505" t="s">
        <v>6195</v>
      </c>
      <c r="N646" s="777">
        <v>3750</v>
      </c>
      <c r="O646" s="776">
        <v>105</v>
      </c>
      <c r="P646" s="777">
        <v>145279</v>
      </c>
      <c r="Q646" s="777">
        <v>538438225</v>
      </c>
      <c r="R646" s="777">
        <v>3605</v>
      </c>
      <c r="S646" s="777">
        <v>3750</v>
      </c>
      <c r="T646" s="777">
        <v>3600</v>
      </c>
      <c r="U646" s="777">
        <v>53786</v>
      </c>
      <c r="V646" s="777">
        <v>14342803</v>
      </c>
    </row>
    <row r="647" spans="13:22" ht="12.95" customHeight="1">
      <c r="M647" s="505" t="s">
        <v>6196</v>
      </c>
      <c r="N647" s="777">
        <v>3645</v>
      </c>
      <c r="O647" s="776">
        <v>-25</v>
      </c>
      <c r="P647" s="777">
        <v>58319</v>
      </c>
      <c r="Q647" s="777">
        <v>211213110</v>
      </c>
      <c r="R647" s="777">
        <v>3670</v>
      </c>
      <c r="S647" s="777">
        <v>3670</v>
      </c>
      <c r="T647" s="777">
        <v>3600</v>
      </c>
      <c r="U647" s="777">
        <v>52280</v>
      </c>
      <c r="V647" s="777">
        <v>14342803</v>
      </c>
    </row>
    <row r="648" spans="13:22" ht="12.95" customHeight="1">
      <c r="M648" s="505" t="s">
        <v>6197</v>
      </c>
      <c r="N648" s="777">
        <v>3670</v>
      </c>
      <c r="O648" s="776">
        <v>185</v>
      </c>
      <c r="P648" s="777">
        <v>137248</v>
      </c>
      <c r="Q648" s="777">
        <v>496454235</v>
      </c>
      <c r="R648" s="777">
        <v>3485</v>
      </c>
      <c r="S648" s="777">
        <v>3685</v>
      </c>
      <c r="T648" s="777">
        <v>3485</v>
      </c>
      <c r="U648" s="777">
        <v>52638</v>
      </c>
      <c r="V648" s="777">
        <v>14342803</v>
      </c>
    </row>
    <row r="649" spans="13:22" ht="12.95" customHeight="1">
      <c r="M649" s="505" t="s">
        <v>6198</v>
      </c>
      <c r="N649" s="777">
        <v>3485</v>
      </c>
      <c r="O649" s="776">
        <v>70</v>
      </c>
      <c r="P649" s="777">
        <v>32152</v>
      </c>
      <c r="Q649" s="777">
        <v>111558570</v>
      </c>
      <c r="R649" s="777">
        <v>3380</v>
      </c>
      <c r="S649" s="777">
        <v>3500</v>
      </c>
      <c r="T649" s="777">
        <v>3380</v>
      </c>
      <c r="U649" s="777">
        <v>49985</v>
      </c>
      <c r="V649" s="777">
        <v>14342803</v>
      </c>
    </row>
    <row r="650" spans="13:22" ht="12.95" customHeight="1">
      <c r="M650" s="505" t="s">
        <v>6199</v>
      </c>
      <c r="N650" s="777">
        <v>3415</v>
      </c>
      <c r="O650" s="776">
        <v>50</v>
      </c>
      <c r="P650" s="777">
        <v>30119</v>
      </c>
      <c r="Q650" s="777">
        <v>102164385</v>
      </c>
      <c r="R650" s="777">
        <v>3310</v>
      </c>
      <c r="S650" s="777">
        <v>3475</v>
      </c>
      <c r="T650" s="777">
        <v>3310</v>
      </c>
      <c r="U650" s="777">
        <v>48981</v>
      </c>
      <c r="V650" s="777">
        <v>14342803</v>
      </c>
    </row>
    <row r="651" spans="13:22" ht="12.95" customHeight="1">
      <c r="M651" s="505" t="s">
        <v>6200</v>
      </c>
      <c r="N651" s="777">
        <v>3365</v>
      </c>
      <c r="O651" s="776">
        <v>-160</v>
      </c>
      <c r="P651" s="777">
        <v>93283</v>
      </c>
      <c r="Q651" s="777">
        <v>318385270</v>
      </c>
      <c r="R651" s="777">
        <v>3480</v>
      </c>
      <c r="S651" s="777">
        <v>3515</v>
      </c>
      <c r="T651" s="777">
        <v>3340</v>
      </c>
      <c r="U651" s="777">
        <v>48264</v>
      </c>
      <c r="V651" s="777">
        <v>14342803</v>
      </c>
    </row>
    <row r="652" spans="13:22" ht="12.95" customHeight="1">
      <c r="M652" s="505" t="s">
        <v>6201</v>
      </c>
      <c r="N652" s="777">
        <v>3525</v>
      </c>
      <c r="O652" s="776">
        <v>25</v>
      </c>
      <c r="P652" s="777">
        <v>23197</v>
      </c>
      <c r="Q652" s="777">
        <v>81304115</v>
      </c>
      <c r="R652" s="777">
        <v>3500</v>
      </c>
      <c r="S652" s="777">
        <v>3575</v>
      </c>
      <c r="T652" s="777">
        <v>3480</v>
      </c>
      <c r="U652" s="777">
        <v>50558</v>
      </c>
      <c r="V652" s="777">
        <v>14342803</v>
      </c>
    </row>
    <row r="653" spans="13:22" ht="12.95" customHeight="1">
      <c r="M653" s="505" t="s">
        <v>6202</v>
      </c>
      <c r="N653" s="777">
        <v>3500</v>
      </c>
      <c r="O653" s="776">
        <v>-200</v>
      </c>
      <c r="P653" s="777">
        <v>108460</v>
      </c>
      <c r="Q653" s="777">
        <v>387099250</v>
      </c>
      <c r="R653" s="777">
        <v>3715</v>
      </c>
      <c r="S653" s="777">
        <v>3715</v>
      </c>
      <c r="T653" s="777">
        <v>3495</v>
      </c>
      <c r="U653" s="777">
        <v>50200</v>
      </c>
      <c r="V653" s="777">
        <v>14342803</v>
      </c>
    </row>
    <row r="654" spans="13:22" ht="12.95" customHeight="1">
      <c r="M654" s="505" t="s">
        <v>6203</v>
      </c>
      <c r="N654" s="777">
        <v>3700</v>
      </c>
      <c r="O654" s="776">
        <v>0</v>
      </c>
      <c r="P654" s="777">
        <v>19121</v>
      </c>
      <c r="Q654" s="777">
        <v>70227425</v>
      </c>
      <c r="R654" s="777">
        <v>3700</v>
      </c>
      <c r="S654" s="777">
        <v>3720</v>
      </c>
      <c r="T654" s="777">
        <v>3645</v>
      </c>
      <c r="U654" s="777">
        <v>53068</v>
      </c>
      <c r="V654" s="777">
        <v>14342803</v>
      </c>
    </row>
    <row r="655" spans="13:22" ht="12.95" customHeight="1">
      <c r="M655" s="505" t="s">
        <v>6204</v>
      </c>
      <c r="N655" s="777">
        <v>3700</v>
      </c>
      <c r="O655" s="776">
        <v>0</v>
      </c>
      <c r="P655" s="777">
        <v>93435</v>
      </c>
      <c r="Q655" s="777">
        <v>345703720</v>
      </c>
      <c r="R655" s="777">
        <v>3700</v>
      </c>
      <c r="S655" s="777">
        <v>3730</v>
      </c>
      <c r="T655" s="777">
        <v>3670</v>
      </c>
      <c r="U655" s="777">
        <v>53068</v>
      </c>
      <c r="V655" s="777">
        <v>14342803</v>
      </c>
    </row>
    <row r="656" spans="13:22" ht="12.95" customHeight="1">
      <c r="M656" s="505" t="s">
        <v>6205</v>
      </c>
      <c r="N656" s="777">
        <v>3700</v>
      </c>
      <c r="O656" s="776">
        <v>-15</v>
      </c>
      <c r="P656" s="777">
        <v>110256</v>
      </c>
      <c r="Q656" s="777">
        <v>407324820</v>
      </c>
      <c r="R656" s="777">
        <v>3715</v>
      </c>
      <c r="S656" s="777">
        <v>3750</v>
      </c>
      <c r="T656" s="777">
        <v>3675</v>
      </c>
      <c r="U656" s="777">
        <v>53068</v>
      </c>
      <c r="V656" s="777">
        <v>14342803</v>
      </c>
    </row>
    <row r="657" spans="13:22" ht="12.95" customHeight="1">
      <c r="M657" s="505" t="s">
        <v>6206</v>
      </c>
      <c r="N657" s="777">
        <v>3715</v>
      </c>
      <c r="O657" s="776">
        <v>50</v>
      </c>
      <c r="P657" s="777">
        <v>98516</v>
      </c>
      <c r="Q657" s="777">
        <v>362410380</v>
      </c>
      <c r="R657" s="777">
        <v>3670</v>
      </c>
      <c r="S657" s="777">
        <v>3760</v>
      </c>
      <c r="T657" s="777">
        <v>3600</v>
      </c>
      <c r="U657" s="777">
        <v>53284</v>
      </c>
      <c r="V657" s="777">
        <v>14342803</v>
      </c>
    </row>
    <row r="658" spans="13:22" ht="12.95" customHeight="1">
      <c r="M658" s="505" t="s">
        <v>6207</v>
      </c>
      <c r="N658" s="777">
        <v>3665</v>
      </c>
      <c r="O658" s="776">
        <v>-260</v>
      </c>
      <c r="P658" s="777">
        <v>328935</v>
      </c>
      <c r="Q658" s="777">
        <v>1200957820</v>
      </c>
      <c r="R658" s="777">
        <v>3650</v>
      </c>
      <c r="S658" s="777">
        <v>3800</v>
      </c>
      <c r="T658" s="777">
        <v>3585</v>
      </c>
      <c r="U658" s="777">
        <v>52566</v>
      </c>
      <c r="V658" s="777">
        <v>14342803</v>
      </c>
    </row>
    <row r="659" spans="13:22" ht="12.95" customHeight="1">
      <c r="M659" s="505" t="s">
        <v>6208</v>
      </c>
      <c r="N659" s="777">
        <v>3925</v>
      </c>
      <c r="O659" s="776">
        <v>-30</v>
      </c>
      <c r="P659" s="777">
        <v>91076</v>
      </c>
      <c r="Q659" s="777">
        <v>348961885</v>
      </c>
      <c r="R659" s="777">
        <v>3955</v>
      </c>
      <c r="S659" s="777">
        <v>3995</v>
      </c>
      <c r="T659" s="777">
        <v>3830</v>
      </c>
      <c r="U659" s="777">
        <v>56296</v>
      </c>
      <c r="V659" s="777">
        <v>14342803</v>
      </c>
    </row>
    <row r="660" spans="13:22" ht="12.95" customHeight="1">
      <c r="M660" s="505" t="s">
        <v>6209</v>
      </c>
      <c r="N660" s="777">
        <v>3955</v>
      </c>
      <c r="O660" s="776">
        <v>0</v>
      </c>
      <c r="P660" s="777">
        <v>20489</v>
      </c>
      <c r="Q660" s="777">
        <v>81529550</v>
      </c>
      <c r="R660" s="777">
        <v>3950</v>
      </c>
      <c r="S660" s="777">
        <v>4015</v>
      </c>
      <c r="T660" s="777">
        <v>3945</v>
      </c>
      <c r="U660" s="777">
        <v>56726</v>
      </c>
      <c r="V660" s="777">
        <v>14342803</v>
      </c>
    </row>
    <row r="661" spans="13:22" ht="12.95" customHeight="1">
      <c r="M661" s="505" t="s">
        <v>6210</v>
      </c>
      <c r="N661" s="777">
        <v>3955</v>
      </c>
      <c r="O661" s="776">
        <v>-45</v>
      </c>
      <c r="P661" s="777">
        <v>46888</v>
      </c>
      <c r="Q661" s="777">
        <v>185861790</v>
      </c>
      <c r="R661" s="777">
        <v>3950</v>
      </c>
      <c r="S661" s="777">
        <v>4000</v>
      </c>
      <c r="T661" s="777">
        <v>3950</v>
      </c>
      <c r="U661" s="777">
        <v>56726</v>
      </c>
      <c r="V661" s="777">
        <v>14342803</v>
      </c>
    </row>
    <row r="662" spans="13:22" ht="12.95" customHeight="1">
      <c r="M662" s="505" t="s">
        <v>6211</v>
      </c>
      <c r="N662" s="777">
        <v>4000</v>
      </c>
      <c r="O662" s="776">
        <v>-15</v>
      </c>
      <c r="P662" s="777">
        <v>18877</v>
      </c>
      <c r="Q662" s="777">
        <v>75189210</v>
      </c>
      <c r="R662" s="777">
        <v>4000</v>
      </c>
      <c r="S662" s="777">
        <v>4020</v>
      </c>
      <c r="T662" s="777">
        <v>3925</v>
      </c>
      <c r="U662" s="777">
        <v>57371</v>
      </c>
      <c r="V662" s="777">
        <v>14342803</v>
      </c>
    </row>
    <row r="663" spans="13:22" ht="12.95" customHeight="1">
      <c r="M663" s="505" t="s">
        <v>6212</v>
      </c>
      <c r="N663" s="777">
        <v>4015</v>
      </c>
      <c r="O663" s="776">
        <v>10</v>
      </c>
      <c r="P663" s="777">
        <v>74072</v>
      </c>
      <c r="Q663" s="777">
        <v>296757890</v>
      </c>
      <c r="R663" s="777">
        <v>4050</v>
      </c>
      <c r="S663" s="777">
        <v>4075</v>
      </c>
      <c r="T663" s="777">
        <v>3970</v>
      </c>
      <c r="U663" s="777">
        <v>57586</v>
      </c>
      <c r="V663" s="777">
        <v>14342803</v>
      </c>
    </row>
    <row r="664" spans="13:22" ht="12.95" customHeight="1">
      <c r="M664" s="505" t="s">
        <v>6213</v>
      </c>
      <c r="N664" s="777">
        <v>4005</v>
      </c>
      <c r="O664" s="776">
        <v>50</v>
      </c>
      <c r="P664" s="777">
        <v>63581</v>
      </c>
      <c r="Q664" s="777">
        <v>250180645</v>
      </c>
      <c r="R664" s="777">
        <v>3950</v>
      </c>
      <c r="S664" s="777">
        <v>4010</v>
      </c>
      <c r="T664" s="777">
        <v>3880</v>
      </c>
      <c r="U664" s="777">
        <v>57443</v>
      </c>
      <c r="V664" s="777">
        <v>14342803</v>
      </c>
    </row>
    <row r="665" spans="13:22" ht="12.95" customHeight="1">
      <c r="M665" s="505" t="s">
        <v>6214</v>
      </c>
      <c r="N665" s="777">
        <v>3955</v>
      </c>
      <c r="O665" s="776">
        <v>-15</v>
      </c>
      <c r="P665" s="777">
        <v>44115</v>
      </c>
      <c r="Q665" s="777">
        <v>173585520</v>
      </c>
      <c r="R665" s="777">
        <v>3940</v>
      </c>
      <c r="S665" s="777">
        <v>3985</v>
      </c>
      <c r="T665" s="777">
        <v>3895</v>
      </c>
      <c r="U665" s="777">
        <v>56726</v>
      </c>
      <c r="V665" s="777">
        <v>14342803</v>
      </c>
    </row>
    <row r="666" spans="13:22" ht="12.95" customHeight="1">
      <c r="M666" s="505" t="s">
        <v>6215</v>
      </c>
      <c r="N666" s="777">
        <v>3970</v>
      </c>
      <c r="O666" s="776">
        <v>-15</v>
      </c>
      <c r="P666" s="777">
        <v>33070</v>
      </c>
      <c r="Q666" s="777">
        <v>131146270</v>
      </c>
      <c r="R666" s="777">
        <v>3960</v>
      </c>
      <c r="S666" s="777">
        <v>3990</v>
      </c>
      <c r="T666" s="777">
        <v>3955</v>
      </c>
      <c r="U666" s="777">
        <v>56941</v>
      </c>
      <c r="V666" s="777">
        <v>14342803</v>
      </c>
    </row>
    <row r="667" spans="13:22" ht="12.95" customHeight="1">
      <c r="M667" s="505" t="s">
        <v>6216</v>
      </c>
      <c r="N667" s="777">
        <v>3985</v>
      </c>
      <c r="O667" s="776">
        <v>10</v>
      </c>
      <c r="P667" s="777">
        <v>16745</v>
      </c>
      <c r="Q667" s="777">
        <v>66495590</v>
      </c>
      <c r="R667" s="777">
        <v>3980</v>
      </c>
      <c r="S667" s="777">
        <v>3995</v>
      </c>
      <c r="T667" s="777">
        <v>3965</v>
      </c>
      <c r="U667" s="777">
        <v>57156</v>
      </c>
      <c r="V667" s="777">
        <v>14342803</v>
      </c>
    </row>
    <row r="668" spans="13:22" ht="12.95" customHeight="1">
      <c r="M668" s="505" t="s">
        <v>6217</v>
      </c>
      <c r="N668" s="777">
        <v>3975</v>
      </c>
      <c r="O668" s="776">
        <v>-55</v>
      </c>
      <c r="P668" s="777">
        <v>58769</v>
      </c>
      <c r="Q668" s="777">
        <v>232825975</v>
      </c>
      <c r="R668" s="777">
        <v>4025</v>
      </c>
      <c r="S668" s="777">
        <v>4025</v>
      </c>
      <c r="T668" s="777">
        <v>3945</v>
      </c>
      <c r="U668" s="777">
        <v>57013</v>
      </c>
      <c r="V668" s="777">
        <v>14342803</v>
      </c>
    </row>
    <row r="669" spans="13:22" ht="12.95" customHeight="1">
      <c r="M669" s="505" t="s">
        <v>6218</v>
      </c>
      <c r="N669" s="777">
        <v>4030</v>
      </c>
      <c r="O669" s="776">
        <v>30</v>
      </c>
      <c r="P669" s="777">
        <v>41553</v>
      </c>
      <c r="Q669" s="777">
        <v>166257300</v>
      </c>
      <c r="R669" s="777">
        <v>4000</v>
      </c>
      <c r="S669" s="777">
        <v>4035</v>
      </c>
      <c r="T669" s="777">
        <v>3960</v>
      </c>
      <c r="U669" s="777">
        <v>57801</v>
      </c>
      <c r="V669" s="777">
        <v>14342803</v>
      </c>
    </row>
    <row r="670" spans="13:22" ht="12.95" customHeight="1">
      <c r="M670" s="505" t="s">
        <v>6219</v>
      </c>
      <c r="N670" s="777">
        <v>4000</v>
      </c>
      <c r="O670" s="776">
        <v>-15</v>
      </c>
      <c r="P670" s="777">
        <v>10579</v>
      </c>
      <c r="Q670" s="777">
        <v>42165675</v>
      </c>
      <c r="R670" s="777">
        <v>4015</v>
      </c>
      <c r="S670" s="777">
        <v>4025</v>
      </c>
      <c r="T670" s="777">
        <v>3960</v>
      </c>
      <c r="U670" s="777">
        <v>57371</v>
      </c>
      <c r="V670" s="777">
        <v>14342803</v>
      </c>
    </row>
    <row r="671" spans="13:22" ht="12.95" customHeight="1">
      <c r="M671" s="505" t="s">
        <v>6220</v>
      </c>
      <c r="N671" s="777">
        <v>4015</v>
      </c>
      <c r="O671" s="776">
        <v>10</v>
      </c>
      <c r="P671" s="777">
        <v>49548</v>
      </c>
      <c r="Q671" s="777">
        <v>198147370</v>
      </c>
      <c r="R671" s="777">
        <v>4005</v>
      </c>
      <c r="S671" s="777">
        <v>4045</v>
      </c>
      <c r="T671" s="777">
        <v>3985</v>
      </c>
      <c r="U671" s="777">
        <v>57586</v>
      </c>
      <c r="V671" s="777">
        <v>14342803</v>
      </c>
    </row>
    <row r="672" spans="13:22" ht="12.95" customHeight="1">
      <c r="M672" s="505" t="s">
        <v>6221</v>
      </c>
      <c r="N672" s="777">
        <v>4005</v>
      </c>
      <c r="O672" s="776">
        <v>5</v>
      </c>
      <c r="P672" s="777">
        <v>69034</v>
      </c>
      <c r="Q672" s="777">
        <v>275983440</v>
      </c>
      <c r="R672" s="777">
        <v>4040</v>
      </c>
      <c r="S672" s="777">
        <v>4040</v>
      </c>
      <c r="T672" s="777">
        <v>3980</v>
      </c>
      <c r="U672" s="777">
        <v>57443</v>
      </c>
      <c r="V672" s="777">
        <v>14342803</v>
      </c>
    </row>
    <row r="673" spans="13:22" ht="12.95" customHeight="1">
      <c r="M673" s="505" t="s">
        <v>6222</v>
      </c>
      <c r="N673" s="777">
        <v>4000</v>
      </c>
      <c r="O673" s="776">
        <v>-65</v>
      </c>
      <c r="P673" s="777">
        <v>64099</v>
      </c>
      <c r="Q673" s="777">
        <v>256950520</v>
      </c>
      <c r="R673" s="777">
        <v>4065</v>
      </c>
      <c r="S673" s="777">
        <v>4105</v>
      </c>
      <c r="T673" s="777">
        <v>3965</v>
      </c>
      <c r="U673" s="777">
        <v>57371</v>
      </c>
      <c r="V673" s="777">
        <v>14342803</v>
      </c>
    </row>
    <row r="674" spans="13:22" ht="12.95" customHeight="1">
      <c r="M674" s="505" t="s">
        <v>6223</v>
      </c>
      <c r="N674" s="777">
        <v>4065</v>
      </c>
      <c r="O674" s="776">
        <v>-25</v>
      </c>
      <c r="P674" s="777">
        <v>86997</v>
      </c>
      <c r="Q674" s="777">
        <v>349682070</v>
      </c>
      <c r="R674" s="777">
        <v>4090</v>
      </c>
      <c r="S674" s="777">
        <v>4090</v>
      </c>
      <c r="T674" s="777">
        <v>3990</v>
      </c>
      <c r="U674" s="777">
        <v>58303</v>
      </c>
      <c r="V674" s="777">
        <v>14342803</v>
      </c>
    </row>
    <row r="675" spans="13:22" ht="12.95" customHeight="1">
      <c r="M675" s="505" t="s">
        <v>6224</v>
      </c>
      <c r="N675" s="777">
        <v>4090</v>
      </c>
      <c r="O675" s="776">
        <v>-40</v>
      </c>
      <c r="P675" s="777">
        <v>79842</v>
      </c>
      <c r="Q675" s="777">
        <v>328383450</v>
      </c>
      <c r="R675" s="777">
        <v>4135</v>
      </c>
      <c r="S675" s="777">
        <v>4185</v>
      </c>
      <c r="T675" s="777">
        <v>4065</v>
      </c>
      <c r="U675" s="777">
        <v>58662</v>
      </c>
      <c r="V675" s="777">
        <v>14342803</v>
      </c>
    </row>
    <row r="676" spans="13:22" ht="12.95" customHeight="1">
      <c r="M676" s="505" t="s">
        <v>6225</v>
      </c>
      <c r="N676" s="777">
        <v>4130</v>
      </c>
      <c r="O676" s="776">
        <v>80</v>
      </c>
      <c r="P676" s="777">
        <v>158268</v>
      </c>
      <c r="Q676" s="777">
        <v>653077770</v>
      </c>
      <c r="R676" s="777">
        <v>4050</v>
      </c>
      <c r="S676" s="777">
        <v>4195</v>
      </c>
      <c r="T676" s="777">
        <v>4050</v>
      </c>
      <c r="U676" s="777">
        <v>59236</v>
      </c>
      <c r="V676" s="777">
        <v>14342803</v>
      </c>
    </row>
    <row r="677" spans="13:22" ht="12.95" customHeight="1">
      <c r="M677" s="505" t="s">
        <v>6226</v>
      </c>
      <c r="N677" s="777">
        <v>4050</v>
      </c>
      <c r="O677" s="776">
        <v>20</v>
      </c>
      <c r="P677" s="777">
        <v>280910</v>
      </c>
      <c r="Q677" s="777">
        <v>1139489660</v>
      </c>
      <c r="R677" s="777">
        <v>4090</v>
      </c>
      <c r="S677" s="777">
        <v>4090</v>
      </c>
      <c r="T677" s="777">
        <v>4015</v>
      </c>
      <c r="U677" s="777">
        <v>58088</v>
      </c>
      <c r="V677" s="777">
        <v>14342803</v>
      </c>
    </row>
    <row r="678" spans="13:22" ht="12.95" customHeight="1">
      <c r="M678" s="505" t="s">
        <v>6227</v>
      </c>
      <c r="N678" s="777">
        <v>4030</v>
      </c>
      <c r="O678" s="776">
        <v>5</v>
      </c>
      <c r="P678" s="777">
        <v>196076</v>
      </c>
      <c r="Q678" s="777">
        <v>790188815</v>
      </c>
      <c r="R678" s="777">
        <v>4040</v>
      </c>
      <c r="S678" s="777">
        <v>4040</v>
      </c>
      <c r="T678" s="777">
        <v>4020</v>
      </c>
      <c r="U678" s="777">
        <v>57801</v>
      </c>
      <c r="V678" s="777">
        <v>14342803</v>
      </c>
    </row>
    <row r="679" spans="13:22" ht="12.95" customHeight="1">
      <c r="M679" s="505" t="s">
        <v>6228</v>
      </c>
      <c r="N679" s="777">
        <v>4025</v>
      </c>
      <c r="O679" s="776">
        <v>15</v>
      </c>
      <c r="P679" s="777">
        <v>170676</v>
      </c>
      <c r="Q679" s="777">
        <v>689208850</v>
      </c>
      <c r="R679" s="777">
        <v>3970</v>
      </c>
      <c r="S679" s="777">
        <v>4060</v>
      </c>
      <c r="T679" s="777">
        <v>3970</v>
      </c>
      <c r="U679" s="777">
        <v>57730</v>
      </c>
      <c r="V679" s="777">
        <v>14342803</v>
      </c>
    </row>
    <row r="680" spans="13:22" ht="12.95" customHeight="1">
      <c r="M680" s="505" t="s">
        <v>6229</v>
      </c>
      <c r="N680" s="777">
        <v>4010</v>
      </c>
      <c r="O680" s="776">
        <v>35</v>
      </c>
      <c r="P680" s="777">
        <v>156513</v>
      </c>
      <c r="Q680" s="777">
        <v>622753865</v>
      </c>
      <c r="R680" s="777">
        <v>3975</v>
      </c>
      <c r="S680" s="777">
        <v>4025</v>
      </c>
      <c r="T680" s="777">
        <v>3935</v>
      </c>
      <c r="U680" s="777">
        <v>57515</v>
      </c>
      <c r="V680" s="777">
        <v>14342803</v>
      </c>
    </row>
    <row r="681" spans="13:22" ht="12.95" customHeight="1">
      <c r="M681" s="505" t="s">
        <v>6230</v>
      </c>
      <c r="N681" s="777">
        <v>3975</v>
      </c>
      <c r="O681" s="776">
        <v>0</v>
      </c>
      <c r="P681" s="777">
        <v>43188</v>
      </c>
      <c r="Q681" s="777">
        <v>170483375</v>
      </c>
      <c r="R681" s="777">
        <v>3960</v>
      </c>
      <c r="S681" s="777">
        <v>3980</v>
      </c>
      <c r="T681" s="777">
        <v>3930</v>
      </c>
      <c r="U681" s="777">
        <v>57013</v>
      </c>
      <c r="V681" s="777">
        <v>14342803</v>
      </c>
    </row>
    <row r="682" spans="13:22" ht="12.95" customHeight="1">
      <c r="M682" s="505" t="s">
        <v>6231</v>
      </c>
      <c r="N682" s="777">
        <v>3975</v>
      </c>
      <c r="O682" s="776">
        <v>-15</v>
      </c>
      <c r="P682" s="777">
        <v>24498</v>
      </c>
      <c r="Q682" s="777">
        <v>97319800</v>
      </c>
      <c r="R682" s="777">
        <v>3990</v>
      </c>
      <c r="S682" s="777">
        <v>4000</v>
      </c>
      <c r="T682" s="777">
        <v>3945</v>
      </c>
      <c r="U682" s="777">
        <v>57013</v>
      </c>
      <c r="V682" s="777">
        <v>14342803</v>
      </c>
    </row>
    <row r="683" spans="13:22" ht="12.95" customHeight="1">
      <c r="M683" s="505" t="s">
        <v>6232</v>
      </c>
      <c r="N683" s="777">
        <v>3990</v>
      </c>
      <c r="O683" s="776">
        <v>-10</v>
      </c>
      <c r="P683" s="777">
        <v>15715</v>
      </c>
      <c r="Q683" s="777">
        <v>62443250</v>
      </c>
      <c r="R683" s="777">
        <v>4000</v>
      </c>
      <c r="S683" s="777">
        <v>4035</v>
      </c>
      <c r="T683" s="777">
        <v>3945</v>
      </c>
      <c r="U683" s="777">
        <v>57228</v>
      </c>
      <c r="V683" s="777">
        <v>14342803</v>
      </c>
    </row>
    <row r="684" spans="13:22" ht="12.95" customHeight="1">
      <c r="M684" s="505" t="s">
        <v>6233</v>
      </c>
      <c r="N684" s="777">
        <v>4000</v>
      </c>
      <c r="O684" s="776">
        <v>20</v>
      </c>
      <c r="P684" s="777">
        <v>8581</v>
      </c>
      <c r="Q684" s="777">
        <v>34156075</v>
      </c>
      <c r="R684" s="777">
        <v>3980</v>
      </c>
      <c r="S684" s="777">
        <v>4000</v>
      </c>
      <c r="T684" s="777">
        <v>3955</v>
      </c>
      <c r="U684" s="777">
        <v>57371</v>
      </c>
      <c r="V684" s="777">
        <v>14342803</v>
      </c>
    </row>
    <row r="685" spans="13:22" ht="12.95" customHeight="1">
      <c r="M685" s="505" t="s">
        <v>6234</v>
      </c>
      <c r="N685" s="777">
        <v>3980</v>
      </c>
      <c r="O685" s="776">
        <v>-20</v>
      </c>
      <c r="P685" s="777">
        <v>25072</v>
      </c>
      <c r="Q685" s="777">
        <v>99901420</v>
      </c>
      <c r="R685" s="777">
        <v>4015</v>
      </c>
      <c r="S685" s="777">
        <v>4035</v>
      </c>
      <c r="T685" s="777">
        <v>3950</v>
      </c>
      <c r="U685" s="777">
        <v>57084</v>
      </c>
      <c r="V685" s="777">
        <v>14342803</v>
      </c>
    </row>
    <row r="686" spans="13:22" ht="12.95" customHeight="1">
      <c r="M686" s="505" t="s">
        <v>6235</v>
      </c>
      <c r="N686" s="777">
        <v>4000</v>
      </c>
      <c r="O686" s="776">
        <v>0</v>
      </c>
      <c r="P686" s="777">
        <v>13083</v>
      </c>
      <c r="Q686" s="777">
        <v>52186610</v>
      </c>
      <c r="R686" s="777">
        <v>3985</v>
      </c>
      <c r="S686" s="777">
        <v>4035</v>
      </c>
      <c r="T686" s="777">
        <v>3975</v>
      </c>
      <c r="U686" s="777">
        <v>57371</v>
      </c>
      <c r="V686" s="777">
        <v>14342803</v>
      </c>
    </row>
    <row r="687" spans="13:22" ht="12.95" customHeight="1">
      <c r="M687" s="505" t="s">
        <v>6236</v>
      </c>
      <c r="N687" s="777">
        <v>4000</v>
      </c>
      <c r="O687" s="776">
        <v>25</v>
      </c>
      <c r="P687" s="777">
        <v>15978</v>
      </c>
      <c r="Q687" s="777">
        <v>63526605</v>
      </c>
      <c r="R687" s="777">
        <v>3950</v>
      </c>
      <c r="S687" s="777">
        <v>4010</v>
      </c>
      <c r="T687" s="777">
        <v>3950</v>
      </c>
      <c r="U687" s="777">
        <v>57371</v>
      </c>
      <c r="V687" s="777">
        <v>14342803</v>
      </c>
    </row>
    <row r="688" spans="13:22" ht="12.95" customHeight="1">
      <c r="M688" s="505" t="s">
        <v>6237</v>
      </c>
      <c r="N688" s="777">
        <v>3975</v>
      </c>
      <c r="O688" s="776">
        <v>-25</v>
      </c>
      <c r="P688" s="777">
        <v>22699</v>
      </c>
      <c r="Q688" s="777">
        <v>90117480</v>
      </c>
      <c r="R688" s="777">
        <v>4000</v>
      </c>
      <c r="S688" s="777">
        <v>4005</v>
      </c>
      <c r="T688" s="777">
        <v>3935</v>
      </c>
      <c r="U688" s="777">
        <v>57013</v>
      </c>
      <c r="V688" s="777">
        <v>14342803</v>
      </c>
    </row>
    <row r="689" spans="13:22" ht="12.95" customHeight="1">
      <c r="M689" s="505" t="s">
        <v>6238</v>
      </c>
      <c r="N689" s="777">
        <v>4000</v>
      </c>
      <c r="O689" s="776">
        <v>0</v>
      </c>
      <c r="P689" s="777">
        <v>27822</v>
      </c>
      <c r="Q689" s="777">
        <v>110960390</v>
      </c>
      <c r="R689" s="777">
        <v>4000</v>
      </c>
      <c r="S689" s="777">
        <v>4030</v>
      </c>
      <c r="T689" s="777">
        <v>3960</v>
      </c>
      <c r="U689" s="777">
        <v>57371</v>
      </c>
      <c r="V689" s="777">
        <v>14342803</v>
      </c>
    </row>
    <row r="690" spans="13:22" ht="12.95" customHeight="1">
      <c r="M690" s="505" t="s">
        <v>6239</v>
      </c>
      <c r="N690" s="777">
        <v>4000</v>
      </c>
      <c r="O690" s="776">
        <v>-10</v>
      </c>
      <c r="P690" s="777">
        <v>24968</v>
      </c>
      <c r="Q690" s="777">
        <v>99748985</v>
      </c>
      <c r="R690" s="777">
        <v>3965</v>
      </c>
      <c r="S690" s="777">
        <v>4040</v>
      </c>
      <c r="T690" s="777">
        <v>3965</v>
      </c>
      <c r="U690" s="777">
        <v>57371</v>
      </c>
      <c r="V690" s="777">
        <v>14342803</v>
      </c>
    </row>
    <row r="691" spans="13:22" ht="12.95" customHeight="1">
      <c r="M691" s="505" t="s">
        <v>6240</v>
      </c>
      <c r="N691" s="777">
        <v>4010</v>
      </c>
      <c r="O691" s="776">
        <v>-10</v>
      </c>
      <c r="P691" s="777">
        <v>28887</v>
      </c>
      <c r="Q691" s="777">
        <v>115405500</v>
      </c>
      <c r="R691" s="777">
        <v>4010</v>
      </c>
      <c r="S691" s="777">
        <v>4045</v>
      </c>
      <c r="T691" s="777">
        <v>3950</v>
      </c>
      <c r="U691" s="777">
        <v>57515</v>
      </c>
      <c r="V691" s="777">
        <v>14342803</v>
      </c>
    </row>
    <row r="692" spans="13:22" ht="12.95" customHeight="1">
      <c r="M692" s="505" t="s">
        <v>6241</v>
      </c>
      <c r="N692" s="777">
        <v>4020</v>
      </c>
      <c r="O692" s="776">
        <v>15</v>
      </c>
      <c r="P692" s="777">
        <v>23381</v>
      </c>
      <c r="Q692" s="777">
        <v>93987835</v>
      </c>
      <c r="R692" s="777">
        <v>4040</v>
      </c>
      <c r="S692" s="777">
        <v>4045</v>
      </c>
      <c r="T692" s="777">
        <v>3965</v>
      </c>
      <c r="U692" s="777">
        <v>57658</v>
      </c>
      <c r="V692" s="777">
        <v>14342803</v>
      </c>
    </row>
    <row r="693" spans="13:22" ht="12.95" customHeight="1">
      <c r="M693" s="505" t="s">
        <v>6242</v>
      </c>
      <c r="N693" s="777">
        <v>4005</v>
      </c>
      <c r="O693" s="776">
        <v>-70</v>
      </c>
      <c r="P693" s="777">
        <v>49135</v>
      </c>
      <c r="Q693" s="777">
        <v>197239450</v>
      </c>
      <c r="R693" s="777">
        <v>4110</v>
      </c>
      <c r="S693" s="777">
        <v>4110</v>
      </c>
      <c r="T693" s="777">
        <v>3975</v>
      </c>
      <c r="U693" s="777">
        <v>57443</v>
      </c>
      <c r="V693" s="777">
        <v>14342803</v>
      </c>
    </row>
    <row r="694" spans="13:22" ht="12.95" customHeight="1">
      <c r="M694" s="505" t="s">
        <v>6243</v>
      </c>
      <c r="N694" s="777">
        <v>4075</v>
      </c>
      <c r="O694" s="776">
        <v>55</v>
      </c>
      <c r="P694" s="777">
        <v>196620</v>
      </c>
      <c r="Q694" s="777">
        <v>796259115</v>
      </c>
      <c r="R694" s="777">
        <v>4025</v>
      </c>
      <c r="S694" s="777">
        <v>4100</v>
      </c>
      <c r="T694" s="777">
        <v>4000</v>
      </c>
      <c r="U694" s="777">
        <v>58447</v>
      </c>
      <c r="V694" s="777">
        <v>14342803</v>
      </c>
    </row>
    <row r="695" spans="13:22" ht="12.95" customHeight="1">
      <c r="M695" s="505" t="s">
        <v>6244</v>
      </c>
      <c r="N695" s="777">
        <v>4020</v>
      </c>
      <c r="O695" s="776">
        <v>125</v>
      </c>
      <c r="P695" s="777">
        <v>93871</v>
      </c>
      <c r="Q695" s="777">
        <v>371507975</v>
      </c>
      <c r="R695" s="777">
        <v>3900</v>
      </c>
      <c r="S695" s="777">
        <v>4030</v>
      </c>
      <c r="T695" s="777">
        <v>3885</v>
      </c>
      <c r="U695" s="777">
        <v>57658</v>
      </c>
      <c r="V695" s="777">
        <v>14342803</v>
      </c>
    </row>
    <row r="696" spans="13:22" ht="12.95" customHeight="1">
      <c r="M696" s="505" t="s">
        <v>6245</v>
      </c>
      <c r="N696" s="777">
        <v>3895</v>
      </c>
      <c r="O696" s="776">
        <v>5</v>
      </c>
      <c r="P696" s="777">
        <v>39093</v>
      </c>
      <c r="Q696" s="777">
        <v>151899855</v>
      </c>
      <c r="R696" s="777">
        <v>3885</v>
      </c>
      <c r="S696" s="777">
        <v>3945</v>
      </c>
      <c r="T696" s="777">
        <v>3850</v>
      </c>
      <c r="U696" s="777">
        <v>55865</v>
      </c>
      <c r="V696" s="777">
        <v>14342803</v>
      </c>
    </row>
    <row r="697" spans="13:22" ht="12.95" customHeight="1">
      <c r="M697" s="505" t="s">
        <v>6246</v>
      </c>
      <c r="N697" s="777">
        <v>3890</v>
      </c>
      <c r="O697" s="776">
        <v>55</v>
      </c>
      <c r="P697" s="777">
        <v>50743</v>
      </c>
      <c r="Q697" s="777">
        <v>195011345</v>
      </c>
      <c r="R697" s="777">
        <v>3800</v>
      </c>
      <c r="S697" s="777">
        <v>3920</v>
      </c>
      <c r="T697" s="777">
        <v>3775</v>
      </c>
      <c r="U697" s="777">
        <v>55794</v>
      </c>
      <c r="V697" s="777">
        <v>14342803</v>
      </c>
    </row>
    <row r="698" spans="13:22" ht="12.95" customHeight="1">
      <c r="M698" s="505" t="s">
        <v>6247</v>
      </c>
      <c r="N698" s="777">
        <v>3835</v>
      </c>
      <c r="O698" s="776">
        <v>-115</v>
      </c>
      <c r="P698" s="777">
        <v>179283</v>
      </c>
      <c r="Q698" s="777">
        <v>689457645</v>
      </c>
      <c r="R698" s="777">
        <v>3950</v>
      </c>
      <c r="S698" s="777">
        <v>4060</v>
      </c>
      <c r="T698" s="777">
        <v>3600</v>
      </c>
      <c r="U698" s="777">
        <v>55005</v>
      </c>
      <c r="V698" s="777">
        <v>14342803</v>
      </c>
    </row>
    <row r="699" spans="13:22" ht="12.95" customHeight="1">
      <c r="M699" s="505" t="s">
        <v>6248</v>
      </c>
      <c r="N699" s="777">
        <v>3950</v>
      </c>
      <c r="O699" s="776">
        <v>-100</v>
      </c>
      <c r="P699" s="777">
        <v>115777</v>
      </c>
      <c r="Q699" s="777">
        <v>460967680</v>
      </c>
      <c r="R699" s="777">
        <v>4100</v>
      </c>
      <c r="S699" s="777">
        <v>4100</v>
      </c>
      <c r="T699" s="777">
        <v>3905</v>
      </c>
      <c r="U699" s="777">
        <v>56654</v>
      </c>
      <c r="V699" s="777">
        <v>14342803</v>
      </c>
    </row>
    <row r="700" spans="13:22" ht="12.95" customHeight="1">
      <c r="M700" s="505" t="s">
        <v>6249</v>
      </c>
      <c r="N700" s="777">
        <v>4050</v>
      </c>
      <c r="O700" s="776">
        <v>250</v>
      </c>
      <c r="P700" s="777">
        <v>393230</v>
      </c>
      <c r="Q700" s="777">
        <v>1532093130</v>
      </c>
      <c r="R700" s="777">
        <v>3835</v>
      </c>
      <c r="S700" s="777">
        <v>4050</v>
      </c>
      <c r="T700" s="777">
        <v>3795</v>
      </c>
      <c r="U700" s="777">
        <v>58088</v>
      </c>
      <c r="V700" s="777">
        <v>14342803</v>
      </c>
    </row>
    <row r="701" spans="13:22" ht="12.95" customHeight="1">
      <c r="M701" s="505" t="s">
        <v>6250</v>
      </c>
      <c r="N701" s="777">
        <v>3800</v>
      </c>
      <c r="O701" s="776">
        <v>-5</v>
      </c>
      <c r="P701" s="777">
        <v>21254</v>
      </c>
      <c r="Q701" s="777">
        <v>81299605</v>
      </c>
      <c r="R701" s="777">
        <v>3805</v>
      </c>
      <c r="S701" s="777">
        <v>3935</v>
      </c>
      <c r="T701" s="777">
        <v>3775</v>
      </c>
      <c r="U701" s="777">
        <v>54503</v>
      </c>
      <c r="V701" s="777">
        <v>14342803</v>
      </c>
    </row>
    <row r="702" spans="13:22" ht="12.95" customHeight="1">
      <c r="M702" s="505" t="s">
        <v>6251</v>
      </c>
      <c r="N702" s="777">
        <v>3805</v>
      </c>
      <c r="O702" s="776">
        <v>25</v>
      </c>
      <c r="P702" s="777">
        <v>24894</v>
      </c>
      <c r="Q702" s="777">
        <v>94114450</v>
      </c>
      <c r="R702" s="777">
        <v>3790</v>
      </c>
      <c r="S702" s="777">
        <v>3845</v>
      </c>
      <c r="T702" s="777">
        <v>3710</v>
      </c>
      <c r="U702" s="777">
        <v>54574</v>
      </c>
      <c r="V702" s="777">
        <v>14342803</v>
      </c>
    </row>
    <row r="703" spans="13:22" ht="12.95" customHeight="1">
      <c r="M703" s="505" t="s">
        <v>6252</v>
      </c>
      <c r="N703" s="777">
        <v>3780</v>
      </c>
      <c r="O703" s="776">
        <v>80</v>
      </c>
      <c r="P703" s="777">
        <v>14908</v>
      </c>
      <c r="Q703" s="777">
        <v>55953205</v>
      </c>
      <c r="R703" s="777">
        <v>3705</v>
      </c>
      <c r="S703" s="777">
        <v>3790</v>
      </c>
      <c r="T703" s="777">
        <v>3700</v>
      </c>
      <c r="U703" s="777">
        <v>54216</v>
      </c>
      <c r="V703" s="777">
        <v>14342803</v>
      </c>
    </row>
    <row r="704" spans="13:22" ht="12.95" customHeight="1">
      <c r="M704" s="505" t="s">
        <v>6253</v>
      </c>
      <c r="N704" s="777">
        <v>3700</v>
      </c>
      <c r="O704" s="776">
        <v>-140</v>
      </c>
      <c r="P704" s="777">
        <v>35187</v>
      </c>
      <c r="Q704" s="777">
        <v>131880690</v>
      </c>
      <c r="R704" s="777">
        <v>3775</v>
      </c>
      <c r="S704" s="777">
        <v>3840</v>
      </c>
      <c r="T704" s="777">
        <v>3700</v>
      </c>
      <c r="U704" s="777">
        <v>53068</v>
      </c>
      <c r="V704" s="777">
        <v>14342803</v>
      </c>
    </row>
    <row r="705" spans="13:22" ht="12.95" customHeight="1">
      <c r="M705" s="505" t="s">
        <v>6254</v>
      </c>
      <c r="N705" s="777">
        <v>3840</v>
      </c>
      <c r="O705" s="776">
        <v>5</v>
      </c>
      <c r="P705" s="777">
        <v>2370</v>
      </c>
      <c r="Q705" s="777">
        <v>9061160</v>
      </c>
      <c r="R705" s="777">
        <v>3835</v>
      </c>
      <c r="S705" s="777">
        <v>3845</v>
      </c>
      <c r="T705" s="777">
        <v>3795</v>
      </c>
      <c r="U705" s="777">
        <v>55076</v>
      </c>
      <c r="V705" s="777">
        <v>14342803</v>
      </c>
    </row>
    <row r="706" spans="13:22" ht="12.95" customHeight="1">
      <c r="M706" s="505" t="s">
        <v>6255</v>
      </c>
      <c r="N706" s="777">
        <v>3835</v>
      </c>
      <c r="O706" s="776">
        <v>0</v>
      </c>
      <c r="P706" s="777">
        <v>16881</v>
      </c>
      <c r="Q706" s="777">
        <v>64194450</v>
      </c>
      <c r="R706" s="777">
        <v>3835</v>
      </c>
      <c r="S706" s="777">
        <v>3835</v>
      </c>
      <c r="T706" s="777">
        <v>3780</v>
      </c>
      <c r="U706" s="777">
        <v>55005</v>
      </c>
      <c r="V706" s="777">
        <v>14342803</v>
      </c>
    </row>
    <row r="707" spans="13:22" ht="12.95" customHeight="1">
      <c r="M707" s="505" t="s">
        <v>6256</v>
      </c>
      <c r="N707" s="777">
        <v>3835</v>
      </c>
      <c r="O707" s="776">
        <v>-70</v>
      </c>
      <c r="P707" s="777">
        <v>28697</v>
      </c>
      <c r="Q707" s="777">
        <v>110151585</v>
      </c>
      <c r="R707" s="777">
        <v>3925</v>
      </c>
      <c r="S707" s="777">
        <v>3925</v>
      </c>
      <c r="T707" s="777">
        <v>3810</v>
      </c>
      <c r="U707" s="777">
        <v>55005</v>
      </c>
      <c r="V707" s="777">
        <v>14342803</v>
      </c>
    </row>
    <row r="708" spans="13:22" ht="12.95" customHeight="1">
      <c r="M708" s="505" t="s">
        <v>6257</v>
      </c>
      <c r="N708" s="777">
        <v>3905</v>
      </c>
      <c r="O708" s="776">
        <v>-10</v>
      </c>
      <c r="P708" s="777">
        <v>31770</v>
      </c>
      <c r="Q708" s="777">
        <v>123939615</v>
      </c>
      <c r="R708" s="777">
        <v>3900</v>
      </c>
      <c r="S708" s="777">
        <v>3955</v>
      </c>
      <c r="T708" s="777">
        <v>3875</v>
      </c>
      <c r="U708" s="777">
        <v>56009</v>
      </c>
      <c r="V708" s="777">
        <v>14342803</v>
      </c>
    </row>
    <row r="709" spans="13:22" ht="12.95" customHeight="1">
      <c r="M709" s="505" t="s">
        <v>6258</v>
      </c>
      <c r="N709" s="777">
        <v>3915</v>
      </c>
      <c r="O709" s="776">
        <v>-15</v>
      </c>
      <c r="P709" s="777">
        <v>34517</v>
      </c>
      <c r="Q709" s="777">
        <v>134119045</v>
      </c>
      <c r="R709" s="777">
        <v>3950</v>
      </c>
      <c r="S709" s="777">
        <v>3950</v>
      </c>
      <c r="T709" s="777">
        <v>3850</v>
      </c>
      <c r="U709" s="777">
        <v>56152</v>
      </c>
      <c r="V709" s="777">
        <v>14342803</v>
      </c>
    </row>
    <row r="710" spans="13:22" ht="12.95" customHeight="1">
      <c r="M710" s="505" t="s">
        <v>6259</v>
      </c>
      <c r="N710" s="777">
        <v>3930</v>
      </c>
      <c r="O710" s="776">
        <v>125</v>
      </c>
      <c r="P710" s="777">
        <v>40617</v>
      </c>
      <c r="Q710" s="777">
        <v>156855940</v>
      </c>
      <c r="R710" s="777">
        <v>3805</v>
      </c>
      <c r="S710" s="777">
        <v>3970</v>
      </c>
      <c r="T710" s="777">
        <v>3765</v>
      </c>
      <c r="U710" s="777">
        <v>56367</v>
      </c>
      <c r="V710" s="777">
        <v>14342803</v>
      </c>
    </row>
    <row r="711" spans="13:22" ht="12.95" customHeight="1">
      <c r="M711" s="505" t="s">
        <v>6260</v>
      </c>
      <c r="N711" s="777">
        <v>3805</v>
      </c>
      <c r="O711" s="776">
        <v>-5</v>
      </c>
      <c r="P711" s="777">
        <v>16822</v>
      </c>
      <c r="Q711" s="777">
        <v>64076835</v>
      </c>
      <c r="R711" s="777">
        <v>3880</v>
      </c>
      <c r="S711" s="777">
        <v>3880</v>
      </c>
      <c r="T711" s="777">
        <v>3780</v>
      </c>
      <c r="U711" s="777">
        <v>54574</v>
      </c>
      <c r="V711" s="777">
        <v>14342803</v>
      </c>
    </row>
    <row r="712" spans="13:22" ht="12.95" customHeight="1">
      <c r="M712" s="505" t="s">
        <v>6261</v>
      </c>
      <c r="N712" s="777">
        <v>3810</v>
      </c>
      <c r="O712" s="776">
        <v>-10</v>
      </c>
      <c r="P712" s="777">
        <v>32979</v>
      </c>
      <c r="Q712" s="777">
        <v>125177670</v>
      </c>
      <c r="R712" s="777">
        <v>3820</v>
      </c>
      <c r="S712" s="777">
        <v>3825</v>
      </c>
      <c r="T712" s="777">
        <v>3750</v>
      </c>
      <c r="U712" s="777">
        <v>54646</v>
      </c>
      <c r="V712" s="777">
        <v>14342803</v>
      </c>
    </row>
    <row r="713" spans="13:22" ht="12.95" customHeight="1">
      <c r="M713" s="505" t="s">
        <v>6262</v>
      </c>
      <c r="N713" s="777">
        <v>3820</v>
      </c>
      <c r="O713" s="776">
        <v>50</v>
      </c>
      <c r="P713" s="777">
        <v>29572</v>
      </c>
      <c r="Q713" s="777">
        <v>112564540</v>
      </c>
      <c r="R713" s="777">
        <v>3830</v>
      </c>
      <c r="S713" s="777">
        <v>3870</v>
      </c>
      <c r="T713" s="777">
        <v>3740</v>
      </c>
      <c r="U713" s="777">
        <v>54790</v>
      </c>
      <c r="V713" s="777">
        <v>14342803</v>
      </c>
    </row>
    <row r="714" spans="13:22" ht="12.95" customHeight="1">
      <c r="M714" s="505" t="s">
        <v>6263</v>
      </c>
      <c r="N714" s="777">
        <v>3770</v>
      </c>
      <c r="O714" s="776">
        <v>60</v>
      </c>
      <c r="P714" s="777">
        <v>22036</v>
      </c>
      <c r="Q714" s="777">
        <v>82504405</v>
      </c>
      <c r="R714" s="777">
        <v>3790</v>
      </c>
      <c r="S714" s="777">
        <v>3790</v>
      </c>
      <c r="T714" s="777">
        <v>3710</v>
      </c>
      <c r="U714" s="777">
        <v>54072</v>
      </c>
      <c r="V714" s="777">
        <v>14342803</v>
      </c>
    </row>
    <row r="715" spans="13:22" ht="12.95" customHeight="1">
      <c r="M715" s="505" t="s">
        <v>6264</v>
      </c>
      <c r="N715" s="777">
        <v>3710</v>
      </c>
      <c r="O715" s="776">
        <v>45</v>
      </c>
      <c r="P715" s="777">
        <v>22740</v>
      </c>
      <c r="Q715" s="777">
        <v>83759545</v>
      </c>
      <c r="R715" s="777">
        <v>3665</v>
      </c>
      <c r="S715" s="777">
        <v>3740</v>
      </c>
      <c r="T715" s="777">
        <v>3660</v>
      </c>
      <c r="U715" s="777">
        <v>53212</v>
      </c>
      <c r="V715" s="777">
        <v>14342803</v>
      </c>
    </row>
    <row r="716" spans="13:22" ht="12.95" customHeight="1">
      <c r="M716" s="505" t="s">
        <v>6265</v>
      </c>
      <c r="N716" s="777">
        <v>3665</v>
      </c>
      <c r="O716" s="776">
        <v>-20</v>
      </c>
      <c r="P716" s="777">
        <v>16469</v>
      </c>
      <c r="Q716" s="777">
        <v>60372075</v>
      </c>
      <c r="R716" s="777">
        <v>3625</v>
      </c>
      <c r="S716" s="777">
        <v>3700</v>
      </c>
      <c r="T716" s="777">
        <v>3625</v>
      </c>
      <c r="U716" s="777">
        <v>52566</v>
      </c>
      <c r="V716" s="777">
        <v>14342803</v>
      </c>
    </row>
    <row r="717" spans="13:22" ht="12.95" customHeight="1">
      <c r="M717" s="505" t="s">
        <v>6266</v>
      </c>
      <c r="N717" s="777">
        <v>3685</v>
      </c>
      <c r="O717" s="776">
        <v>45</v>
      </c>
      <c r="P717" s="777">
        <v>29852</v>
      </c>
      <c r="Q717" s="777">
        <v>109876125</v>
      </c>
      <c r="R717" s="777">
        <v>3670</v>
      </c>
      <c r="S717" s="777">
        <v>3720</v>
      </c>
      <c r="T717" s="777">
        <v>3635</v>
      </c>
      <c r="U717" s="777">
        <v>52853</v>
      </c>
      <c r="V717" s="777">
        <v>14342803</v>
      </c>
    </row>
    <row r="718" spans="13:22" ht="12.95" customHeight="1">
      <c r="M718" s="505" t="s">
        <v>6267</v>
      </c>
      <c r="N718" s="777">
        <v>3640</v>
      </c>
      <c r="O718" s="776">
        <v>65</v>
      </c>
      <c r="P718" s="777">
        <v>18414</v>
      </c>
      <c r="Q718" s="777">
        <v>66957820</v>
      </c>
      <c r="R718" s="777">
        <v>3615</v>
      </c>
      <c r="S718" s="777">
        <v>3735</v>
      </c>
      <c r="T718" s="777">
        <v>3580</v>
      </c>
      <c r="U718" s="777">
        <v>52208</v>
      </c>
      <c r="V718" s="777">
        <v>14342803</v>
      </c>
    </row>
    <row r="719" spans="13:22" ht="12.95" customHeight="1">
      <c r="M719" s="505" t="s">
        <v>6268</v>
      </c>
      <c r="N719" s="777">
        <v>3575</v>
      </c>
      <c r="O719" s="776">
        <v>40</v>
      </c>
      <c r="P719" s="777">
        <v>2295</v>
      </c>
      <c r="Q719" s="777">
        <v>8187210</v>
      </c>
      <c r="R719" s="777">
        <v>3590</v>
      </c>
      <c r="S719" s="777">
        <v>3595</v>
      </c>
      <c r="T719" s="777">
        <v>3545</v>
      </c>
      <c r="U719" s="777">
        <v>51276</v>
      </c>
      <c r="V719" s="777">
        <v>14342803</v>
      </c>
    </row>
    <row r="720" spans="13:22" ht="12.95" customHeight="1">
      <c r="M720" s="505" t="s">
        <v>6269</v>
      </c>
      <c r="N720" s="777">
        <v>3535</v>
      </c>
      <c r="O720" s="776">
        <v>-30</v>
      </c>
      <c r="P720" s="777">
        <v>11825</v>
      </c>
      <c r="Q720" s="777">
        <v>41946645</v>
      </c>
      <c r="R720" s="777">
        <v>3590</v>
      </c>
      <c r="S720" s="777">
        <v>3590</v>
      </c>
      <c r="T720" s="777">
        <v>3535</v>
      </c>
      <c r="U720" s="777">
        <v>50702</v>
      </c>
      <c r="V720" s="777">
        <v>14342803</v>
      </c>
    </row>
    <row r="721" spans="13:22" ht="12.95" customHeight="1">
      <c r="M721" s="505" t="s">
        <v>6270</v>
      </c>
      <c r="N721" s="777">
        <v>3565</v>
      </c>
      <c r="O721" s="776">
        <v>-35</v>
      </c>
      <c r="P721" s="777">
        <v>47838</v>
      </c>
      <c r="Q721" s="777">
        <v>170382610</v>
      </c>
      <c r="R721" s="777">
        <v>3575</v>
      </c>
      <c r="S721" s="777">
        <v>3640</v>
      </c>
      <c r="T721" s="777">
        <v>3540</v>
      </c>
      <c r="U721" s="777">
        <v>51132</v>
      </c>
      <c r="V721" s="777">
        <v>14342803</v>
      </c>
    </row>
    <row r="722" spans="13:22" ht="12.95" customHeight="1">
      <c r="M722" s="505" t="s">
        <v>6271</v>
      </c>
      <c r="N722" s="777">
        <v>3600</v>
      </c>
      <c r="O722" s="776">
        <v>0</v>
      </c>
      <c r="P722" s="777">
        <v>34784</v>
      </c>
      <c r="Q722" s="777">
        <v>124622710</v>
      </c>
      <c r="R722" s="777">
        <v>3600</v>
      </c>
      <c r="S722" s="777">
        <v>3700</v>
      </c>
      <c r="T722" s="777">
        <v>3560</v>
      </c>
      <c r="U722" s="777">
        <v>51634</v>
      </c>
      <c r="V722" s="777">
        <v>14342803</v>
      </c>
    </row>
    <row r="723" spans="13:22" ht="12.95" customHeight="1">
      <c r="M723" s="505" t="s">
        <v>6272</v>
      </c>
      <c r="N723" s="777">
        <v>3600</v>
      </c>
      <c r="O723" s="776">
        <v>0</v>
      </c>
      <c r="P723" s="777">
        <v>99232</v>
      </c>
      <c r="Q723" s="777">
        <v>360689505</v>
      </c>
      <c r="R723" s="777">
        <v>3600</v>
      </c>
      <c r="S723" s="777">
        <v>3745</v>
      </c>
      <c r="T723" s="777">
        <v>3575</v>
      </c>
      <c r="U723" s="777">
        <v>51634</v>
      </c>
      <c r="V723" s="777">
        <v>14342803</v>
      </c>
    </row>
    <row r="724" spans="13:22" ht="12.95" customHeight="1">
      <c r="M724" s="505" t="s">
        <v>6273</v>
      </c>
      <c r="N724" s="777">
        <v>3600</v>
      </c>
      <c r="O724" s="776">
        <v>30</v>
      </c>
      <c r="P724" s="777">
        <v>18226</v>
      </c>
      <c r="Q724" s="777">
        <v>65151905</v>
      </c>
      <c r="R724" s="777">
        <v>3570</v>
      </c>
      <c r="S724" s="777">
        <v>3620</v>
      </c>
      <c r="T724" s="777">
        <v>3550</v>
      </c>
      <c r="U724" s="777">
        <v>51634</v>
      </c>
      <c r="V724" s="777">
        <v>14342803</v>
      </c>
    </row>
    <row r="725" spans="13:22" ht="12.95" customHeight="1">
      <c r="M725" s="505" t="s">
        <v>6274</v>
      </c>
      <c r="N725" s="777">
        <v>3570</v>
      </c>
      <c r="O725" s="776">
        <v>-75</v>
      </c>
      <c r="P725" s="777">
        <v>36019</v>
      </c>
      <c r="Q725" s="777">
        <v>128941670</v>
      </c>
      <c r="R725" s="777">
        <v>3645</v>
      </c>
      <c r="S725" s="777">
        <v>3645</v>
      </c>
      <c r="T725" s="777">
        <v>3555</v>
      </c>
      <c r="U725" s="777">
        <v>51204</v>
      </c>
      <c r="V725" s="777">
        <v>14342803</v>
      </c>
    </row>
    <row r="726" spans="13:22" ht="12.95" customHeight="1">
      <c r="M726" s="505" t="s">
        <v>6275</v>
      </c>
      <c r="N726" s="777">
        <v>3645</v>
      </c>
      <c r="O726" s="776">
        <v>0</v>
      </c>
      <c r="P726" s="777">
        <v>15157</v>
      </c>
      <c r="Q726" s="777">
        <v>55257520</v>
      </c>
      <c r="R726" s="777">
        <v>3680</v>
      </c>
      <c r="S726" s="777">
        <v>3680</v>
      </c>
      <c r="T726" s="777">
        <v>3610</v>
      </c>
      <c r="U726" s="777">
        <v>52280</v>
      </c>
      <c r="V726" s="777">
        <v>14342803</v>
      </c>
    </row>
    <row r="727" spans="13:22" ht="12.95" customHeight="1">
      <c r="M727" s="505" t="s">
        <v>6276</v>
      </c>
      <c r="N727" s="777">
        <v>3645</v>
      </c>
      <c r="O727" s="776">
        <v>25</v>
      </c>
      <c r="P727" s="777">
        <v>37064</v>
      </c>
      <c r="Q727" s="777">
        <v>136610750</v>
      </c>
      <c r="R727" s="777">
        <v>3660</v>
      </c>
      <c r="S727" s="777">
        <v>3755</v>
      </c>
      <c r="T727" s="777">
        <v>3580</v>
      </c>
      <c r="U727" s="777">
        <v>52280</v>
      </c>
      <c r="V727" s="777">
        <v>14342803</v>
      </c>
    </row>
    <row r="728" spans="13:22" ht="12.95" customHeight="1">
      <c r="M728" s="505" t="s">
        <v>6277</v>
      </c>
      <c r="N728" s="777">
        <v>3620</v>
      </c>
      <c r="O728" s="776">
        <v>30</v>
      </c>
      <c r="P728" s="777">
        <v>1747</v>
      </c>
      <c r="Q728" s="777">
        <v>6254315</v>
      </c>
      <c r="R728" s="777">
        <v>3590</v>
      </c>
      <c r="S728" s="777">
        <v>3620</v>
      </c>
      <c r="T728" s="777">
        <v>3570</v>
      </c>
      <c r="U728" s="777">
        <v>51921</v>
      </c>
      <c r="V728" s="777">
        <v>14342803</v>
      </c>
    </row>
    <row r="729" spans="13:22" ht="12.95" customHeight="1">
      <c r="M729" s="505" t="s">
        <v>6278</v>
      </c>
      <c r="N729" s="777">
        <v>3590</v>
      </c>
      <c r="O729" s="776">
        <v>-25</v>
      </c>
      <c r="P729" s="777">
        <v>80783</v>
      </c>
      <c r="Q729" s="777">
        <v>289211155</v>
      </c>
      <c r="R729" s="777">
        <v>3630</v>
      </c>
      <c r="S729" s="777">
        <v>3655</v>
      </c>
      <c r="T729" s="777">
        <v>3555</v>
      </c>
      <c r="U729" s="777">
        <v>51491</v>
      </c>
      <c r="V729" s="777">
        <v>14342803</v>
      </c>
    </row>
    <row r="730" spans="13:22" ht="12.95" customHeight="1">
      <c r="M730" s="505" t="s">
        <v>6279</v>
      </c>
      <c r="N730" s="777">
        <v>3615</v>
      </c>
      <c r="O730" s="776">
        <v>15</v>
      </c>
      <c r="P730" s="777">
        <v>23597</v>
      </c>
      <c r="Q730" s="777">
        <v>84887815</v>
      </c>
      <c r="R730" s="777">
        <v>3585</v>
      </c>
      <c r="S730" s="777">
        <v>3630</v>
      </c>
      <c r="T730" s="777">
        <v>3580</v>
      </c>
      <c r="U730" s="777">
        <v>51849</v>
      </c>
      <c r="V730" s="777">
        <v>14342803</v>
      </c>
    </row>
    <row r="731" spans="13:22" ht="12.95" customHeight="1">
      <c r="M731" s="505" t="s">
        <v>6280</v>
      </c>
      <c r="N731" s="777">
        <v>3600</v>
      </c>
      <c r="O731" s="776">
        <v>-10</v>
      </c>
      <c r="P731" s="777">
        <v>33954</v>
      </c>
      <c r="Q731" s="777">
        <v>121645590</v>
      </c>
      <c r="R731" s="777">
        <v>3610</v>
      </c>
      <c r="S731" s="777">
        <v>3625</v>
      </c>
      <c r="T731" s="777">
        <v>3560</v>
      </c>
      <c r="U731" s="777">
        <v>51634</v>
      </c>
      <c r="V731" s="777">
        <v>14342803</v>
      </c>
    </row>
    <row r="732" spans="13:22" ht="12.95" customHeight="1">
      <c r="M732" s="505" t="s">
        <v>6281</v>
      </c>
      <c r="N732" s="777">
        <v>3610</v>
      </c>
      <c r="O732" s="776">
        <v>0</v>
      </c>
      <c r="P732" s="777">
        <v>8377</v>
      </c>
      <c r="Q732" s="777">
        <v>30166590</v>
      </c>
      <c r="R732" s="777">
        <v>3610</v>
      </c>
      <c r="S732" s="777">
        <v>3620</v>
      </c>
      <c r="T732" s="777">
        <v>3590</v>
      </c>
      <c r="U732" s="777">
        <v>51778</v>
      </c>
      <c r="V732" s="777">
        <v>14342803</v>
      </c>
    </row>
    <row r="733" spans="13:22" ht="12.95" customHeight="1">
      <c r="M733" s="505" t="s">
        <v>6282</v>
      </c>
      <c r="N733" s="777">
        <v>3610</v>
      </c>
      <c r="O733" s="776">
        <v>0</v>
      </c>
      <c r="P733" s="777">
        <v>16921</v>
      </c>
      <c r="Q733" s="777">
        <v>61019400</v>
      </c>
      <c r="R733" s="777">
        <v>3600</v>
      </c>
      <c r="S733" s="777">
        <v>3685</v>
      </c>
      <c r="T733" s="777">
        <v>3600</v>
      </c>
      <c r="U733" s="777">
        <v>51778</v>
      </c>
      <c r="V733" s="777">
        <v>14342803</v>
      </c>
    </row>
    <row r="734" spans="13:22" ht="12.95" customHeight="1">
      <c r="M734" s="505" t="s">
        <v>6283</v>
      </c>
      <c r="N734" s="777">
        <v>3610</v>
      </c>
      <c r="O734" s="776">
        <v>-50</v>
      </c>
      <c r="P734" s="777">
        <v>11821</v>
      </c>
      <c r="Q734" s="777">
        <v>42804815</v>
      </c>
      <c r="R734" s="777">
        <v>3660</v>
      </c>
      <c r="S734" s="777">
        <v>3660</v>
      </c>
      <c r="T734" s="777">
        <v>3600</v>
      </c>
      <c r="U734" s="777">
        <v>51778</v>
      </c>
      <c r="V734" s="777">
        <v>14342803</v>
      </c>
    </row>
    <row r="735" spans="13:22" ht="12.95" customHeight="1">
      <c r="M735" s="505" t="s">
        <v>6284</v>
      </c>
      <c r="N735" s="777">
        <v>3660</v>
      </c>
      <c r="O735" s="776">
        <v>-20</v>
      </c>
      <c r="P735" s="777">
        <v>28841</v>
      </c>
      <c r="Q735" s="777">
        <v>104473620</v>
      </c>
      <c r="R735" s="777">
        <v>3680</v>
      </c>
      <c r="S735" s="777">
        <v>3680</v>
      </c>
      <c r="T735" s="777">
        <v>3605</v>
      </c>
      <c r="U735" s="777">
        <v>52495</v>
      </c>
      <c r="V735" s="777">
        <v>14342803</v>
      </c>
    </row>
    <row r="736" spans="13:22" ht="12.95" customHeight="1">
      <c r="M736" s="505" t="s">
        <v>6285</v>
      </c>
      <c r="N736" s="777">
        <v>3680</v>
      </c>
      <c r="O736" s="776">
        <v>-50</v>
      </c>
      <c r="P736" s="777">
        <v>54986</v>
      </c>
      <c r="Q736" s="777">
        <v>201556740</v>
      </c>
      <c r="R736" s="777">
        <v>3725</v>
      </c>
      <c r="S736" s="777">
        <v>3750</v>
      </c>
      <c r="T736" s="777">
        <v>3625</v>
      </c>
      <c r="U736" s="777">
        <v>52782</v>
      </c>
      <c r="V736" s="777">
        <v>14342803</v>
      </c>
    </row>
    <row r="737" spans="13:22" ht="12.95" customHeight="1">
      <c r="M737" s="505" t="s">
        <v>6286</v>
      </c>
      <c r="N737" s="777">
        <v>3730</v>
      </c>
      <c r="O737" s="776">
        <v>-15</v>
      </c>
      <c r="P737" s="777">
        <v>10564</v>
      </c>
      <c r="Q737" s="777">
        <v>39502170</v>
      </c>
      <c r="R737" s="777">
        <v>3745</v>
      </c>
      <c r="S737" s="777">
        <v>3780</v>
      </c>
      <c r="T737" s="777">
        <v>3730</v>
      </c>
      <c r="U737" s="777">
        <v>53499</v>
      </c>
      <c r="V737" s="777">
        <v>14342803</v>
      </c>
    </row>
    <row r="738" spans="13:22" ht="12.95" customHeight="1">
      <c r="M738" s="505" t="s">
        <v>6287</v>
      </c>
      <c r="N738" s="777">
        <v>3745</v>
      </c>
      <c r="O738" s="776">
        <v>-15</v>
      </c>
      <c r="P738" s="777">
        <v>21275</v>
      </c>
      <c r="Q738" s="777">
        <v>79792260</v>
      </c>
      <c r="R738" s="777">
        <v>3760</v>
      </c>
      <c r="S738" s="777">
        <v>3780</v>
      </c>
      <c r="T738" s="777">
        <v>3730</v>
      </c>
      <c r="U738" s="777">
        <v>53714</v>
      </c>
      <c r="V738" s="777">
        <v>14342803</v>
      </c>
    </row>
    <row r="739" spans="13:22" ht="12.95" customHeight="1">
      <c r="M739" s="505" t="s">
        <v>6288</v>
      </c>
      <c r="N739" s="777">
        <v>3760</v>
      </c>
      <c r="O739" s="776">
        <v>0</v>
      </c>
      <c r="P739" s="777">
        <v>17363</v>
      </c>
      <c r="Q739" s="777">
        <v>65030605</v>
      </c>
      <c r="R739" s="777">
        <v>3760</v>
      </c>
      <c r="S739" s="777">
        <v>3760</v>
      </c>
      <c r="T739" s="777">
        <v>3720</v>
      </c>
      <c r="U739" s="777">
        <v>53929</v>
      </c>
      <c r="V739" s="777">
        <v>14342803</v>
      </c>
    </row>
    <row r="740" spans="13:22" ht="12.95" customHeight="1">
      <c r="M740" s="505" t="s">
        <v>6289</v>
      </c>
      <c r="N740" s="777">
        <v>3760</v>
      </c>
      <c r="O740" s="776">
        <v>-25</v>
      </c>
      <c r="P740" s="777">
        <v>19468</v>
      </c>
      <c r="Q740" s="777">
        <v>73454695</v>
      </c>
      <c r="R740" s="777">
        <v>3750</v>
      </c>
      <c r="S740" s="777">
        <v>3810</v>
      </c>
      <c r="T740" s="777">
        <v>3750</v>
      </c>
      <c r="U740" s="777">
        <v>53929</v>
      </c>
      <c r="V740" s="777">
        <v>14342803</v>
      </c>
    </row>
    <row r="741" spans="13:22" ht="12.95" customHeight="1">
      <c r="M741" s="505" t="s">
        <v>6290</v>
      </c>
      <c r="N741" s="777">
        <v>3785</v>
      </c>
      <c r="O741" s="776">
        <v>5</v>
      </c>
      <c r="P741" s="777">
        <v>51039</v>
      </c>
      <c r="Q741" s="777">
        <v>192214770</v>
      </c>
      <c r="R741" s="777">
        <v>3780</v>
      </c>
      <c r="S741" s="777">
        <v>3790</v>
      </c>
      <c r="T741" s="777">
        <v>3750</v>
      </c>
      <c r="U741" s="777">
        <v>54288</v>
      </c>
      <c r="V741" s="777">
        <v>14342803</v>
      </c>
    </row>
    <row r="742" spans="13:22" ht="12.95" customHeight="1">
      <c r="M742" s="505" t="s">
        <v>6291</v>
      </c>
      <c r="N742" s="777">
        <v>3780</v>
      </c>
      <c r="O742" s="776">
        <v>-5</v>
      </c>
      <c r="P742" s="777">
        <v>113568</v>
      </c>
      <c r="Q742" s="777">
        <v>428143270</v>
      </c>
      <c r="R742" s="777">
        <v>3755</v>
      </c>
      <c r="S742" s="777">
        <v>3825</v>
      </c>
      <c r="T742" s="777">
        <v>3755</v>
      </c>
      <c r="U742" s="777">
        <v>54216</v>
      </c>
      <c r="V742" s="777">
        <v>14342803</v>
      </c>
    </row>
    <row r="743" spans="13:22" ht="12.95" customHeight="1">
      <c r="M743" s="505" t="s">
        <v>6292</v>
      </c>
      <c r="N743" s="777">
        <v>3785</v>
      </c>
      <c r="O743" s="776">
        <v>25</v>
      </c>
      <c r="P743" s="777">
        <v>8040</v>
      </c>
      <c r="Q743" s="777">
        <v>30382885</v>
      </c>
      <c r="R743" s="777">
        <v>3760</v>
      </c>
      <c r="S743" s="777">
        <v>3795</v>
      </c>
      <c r="T743" s="777">
        <v>3740</v>
      </c>
      <c r="U743" s="777">
        <v>54288</v>
      </c>
      <c r="V743" s="777">
        <v>14342803</v>
      </c>
    </row>
    <row r="744" spans="13:22" ht="12.95" customHeight="1">
      <c r="M744" s="505" t="s">
        <v>6293</v>
      </c>
      <c r="N744" s="777">
        <v>3760</v>
      </c>
      <c r="O744" s="776">
        <v>-30</v>
      </c>
      <c r="P744" s="777">
        <v>60254</v>
      </c>
      <c r="Q744" s="777">
        <v>226909825</v>
      </c>
      <c r="R744" s="777">
        <v>3770</v>
      </c>
      <c r="S744" s="777">
        <v>3790</v>
      </c>
      <c r="T744" s="777">
        <v>3755</v>
      </c>
      <c r="U744" s="777">
        <v>53929</v>
      </c>
      <c r="V744" s="777">
        <v>14342803</v>
      </c>
    </row>
    <row r="745" spans="13:22" ht="12.95" customHeight="1">
      <c r="M745" s="505" t="s">
        <v>6294</v>
      </c>
      <c r="N745" s="777">
        <v>3790</v>
      </c>
      <c r="O745" s="776">
        <v>0</v>
      </c>
      <c r="P745" s="777">
        <v>3343</v>
      </c>
      <c r="Q745" s="777">
        <v>12696175</v>
      </c>
      <c r="R745" s="777">
        <v>3790</v>
      </c>
      <c r="S745" s="777">
        <v>3825</v>
      </c>
      <c r="T745" s="777">
        <v>3790</v>
      </c>
      <c r="U745" s="777">
        <v>53293</v>
      </c>
      <c r="V745" s="777">
        <v>14061572</v>
      </c>
    </row>
    <row r="746" spans="13:22" ht="12.95" customHeight="1">
      <c r="M746" s="505" t="s">
        <v>6295</v>
      </c>
      <c r="N746" s="777">
        <v>3790</v>
      </c>
      <c r="O746" s="776">
        <v>10</v>
      </c>
      <c r="P746" s="777">
        <v>12094</v>
      </c>
      <c r="Q746" s="777">
        <v>45606415</v>
      </c>
      <c r="R746" s="777">
        <v>3780</v>
      </c>
      <c r="S746" s="777">
        <v>3820</v>
      </c>
      <c r="T746" s="777">
        <v>3750</v>
      </c>
      <c r="U746" s="777">
        <v>53293</v>
      </c>
      <c r="V746" s="777">
        <v>14061572</v>
      </c>
    </row>
    <row r="747" spans="13:22" ht="12.95" customHeight="1">
      <c r="M747" s="505" t="s">
        <v>6296</v>
      </c>
      <c r="N747" s="777">
        <v>3780</v>
      </c>
      <c r="O747" s="776">
        <v>-60</v>
      </c>
      <c r="P747" s="777">
        <v>30736</v>
      </c>
      <c r="Q747" s="777">
        <v>115901835</v>
      </c>
      <c r="R747" s="777">
        <v>3825</v>
      </c>
      <c r="S747" s="777">
        <v>3825</v>
      </c>
      <c r="T747" s="777">
        <v>3755</v>
      </c>
      <c r="U747" s="777">
        <v>53153</v>
      </c>
      <c r="V747" s="777">
        <v>14061572</v>
      </c>
    </row>
    <row r="748" spans="13:22" ht="12.95" customHeight="1">
      <c r="M748" s="505" t="s">
        <v>6297</v>
      </c>
      <c r="N748" s="777">
        <v>3840</v>
      </c>
      <c r="O748" s="776">
        <v>5</v>
      </c>
      <c r="P748" s="777">
        <v>17164</v>
      </c>
      <c r="Q748" s="777">
        <v>64958795</v>
      </c>
      <c r="R748" s="777">
        <v>3835</v>
      </c>
      <c r="S748" s="777">
        <v>3845</v>
      </c>
      <c r="T748" s="777">
        <v>3750</v>
      </c>
      <c r="U748" s="777">
        <v>53996</v>
      </c>
      <c r="V748" s="777">
        <v>14061572</v>
      </c>
    </row>
    <row r="749" spans="13:22" ht="12.95" customHeight="1">
      <c r="M749" s="505" t="s">
        <v>6298</v>
      </c>
      <c r="N749" s="777">
        <v>3835</v>
      </c>
      <c r="O749" s="776">
        <v>-30</v>
      </c>
      <c r="P749" s="777">
        <v>40543</v>
      </c>
      <c r="Q749" s="777">
        <v>154191075</v>
      </c>
      <c r="R749" s="777">
        <v>3865</v>
      </c>
      <c r="S749" s="777">
        <v>3865</v>
      </c>
      <c r="T749" s="777">
        <v>3780</v>
      </c>
      <c r="U749" s="777">
        <v>53926</v>
      </c>
      <c r="V749" s="777">
        <v>14061572</v>
      </c>
    </row>
    <row r="750" spans="13:22" ht="12.95" customHeight="1">
      <c r="M750" s="505" t="s">
        <v>6299</v>
      </c>
      <c r="N750" s="777">
        <v>3865</v>
      </c>
      <c r="O750" s="776">
        <v>15</v>
      </c>
      <c r="P750" s="777">
        <v>53820</v>
      </c>
      <c r="Q750" s="777">
        <v>206503820</v>
      </c>
      <c r="R750" s="777">
        <v>3870</v>
      </c>
      <c r="S750" s="777">
        <v>3870</v>
      </c>
      <c r="T750" s="777">
        <v>3810</v>
      </c>
      <c r="U750" s="777">
        <v>54348</v>
      </c>
      <c r="V750" s="777">
        <v>14061572</v>
      </c>
    </row>
    <row r="751" spans="13:22" ht="12.95" customHeight="1">
      <c r="M751" s="505" t="s">
        <v>6300</v>
      </c>
      <c r="N751" s="777">
        <v>3850</v>
      </c>
      <c r="O751" s="776">
        <v>30</v>
      </c>
      <c r="P751" s="777">
        <v>51812</v>
      </c>
      <c r="Q751" s="777">
        <v>198612885</v>
      </c>
      <c r="R751" s="777">
        <v>3860</v>
      </c>
      <c r="S751" s="777">
        <v>3860</v>
      </c>
      <c r="T751" s="777">
        <v>3810</v>
      </c>
      <c r="U751" s="777">
        <v>54137</v>
      </c>
      <c r="V751" s="777">
        <v>14061572</v>
      </c>
    </row>
    <row r="752" spans="13:22" ht="12.95" customHeight="1">
      <c r="M752" s="505" t="s">
        <v>6301</v>
      </c>
      <c r="N752" s="777">
        <v>3820</v>
      </c>
      <c r="O752" s="776">
        <v>30</v>
      </c>
      <c r="P752" s="777">
        <v>63622</v>
      </c>
      <c r="Q752" s="777">
        <v>241964285</v>
      </c>
      <c r="R752" s="777">
        <v>3770</v>
      </c>
      <c r="S752" s="777">
        <v>3825</v>
      </c>
      <c r="T752" s="777">
        <v>3765</v>
      </c>
      <c r="U752" s="777">
        <v>53715</v>
      </c>
      <c r="V752" s="777">
        <v>14061572</v>
      </c>
    </row>
    <row r="753" spans="13:22" ht="12.95" customHeight="1">
      <c r="M753" s="505" t="s">
        <v>6302</v>
      </c>
      <c r="N753" s="777">
        <v>3790</v>
      </c>
      <c r="O753" s="776">
        <v>25</v>
      </c>
      <c r="P753" s="777">
        <v>48015</v>
      </c>
      <c r="Q753" s="777">
        <v>182297515</v>
      </c>
      <c r="R753" s="777">
        <v>3800</v>
      </c>
      <c r="S753" s="777">
        <v>3805</v>
      </c>
      <c r="T753" s="777">
        <v>3765</v>
      </c>
      <c r="U753" s="777">
        <v>53293</v>
      </c>
      <c r="V753" s="777">
        <v>14061572</v>
      </c>
    </row>
    <row r="754" spans="13:22" ht="12.95" customHeight="1">
      <c r="M754" s="505" t="s">
        <v>6303</v>
      </c>
      <c r="N754" s="777">
        <v>3765</v>
      </c>
      <c r="O754" s="776">
        <v>65</v>
      </c>
      <c r="P754" s="777">
        <v>60665</v>
      </c>
      <c r="Q754" s="777">
        <v>228751470</v>
      </c>
      <c r="R754" s="777">
        <v>3790</v>
      </c>
      <c r="S754" s="777">
        <v>3840</v>
      </c>
      <c r="T754" s="777">
        <v>3680</v>
      </c>
      <c r="U754" s="777">
        <v>52942</v>
      </c>
      <c r="V754" s="777">
        <v>14061572</v>
      </c>
    </row>
    <row r="755" spans="13:22" ht="12.95" customHeight="1">
      <c r="M755" s="505" t="s">
        <v>6304</v>
      </c>
      <c r="N755" s="777">
        <v>3700</v>
      </c>
      <c r="O755" s="776">
        <v>15</v>
      </c>
      <c r="P755" s="777">
        <v>21032</v>
      </c>
      <c r="Q755" s="777">
        <v>77639795</v>
      </c>
      <c r="R755" s="777">
        <v>3660</v>
      </c>
      <c r="S755" s="777">
        <v>3720</v>
      </c>
      <c r="T755" s="777">
        <v>3660</v>
      </c>
      <c r="U755" s="777">
        <v>52028</v>
      </c>
      <c r="V755" s="777">
        <v>14061572</v>
      </c>
    </row>
    <row r="756" spans="13:22" ht="12.95" customHeight="1">
      <c r="M756" s="505" t="s">
        <v>6305</v>
      </c>
      <c r="N756" s="777">
        <v>3685</v>
      </c>
      <c r="O756" s="776">
        <v>0</v>
      </c>
      <c r="P756" s="777">
        <v>13185</v>
      </c>
      <c r="Q756" s="777">
        <v>48668565</v>
      </c>
      <c r="R756" s="777">
        <v>3655</v>
      </c>
      <c r="S756" s="777">
        <v>3720</v>
      </c>
      <c r="T756" s="777">
        <v>3655</v>
      </c>
      <c r="U756" s="777">
        <v>51817</v>
      </c>
      <c r="V756" s="777">
        <v>14061572</v>
      </c>
    </row>
    <row r="757" spans="13:22" ht="12.95" customHeight="1">
      <c r="M757" s="505" t="s">
        <v>6306</v>
      </c>
      <c r="N757" s="777">
        <v>3685</v>
      </c>
      <c r="O757" s="776">
        <v>5</v>
      </c>
      <c r="P757" s="777">
        <v>41626</v>
      </c>
      <c r="Q757" s="777">
        <v>153157575</v>
      </c>
      <c r="R757" s="777">
        <v>3680</v>
      </c>
      <c r="S757" s="777">
        <v>3720</v>
      </c>
      <c r="T757" s="777">
        <v>3655</v>
      </c>
      <c r="U757" s="777">
        <v>51817</v>
      </c>
      <c r="V757" s="777">
        <v>14061572</v>
      </c>
    </row>
    <row r="758" spans="13:22" ht="12.95" customHeight="1">
      <c r="M758" s="505" t="s">
        <v>6307</v>
      </c>
      <c r="N758" s="777">
        <v>3680</v>
      </c>
      <c r="O758" s="776">
        <v>-55</v>
      </c>
      <c r="P758" s="777">
        <v>30805</v>
      </c>
      <c r="Q758" s="777">
        <v>114263850</v>
      </c>
      <c r="R758" s="777">
        <v>3750</v>
      </c>
      <c r="S758" s="777">
        <v>3760</v>
      </c>
      <c r="T758" s="777">
        <v>3680</v>
      </c>
      <c r="U758" s="777">
        <v>51747</v>
      </c>
      <c r="V758" s="777">
        <v>14061572</v>
      </c>
    </row>
    <row r="759" spans="13:22" ht="12.95" customHeight="1">
      <c r="M759" s="505" t="s">
        <v>6308</v>
      </c>
      <c r="N759" s="777">
        <v>3735</v>
      </c>
      <c r="O759" s="776">
        <v>-10</v>
      </c>
      <c r="P759" s="777">
        <v>31574</v>
      </c>
      <c r="Q759" s="777">
        <v>117118770</v>
      </c>
      <c r="R759" s="777">
        <v>3785</v>
      </c>
      <c r="S759" s="777">
        <v>3785</v>
      </c>
      <c r="T759" s="777">
        <v>3675</v>
      </c>
      <c r="U759" s="777">
        <v>52520</v>
      </c>
      <c r="V759" s="777">
        <v>14061572</v>
      </c>
    </row>
    <row r="760" spans="13:22" ht="12.95" customHeight="1">
      <c r="M760" s="505" t="s">
        <v>6309</v>
      </c>
      <c r="N760" s="777">
        <v>3745</v>
      </c>
      <c r="O760" s="776">
        <v>30</v>
      </c>
      <c r="P760" s="777">
        <v>69760</v>
      </c>
      <c r="Q760" s="777">
        <v>258274935</v>
      </c>
      <c r="R760" s="777">
        <v>3725</v>
      </c>
      <c r="S760" s="777">
        <v>3745</v>
      </c>
      <c r="T760" s="777">
        <v>3655</v>
      </c>
      <c r="U760" s="777">
        <v>52661</v>
      </c>
      <c r="V760" s="777">
        <v>14061572</v>
      </c>
    </row>
    <row r="761" spans="13:22" ht="12.95" customHeight="1">
      <c r="M761" s="505" t="s">
        <v>6310</v>
      </c>
      <c r="N761" s="777">
        <v>3715</v>
      </c>
      <c r="O761" s="776">
        <v>10</v>
      </c>
      <c r="P761" s="777">
        <v>29812</v>
      </c>
      <c r="Q761" s="777">
        <v>110844720</v>
      </c>
      <c r="R761" s="777">
        <v>3740</v>
      </c>
      <c r="S761" s="777">
        <v>3775</v>
      </c>
      <c r="T761" s="777">
        <v>3670</v>
      </c>
      <c r="U761" s="777">
        <v>52239</v>
      </c>
      <c r="V761" s="777">
        <v>14061572</v>
      </c>
    </row>
    <row r="762" spans="13:22" ht="12.95" customHeight="1">
      <c r="M762" s="505" t="s">
        <v>6311</v>
      </c>
      <c r="N762" s="777">
        <v>3705</v>
      </c>
      <c r="O762" s="776">
        <v>55</v>
      </c>
      <c r="P762" s="777">
        <v>78360</v>
      </c>
      <c r="Q762" s="777">
        <v>286778485</v>
      </c>
      <c r="R762" s="777">
        <v>3680</v>
      </c>
      <c r="S762" s="777">
        <v>3715</v>
      </c>
      <c r="T762" s="777">
        <v>3560</v>
      </c>
      <c r="U762" s="777">
        <v>52098</v>
      </c>
      <c r="V762" s="777">
        <v>14061572</v>
      </c>
    </row>
    <row r="763" spans="13:22" ht="12.95" customHeight="1">
      <c r="M763" s="505" t="s">
        <v>6312</v>
      </c>
      <c r="N763" s="777">
        <v>3650</v>
      </c>
      <c r="O763" s="776">
        <v>-10</v>
      </c>
      <c r="P763" s="777">
        <v>34527</v>
      </c>
      <c r="Q763" s="777">
        <v>126805615</v>
      </c>
      <c r="R763" s="777">
        <v>3660</v>
      </c>
      <c r="S763" s="777">
        <v>3725</v>
      </c>
      <c r="T763" s="777">
        <v>3630</v>
      </c>
      <c r="U763" s="777">
        <v>51325</v>
      </c>
      <c r="V763" s="777">
        <v>14061572</v>
      </c>
    </row>
    <row r="764" spans="13:22" ht="12.95" customHeight="1">
      <c r="M764" s="505" t="s">
        <v>6313</v>
      </c>
      <c r="N764" s="777">
        <v>3660</v>
      </c>
      <c r="O764" s="776">
        <v>50</v>
      </c>
      <c r="P764" s="777">
        <v>43117</v>
      </c>
      <c r="Q764" s="777">
        <v>156968435</v>
      </c>
      <c r="R764" s="777">
        <v>3635</v>
      </c>
      <c r="S764" s="777">
        <v>3670</v>
      </c>
      <c r="T764" s="777">
        <v>3600</v>
      </c>
      <c r="U764" s="777">
        <v>51465</v>
      </c>
      <c r="V764" s="777">
        <v>14061572</v>
      </c>
    </row>
    <row r="765" spans="13:22" ht="12.95" customHeight="1">
      <c r="M765" s="505" t="s">
        <v>6314</v>
      </c>
      <c r="N765" s="777">
        <v>3610</v>
      </c>
      <c r="O765" s="776">
        <v>60</v>
      </c>
      <c r="P765" s="777">
        <v>162108</v>
      </c>
      <c r="Q765" s="777">
        <v>584475245</v>
      </c>
      <c r="R765" s="777">
        <v>3590</v>
      </c>
      <c r="S765" s="777">
        <v>3640</v>
      </c>
      <c r="T765" s="777">
        <v>3560</v>
      </c>
      <c r="U765" s="777">
        <v>50762</v>
      </c>
      <c r="V765" s="777">
        <v>14061572</v>
      </c>
    </row>
    <row r="766" spans="13:22" ht="12.95" customHeight="1">
      <c r="M766" s="505" t="s">
        <v>6315</v>
      </c>
      <c r="N766" s="777">
        <v>3550</v>
      </c>
      <c r="O766" s="776">
        <v>-50</v>
      </c>
      <c r="P766" s="777">
        <v>91719</v>
      </c>
      <c r="Q766" s="777">
        <v>326997000</v>
      </c>
      <c r="R766" s="777">
        <v>3615</v>
      </c>
      <c r="S766" s="777">
        <v>3635</v>
      </c>
      <c r="T766" s="777">
        <v>3520</v>
      </c>
      <c r="U766" s="777">
        <v>49919</v>
      </c>
      <c r="V766" s="777">
        <v>14061572</v>
      </c>
    </row>
    <row r="767" spans="13:22" ht="12.95" customHeight="1">
      <c r="M767" s="505" t="s">
        <v>6316</v>
      </c>
      <c r="N767" s="777">
        <v>3600</v>
      </c>
      <c r="O767" s="776">
        <v>70</v>
      </c>
      <c r="P767" s="777">
        <v>227108</v>
      </c>
      <c r="Q767" s="777">
        <v>806370725</v>
      </c>
      <c r="R767" s="777">
        <v>3550</v>
      </c>
      <c r="S767" s="777">
        <v>3600</v>
      </c>
      <c r="T767" s="777">
        <v>3480</v>
      </c>
      <c r="U767" s="777">
        <v>50622</v>
      </c>
      <c r="V767" s="777">
        <v>14061572</v>
      </c>
    </row>
    <row r="768" spans="13:22" ht="12.95" customHeight="1">
      <c r="M768" s="505" t="s">
        <v>6317</v>
      </c>
      <c r="N768" s="777">
        <v>3530</v>
      </c>
      <c r="O768" s="776">
        <v>45</v>
      </c>
      <c r="P768" s="777">
        <v>56585</v>
      </c>
      <c r="Q768" s="777">
        <v>199946845</v>
      </c>
      <c r="R768" s="777">
        <v>3580</v>
      </c>
      <c r="S768" s="777">
        <v>3580</v>
      </c>
      <c r="T768" s="777">
        <v>3495</v>
      </c>
      <c r="U768" s="777">
        <v>49637</v>
      </c>
      <c r="V768" s="777">
        <v>14061572</v>
      </c>
    </row>
    <row r="769" spans="13:22" ht="12.95" customHeight="1">
      <c r="M769" s="505" t="s">
        <v>6318</v>
      </c>
      <c r="N769" s="777">
        <v>3485</v>
      </c>
      <c r="O769" s="776">
        <v>0</v>
      </c>
      <c r="P769" s="777">
        <v>35060</v>
      </c>
      <c r="Q769" s="777">
        <v>122501645</v>
      </c>
      <c r="R769" s="777">
        <v>3520</v>
      </c>
      <c r="S769" s="777">
        <v>3550</v>
      </c>
      <c r="T769" s="777">
        <v>3480</v>
      </c>
      <c r="U769" s="777">
        <v>49005</v>
      </c>
      <c r="V769" s="777">
        <v>14061572</v>
      </c>
    </row>
    <row r="770" spans="13:22" ht="12.95" customHeight="1">
      <c r="M770" s="505" t="s">
        <v>6319</v>
      </c>
      <c r="N770" s="777">
        <v>3485</v>
      </c>
      <c r="O770" s="776">
        <v>20</v>
      </c>
      <c r="P770" s="777">
        <v>38722</v>
      </c>
      <c r="Q770" s="777">
        <v>134535970</v>
      </c>
      <c r="R770" s="777">
        <v>3500</v>
      </c>
      <c r="S770" s="777">
        <v>3590</v>
      </c>
      <c r="T770" s="777">
        <v>3400</v>
      </c>
      <c r="U770" s="777">
        <v>49005</v>
      </c>
      <c r="V770" s="777">
        <v>14061572</v>
      </c>
    </row>
    <row r="771" spans="13:22" ht="12.95" customHeight="1">
      <c r="M771" s="505" t="s">
        <v>6320</v>
      </c>
      <c r="N771" s="777">
        <v>3465</v>
      </c>
      <c r="O771" s="776">
        <v>55</v>
      </c>
      <c r="P771" s="777">
        <v>319439</v>
      </c>
      <c r="Q771" s="777">
        <v>1096733080</v>
      </c>
      <c r="R771" s="777">
        <v>3445</v>
      </c>
      <c r="S771" s="777">
        <v>3550</v>
      </c>
      <c r="T771" s="777">
        <v>3400</v>
      </c>
      <c r="U771" s="777">
        <v>48723</v>
      </c>
      <c r="V771" s="777">
        <v>14061572</v>
      </c>
    </row>
    <row r="772" spans="13:22" ht="12.95" customHeight="1">
      <c r="M772" s="505" t="s">
        <v>6321</v>
      </c>
      <c r="N772" s="777">
        <v>3410</v>
      </c>
      <c r="O772" s="776">
        <v>70</v>
      </c>
      <c r="P772" s="777">
        <v>107722</v>
      </c>
      <c r="Q772" s="777">
        <v>369284935</v>
      </c>
      <c r="R772" s="777">
        <v>3345</v>
      </c>
      <c r="S772" s="777">
        <v>3485</v>
      </c>
      <c r="T772" s="777">
        <v>3345</v>
      </c>
      <c r="U772" s="777">
        <v>47950</v>
      </c>
      <c r="V772" s="777">
        <v>14061572</v>
      </c>
    </row>
    <row r="773" spans="13:22" ht="12.95" customHeight="1">
      <c r="M773" s="505" t="s">
        <v>6322</v>
      </c>
      <c r="N773" s="777">
        <v>3340</v>
      </c>
      <c r="O773" s="776">
        <v>-20</v>
      </c>
      <c r="P773" s="777">
        <v>49022</v>
      </c>
      <c r="Q773" s="777">
        <v>164368295</v>
      </c>
      <c r="R773" s="777">
        <v>3385</v>
      </c>
      <c r="S773" s="777">
        <v>3420</v>
      </c>
      <c r="T773" s="777">
        <v>3335</v>
      </c>
      <c r="U773" s="777">
        <v>46966</v>
      </c>
      <c r="V773" s="777">
        <v>14061572</v>
      </c>
    </row>
    <row r="774" spans="13:22" ht="12.95" customHeight="1">
      <c r="M774" s="505" t="s">
        <v>6323</v>
      </c>
      <c r="N774" s="777">
        <v>3360</v>
      </c>
      <c r="O774" s="776">
        <v>85</v>
      </c>
      <c r="P774" s="777">
        <v>140329</v>
      </c>
      <c r="Q774" s="777">
        <v>473704320</v>
      </c>
      <c r="R774" s="777">
        <v>3275</v>
      </c>
      <c r="S774" s="777">
        <v>3460</v>
      </c>
      <c r="T774" s="777">
        <v>3275</v>
      </c>
      <c r="U774" s="777">
        <v>47247</v>
      </c>
      <c r="V774" s="777">
        <v>14061572</v>
      </c>
    </row>
    <row r="775" spans="13:22" ht="12.95" customHeight="1">
      <c r="M775" s="505" t="s">
        <v>6324</v>
      </c>
      <c r="N775" s="777">
        <v>3275</v>
      </c>
      <c r="O775" s="776">
        <v>35</v>
      </c>
      <c r="P775" s="777">
        <v>65383</v>
      </c>
      <c r="Q775" s="777">
        <v>213379090</v>
      </c>
      <c r="R775" s="777">
        <v>3230</v>
      </c>
      <c r="S775" s="777">
        <v>3335</v>
      </c>
      <c r="T775" s="777">
        <v>3230</v>
      </c>
      <c r="U775" s="777">
        <v>46052</v>
      </c>
      <c r="V775" s="777">
        <v>14061572</v>
      </c>
    </row>
    <row r="776" spans="13:22" ht="12.95" customHeight="1">
      <c r="M776" s="505" t="s">
        <v>6325</v>
      </c>
      <c r="N776" s="777">
        <v>3240</v>
      </c>
      <c r="O776" s="776">
        <v>15</v>
      </c>
      <c r="P776" s="777">
        <v>60920</v>
      </c>
      <c r="Q776" s="777">
        <v>195932545</v>
      </c>
      <c r="R776" s="777">
        <v>3225</v>
      </c>
      <c r="S776" s="777">
        <v>3260</v>
      </c>
      <c r="T776" s="777">
        <v>3150</v>
      </c>
      <c r="U776" s="777">
        <v>45559</v>
      </c>
      <c r="V776" s="777">
        <v>14061572</v>
      </c>
    </row>
    <row r="777" spans="13:22" ht="12.95" customHeight="1">
      <c r="M777" s="505" t="s">
        <v>6326</v>
      </c>
      <c r="N777" s="777">
        <v>3225</v>
      </c>
      <c r="O777" s="776">
        <v>25</v>
      </c>
      <c r="P777" s="777">
        <v>15925</v>
      </c>
      <c r="Q777" s="777">
        <v>51132375</v>
      </c>
      <c r="R777" s="777">
        <v>3205</v>
      </c>
      <c r="S777" s="777">
        <v>3230</v>
      </c>
      <c r="T777" s="777">
        <v>3180</v>
      </c>
      <c r="U777" s="777">
        <v>45349</v>
      </c>
      <c r="V777" s="777">
        <v>14061572</v>
      </c>
    </row>
    <row r="778" spans="13:22" ht="12.95" customHeight="1">
      <c r="M778" s="505" t="s">
        <v>6327</v>
      </c>
      <c r="N778" s="777">
        <v>3200</v>
      </c>
      <c r="O778" s="776">
        <v>-10</v>
      </c>
      <c r="P778" s="777">
        <v>145488</v>
      </c>
      <c r="Q778" s="777">
        <v>467226295</v>
      </c>
      <c r="R778" s="777">
        <v>3240</v>
      </c>
      <c r="S778" s="777">
        <v>3275</v>
      </c>
      <c r="T778" s="777">
        <v>3195</v>
      </c>
      <c r="U778" s="777">
        <v>44997</v>
      </c>
      <c r="V778" s="777">
        <v>14061572</v>
      </c>
    </row>
    <row r="779" spans="13:22" ht="12.95" customHeight="1">
      <c r="M779" s="505" t="s">
        <v>6328</v>
      </c>
      <c r="N779" s="777">
        <v>3210</v>
      </c>
      <c r="O779" s="776">
        <v>-20</v>
      </c>
      <c r="P779" s="777">
        <v>33017</v>
      </c>
      <c r="Q779" s="777">
        <v>106386855</v>
      </c>
      <c r="R779" s="777">
        <v>3230</v>
      </c>
      <c r="S779" s="777">
        <v>3245</v>
      </c>
      <c r="T779" s="777">
        <v>3210</v>
      </c>
      <c r="U779" s="777">
        <v>45138</v>
      </c>
      <c r="V779" s="777">
        <v>14061572</v>
      </c>
    </row>
    <row r="780" spans="13:22" ht="12.95" customHeight="1">
      <c r="M780" s="505" t="s">
        <v>6329</v>
      </c>
      <c r="N780" s="777">
        <v>3230</v>
      </c>
      <c r="O780" s="776">
        <v>25</v>
      </c>
      <c r="P780" s="777">
        <v>19889</v>
      </c>
      <c r="Q780" s="777">
        <v>63972100</v>
      </c>
      <c r="R780" s="777">
        <v>3205</v>
      </c>
      <c r="S780" s="777">
        <v>3240</v>
      </c>
      <c r="T780" s="777">
        <v>3195</v>
      </c>
      <c r="U780" s="777">
        <v>45419</v>
      </c>
      <c r="V780" s="777">
        <v>14061572</v>
      </c>
    </row>
    <row r="781" spans="13:22" ht="12.95" customHeight="1">
      <c r="M781" s="505" t="s">
        <v>6330</v>
      </c>
      <c r="N781" s="777">
        <v>3205</v>
      </c>
      <c r="O781" s="776">
        <v>-25</v>
      </c>
      <c r="P781" s="777">
        <v>35236</v>
      </c>
      <c r="Q781" s="777">
        <v>113298310</v>
      </c>
      <c r="R781" s="777">
        <v>3230</v>
      </c>
      <c r="S781" s="777">
        <v>3265</v>
      </c>
      <c r="T781" s="777">
        <v>3200</v>
      </c>
      <c r="U781" s="777">
        <v>45067</v>
      </c>
      <c r="V781" s="777">
        <v>14061572</v>
      </c>
    </row>
    <row r="782" spans="13:22" ht="12.95" customHeight="1">
      <c r="M782" s="505" t="s">
        <v>6331</v>
      </c>
      <c r="N782" s="777">
        <v>3230</v>
      </c>
      <c r="O782" s="776">
        <v>-15</v>
      </c>
      <c r="P782" s="777">
        <v>16824</v>
      </c>
      <c r="Q782" s="777">
        <v>54318590</v>
      </c>
      <c r="R782" s="777">
        <v>3215</v>
      </c>
      <c r="S782" s="777">
        <v>3280</v>
      </c>
      <c r="T782" s="777">
        <v>3215</v>
      </c>
      <c r="U782" s="777">
        <v>45419</v>
      </c>
      <c r="V782" s="777">
        <v>14061572</v>
      </c>
    </row>
    <row r="783" spans="13:22" ht="12.95" customHeight="1">
      <c r="M783" s="505" t="s">
        <v>6332</v>
      </c>
      <c r="N783" s="777">
        <v>3245</v>
      </c>
      <c r="O783" s="776">
        <v>-15</v>
      </c>
      <c r="P783" s="777">
        <v>26194</v>
      </c>
      <c r="Q783" s="777">
        <v>84743195</v>
      </c>
      <c r="R783" s="777">
        <v>3290</v>
      </c>
      <c r="S783" s="777">
        <v>3290</v>
      </c>
      <c r="T783" s="777">
        <v>3225</v>
      </c>
      <c r="U783" s="777">
        <v>45630</v>
      </c>
      <c r="V783" s="777">
        <v>14061572</v>
      </c>
    </row>
    <row r="784" spans="13:22" ht="12.95" customHeight="1">
      <c r="M784" s="505" t="s">
        <v>6333</v>
      </c>
      <c r="N784" s="777">
        <v>3260</v>
      </c>
      <c r="O784" s="776">
        <v>30</v>
      </c>
      <c r="P784" s="777">
        <v>21096</v>
      </c>
      <c r="Q784" s="777">
        <v>68545940</v>
      </c>
      <c r="R784" s="777">
        <v>3230</v>
      </c>
      <c r="S784" s="777">
        <v>3265</v>
      </c>
      <c r="T784" s="777">
        <v>3215</v>
      </c>
      <c r="U784" s="777">
        <v>45841</v>
      </c>
      <c r="V784" s="777">
        <v>14061572</v>
      </c>
    </row>
    <row r="785" spans="13:22" ht="12.95" customHeight="1">
      <c r="M785" s="505" t="s">
        <v>6334</v>
      </c>
      <c r="N785" s="777">
        <v>3230</v>
      </c>
      <c r="O785" s="776">
        <v>-25</v>
      </c>
      <c r="P785" s="777">
        <v>23898</v>
      </c>
      <c r="Q785" s="777">
        <v>77285515</v>
      </c>
      <c r="R785" s="777">
        <v>3235</v>
      </c>
      <c r="S785" s="777">
        <v>3290</v>
      </c>
      <c r="T785" s="777">
        <v>3215</v>
      </c>
      <c r="U785" s="777">
        <v>45419</v>
      </c>
      <c r="V785" s="777">
        <v>14061572</v>
      </c>
    </row>
    <row r="786" spans="13:22" ht="12.95" customHeight="1">
      <c r="M786" s="505" t="s">
        <v>6335</v>
      </c>
      <c r="N786" s="777">
        <v>3255</v>
      </c>
      <c r="O786" s="776">
        <v>20</v>
      </c>
      <c r="P786" s="777">
        <v>47709</v>
      </c>
      <c r="Q786" s="777">
        <v>154402205</v>
      </c>
      <c r="R786" s="777">
        <v>3235</v>
      </c>
      <c r="S786" s="777">
        <v>3285</v>
      </c>
      <c r="T786" s="777">
        <v>3165</v>
      </c>
      <c r="U786" s="777">
        <v>45770</v>
      </c>
      <c r="V786" s="777">
        <v>14061572</v>
      </c>
    </row>
    <row r="787" spans="13:22" ht="12.95" customHeight="1">
      <c r="M787" s="505" t="s">
        <v>6336</v>
      </c>
      <c r="N787" s="777">
        <v>3235</v>
      </c>
      <c r="O787" s="776">
        <v>45</v>
      </c>
      <c r="P787" s="777">
        <v>65544</v>
      </c>
      <c r="Q787" s="777">
        <v>210414420</v>
      </c>
      <c r="R787" s="777">
        <v>3190</v>
      </c>
      <c r="S787" s="777">
        <v>3275</v>
      </c>
      <c r="T787" s="777">
        <v>3110</v>
      </c>
      <c r="U787" s="777">
        <v>45489</v>
      </c>
      <c r="V787" s="777">
        <v>14061572</v>
      </c>
    </row>
    <row r="788" spans="13:22" ht="12.95" customHeight="1">
      <c r="M788" s="505" t="s">
        <v>6337</v>
      </c>
      <c r="N788" s="777">
        <v>3190</v>
      </c>
      <c r="O788" s="776">
        <v>-65</v>
      </c>
      <c r="P788" s="777">
        <v>71109</v>
      </c>
      <c r="Q788" s="777">
        <v>226341570</v>
      </c>
      <c r="R788" s="777">
        <v>3200</v>
      </c>
      <c r="S788" s="777">
        <v>3240</v>
      </c>
      <c r="T788" s="777">
        <v>3105</v>
      </c>
      <c r="U788" s="777">
        <v>44856</v>
      </c>
      <c r="V788" s="777">
        <v>14061572</v>
      </c>
    </row>
    <row r="789" spans="13:22" ht="12.95" customHeight="1">
      <c r="M789" s="505" t="s">
        <v>6338</v>
      </c>
      <c r="N789" s="777">
        <v>3255</v>
      </c>
      <c r="O789" s="776">
        <v>-45</v>
      </c>
      <c r="P789" s="777">
        <v>115215</v>
      </c>
      <c r="Q789" s="777">
        <v>375152230</v>
      </c>
      <c r="R789" s="777">
        <v>3205</v>
      </c>
      <c r="S789" s="777">
        <v>3290</v>
      </c>
      <c r="T789" s="777">
        <v>3205</v>
      </c>
      <c r="U789" s="777">
        <v>45770</v>
      </c>
      <c r="V789" s="777">
        <v>14061572</v>
      </c>
    </row>
    <row r="790" spans="13:22" ht="12.95" customHeight="1">
      <c r="M790" s="505" t="s">
        <v>6339</v>
      </c>
      <c r="N790" s="777">
        <v>3300</v>
      </c>
      <c r="O790" s="776">
        <v>40</v>
      </c>
      <c r="P790" s="777">
        <v>141166</v>
      </c>
      <c r="Q790" s="777">
        <v>463102070</v>
      </c>
      <c r="R790" s="777">
        <v>3245</v>
      </c>
      <c r="S790" s="777">
        <v>3300</v>
      </c>
      <c r="T790" s="777">
        <v>3235</v>
      </c>
      <c r="U790" s="777">
        <v>46403</v>
      </c>
      <c r="V790" s="777">
        <v>14061572</v>
      </c>
    </row>
    <row r="791" spans="13:22" ht="12.95" customHeight="1">
      <c r="M791" s="505" t="s">
        <v>6340</v>
      </c>
      <c r="N791" s="777">
        <v>3260</v>
      </c>
      <c r="O791" s="776">
        <v>40</v>
      </c>
      <c r="P791" s="777">
        <v>171750</v>
      </c>
      <c r="Q791" s="777">
        <v>554629480</v>
      </c>
      <c r="R791" s="777">
        <v>3220</v>
      </c>
      <c r="S791" s="777">
        <v>3260</v>
      </c>
      <c r="T791" s="777">
        <v>3190</v>
      </c>
      <c r="U791" s="777">
        <v>45841</v>
      </c>
      <c r="V791" s="777">
        <v>14061572</v>
      </c>
    </row>
    <row r="792" spans="13:22" ht="12.95" customHeight="1">
      <c r="M792" s="505" t="s">
        <v>6341</v>
      </c>
      <c r="N792" s="777">
        <v>3220</v>
      </c>
      <c r="O792" s="776">
        <v>5</v>
      </c>
      <c r="P792" s="777">
        <v>42194</v>
      </c>
      <c r="Q792" s="777">
        <v>134253155</v>
      </c>
      <c r="R792" s="777">
        <v>3165</v>
      </c>
      <c r="S792" s="777">
        <v>3220</v>
      </c>
      <c r="T792" s="777">
        <v>3165</v>
      </c>
      <c r="U792" s="777">
        <v>45278</v>
      </c>
      <c r="V792" s="777">
        <v>14061572</v>
      </c>
    </row>
    <row r="793" spans="13:22" ht="12.95" customHeight="1">
      <c r="M793" s="505" t="s">
        <v>6342</v>
      </c>
      <c r="N793" s="777">
        <v>3215</v>
      </c>
      <c r="O793" s="776">
        <v>-25</v>
      </c>
      <c r="P793" s="777">
        <v>206472</v>
      </c>
      <c r="Q793" s="777">
        <v>660952095</v>
      </c>
      <c r="R793" s="777">
        <v>3200</v>
      </c>
      <c r="S793" s="777">
        <v>3235</v>
      </c>
      <c r="T793" s="777">
        <v>3185</v>
      </c>
      <c r="U793" s="777">
        <v>45208</v>
      </c>
      <c r="V793" s="777">
        <v>14061572</v>
      </c>
    </row>
    <row r="794" spans="13:22" ht="12.95" customHeight="1">
      <c r="M794" s="505" t="s">
        <v>6343</v>
      </c>
      <c r="N794" s="777">
        <v>3240</v>
      </c>
      <c r="O794" s="776">
        <v>-45</v>
      </c>
      <c r="P794" s="777">
        <v>132380</v>
      </c>
      <c r="Q794" s="777">
        <v>425626260</v>
      </c>
      <c r="R794" s="777">
        <v>3275</v>
      </c>
      <c r="S794" s="777">
        <v>3280</v>
      </c>
      <c r="T794" s="777">
        <v>3190</v>
      </c>
      <c r="U794" s="777">
        <v>45559</v>
      </c>
      <c r="V794" s="777">
        <v>14061572</v>
      </c>
    </row>
    <row r="795" spans="13:22" ht="12.95" customHeight="1">
      <c r="M795" s="505" t="s">
        <v>6344</v>
      </c>
      <c r="N795" s="777">
        <v>3285</v>
      </c>
      <c r="O795" s="776">
        <v>25</v>
      </c>
      <c r="P795" s="777">
        <v>41524</v>
      </c>
      <c r="Q795" s="777">
        <v>135074030</v>
      </c>
      <c r="R795" s="777">
        <v>3260</v>
      </c>
      <c r="S795" s="777">
        <v>3285</v>
      </c>
      <c r="T795" s="777">
        <v>3230</v>
      </c>
      <c r="U795" s="777">
        <v>46192</v>
      </c>
      <c r="V795" s="777">
        <v>14061572</v>
      </c>
    </row>
    <row r="796" spans="13:22" ht="12.95" customHeight="1">
      <c r="M796" s="505" t="s">
        <v>6345</v>
      </c>
      <c r="N796" s="777">
        <v>3260</v>
      </c>
      <c r="O796" s="776">
        <v>-130</v>
      </c>
      <c r="P796" s="777">
        <v>56536</v>
      </c>
      <c r="Q796" s="777">
        <v>185705645</v>
      </c>
      <c r="R796" s="777">
        <v>3370</v>
      </c>
      <c r="S796" s="777">
        <v>3370</v>
      </c>
      <c r="T796" s="777">
        <v>3240</v>
      </c>
      <c r="U796" s="777">
        <v>45841</v>
      </c>
      <c r="V796" s="777">
        <v>14061572</v>
      </c>
    </row>
    <row r="797" spans="13:22" ht="12.95" customHeight="1">
      <c r="M797" s="505" t="s">
        <v>6346</v>
      </c>
      <c r="N797" s="777">
        <v>3390</v>
      </c>
      <c r="O797" s="776">
        <v>35</v>
      </c>
      <c r="P797" s="777">
        <v>58831</v>
      </c>
      <c r="Q797" s="777">
        <v>197944110</v>
      </c>
      <c r="R797" s="777">
        <v>3355</v>
      </c>
      <c r="S797" s="777">
        <v>3400</v>
      </c>
      <c r="T797" s="777">
        <v>3350</v>
      </c>
      <c r="U797" s="777">
        <v>47669</v>
      </c>
      <c r="V797" s="777">
        <v>14061572</v>
      </c>
    </row>
    <row r="798" spans="13:22" ht="12.95" customHeight="1">
      <c r="M798" s="505" t="s">
        <v>6347</v>
      </c>
      <c r="N798" s="777">
        <v>3355</v>
      </c>
      <c r="O798" s="776">
        <v>-35</v>
      </c>
      <c r="P798" s="777">
        <v>144907</v>
      </c>
      <c r="Q798" s="777">
        <v>485238745</v>
      </c>
      <c r="R798" s="777">
        <v>3390</v>
      </c>
      <c r="S798" s="777">
        <v>3395</v>
      </c>
      <c r="T798" s="777">
        <v>3335</v>
      </c>
      <c r="U798" s="777">
        <v>47177</v>
      </c>
      <c r="V798" s="777">
        <v>14061572</v>
      </c>
    </row>
    <row r="799" spans="13:22" ht="12.95" customHeight="1">
      <c r="M799" s="505" t="s">
        <v>6348</v>
      </c>
      <c r="N799" s="777">
        <v>3390</v>
      </c>
      <c r="O799" s="776">
        <v>30</v>
      </c>
      <c r="P799" s="777">
        <v>934855</v>
      </c>
      <c r="Q799" s="777">
        <v>3247203380</v>
      </c>
      <c r="R799" s="777">
        <v>3365</v>
      </c>
      <c r="S799" s="777">
        <v>3750</v>
      </c>
      <c r="T799" s="777">
        <v>3350</v>
      </c>
      <c r="U799" s="777">
        <v>47669</v>
      </c>
      <c r="V799" s="777">
        <v>14061572</v>
      </c>
    </row>
    <row r="800" spans="13:22" ht="12.95" customHeight="1">
      <c r="M800" s="505" t="s">
        <v>6349</v>
      </c>
      <c r="N800" s="777">
        <v>3360</v>
      </c>
      <c r="O800" s="776">
        <v>-25</v>
      </c>
      <c r="P800" s="777">
        <v>11895</v>
      </c>
      <c r="Q800" s="777">
        <v>40047360</v>
      </c>
      <c r="R800" s="777">
        <v>3395</v>
      </c>
      <c r="S800" s="777">
        <v>3395</v>
      </c>
      <c r="T800" s="777">
        <v>3340</v>
      </c>
      <c r="U800" s="777">
        <v>47247</v>
      </c>
      <c r="V800" s="777">
        <v>14061572</v>
      </c>
    </row>
    <row r="801" spans="13:22" ht="12.95" customHeight="1">
      <c r="M801" s="505" t="s">
        <v>6350</v>
      </c>
      <c r="N801" s="777">
        <v>3385</v>
      </c>
      <c r="O801" s="776">
        <v>-110</v>
      </c>
      <c r="P801" s="777">
        <v>150040</v>
      </c>
      <c r="Q801" s="777">
        <v>510199330</v>
      </c>
      <c r="R801" s="777">
        <v>3480</v>
      </c>
      <c r="S801" s="777">
        <v>3490</v>
      </c>
      <c r="T801" s="777">
        <v>3340</v>
      </c>
      <c r="U801" s="777">
        <v>47598</v>
      </c>
      <c r="V801" s="777">
        <v>14061572</v>
      </c>
    </row>
    <row r="802" spans="13:22" ht="12.95" customHeight="1">
      <c r="M802" s="505" t="s">
        <v>6351</v>
      </c>
      <c r="N802" s="777">
        <v>3495</v>
      </c>
      <c r="O802" s="776">
        <v>150</v>
      </c>
      <c r="P802" s="777">
        <v>278750</v>
      </c>
      <c r="Q802" s="777">
        <v>929511780</v>
      </c>
      <c r="R802" s="777">
        <v>3400</v>
      </c>
      <c r="S802" s="777">
        <v>3545</v>
      </c>
      <c r="T802" s="777">
        <v>3260</v>
      </c>
      <c r="U802" s="777">
        <v>49145</v>
      </c>
      <c r="V802" s="777">
        <v>14061572</v>
      </c>
    </row>
    <row r="803" spans="13:22" ht="12.95" customHeight="1">
      <c r="M803" s="505" t="s">
        <v>6352</v>
      </c>
      <c r="N803" s="777">
        <v>3345</v>
      </c>
      <c r="O803" s="776">
        <v>-5</v>
      </c>
      <c r="P803" s="777">
        <v>90358</v>
      </c>
      <c r="Q803" s="777">
        <v>301776535</v>
      </c>
      <c r="R803" s="777">
        <v>3330</v>
      </c>
      <c r="S803" s="777">
        <v>3360</v>
      </c>
      <c r="T803" s="777">
        <v>3290</v>
      </c>
      <c r="U803" s="777">
        <v>47036</v>
      </c>
      <c r="V803" s="777">
        <v>14061572</v>
      </c>
    </row>
    <row r="804" spans="13:22" ht="12.95" customHeight="1">
      <c r="M804" s="505" t="s">
        <v>6353</v>
      </c>
      <c r="N804" s="777">
        <v>3350</v>
      </c>
      <c r="O804" s="776">
        <v>-100</v>
      </c>
      <c r="P804" s="777">
        <v>24554</v>
      </c>
      <c r="Q804" s="777">
        <v>82022710</v>
      </c>
      <c r="R804" s="777">
        <v>3420</v>
      </c>
      <c r="S804" s="777">
        <v>3420</v>
      </c>
      <c r="T804" s="777">
        <v>3300</v>
      </c>
      <c r="U804" s="777">
        <v>47106</v>
      </c>
      <c r="V804" s="777">
        <v>14061572</v>
      </c>
    </row>
    <row r="805" spans="13:22" ht="12.95" customHeight="1">
      <c r="M805" s="505" t="s">
        <v>6354</v>
      </c>
      <c r="N805" s="777">
        <v>3450</v>
      </c>
      <c r="O805" s="776">
        <v>-95</v>
      </c>
      <c r="P805" s="777">
        <v>33682</v>
      </c>
      <c r="Q805" s="777">
        <v>116034775</v>
      </c>
      <c r="R805" s="777">
        <v>3535</v>
      </c>
      <c r="S805" s="777">
        <v>3535</v>
      </c>
      <c r="T805" s="777">
        <v>3410</v>
      </c>
      <c r="U805" s="777">
        <v>48512</v>
      </c>
      <c r="V805" s="777">
        <v>14061572</v>
      </c>
    </row>
    <row r="806" spans="13:22" ht="12.95" customHeight="1">
      <c r="M806" s="505" t="s">
        <v>6355</v>
      </c>
      <c r="N806" s="777">
        <v>3545</v>
      </c>
      <c r="O806" s="776">
        <v>145</v>
      </c>
      <c r="P806" s="777">
        <v>14844</v>
      </c>
      <c r="Q806" s="777">
        <v>50805975</v>
      </c>
      <c r="R806" s="777">
        <v>3340</v>
      </c>
      <c r="S806" s="777">
        <v>3545</v>
      </c>
      <c r="T806" s="777">
        <v>3325</v>
      </c>
      <c r="U806" s="777">
        <v>49848</v>
      </c>
      <c r="V806" s="777">
        <v>14061572</v>
      </c>
    </row>
    <row r="807" spans="13:22" ht="12.95" customHeight="1">
      <c r="M807" s="505" t="s">
        <v>6356</v>
      </c>
      <c r="N807" s="777">
        <v>3400</v>
      </c>
      <c r="O807" s="776">
        <v>45</v>
      </c>
      <c r="P807" s="777">
        <v>41194</v>
      </c>
      <c r="Q807" s="777">
        <v>139585720</v>
      </c>
      <c r="R807" s="777">
        <v>3330</v>
      </c>
      <c r="S807" s="777">
        <v>3465</v>
      </c>
      <c r="T807" s="777">
        <v>3330</v>
      </c>
      <c r="U807" s="777">
        <v>47809</v>
      </c>
      <c r="V807" s="777">
        <v>14061572</v>
      </c>
    </row>
    <row r="808" spans="13:22" ht="12.95" customHeight="1">
      <c r="M808" s="505" t="s">
        <v>6357</v>
      </c>
      <c r="N808" s="777">
        <v>3355</v>
      </c>
      <c r="O808" s="776">
        <v>0</v>
      </c>
      <c r="P808" s="777">
        <v>48542</v>
      </c>
      <c r="Q808" s="777">
        <v>161815155</v>
      </c>
      <c r="R808" s="777">
        <v>3330</v>
      </c>
      <c r="S808" s="777">
        <v>3360</v>
      </c>
      <c r="T808" s="777">
        <v>3325</v>
      </c>
      <c r="U808" s="777">
        <v>47177</v>
      </c>
      <c r="V808" s="777">
        <v>14061572</v>
      </c>
    </row>
    <row r="809" spans="13:22" ht="12.95" customHeight="1">
      <c r="M809" s="505" t="s">
        <v>6358</v>
      </c>
      <c r="N809" s="777">
        <v>3355</v>
      </c>
      <c r="O809" s="776">
        <v>-15</v>
      </c>
      <c r="P809" s="777">
        <v>38243</v>
      </c>
      <c r="Q809" s="777">
        <v>128355270</v>
      </c>
      <c r="R809" s="777">
        <v>3350</v>
      </c>
      <c r="S809" s="777">
        <v>3380</v>
      </c>
      <c r="T809" s="777">
        <v>3320</v>
      </c>
      <c r="U809" s="777">
        <v>47177</v>
      </c>
      <c r="V809" s="777">
        <v>14061572</v>
      </c>
    </row>
    <row r="810" spans="13:22" ht="12.95" customHeight="1">
      <c r="M810" s="505" t="s">
        <v>6359</v>
      </c>
      <c r="N810" s="777">
        <v>3370</v>
      </c>
      <c r="O810" s="776">
        <v>-30</v>
      </c>
      <c r="P810" s="777">
        <v>28366</v>
      </c>
      <c r="Q810" s="777">
        <v>94654395</v>
      </c>
      <c r="R810" s="777">
        <v>3390</v>
      </c>
      <c r="S810" s="777">
        <v>3390</v>
      </c>
      <c r="T810" s="777">
        <v>3295</v>
      </c>
      <c r="U810" s="777">
        <v>47387</v>
      </c>
      <c r="V810" s="777">
        <v>14061572</v>
      </c>
    </row>
    <row r="811" spans="13:22" ht="12.95" customHeight="1">
      <c r="M811" s="505" t="s">
        <v>6360</v>
      </c>
      <c r="N811" s="777">
        <v>3400</v>
      </c>
      <c r="O811" s="776">
        <v>-20</v>
      </c>
      <c r="P811" s="777">
        <v>57475</v>
      </c>
      <c r="Q811" s="777">
        <v>194867255</v>
      </c>
      <c r="R811" s="777">
        <v>3435</v>
      </c>
      <c r="S811" s="777">
        <v>3435</v>
      </c>
      <c r="T811" s="777">
        <v>3370</v>
      </c>
      <c r="U811" s="777">
        <v>47809</v>
      </c>
      <c r="V811" s="777">
        <v>14061572</v>
      </c>
    </row>
    <row r="812" spans="13:22" ht="12.95" customHeight="1">
      <c r="M812" s="505" t="s">
        <v>6361</v>
      </c>
      <c r="N812" s="777">
        <v>3420</v>
      </c>
      <c r="O812" s="776">
        <v>15</v>
      </c>
      <c r="P812" s="777">
        <v>26046</v>
      </c>
      <c r="Q812" s="777">
        <v>88488750</v>
      </c>
      <c r="R812" s="777">
        <v>3405</v>
      </c>
      <c r="S812" s="777">
        <v>3450</v>
      </c>
      <c r="T812" s="777">
        <v>3380</v>
      </c>
      <c r="U812" s="777">
        <v>48091</v>
      </c>
      <c r="V812" s="777">
        <v>14061572</v>
      </c>
    </row>
    <row r="813" spans="13:22" ht="12.95" customHeight="1">
      <c r="M813" s="505" t="s">
        <v>6362</v>
      </c>
      <c r="N813" s="777">
        <v>3405</v>
      </c>
      <c r="O813" s="776">
        <v>-15</v>
      </c>
      <c r="P813" s="777">
        <v>53063</v>
      </c>
      <c r="Q813" s="777">
        <v>179703855</v>
      </c>
      <c r="R813" s="777">
        <v>3425</v>
      </c>
      <c r="S813" s="777">
        <v>3440</v>
      </c>
      <c r="T813" s="777">
        <v>3360</v>
      </c>
      <c r="U813" s="777">
        <v>47880</v>
      </c>
      <c r="V813" s="777">
        <v>14061572</v>
      </c>
    </row>
    <row r="814" spans="13:22" ht="12.95" customHeight="1">
      <c r="M814" s="505" t="s">
        <v>6363</v>
      </c>
      <c r="N814" s="777">
        <v>3420</v>
      </c>
      <c r="O814" s="776">
        <v>5</v>
      </c>
      <c r="P814" s="777">
        <v>145218</v>
      </c>
      <c r="Q814" s="777">
        <v>494075065</v>
      </c>
      <c r="R814" s="777">
        <v>3420</v>
      </c>
      <c r="S814" s="777">
        <v>3485</v>
      </c>
      <c r="T814" s="777">
        <v>3385</v>
      </c>
      <c r="U814" s="777">
        <v>48091</v>
      </c>
      <c r="V814" s="777">
        <v>14061572</v>
      </c>
    </row>
  </sheetData>
  <phoneticPr fontId="29" type="noConversion"/>
  <pageMargins left="0.7" right="0.7" top="0.75" bottom="0.75" header="0.3" footer="0.3"/>
  <pageSetup paperSize="0" orientation="portrait" horizontalDpi="0" verticalDpi="0" copies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1"/>
  </sheetPr>
  <dimension ref="A3:AF144"/>
  <sheetViews>
    <sheetView workbookViewId="0">
      <selection activeCell="D5" sqref="D5"/>
    </sheetView>
  </sheetViews>
  <sheetFormatPr defaultRowHeight="12"/>
  <cols>
    <col min="1" max="1" width="9" style="63"/>
    <col min="2" max="2" width="20.875" style="63" customWidth="1"/>
    <col min="3" max="5" width="15.875" style="63" bestFit="1" customWidth="1"/>
    <col min="6" max="6" width="21" style="63" customWidth="1"/>
    <col min="7" max="7" width="19.5" style="63" customWidth="1"/>
    <col min="8" max="8" width="9" style="63"/>
    <col min="9" max="10" width="15.875" style="63" bestFit="1" customWidth="1"/>
    <col min="11" max="11" width="14.875" style="63" bestFit="1" customWidth="1"/>
    <col min="12" max="14" width="9" style="63"/>
    <col min="15" max="16" width="9.25" style="63" bestFit="1" customWidth="1"/>
    <col min="17" max="29" width="9" style="63"/>
    <col min="30" max="30" width="11.25" style="63" bestFit="1" customWidth="1"/>
    <col min="31" max="16384" width="9" style="63"/>
  </cols>
  <sheetData>
    <row r="3" spans="2:23">
      <c r="B3" s="176" t="s">
        <v>699</v>
      </c>
      <c r="C3" s="177">
        <v>2018</v>
      </c>
      <c r="F3" s="178" t="s">
        <v>693</v>
      </c>
      <c r="G3" s="179" t="s">
        <v>710</v>
      </c>
      <c r="U3" s="63" t="s">
        <v>2000</v>
      </c>
      <c r="V3" s="79">
        <f>AVERAGE(V24:V82)</f>
        <v>97396.610169491527</v>
      </c>
      <c r="W3" s="63" t="s">
        <v>2002</v>
      </c>
    </row>
    <row r="4" spans="2:23">
      <c r="B4" s="180"/>
      <c r="C4" s="181" t="s">
        <v>700</v>
      </c>
      <c r="F4" s="69" t="s">
        <v>703</v>
      </c>
      <c r="G4" s="182">
        <f>G5+G6</f>
        <v>2520202090274</v>
      </c>
      <c r="U4" s="63" t="s">
        <v>1999</v>
      </c>
      <c r="V4" s="79">
        <f>AVERAGE(V83:V144)</f>
        <v>88558.06451612903</v>
      </c>
      <c r="W4" s="63" t="s">
        <v>2002</v>
      </c>
    </row>
    <row r="5" spans="2:23">
      <c r="B5" s="68" t="s">
        <v>701</v>
      </c>
      <c r="C5" s="183">
        <f>K29</f>
        <v>10984485292300</v>
      </c>
      <c r="F5" s="184" t="s">
        <v>704</v>
      </c>
      <c r="G5" s="183">
        <f>SUMIF($A:$A,F5,$E:$E)</f>
        <v>2134502269006</v>
      </c>
      <c r="U5" s="63" t="s">
        <v>2001</v>
      </c>
      <c r="V5" s="79">
        <f>AVERAGE(V24:V144)</f>
        <v>92867.768595041329</v>
      </c>
      <c r="W5" s="63" t="s">
        <v>2002</v>
      </c>
    </row>
    <row r="6" spans="2:23">
      <c r="B6" s="68" t="s">
        <v>702</v>
      </c>
      <c r="C6" s="183">
        <f>K33</f>
        <v>845358145715</v>
      </c>
      <c r="F6" s="184" t="s">
        <v>694</v>
      </c>
      <c r="G6" s="183">
        <f>SUMIF($A:$A,F6,$E:$E)</f>
        <v>385699821268</v>
      </c>
      <c r="U6" s="63" t="s">
        <v>710</v>
      </c>
      <c r="V6" s="219" t="str">
        <f>AC83</f>
        <v>3,567,000</v>
      </c>
      <c r="W6" s="63" t="s">
        <v>2003</v>
      </c>
    </row>
    <row r="7" spans="2:23">
      <c r="B7" s="68" t="s">
        <v>691</v>
      </c>
      <c r="C7" s="183">
        <f>(P34+P35)*10^6</f>
        <v>127517000000</v>
      </c>
      <c r="F7" s="185" t="s">
        <v>695</v>
      </c>
      <c r="G7" s="186">
        <f t="shared" ref="G7" si="0">SUM(G8:G10)</f>
        <v>2689205086846</v>
      </c>
      <c r="U7" s="63" t="s">
        <v>2004</v>
      </c>
      <c r="V7" s="219" t="str">
        <f>AC24</f>
        <v>3,354,720</v>
      </c>
      <c r="W7" s="63" t="s">
        <v>2003</v>
      </c>
    </row>
    <row r="8" spans="2:23">
      <c r="B8" s="68" t="s">
        <v>670</v>
      </c>
      <c r="C8" s="183">
        <f>C6+C7</f>
        <v>972875145715</v>
      </c>
      <c r="F8" s="187" t="s">
        <v>696</v>
      </c>
      <c r="G8" s="183">
        <f>SUMIF($A:$A,F8,$E:$E)</f>
        <v>839768743239</v>
      </c>
    </row>
    <row r="9" spans="2:23" ht="12.75" thickBot="1">
      <c r="B9" s="188" t="s">
        <v>692</v>
      </c>
      <c r="C9" s="189">
        <f>K41</f>
        <v>678088773944</v>
      </c>
      <c r="F9" s="187" t="s">
        <v>697</v>
      </c>
      <c r="G9" s="183">
        <f>SUMIF($A:$A,F9,$E:$E)</f>
        <v>1849436343607</v>
      </c>
    </row>
    <row r="10" spans="2:23" ht="12.75" thickTop="1">
      <c r="F10" s="187" t="s">
        <v>698</v>
      </c>
      <c r="G10" s="183">
        <f>SUMIF($A:$A,F10,$E:$E)</f>
        <v>0</v>
      </c>
    </row>
    <row r="11" spans="2:23">
      <c r="F11" s="185" t="s">
        <v>705</v>
      </c>
      <c r="G11" s="186">
        <f>SUM(G12:G16)</f>
        <v>3001642513208</v>
      </c>
    </row>
    <row r="12" spans="2:23">
      <c r="F12" s="184" t="s">
        <v>706</v>
      </c>
      <c r="G12" s="183">
        <f>SUMIF($A:$A,F12,$E:$E)</f>
        <v>292151370564</v>
      </c>
    </row>
    <row r="13" spans="2:23">
      <c r="F13" s="184" t="s">
        <v>1291</v>
      </c>
      <c r="G13" s="183">
        <f>SUMIF($A:$A,F13,$E:$E)</f>
        <v>385699821268</v>
      </c>
    </row>
    <row r="14" spans="2:23">
      <c r="F14" s="184" t="s">
        <v>708</v>
      </c>
      <c r="G14" s="183">
        <f>SUMIF($A:$A,F14,$E:$E)</f>
        <v>1147359508746</v>
      </c>
    </row>
    <row r="15" spans="2:23">
      <c r="F15" s="184" t="s">
        <v>707</v>
      </c>
      <c r="G15" s="183">
        <f>SUMIF($A:$A,F15,$E:$E)</f>
        <v>1149537069277</v>
      </c>
    </row>
    <row r="16" spans="2:23">
      <c r="F16" s="184" t="s">
        <v>1339</v>
      </c>
      <c r="G16" s="183">
        <f>SUMIF($A:$A,F16,$E:$E)</f>
        <v>26894743353</v>
      </c>
    </row>
    <row r="17" spans="1:32" ht="12.75" thickBot="1">
      <c r="F17" s="190" t="s">
        <v>671</v>
      </c>
      <c r="G17" s="191">
        <f>E88</f>
        <v>6050244101632</v>
      </c>
    </row>
    <row r="18" spans="1:32" ht="12.75" thickTop="1"/>
    <row r="20" spans="1:32">
      <c r="B20" s="52" t="s">
        <v>523</v>
      </c>
      <c r="C20" s="49"/>
      <c r="D20" s="49"/>
      <c r="E20" s="49"/>
      <c r="G20" s="52"/>
      <c r="H20" s="52" t="s">
        <v>412</v>
      </c>
      <c r="U20" s="58" t="s">
        <v>126</v>
      </c>
      <c r="AF20" s="67"/>
    </row>
    <row r="22" spans="1:32">
      <c r="B22" s="195" t="s">
        <v>1298</v>
      </c>
    </row>
    <row r="23" spans="1:32">
      <c r="B23" s="166" t="s">
        <v>120</v>
      </c>
      <c r="H23" s="166" t="s">
        <v>669</v>
      </c>
      <c r="N23" s="173" t="s">
        <v>1331</v>
      </c>
      <c r="U23" s="63" t="s">
        <v>127</v>
      </c>
      <c r="V23" s="63" t="s">
        <v>128</v>
      </c>
      <c r="W23" s="63" t="s">
        <v>129</v>
      </c>
      <c r="X23" s="63" t="s">
        <v>130</v>
      </c>
      <c r="Y23" s="63" t="s">
        <v>131</v>
      </c>
      <c r="Z23" s="63" t="s">
        <v>132</v>
      </c>
      <c r="AA23" s="63" t="s">
        <v>133</v>
      </c>
      <c r="AB23" s="63" t="s">
        <v>134</v>
      </c>
      <c r="AC23" s="63" t="s">
        <v>135</v>
      </c>
      <c r="AD23" s="63" t="s">
        <v>136</v>
      </c>
    </row>
    <row r="24" spans="1:32">
      <c r="B24" s="167" t="s">
        <v>1299</v>
      </c>
      <c r="H24" s="167" t="s">
        <v>1324</v>
      </c>
      <c r="N24" s="196"/>
      <c r="U24" s="217">
        <v>43553</v>
      </c>
      <c r="V24" s="79">
        <v>96400</v>
      </c>
      <c r="W24" s="63" t="s">
        <v>1538</v>
      </c>
      <c r="X24" s="63" t="s">
        <v>1539</v>
      </c>
      <c r="Y24" s="63" t="s">
        <v>1540</v>
      </c>
      <c r="Z24" s="63" t="s">
        <v>1499</v>
      </c>
      <c r="AA24" s="63" t="s">
        <v>1534</v>
      </c>
      <c r="AB24" s="63" t="s">
        <v>1502</v>
      </c>
      <c r="AC24" s="63" t="s">
        <v>1541</v>
      </c>
      <c r="AD24" s="63" t="s">
        <v>1487</v>
      </c>
    </row>
    <row r="25" spans="1:32">
      <c r="B25" s="167" t="s">
        <v>1300</v>
      </c>
      <c r="H25" s="167" t="s">
        <v>1325</v>
      </c>
      <c r="N25" s="173" t="s">
        <v>1295</v>
      </c>
      <c r="U25" s="217">
        <v>43552</v>
      </c>
      <c r="V25" s="79">
        <v>93100</v>
      </c>
      <c r="W25" s="63" t="s">
        <v>1542</v>
      </c>
      <c r="X25" s="63" t="s">
        <v>1543</v>
      </c>
      <c r="Y25" s="63" t="s">
        <v>1544</v>
      </c>
      <c r="Z25" s="63" t="s">
        <v>1545</v>
      </c>
      <c r="AA25" s="63" t="s">
        <v>1546</v>
      </c>
      <c r="AB25" s="63" t="s">
        <v>1510</v>
      </c>
      <c r="AC25" s="63" t="s">
        <v>1547</v>
      </c>
      <c r="AD25" s="63" t="s">
        <v>1487</v>
      </c>
    </row>
    <row r="26" spans="1:32">
      <c r="B26" s="167" t="s">
        <v>1301</v>
      </c>
      <c r="H26" s="167" t="s">
        <v>1326</v>
      </c>
      <c r="N26" s="1168" t="s">
        <v>1332</v>
      </c>
      <c r="O26" s="1169"/>
      <c r="P26" s="1170"/>
      <c r="U26" s="217">
        <v>43551</v>
      </c>
      <c r="V26" s="63">
        <v>94700</v>
      </c>
      <c r="W26" s="63" t="s">
        <v>385</v>
      </c>
      <c r="X26" s="63" t="s">
        <v>1548</v>
      </c>
      <c r="Y26" s="63" t="s">
        <v>1549</v>
      </c>
      <c r="Z26" s="63" t="s">
        <v>1550</v>
      </c>
      <c r="AA26" s="63" t="s">
        <v>1532</v>
      </c>
      <c r="AB26" s="63" t="s">
        <v>1510</v>
      </c>
      <c r="AC26" s="63" t="s">
        <v>1551</v>
      </c>
      <c r="AD26" s="63" t="s">
        <v>1487</v>
      </c>
    </row>
    <row r="27" spans="1:32">
      <c r="B27" s="168" t="s">
        <v>121</v>
      </c>
      <c r="H27" s="168" t="s">
        <v>121</v>
      </c>
      <c r="N27" s="197" t="s">
        <v>1333</v>
      </c>
      <c r="O27" s="199" t="s">
        <v>1335</v>
      </c>
      <c r="P27" s="198" t="s">
        <v>1334</v>
      </c>
      <c r="U27" s="217">
        <v>43550</v>
      </c>
      <c r="V27" s="63">
        <v>93100</v>
      </c>
      <c r="W27" s="63" t="s">
        <v>353</v>
      </c>
      <c r="X27" s="63" t="s">
        <v>1552</v>
      </c>
      <c r="Y27" s="63" t="s">
        <v>1553</v>
      </c>
      <c r="Z27" s="63" t="s">
        <v>1505</v>
      </c>
      <c r="AA27" s="63" t="s">
        <v>1507</v>
      </c>
      <c r="AB27" s="63" t="s">
        <v>1512</v>
      </c>
      <c r="AC27" s="63" t="s">
        <v>1547</v>
      </c>
      <c r="AD27" s="63" t="s">
        <v>1487</v>
      </c>
    </row>
    <row r="28" spans="1:32">
      <c r="B28" s="70"/>
      <c r="C28" s="72" t="s">
        <v>1304</v>
      </c>
      <c r="D28" s="71" t="s">
        <v>1303</v>
      </c>
      <c r="E28" s="71" t="s">
        <v>1302</v>
      </c>
      <c r="H28" s="70"/>
      <c r="I28" s="72" t="s">
        <v>1304</v>
      </c>
      <c r="J28" s="71" t="s">
        <v>1303</v>
      </c>
      <c r="K28" s="71" t="s">
        <v>1302</v>
      </c>
      <c r="N28" s="99" t="s">
        <v>1336</v>
      </c>
      <c r="O28" s="201">
        <v>4261038</v>
      </c>
      <c r="P28" s="200">
        <v>3475115</v>
      </c>
      <c r="U28" s="217">
        <v>43549</v>
      </c>
      <c r="V28" s="63">
        <v>92500</v>
      </c>
      <c r="W28" s="63" t="s">
        <v>420</v>
      </c>
      <c r="X28" s="63" t="s">
        <v>589</v>
      </c>
      <c r="Y28" s="63" t="s">
        <v>1555</v>
      </c>
      <c r="Z28" s="63" t="s">
        <v>1513</v>
      </c>
      <c r="AA28" s="63" t="s">
        <v>1513</v>
      </c>
      <c r="AB28" s="63" t="s">
        <v>1556</v>
      </c>
      <c r="AC28" s="63" t="s">
        <v>1557</v>
      </c>
      <c r="AD28" s="63" t="s">
        <v>1487</v>
      </c>
    </row>
    <row r="29" spans="1:32">
      <c r="B29" s="65" t="s">
        <v>14</v>
      </c>
      <c r="C29" s="74"/>
      <c r="D29" s="73"/>
      <c r="E29" s="73"/>
      <c r="H29" s="65" t="s">
        <v>86</v>
      </c>
      <c r="I29" s="76">
        <v>9853769999134</v>
      </c>
      <c r="J29" s="75">
        <v>12335536232606</v>
      </c>
      <c r="K29" s="75">
        <v>10984485292300</v>
      </c>
      <c r="N29" s="99" t="s">
        <v>933</v>
      </c>
      <c r="O29" s="201">
        <v>-40443</v>
      </c>
      <c r="P29" s="200">
        <v>-4136</v>
      </c>
      <c r="U29" s="217">
        <v>43546</v>
      </c>
      <c r="V29" s="63">
        <v>94300</v>
      </c>
      <c r="W29" s="63" t="s">
        <v>427</v>
      </c>
      <c r="X29" s="63" t="s">
        <v>1558</v>
      </c>
      <c r="Y29" s="63" t="s">
        <v>1559</v>
      </c>
      <c r="Z29" s="63" t="s">
        <v>1554</v>
      </c>
      <c r="AA29" s="63" t="s">
        <v>1499</v>
      </c>
      <c r="AB29" s="63" t="s">
        <v>1554</v>
      </c>
      <c r="AC29" s="63" t="s">
        <v>1560</v>
      </c>
      <c r="AD29" s="63" t="s">
        <v>1487</v>
      </c>
    </row>
    <row r="30" spans="1:32">
      <c r="B30" s="65" t="s">
        <v>15</v>
      </c>
      <c r="C30" s="76">
        <v>6495943351599</v>
      </c>
      <c r="D30" s="75">
        <v>6727694114720</v>
      </c>
      <c r="E30" s="75">
        <v>6366648560495</v>
      </c>
      <c r="H30" s="65" t="s">
        <v>53</v>
      </c>
      <c r="I30" s="76">
        <v>8877857221491</v>
      </c>
      <c r="J30" s="75">
        <v>11139469104954</v>
      </c>
      <c r="K30" s="75">
        <v>9564323684890</v>
      </c>
      <c r="N30" s="99" t="s">
        <v>1337</v>
      </c>
      <c r="O30" s="201">
        <v>4969235</v>
      </c>
      <c r="P30" s="200">
        <v>4604060</v>
      </c>
      <c r="U30" s="217">
        <v>43545</v>
      </c>
      <c r="V30" s="63">
        <v>93500</v>
      </c>
      <c r="W30" s="63" t="s">
        <v>1561</v>
      </c>
      <c r="X30" s="63" t="s">
        <v>1562</v>
      </c>
      <c r="Y30" s="63" t="s">
        <v>1563</v>
      </c>
      <c r="Z30" s="63" t="s">
        <v>1532</v>
      </c>
      <c r="AA30" s="63" t="s">
        <v>1564</v>
      </c>
      <c r="AB30" s="63" t="s">
        <v>1510</v>
      </c>
      <c r="AC30" s="63" t="s">
        <v>1504</v>
      </c>
      <c r="AD30" s="63" t="s">
        <v>1487</v>
      </c>
    </row>
    <row r="31" spans="1:32">
      <c r="A31" s="63" t="s">
        <v>1278</v>
      </c>
      <c r="B31" s="65" t="s">
        <v>16</v>
      </c>
      <c r="C31" s="76">
        <v>1577177304003</v>
      </c>
      <c r="D31" s="75">
        <v>1931774710250</v>
      </c>
      <c r="E31" s="75">
        <v>2134502269006</v>
      </c>
      <c r="H31" s="65" t="s">
        <v>54</v>
      </c>
      <c r="I31" s="76">
        <v>975912777643</v>
      </c>
      <c r="J31" s="75">
        <v>1196067127652</v>
      </c>
      <c r="K31" s="75">
        <v>1420161607410</v>
      </c>
      <c r="N31" s="99" t="s">
        <v>768</v>
      </c>
      <c r="O31" s="201">
        <v>693541</v>
      </c>
      <c r="P31" s="200">
        <v>675429</v>
      </c>
      <c r="U31" s="217">
        <v>43544</v>
      </c>
      <c r="V31" s="63">
        <v>95800</v>
      </c>
      <c r="W31" s="63" t="s">
        <v>353</v>
      </c>
      <c r="X31" s="63" t="s">
        <v>1565</v>
      </c>
      <c r="Y31" s="63" t="s">
        <v>1566</v>
      </c>
      <c r="Z31" s="63" t="s">
        <v>1567</v>
      </c>
      <c r="AA31" s="63" t="s">
        <v>1493</v>
      </c>
      <c r="AB31" s="63" t="s">
        <v>1509</v>
      </c>
      <c r="AC31" s="63" t="s">
        <v>1568</v>
      </c>
      <c r="AD31" s="63" t="s">
        <v>1487</v>
      </c>
    </row>
    <row r="32" spans="1:32">
      <c r="A32" s="63" t="s">
        <v>1290</v>
      </c>
      <c r="B32" s="65" t="s">
        <v>17</v>
      </c>
      <c r="C32" s="76">
        <v>47978774320</v>
      </c>
      <c r="D32" s="75">
        <v>131997279955</v>
      </c>
      <c r="E32" s="75">
        <v>372598214324</v>
      </c>
      <c r="H32" s="65" t="s">
        <v>1327</v>
      </c>
      <c r="I32" s="76">
        <v>556525041366</v>
      </c>
      <c r="J32" s="75">
        <v>650168277198</v>
      </c>
      <c r="K32" s="75">
        <v>574803461695</v>
      </c>
      <c r="N32" s="99" t="s">
        <v>773</v>
      </c>
      <c r="O32" s="201">
        <v>59046</v>
      </c>
      <c r="P32" s="200">
        <v>60979</v>
      </c>
      <c r="U32" s="217">
        <v>43543</v>
      </c>
      <c r="V32" s="63">
        <v>95200</v>
      </c>
      <c r="W32" s="63" t="s">
        <v>139</v>
      </c>
      <c r="X32" s="63" t="s">
        <v>1570</v>
      </c>
      <c r="Y32" s="63" t="s">
        <v>1571</v>
      </c>
      <c r="Z32" s="63" t="s">
        <v>1534</v>
      </c>
      <c r="AA32" s="63" t="s">
        <v>1564</v>
      </c>
      <c r="AB32" s="63" t="s">
        <v>1546</v>
      </c>
      <c r="AC32" s="63" t="s">
        <v>1572</v>
      </c>
      <c r="AD32" s="63" t="s">
        <v>1487</v>
      </c>
    </row>
    <row r="33" spans="1:30">
      <c r="B33" s="65" t="s">
        <v>1305</v>
      </c>
      <c r="C33" s="76">
        <v>2447328279867</v>
      </c>
      <c r="D33" s="75">
        <v>2524232519010</v>
      </c>
      <c r="E33" s="75">
        <v>1808822122734</v>
      </c>
      <c r="H33" s="65" t="s">
        <v>898</v>
      </c>
      <c r="I33" s="76">
        <v>419387736277</v>
      </c>
      <c r="J33" s="75">
        <v>545898850454</v>
      </c>
      <c r="K33" s="75">
        <v>845358145715</v>
      </c>
      <c r="N33" s="99" t="s">
        <v>776</v>
      </c>
      <c r="O33" s="201">
        <v>93425</v>
      </c>
      <c r="P33" s="200">
        <v>85963</v>
      </c>
      <c r="U33" s="217">
        <v>43542</v>
      </c>
      <c r="V33" s="63">
        <v>94900</v>
      </c>
      <c r="W33" s="63" t="s">
        <v>353</v>
      </c>
      <c r="X33" s="63" t="s">
        <v>1573</v>
      </c>
      <c r="Y33" s="63" t="s">
        <v>1574</v>
      </c>
      <c r="Z33" s="63" t="s">
        <v>1575</v>
      </c>
      <c r="AA33" s="63" t="s">
        <v>1567</v>
      </c>
      <c r="AB33" s="63" t="s">
        <v>1508</v>
      </c>
      <c r="AC33" s="63" t="s">
        <v>1576</v>
      </c>
      <c r="AD33" s="63" t="s">
        <v>1487</v>
      </c>
    </row>
    <row r="34" spans="1:30">
      <c r="B34" s="65" t="s">
        <v>1306</v>
      </c>
      <c r="C34" s="76">
        <v>989885937710</v>
      </c>
      <c r="D34" s="75">
        <v>1101262958529</v>
      </c>
      <c r="E34" s="73"/>
      <c r="H34" s="65" t="s">
        <v>1257</v>
      </c>
      <c r="I34" s="76">
        <v>110762559758</v>
      </c>
      <c r="J34" s="75">
        <v>301517459718</v>
      </c>
      <c r="K34" s="75">
        <v>103239470253</v>
      </c>
      <c r="N34" s="99" t="s">
        <v>73</v>
      </c>
      <c r="O34" s="201">
        <v>107673</v>
      </c>
      <c r="P34" s="200">
        <v>117262</v>
      </c>
      <c r="U34" s="217">
        <v>43539</v>
      </c>
      <c r="V34" s="63">
        <v>94300</v>
      </c>
      <c r="W34" s="63" t="s">
        <v>408</v>
      </c>
      <c r="X34" s="63" t="s">
        <v>1577</v>
      </c>
      <c r="Y34" s="63" t="s">
        <v>1578</v>
      </c>
      <c r="Z34" s="63" t="s">
        <v>1579</v>
      </c>
      <c r="AA34" s="63" t="s">
        <v>1486</v>
      </c>
      <c r="AB34" s="63" t="s">
        <v>1580</v>
      </c>
      <c r="AC34" s="63" t="s">
        <v>1560</v>
      </c>
      <c r="AD34" s="63" t="s">
        <v>1487</v>
      </c>
    </row>
    <row r="35" spans="1:30">
      <c r="B35" s="65" t="s">
        <v>1307</v>
      </c>
      <c r="C35" s="74"/>
      <c r="D35" s="73"/>
      <c r="E35" s="75">
        <v>727583730678</v>
      </c>
      <c r="H35" s="65" t="s">
        <v>1258</v>
      </c>
      <c r="I35" s="76">
        <v>323164961532</v>
      </c>
      <c r="J35" s="75">
        <v>482693320220</v>
      </c>
      <c r="K35" s="75">
        <v>278071603473</v>
      </c>
      <c r="N35" s="99" t="s">
        <v>74</v>
      </c>
      <c r="O35" s="201">
        <v>8379</v>
      </c>
      <c r="P35" s="200">
        <v>10255</v>
      </c>
      <c r="U35" s="217">
        <v>43538</v>
      </c>
      <c r="V35" s="63">
        <v>92300</v>
      </c>
      <c r="W35" s="63" t="s">
        <v>331</v>
      </c>
      <c r="X35" s="63" t="s">
        <v>1581</v>
      </c>
      <c r="Y35" s="63" t="s">
        <v>1582</v>
      </c>
      <c r="Z35" s="63" t="s">
        <v>1508</v>
      </c>
      <c r="AA35" s="63" t="s">
        <v>1514</v>
      </c>
      <c r="AB35" s="63" t="s">
        <v>1583</v>
      </c>
      <c r="AC35" s="63" t="s">
        <v>1584</v>
      </c>
      <c r="AD35" s="63" t="s">
        <v>1487</v>
      </c>
    </row>
    <row r="36" spans="1:30">
      <c r="B36" s="65" t="s">
        <v>20</v>
      </c>
      <c r="C36" s="76">
        <v>6498703457</v>
      </c>
      <c r="D36" s="75">
        <v>4899389879</v>
      </c>
      <c r="E36" s="75">
        <v>10825012049</v>
      </c>
      <c r="H36" s="65" t="s">
        <v>59</v>
      </c>
      <c r="I36" s="76">
        <v>86096215903</v>
      </c>
      <c r="J36" s="75">
        <v>62348629251</v>
      </c>
      <c r="K36" s="75">
        <v>112355688538</v>
      </c>
      <c r="N36" s="99" t="s">
        <v>1338</v>
      </c>
      <c r="O36" s="201">
        <v>637242</v>
      </c>
      <c r="P36" s="200">
        <v>419056</v>
      </c>
      <c r="U36" s="217">
        <v>43537</v>
      </c>
      <c r="V36" s="63">
        <v>92400</v>
      </c>
      <c r="W36" s="63" t="s">
        <v>259</v>
      </c>
      <c r="X36" s="63" t="s">
        <v>1586</v>
      </c>
      <c r="Y36" s="63" t="s">
        <v>1587</v>
      </c>
      <c r="Z36" s="63" t="s">
        <v>1585</v>
      </c>
      <c r="AA36" s="63" t="s">
        <v>1505</v>
      </c>
      <c r="AB36" s="63" t="s">
        <v>1588</v>
      </c>
      <c r="AC36" s="63" t="s">
        <v>1589</v>
      </c>
      <c r="AD36" s="63" t="s">
        <v>1487</v>
      </c>
    </row>
    <row r="37" spans="1:30">
      <c r="B37" s="65" t="s">
        <v>19</v>
      </c>
      <c r="C37" s="76">
        <v>901945572542</v>
      </c>
      <c r="D37" s="75">
        <v>718074898913</v>
      </c>
      <c r="E37" s="75">
        <v>998864024596</v>
      </c>
      <c r="H37" s="65" t="s">
        <v>87</v>
      </c>
      <c r="I37" s="76">
        <v>113247211039</v>
      </c>
      <c r="J37" s="75">
        <v>188526674803</v>
      </c>
      <c r="K37" s="75">
        <v>148668542454</v>
      </c>
      <c r="N37" s="99" t="s">
        <v>781</v>
      </c>
      <c r="O37" s="201">
        <v>155715</v>
      </c>
      <c r="P37" s="200">
        <v>146159</v>
      </c>
      <c r="U37" s="217">
        <v>43536</v>
      </c>
      <c r="V37" s="63">
        <v>92200</v>
      </c>
      <c r="W37" s="63" t="s">
        <v>424</v>
      </c>
      <c r="X37" s="63" t="s">
        <v>1590</v>
      </c>
      <c r="Y37" s="63" t="s">
        <v>1591</v>
      </c>
      <c r="Z37" s="63" t="s">
        <v>1513</v>
      </c>
      <c r="AA37" s="63" t="s">
        <v>1497</v>
      </c>
      <c r="AB37" s="63" t="s">
        <v>1556</v>
      </c>
      <c r="AC37" s="63" t="s">
        <v>1592</v>
      </c>
      <c r="AD37" s="63" t="s">
        <v>1487</v>
      </c>
    </row>
    <row r="38" spans="1:30">
      <c r="A38" s="63" t="s">
        <v>1290</v>
      </c>
      <c r="B38" s="65" t="s">
        <v>1248</v>
      </c>
      <c r="C38" s="76">
        <v>1010000</v>
      </c>
      <c r="D38" s="75">
        <v>1459734427</v>
      </c>
      <c r="E38" s="73"/>
      <c r="H38" s="65" t="s">
        <v>1328</v>
      </c>
      <c r="I38" s="76">
        <v>256570105173</v>
      </c>
      <c r="J38" s="75">
        <v>436783611534</v>
      </c>
      <c r="K38" s="75">
        <v>260227539688</v>
      </c>
      <c r="N38" s="99" t="s">
        <v>1258</v>
      </c>
      <c r="O38" s="201">
        <v>844786</v>
      </c>
      <c r="P38" s="200">
        <v>548985</v>
      </c>
      <c r="U38" s="217">
        <v>43535</v>
      </c>
      <c r="V38" s="63">
        <v>94200</v>
      </c>
      <c r="W38" s="63" t="s">
        <v>409</v>
      </c>
      <c r="X38" s="63" t="s">
        <v>1593</v>
      </c>
      <c r="Y38" s="63" t="s">
        <v>1594</v>
      </c>
      <c r="Z38" s="63" t="s">
        <v>1579</v>
      </c>
      <c r="AA38" s="63" t="s">
        <v>1506</v>
      </c>
      <c r="AB38" s="63" t="s">
        <v>1512</v>
      </c>
      <c r="AC38" s="63" t="s">
        <v>1595</v>
      </c>
      <c r="AD38" s="63" t="s">
        <v>1487</v>
      </c>
    </row>
    <row r="39" spans="1:30">
      <c r="A39" s="63" t="s">
        <v>1290</v>
      </c>
      <c r="B39" s="65" t="s">
        <v>1308</v>
      </c>
      <c r="C39" s="74"/>
      <c r="D39" s="73"/>
      <c r="E39" s="75">
        <v>12508592544</v>
      </c>
      <c r="H39" s="65" t="s">
        <v>113</v>
      </c>
      <c r="I39" s="76">
        <v>436404444540</v>
      </c>
      <c r="J39" s="75">
        <v>675328555934</v>
      </c>
      <c r="K39" s="75">
        <v>894440698267</v>
      </c>
      <c r="N39" s="202" t="s">
        <v>795</v>
      </c>
      <c r="O39" s="204">
        <v>11789637</v>
      </c>
      <c r="P39" s="203">
        <v>10139127</v>
      </c>
      <c r="U39" s="217">
        <v>43532</v>
      </c>
      <c r="V39" s="63">
        <v>91700</v>
      </c>
      <c r="W39" s="63" t="s">
        <v>1596</v>
      </c>
      <c r="X39" s="63" t="s">
        <v>1597</v>
      </c>
      <c r="Y39" s="63" t="s">
        <v>1598</v>
      </c>
      <c r="Z39" s="63" t="s">
        <v>1508</v>
      </c>
      <c r="AA39" s="63" t="s">
        <v>1507</v>
      </c>
      <c r="AB39" s="63" t="s">
        <v>1599</v>
      </c>
      <c r="AC39" s="63" t="s">
        <v>1600</v>
      </c>
      <c r="AD39" s="63" t="s">
        <v>1487</v>
      </c>
    </row>
    <row r="40" spans="1:30">
      <c r="A40" s="63" t="s">
        <v>1290</v>
      </c>
      <c r="B40" s="65" t="s">
        <v>1309</v>
      </c>
      <c r="C40" s="74"/>
      <c r="D40" s="73"/>
      <c r="E40" s="75">
        <v>593014400</v>
      </c>
      <c r="H40" s="65" t="s">
        <v>62</v>
      </c>
      <c r="I40" s="76">
        <v>143209118258</v>
      </c>
      <c r="J40" s="75">
        <v>167329759474</v>
      </c>
      <c r="K40" s="75">
        <v>216351924323</v>
      </c>
      <c r="U40" s="217">
        <v>43531</v>
      </c>
      <c r="V40" s="63">
        <v>94100</v>
      </c>
      <c r="W40" s="63" t="s">
        <v>419</v>
      </c>
      <c r="X40" s="63" t="s">
        <v>1601</v>
      </c>
      <c r="Y40" s="63" t="s">
        <v>1602</v>
      </c>
      <c r="Z40" s="63" t="s">
        <v>1486</v>
      </c>
      <c r="AA40" s="63" t="s">
        <v>1485</v>
      </c>
      <c r="AB40" s="63" t="s">
        <v>1500</v>
      </c>
      <c r="AC40" s="63" t="s">
        <v>1603</v>
      </c>
      <c r="AD40" s="63" t="s">
        <v>1487</v>
      </c>
    </row>
    <row r="41" spans="1:30">
      <c r="B41" s="65" t="s">
        <v>380</v>
      </c>
      <c r="C41" s="76">
        <v>3069190489</v>
      </c>
      <c r="D41" s="75">
        <v>2326712666</v>
      </c>
      <c r="E41" s="75">
        <v>950719032</v>
      </c>
      <c r="H41" s="65" t="s">
        <v>90</v>
      </c>
      <c r="I41" s="76">
        <v>293195326282</v>
      </c>
      <c r="J41" s="75">
        <v>507998796460</v>
      </c>
      <c r="K41" s="75">
        <v>678088773944</v>
      </c>
      <c r="U41" s="217">
        <v>43530</v>
      </c>
      <c r="V41" s="63">
        <v>95100</v>
      </c>
      <c r="W41" s="63" t="s">
        <v>403</v>
      </c>
      <c r="X41" s="63" t="s">
        <v>1604</v>
      </c>
      <c r="Y41" s="63" t="s">
        <v>1605</v>
      </c>
      <c r="Z41" s="63" t="s">
        <v>1506</v>
      </c>
      <c r="AA41" s="63" t="s">
        <v>1575</v>
      </c>
      <c r="AB41" s="63" t="s">
        <v>1510</v>
      </c>
      <c r="AC41" s="63" t="s">
        <v>1606</v>
      </c>
      <c r="AD41" s="63" t="s">
        <v>1487</v>
      </c>
    </row>
    <row r="42" spans="1:30">
      <c r="B42" s="65" t="s">
        <v>22</v>
      </c>
      <c r="C42" s="76">
        <v>512879215202</v>
      </c>
      <c r="D42" s="75">
        <v>267665911091</v>
      </c>
      <c r="E42" s="75">
        <v>272506117779</v>
      </c>
      <c r="H42" s="65" t="s">
        <v>1294</v>
      </c>
      <c r="I42" s="74"/>
      <c r="J42" s="73"/>
      <c r="K42" s="73"/>
      <c r="U42" s="217">
        <v>43529</v>
      </c>
      <c r="V42" s="63">
        <v>93700</v>
      </c>
      <c r="W42" s="63" t="s">
        <v>353</v>
      </c>
      <c r="X42" s="63" t="s">
        <v>1607</v>
      </c>
      <c r="Y42" s="63" t="s">
        <v>1608</v>
      </c>
      <c r="Z42" s="63" t="s">
        <v>1511</v>
      </c>
      <c r="AA42" s="63" t="s">
        <v>1506</v>
      </c>
      <c r="AB42" s="63" t="s">
        <v>1512</v>
      </c>
      <c r="AC42" s="63" t="s">
        <v>1516</v>
      </c>
      <c r="AD42" s="63" t="s">
        <v>1487</v>
      </c>
    </row>
    <row r="43" spans="1:30">
      <c r="A43" s="184" t="s">
        <v>1339</v>
      </c>
      <c r="B43" s="65" t="s">
        <v>1310</v>
      </c>
      <c r="C43" s="76">
        <v>9179364009</v>
      </c>
      <c r="D43" s="75">
        <v>44000000000</v>
      </c>
      <c r="E43" s="75">
        <v>26894743353</v>
      </c>
      <c r="H43" s="65" t="s">
        <v>1321</v>
      </c>
      <c r="I43" s="76">
        <v>265302610796</v>
      </c>
      <c r="J43" s="75">
        <v>490492987710</v>
      </c>
      <c r="K43" s="75">
        <v>646382676429</v>
      </c>
      <c r="U43" s="217">
        <v>43528</v>
      </c>
      <c r="V43" s="63">
        <v>93100</v>
      </c>
      <c r="W43" s="63" t="s">
        <v>207</v>
      </c>
      <c r="X43" s="63" t="s">
        <v>1609</v>
      </c>
      <c r="Y43" s="63" t="s">
        <v>1610</v>
      </c>
      <c r="Z43" s="63" t="s">
        <v>1611</v>
      </c>
      <c r="AA43" s="63" t="s">
        <v>1546</v>
      </c>
      <c r="AB43" s="63" t="s">
        <v>1501</v>
      </c>
      <c r="AC43" s="63" t="s">
        <v>1547</v>
      </c>
      <c r="AD43" s="63" t="s">
        <v>1487</v>
      </c>
    </row>
    <row r="44" spans="1:30">
      <c r="B44" s="65" t="s">
        <v>23</v>
      </c>
      <c r="C44" s="76">
        <v>5895565843862</v>
      </c>
      <c r="D44" s="75">
        <v>6674760761553</v>
      </c>
      <c r="E44" s="75">
        <v>6467068171071</v>
      </c>
      <c r="H44" s="65" t="s">
        <v>49</v>
      </c>
      <c r="I44" s="76">
        <v>27892715486</v>
      </c>
      <c r="J44" s="75">
        <v>17505808750</v>
      </c>
      <c r="K44" s="75">
        <v>31706097515</v>
      </c>
      <c r="U44" s="217">
        <v>43524</v>
      </c>
      <c r="V44" s="63">
        <v>93600</v>
      </c>
      <c r="W44" s="63" t="s">
        <v>218</v>
      </c>
      <c r="X44" s="63" t="s">
        <v>1612</v>
      </c>
      <c r="Y44" s="63" t="s">
        <v>1613</v>
      </c>
      <c r="Z44" s="63" t="s">
        <v>1503</v>
      </c>
      <c r="AA44" s="63" t="s">
        <v>1569</v>
      </c>
      <c r="AB44" s="63" t="s">
        <v>1614</v>
      </c>
      <c r="AC44" s="63" t="s">
        <v>1615</v>
      </c>
      <c r="AD44" s="63" t="s">
        <v>1487</v>
      </c>
    </row>
    <row r="45" spans="1:30">
      <c r="A45" s="63" t="s">
        <v>1282</v>
      </c>
      <c r="B45" s="65" t="s">
        <v>24</v>
      </c>
      <c r="C45" s="76">
        <v>9171608987</v>
      </c>
      <c r="D45" s="75">
        <v>25668681857</v>
      </c>
      <c r="E45" s="75">
        <v>24260948595</v>
      </c>
      <c r="H45" s="65" t="s">
        <v>72</v>
      </c>
      <c r="I45" s="74"/>
      <c r="J45" s="73"/>
      <c r="K45" s="73"/>
      <c r="U45" s="217">
        <v>43523</v>
      </c>
      <c r="V45" s="63">
        <v>93500</v>
      </c>
      <c r="W45" s="63" t="s">
        <v>1616</v>
      </c>
      <c r="X45" s="63" t="s">
        <v>1617</v>
      </c>
      <c r="Y45" s="63" t="s">
        <v>1618</v>
      </c>
      <c r="Z45" s="63" t="s">
        <v>1533</v>
      </c>
      <c r="AA45" s="63" t="s">
        <v>1485</v>
      </c>
      <c r="AB45" s="63" t="s">
        <v>1554</v>
      </c>
      <c r="AC45" s="63" t="s">
        <v>1504</v>
      </c>
      <c r="AD45" s="63" t="s">
        <v>1487</v>
      </c>
    </row>
    <row r="46" spans="1:30">
      <c r="B46" s="65" t="s">
        <v>1311</v>
      </c>
      <c r="C46" s="76">
        <v>1171514734766</v>
      </c>
      <c r="D46" s="75">
        <v>1356988707875</v>
      </c>
      <c r="E46" s="75">
        <v>1286390477476</v>
      </c>
      <c r="H46" s="65" t="s">
        <v>1329</v>
      </c>
      <c r="I46" s="76">
        <v>6868</v>
      </c>
      <c r="J46" s="75">
        <v>12702</v>
      </c>
      <c r="K46" s="75">
        <v>16741</v>
      </c>
      <c r="U46" s="217">
        <v>43522</v>
      </c>
      <c r="V46" s="63">
        <v>96700</v>
      </c>
      <c r="W46" s="63" t="s">
        <v>250</v>
      </c>
      <c r="X46" s="63" t="s">
        <v>1619</v>
      </c>
      <c r="Y46" s="63" t="s">
        <v>1620</v>
      </c>
      <c r="Z46" s="63" t="s">
        <v>1495</v>
      </c>
      <c r="AA46" s="63" t="s">
        <v>1495</v>
      </c>
      <c r="AB46" s="63" t="s">
        <v>1518</v>
      </c>
      <c r="AC46" s="63" t="s">
        <v>1535</v>
      </c>
      <c r="AD46" s="63" t="s">
        <v>1487</v>
      </c>
    </row>
    <row r="47" spans="1:30">
      <c r="A47" s="184" t="s">
        <v>708</v>
      </c>
      <c r="B47" s="65" t="s">
        <v>1312</v>
      </c>
      <c r="C47" s="76">
        <v>1132461585684</v>
      </c>
      <c r="D47" s="75">
        <v>1284957880118</v>
      </c>
      <c r="E47" s="75">
        <v>1147359508746</v>
      </c>
      <c r="H47" s="66" t="s">
        <v>1330</v>
      </c>
      <c r="I47" s="78">
        <v>6918</v>
      </c>
      <c r="J47" s="169">
        <v>12752</v>
      </c>
      <c r="K47" s="169">
        <v>16791</v>
      </c>
      <c r="U47" s="217">
        <v>43521</v>
      </c>
      <c r="V47" s="63">
        <v>97000</v>
      </c>
      <c r="W47" s="63" t="s">
        <v>207</v>
      </c>
      <c r="X47" s="63" t="s">
        <v>1621</v>
      </c>
      <c r="Y47" s="63" t="s">
        <v>1622</v>
      </c>
      <c r="Z47" s="63" t="s">
        <v>1520</v>
      </c>
      <c r="AA47" s="63" t="s">
        <v>1522</v>
      </c>
      <c r="AB47" s="63" t="s">
        <v>1486</v>
      </c>
      <c r="AC47" s="63" t="s">
        <v>1498</v>
      </c>
      <c r="AD47" s="63" t="s">
        <v>1487</v>
      </c>
    </row>
    <row r="48" spans="1:30">
      <c r="B48" s="65" t="s">
        <v>1248</v>
      </c>
      <c r="C48" s="76">
        <v>464516955540</v>
      </c>
      <c r="D48" s="75">
        <v>356266774931</v>
      </c>
      <c r="E48" s="73"/>
      <c r="H48" s="98"/>
      <c r="U48" s="217">
        <v>43518</v>
      </c>
      <c r="V48" s="63">
        <v>97500</v>
      </c>
      <c r="W48" s="63" t="s">
        <v>139</v>
      </c>
      <c r="X48" s="63" t="s">
        <v>1623</v>
      </c>
      <c r="Y48" s="63" t="s">
        <v>1624</v>
      </c>
      <c r="Z48" s="63" t="s">
        <v>1524</v>
      </c>
      <c r="AA48" s="63" t="s">
        <v>1492</v>
      </c>
      <c r="AB48" s="63" t="s">
        <v>1489</v>
      </c>
      <c r="AC48" s="63" t="s">
        <v>1519</v>
      </c>
      <c r="AD48" s="63" t="s">
        <v>1487</v>
      </c>
    </row>
    <row r="49" spans="1:30">
      <c r="A49" s="63" t="s">
        <v>1282</v>
      </c>
      <c r="B49" s="65" t="s">
        <v>1313</v>
      </c>
      <c r="C49" s="74"/>
      <c r="D49" s="73"/>
      <c r="E49" s="75">
        <v>214977212844</v>
      </c>
      <c r="U49" s="217">
        <v>43517</v>
      </c>
      <c r="V49" s="63">
        <v>97200</v>
      </c>
      <c r="W49" s="63" t="s">
        <v>250</v>
      </c>
      <c r="X49" s="63" t="s">
        <v>1625</v>
      </c>
      <c r="Y49" s="63" t="s">
        <v>1626</v>
      </c>
      <c r="Z49" s="63" t="s">
        <v>1517</v>
      </c>
      <c r="AA49" s="63" t="s">
        <v>1537</v>
      </c>
      <c r="AB49" s="63" t="s">
        <v>1496</v>
      </c>
      <c r="AC49" s="63" t="s">
        <v>1525</v>
      </c>
      <c r="AD49" s="63" t="s">
        <v>1487</v>
      </c>
    </row>
    <row r="50" spans="1:30">
      <c r="A50" s="63" t="s">
        <v>1282</v>
      </c>
      <c r="B50" s="65" t="s">
        <v>1309</v>
      </c>
      <c r="C50" s="74"/>
      <c r="D50" s="73"/>
      <c r="E50" s="75">
        <v>52913209125</v>
      </c>
      <c r="U50" s="217">
        <v>43516</v>
      </c>
      <c r="V50" s="63">
        <v>97500</v>
      </c>
      <c r="W50" s="63" t="s">
        <v>259</v>
      </c>
      <c r="X50" s="63" t="s">
        <v>1627</v>
      </c>
      <c r="Y50" s="63" t="s">
        <v>1628</v>
      </c>
      <c r="Z50" s="63" t="s">
        <v>1488</v>
      </c>
      <c r="AA50" s="63" t="s">
        <v>1530</v>
      </c>
      <c r="AB50" s="63" t="s">
        <v>1534</v>
      </c>
      <c r="AC50" s="63" t="s">
        <v>1519</v>
      </c>
      <c r="AD50" s="63" t="s">
        <v>1487</v>
      </c>
    </row>
    <row r="51" spans="1:30">
      <c r="B51" s="65" t="s">
        <v>28</v>
      </c>
      <c r="C51" s="76">
        <v>1964245605479</v>
      </c>
      <c r="D51" s="75">
        <v>2071009572440</v>
      </c>
      <c r="E51" s="75">
        <v>2070162249991</v>
      </c>
      <c r="U51" s="217">
        <v>43515</v>
      </c>
      <c r="V51" s="63">
        <v>97300</v>
      </c>
      <c r="W51" s="63" t="s">
        <v>418</v>
      </c>
      <c r="X51" s="63" t="s">
        <v>1629</v>
      </c>
      <c r="Y51" s="63" t="s">
        <v>1630</v>
      </c>
      <c r="Z51" s="63" t="s">
        <v>1523</v>
      </c>
      <c r="AA51" s="63" t="s">
        <v>1517</v>
      </c>
      <c r="AB51" s="63" t="s">
        <v>1523</v>
      </c>
      <c r="AC51" s="63" t="s">
        <v>1631</v>
      </c>
      <c r="AD51" s="63" t="s">
        <v>1487</v>
      </c>
    </row>
    <row r="52" spans="1:30">
      <c r="A52" s="184" t="s">
        <v>707</v>
      </c>
      <c r="B52" s="65" t="s">
        <v>29</v>
      </c>
      <c r="C52" s="76">
        <v>826713067021</v>
      </c>
      <c r="D52" s="75">
        <v>1037729466983</v>
      </c>
      <c r="E52" s="75">
        <v>1149537069277</v>
      </c>
      <c r="U52" s="217">
        <v>43514</v>
      </c>
      <c r="V52" s="63">
        <v>98000</v>
      </c>
      <c r="W52" s="63" t="s">
        <v>421</v>
      </c>
      <c r="X52" s="63" t="s">
        <v>1632</v>
      </c>
      <c r="Y52" s="63" t="s">
        <v>1633</v>
      </c>
      <c r="Z52" s="63" t="s">
        <v>1634</v>
      </c>
      <c r="AA52" s="63" t="s">
        <v>1635</v>
      </c>
      <c r="AB52" s="63" t="s">
        <v>1515</v>
      </c>
      <c r="AC52" s="63" t="s">
        <v>1636</v>
      </c>
      <c r="AD52" s="63" t="s">
        <v>1487</v>
      </c>
    </row>
    <row r="53" spans="1:30">
      <c r="B53" s="65" t="s">
        <v>82</v>
      </c>
      <c r="C53" s="76">
        <v>61366044401</v>
      </c>
      <c r="D53" s="75">
        <v>70180924399</v>
      </c>
      <c r="E53" s="75">
        <v>51707208330</v>
      </c>
      <c r="U53" s="217">
        <v>43511</v>
      </c>
      <c r="V53" s="63">
        <v>99200</v>
      </c>
      <c r="W53" s="63" t="s">
        <v>353</v>
      </c>
      <c r="X53" s="63" t="s">
        <v>1637</v>
      </c>
      <c r="Y53" s="63" t="s">
        <v>1638</v>
      </c>
      <c r="Z53" s="63" t="s">
        <v>1495</v>
      </c>
      <c r="AA53" s="63" t="s">
        <v>1639</v>
      </c>
      <c r="AB53" s="63" t="s">
        <v>1488</v>
      </c>
      <c r="AC53" s="63" t="s">
        <v>1640</v>
      </c>
      <c r="AD53" s="63" t="s">
        <v>1487</v>
      </c>
    </row>
    <row r="54" spans="1:30">
      <c r="B54" s="65" t="s">
        <v>380</v>
      </c>
      <c r="C54" s="76">
        <v>1911819893</v>
      </c>
      <c r="D54" s="75">
        <v>185481539</v>
      </c>
      <c r="E54" s="75">
        <v>31661745</v>
      </c>
      <c r="U54" s="217">
        <v>43510</v>
      </c>
      <c r="V54" s="63">
        <v>98600</v>
      </c>
      <c r="W54" s="63" t="s">
        <v>418</v>
      </c>
      <c r="X54" s="63" t="s">
        <v>1641</v>
      </c>
      <c r="Y54" s="63" t="s">
        <v>1642</v>
      </c>
      <c r="Z54" s="63" t="s">
        <v>1639</v>
      </c>
      <c r="AA54" s="63" t="s">
        <v>1639</v>
      </c>
      <c r="AB54" s="63" t="s">
        <v>1533</v>
      </c>
      <c r="AC54" s="63" t="s">
        <v>1643</v>
      </c>
      <c r="AD54" s="63" t="s">
        <v>1487</v>
      </c>
    </row>
    <row r="55" spans="1:30">
      <c r="B55" s="65" t="s">
        <v>26</v>
      </c>
      <c r="C55" s="76">
        <v>196250260053</v>
      </c>
      <c r="D55" s="75">
        <v>405360295659</v>
      </c>
      <c r="E55" s="75">
        <v>435259225483</v>
      </c>
      <c r="U55" s="217">
        <v>43509</v>
      </c>
      <c r="V55" s="63">
        <v>99300</v>
      </c>
      <c r="W55" s="63" t="s">
        <v>218</v>
      </c>
      <c r="X55" s="63" t="s">
        <v>1645</v>
      </c>
      <c r="Y55" s="63" t="s">
        <v>1646</v>
      </c>
      <c r="Z55" s="63" t="s">
        <v>1639</v>
      </c>
      <c r="AA55" s="63" t="s">
        <v>1647</v>
      </c>
      <c r="AB55" s="63" t="s">
        <v>1644</v>
      </c>
      <c r="AC55" s="63" t="s">
        <v>1648</v>
      </c>
      <c r="AD55" s="63" t="s">
        <v>1487</v>
      </c>
    </row>
    <row r="56" spans="1:30">
      <c r="B56" s="65" t="s">
        <v>31</v>
      </c>
      <c r="C56" s="76">
        <v>67414162038</v>
      </c>
      <c r="D56" s="75">
        <v>66412975752</v>
      </c>
      <c r="E56" s="75">
        <v>34469399459</v>
      </c>
      <c r="U56" s="217">
        <v>43508</v>
      </c>
      <c r="V56" s="63">
        <v>99200</v>
      </c>
      <c r="W56" s="63" t="s">
        <v>244</v>
      </c>
      <c r="X56" s="63" t="s">
        <v>1649</v>
      </c>
      <c r="Y56" s="63" t="s">
        <v>1650</v>
      </c>
      <c r="Z56" s="63" t="s">
        <v>1527</v>
      </c>
      <c r="AA56" s="63" t="s">
        <v>1634</v>
      </c>
      <c r="AB56" s="63" t="s">
        <v>1517</v>
      </c>
      <c r="AC56" s="63" t="s">
        <v>1640</v>
      </c>
      <c r="AD56" s="63" t="s">
        <v>1487</v>
      </c>
    </row>
    <row r="57" spans="1:30">
      <c r="B57" s="65" t="s">
        <v>32</v>
      </c>
      <c r="C57" s="76">
        <v>12391509195461</v>
      </c>
      <c r="D57" s="75">
        <v>13402454876273</v>
      </c>
      <c r="E57" s="75">
        <v>12833716731566</v>
      </c>
      <c r="U57" s="217">
        <v>43507</v>
      </c>
      <c r="V57" s="63">
        <v>98500</v>
      </c>
      <c r="W57" s="63" t="s">
        <v>584</v>
      </c>
      <c r="X57" s="63" t="s">
        <v>1651</v>
      </c>
      <c r="Y57" s="63" t="s">
        <v>1652</v>
      </c>
      <c r="Z57" s="63" t="s">
        <v>1639</v>
      </c>
      <c r="AA57" s="63" t="s">
        <v>1653</v>
      </c>
      <c r="AB57" s="63" t="s">
        <v>1530</v>
      </c>
      <c r="AC57" s="63" t="s">
        <v>1654</v>
      </c>
      <c r="AD57" s="63" t="s">
        <v>1487</v>
      </c>
    </row>
    <row r="58" spans="1:30">
      <c r="B58" s="65" t="s">
        <v>33</v>
      </c>
      <c r="C58" s="74"/>
      <c r="D58" s="73"/>
      <c r="E58" s="73"/>
      <c r="U58" s="217">
        <v>43504</v>
      </c>
      <c r="V58" s="63">
        <v>100000</v>
      </c>
      <c r="W58" s="63" t="s">
        <v>424</v>
      </c>
      <c r="X58" s="63" t="s">
        <v>1656</v>
      </c>
      <c r="Y58" s="63" t="s">
        <v>1657</v>
      </c>
      <c r="Z58" s="63" t="s">
        <v>1653</v>
      </c>
      <c r="AA58" s="63" t="s">
        <v>1658</v>
      </c>
      <c r="AB58" s="63" t="s">
        <v>1527</v>
      </c>
      <c r="AC58" s="63" t="s">
        <v>1659</v>
      </c>
      <c r="AD58" s="63" t="s">
        <v>1487</v>
      </c>
    </row>
    <row r="59" spans="1:30">
      <c r="B59" s="65" t="s">
        <v>34</v>
      </c>
      <c r="C59" s="76">
        <v>4787446821272</v>
      </c>
      <c r="D59" s="75">
        <v>4903200086381</v>
      </c>
      <c r="E59" s="75">
        <v>4530043097731</v>
      </c>
      <c r="U59" s="217">
        <v>43503</v>
      </c>
      <c r="V59" s="63">
        <v>102000</v>
      </c>
      <c r="W59" s="63" t="s">
        <v>207</v>
      </c>
      <c r="X59" s="63" t="s">
        <v>1660</v>
      </c>
      <c r="Y59" s="63" t="s">
        <v>1661</v>
      </c>
      <c r="Z59" s="63" t="s">
        <v>1662</v>
      </c>
      <c r="AA59" s="63" t="s">
        <v>1662</v>
      </c>
      <c r="AB59" s="63" t="s">
        <v>1639</v>
      </c>
      <c r="AC59" s="63" t="s">
        <v>1663</v>
      </c>
      <c r="AD59" s="63" t="s">
        <v>1487</v>
      </c>
    </row>
    <row r="60" spans="1:30">
      <c r="B60" s="65" t="s">
        <v>381</v>
      </c>
      <c r="C60" s="76">
        <v>1927738638946</v>
      </c>
      <c r="D60" s="75">
        <v>2033344769922</v>
      </c>
      <c r="E60" s="75">
        <v>1650573484350</v>
      </c>
      <c r="U60" s="217">
        <v>43497</v>
      </c>
      <c r="V60" s="63">
        <v>102500</v>
      </c>
      <c r="W60" s="63" t="s">
        <v>586</v>
      </c>
      <c r="X60" s="63" t="s">
        <v>1665</v>
      </c>
      <c r="Y60" s="63" t="s">
        <v>1666</v>
      </c>
      <c r="Z60" s="63" t="s">
        <v>1667</v>
      </c>
      <c r="AA60" s="63" t="s">
        <v>1668</v>
      </c>
      <c r="AB60" s="63" t="s">
        <v>1653</v>
      </c>
      <c r="AC60" s="63" t="s">
        <v>1669</v>
      </c>
      <c r="AD60" s="63" t="s">
        <v>1487</v>
      </c>
    </row>
    <row r="61" spans="1:30">
      <c r="B61" s="65" t="s">
        <v>1314</v>
      </c>
      <c r="C61" s="76">
        <v>1261754266586</v>
      </c>
      <c r="D61" s="75">
        <v>1124837920361</v>
      </c>
      <c r="E61" s="73"/>
      <c r="U61" s="217">
        <v>43496</v>
      </c>
      <c r="V61" s="63">
        <v>106500</v>
      </c>
      <c r="W61" s="63" t="s">
        <v>232</v>
      </c>
      <c r="X61" s="63" t="s">
        <v>1670</v>
      </c>
      <c r="Y61" s="63" t="s">
        <v>1671</v>
      </c>
      <c r="Z61" s="63" t="s">
        <v>1672</v>
      </c>
      <c r="AA61" s="63" t="s">
        <v>1672</v>
      </c>
      <c r="AB61" s="63" t="s">
        <v>1662</v>
      </c>
      <c r="AC61" s="63" t="s">
        <v>1673</v>
      </c>
      <c r="AD61" s="63" t="s">
        <v>1487</v>
      </c>
    </row>
    <row r="62" spans="1:30">
      <c r="B62" s="65" t="s">
        <v>529</v>
      </c>
      <c r="C62" s="74"/>
      <c r="D62" s="73"/>
      <c r="E62" s="75">
        <v>1346288152862</v>
      </c>
      <c r="U62" s="217">
        <v>43495</v>
      </c>
      <c r="V62" s="63">
        <v>106500</v>
      </c>
      <c r="W62" s="63" t="s">
        <v>588</v>
      </c>
      <c r="X62" s="63" t="s">
        <v>1674</v>
      </c>
      <c r="Y62" s="63" t="s">
        <v>1675</v>
      </c>
      <c r="Z62" s="63" t="s">
        <v>1676</v>
      </c>
      <c r="AA62" s="63" t="s">
        <v>1668</v>
      </c>
      <c r="AB62" s="63" t="s">
        <v>1664</v>
      </c>
      <c r="AC62" s="63" t="s">
        <v>1673</v>
      </c>
      <c r="AD62" s="63" t="s">
        <v>1487</v>
      </c>
    </row>
    <row r="63" spans="1:30">
      <c r="A63" s="63" t="s">
        <v>1279</v>
      </c>
      <c r="B63" s="65" t="s">
        <v>1315</v>
      </c>
      <c r="C63" s="76">
        <v>898758661202</v>
      </c>
      <c r="D63" s="75">
        <v>957949530037</v>
      </c>
      <c r="E63" s="75">
        <v>813782755661</v>
      </c>
      <c r="U63" s="217">
        <v>43494</v>
      </c>
      <c r="V63" s="63">
        <v>102000</v>
      </c>
      <c r="W63" s="63" t="s">
        <v>584</v>
      </c>
      <c r="X63" s="63" t="s">
        <v>1677</v>
      </c>
      <c r="Y63" s="63" t="s">
        <v>1678</v>
      </c>
      <c r="Z63" s="63" t="s">
        <v>1662</v>
      </c>
      <c r="AA63" s="63" t="s">
        <v>1679</v>
      </c>
      <c r="AB63" s="63" t="s">
        <v>1639</v>
      </c>
      <c r="AC63" s="63" t="s">
        <v>1663</v>
      </c>
      <c r="AD63" s="63" t="s">
        <v>1487</v>
      </c>
    </row>
    <row r="64" spans="1:30">
      <c r="B64" s="65" t="s">
        <v>83</v>
      </c>
      <c r="C64" s="76">
        <v>112355951539</v>
      </c>
      <c r="D64" s="75">
        <v>151198771853</v>
      </c>
      <c r="E64" s="75">
        <v>126971727233</v>
      </c>
      <c r="U64" s="217">
        <v>43493</v>
      </c>
      <c r="V64" s="63">
        <v>103500</v>
      </c>
      <c r="W64" s="63" t="s">
        <v>207</v>
      </c>
      <c r="X64" s="63" t="s">
        <v>1681</v>
      </c>
      <c r="Y64" s="63" t="s">
        <v>1682</v>
      </c>
      <c r="Z64" s="63" t="s">
        <v>1676</v>
      </c>
      <c r="AA64" s="63" t="s">
        <v>1683</v>
      </c>
      <c r="AB64" s="63" t="s">
        <v>1664</v>
      </c>
      <c r="AC64" s="63" t="s">
        <v>1684</v>
      </c>
      <c r="AD64" s="63" t="s">
        <v>1487</v>
      </c>
    </row>
    <row r="65" spans="1:30">
      <c r="B65" s="65" t="s">
        <v>1316</v>
      </c>
      <c r="C65" s="76">
        <v>126021247987</v>
      </c>
      <c r="D65" s="75">
        <v>226502787240</v>
      </c>
      <c r="E65" s="75">
        <v>370926317292</v>
      </c>
      <c r="U65" s="217">
        <v>43490</v>
      </c>
      <c r="V65" s="63">
        <v>104000</v>
      </c>
      <c r="W65" s="63" t="s">
        <v>419</v>
      </c>
      <c r="X65" s="63" t="s">
        <v>1685</v>
      </c>
      <c r="Y65" s="63" t="s">
        <v>1686</v>
      </c>
      <c r="Z65" s="63" t="s">
        <v>1662</v>
      </c>
      <c r="AA65" s="63" t="s">
        <v>1687</v>
      </c>
      <c r="AB65" s="63" t="s">
        <v>1676</v>
      </c>
      <c r="AC65" s="63" t="s">
        <v>1688</v>
      </c>
      <c r="AD65" s="63" t="s">
        <v>1487</v>
      </c>
    </row>
    <row r="66" spans="1:30">
      <c r="A66" s="63" t="s">
        <v>1279</v>
      </c>
      <c r="B66" s="65" t="s">
        <v>1317</v>
      </c>
      <c r="C66" s="74"/>
      <c r="D66" s="73"/>
      <c r="E66" s="75">
        <v>25985987578</v>
      </c>
      <c r="U66" s="217">
        <v>43489</v>
      </c>
      <c r="V66" s="63">
        <v>105000</v>
      </c>
      <c r="W66" s="63" t="s">
        <v>588</v>
      </c>
      <c r="X66" s="63" t="s">
        <v>1689</v>
      </c>
      <c r="Y66" s="63" t="s">
        <v>1690</v>
      </c>
      <c r="Z66" s="63" t="s">
        <v>1691</v>
      </c>
      <c r="AA66" s="63" t="s">
        <v>1679</v>
      </c>
      <c r="AB66" s="63" t="s">
        <v>1527</v>
      </c>
      <c r="AC66" s="63" t="s">
        <v>1692</v>
      </c>
      <c r="AD66" s="63" t="s">
        <v>1487</v>
      </c>
    </row>
    <row r="67" spans="1:30">
      <c r="B67" s="65" t="s">
        <v>1318</v>
      </c>
      <c r="C67" s="74"/>
      <c r="D67" s="73"/>
      <c r="E67" s="75">
        <v>23166756590</v>
      </c>
      <c r="U67" s="217">
        <v>43488</v>
      </c>
      <c r="V67" s="63">
        <v>100500</v>
      </c>
      <c r="W67" s="63" t="s">
        <v>244</v>
      </c>
      <c r="X67" s="63" t="s">
        <v>1693</v>
      </c>
      <c r="Y67" s="63" t="s">
        <v>1694</v>
      </c>
      <c r="Z67" s="63" t="s">
        <v>1655</v>
      </c>
      <c r="AA67" s="63" t="s">
        <v>1639</v>
      </c>
      <c r="AB67" s="63" t="s">
        <v>1530</v>
      </c>
      <c r="AC67" s="63" t="s">
        <v>1695</v>
      </c>
      <c r="AD67" s="63" t="s">
        <v>1487</v>
      </c>
    </row>
    <row r="68" spans="1:30">
      <c r="B68" s="65" t="s">
        <v>118</v>
      </c>
      <c r="C68" s="76">
        <v>13398399060</v>
      </c>
      <c r="D68" s="75">
        <v>12778038690</v>
      </c>
      <c r="E68" s="75">
        <v>1287407087</v>
      </c>
      <c r="U68" s="217">
        <v>43487</v>
      </c>
      <c r="V68" s="63">
        <v>99800</v>
      </c>
      <c r="W68" s="63" t="s">
        <v>1484</v>
      </c>
      <c r="X68" s="63" t="s">
        <v>1696</v>
      </c>
      <c r="Y68" s="63" t="s">
        <v>1697</v>
      </c>
      <c r="Z68" s="63" t="s">
        <v>1527</v>
      </c>
      <c r="AA68" s="63" t="s">
        <v>1658</v>
      </c>
      <c r="AB68" s="63" t="s">
        <v>1517</v>
      </c>
      <c r="AC68" s="63" t="s">
        <v>1698</v>
      </c>
      <c r="AD68" s="63" t="s">
        <v>1487</v>
      </c>
    </row>
    <row r="69" spans="1:30">
      <c r="B69" s="65" t="s">
        <v>38</v>
      </c>
      <c r="C69" s="76">
        <v>447419655952</v>
      </c>
      <c r="D69" s="75">
        <v>396588268278</v>
      </c>
      <c r="E69" s="75">
        <v>171060509078</v>
      </c>
      <c r="U69" s="217">
        <v>43486</v>
      </c>
      <c r="V69" s="63">
        <v>98900</v>
      </c>
      <c r="W69" s="63" t="s">
        <v>1699</v>
      </c>
      <c r="X69" s="63" t="s">
        <v>1700</v>
      </c>
      <c r="Y69" s="63" t="s">
        <v>1701</v>
      </c>
      <c r="Z69" s="63" t="s">
        <v>1655</v>
      </c>
      <c r="AA69" s="63" t="s">
        <v>1639</v>
      </c>
      <c r="AB69" s="63" t="s">
        <v>1522</v>
      </c>
      <c r="AC69" s="63" t="s">
        <v>1702</v>
      </c>
      <c r="AD69" s="63" t="s">
        <v>1487</v>
      </c>
    </row>
    <row r="70" spans="1:30">
      <c r="B70" s="65" t="s">
        <v>39</v>
      </c>
      <c r="C70" s="76">
        <v>2458688301179</v>
      </c>
      <c r="D70" s="75">
        <v>2804948330873</v>
      </c>
      <c r="E70" s="75">
        <v>2253429532203</v>
      </c>
      <c r="U70" s="217">
        <v>43483</v>
      </c>
      <c r="V70" s="63">
        <v>101000</v>
      </c>
      <c r="W70" s="63" t="s">
        <v>362</v>
      </c>
      <c r="X70" s="63" t="s">
        <v>1703</v>
      </c>
      <c r="Y70" s="63" t="s">
        <v>1704</v>
      </c>
      <c r="Z70" s="63" t="s">
        <v>1658</v>
      </c>
      <c r="AA70" s="63" t="s">
        <v>1658</v>
      </c>
      <c r="AB70" s="63" t="s">
        <v>1531</v>
      </c>
      <c r="AC70" s="63" t="s">
        <v>1705</v>
      </c>
      <c r="AD70" s="63" t="s">
        <v>1487</v>
      </c>
    </row>
    <row r="71" spans="1:30">
      <c r="B71" s="65" t="s">
        <v>1319</v>
      </c>
      <c r="C71" s="76">
        <v>162051727155</v>
      </c>
      <c r="D71" s="75">
        <v>118885166665</v>
      </c>
      <c r="E71" s="75">
        <v>54168947318</v>
      </c>
      <c r="U71" s="217">
        <v>43482</v>
      </c>
      <c r="V71" s="63">
        <v>100500</v>
      </c>
      <c r="W71" s="63" t="s">
        <v>585</v>
      </c>
      <c r="X71" s="63" t="s">
        <v>1706</v>
      </c>
      <c r="Y71" s="63" t="s">
        <v>1707</v>
      </c>
      <c r="Z71" s="63" t="s">
        <v>1483</v>
      </c>
      <c r="AA71" s="63" t="s">
        <v>1653</v>
      </c>
      <c r="AB71" s="63" t="s">
        <v>1520</v>
      </c>
      <c r="AC71" s="63" t="s">
        <v>1695</v>
      </c>
      <c r="AD71" s="63" t="s">
        <v>1487</v>
      </c>
    </row>
    <row r="72" spans="1:30">
      <c r="A72" s="63" t="s">
        <v>1280</v>
      </c>
      <c r="B72" s="65" t="s">
        <v>1320</v>
      </c>
      <c r="C72" s="76">
        <v>1928977317156</v>
      </c>
      <c r="D72" s="75">
        <v>2196555022912</v>
      </c>
      <c r="E72" s="75">
        <v>1845592988246</v>
      </c>
      <c r="U72" s="217">
        <v>43481</v>
      </c>
      <c r="V72" s="63">
        <v>99500</v>
      </c>
      <c r="W72" s="63" t="s">
        <v>411</v>
      </c>
      <c r="X72" s="63" t="s">
        <v>1708</v>
      </c>
      <c r="Y72" s="63" t="s">
        <v>1709</v>
      </c>
      <c r="Z72" s="63" t="s">
        <v>1521</v>
      </c>
      <c r="AA72" s="63" t="s">
        <v>1653</v>
      </c>
      <c r="AB72" s="63" t="s">
        <v>1524</v>
      </c>
      <c r="AC72" s="63" t="s">
        <v>1710</v>
      </c>
      <c r="AD72" s="63" t="s">
        <v>1487</v>
      </c>
    </row>
    <row r="73" spans="1:30">
      <c r="B73" s="65" t="s">
        <v>105</v>
      </c>
      <c r="C73" s="76">
        <v>34933882764</v>
      </c>
      <c r="D73" s="75">
        <v>24265876101</v>
      </c>
      <c r="E73" s="75">
        <v>31200200521</v>
      </c>
      <c r="U73" s="217">
        <v>43480</v>
      </c>
      <c r="V73" s="63">
        <v>97200</v>
      </c>
      <c r="W73" s="63" t="s">
        <v>430</v>
      </c>
      <c r="X73" s="63" t="s">
        <v>1711</v>
      </c>
      <c r="Y73" s="63" t="s">
        <v>1712</v>
      </c>
      <c r="Z73" s="63" t="s">
        <v>1536</v>
      </c>
      <c r="AA73" s="63" t="s">
        <v>1691</v>
      </c>
      <c r="AB73" s="63" t="s">
        <v>1567</v>
      </c>
      <c r="AC73" s="63" t="s">
        <v>1525</v>
      </c>
      <c r="AD73" s="63" t="s">
        <v>1487</v>
      </c>
    </row>
    <row r="74" spans="1:30">
      <c r="B74" s="65" t="s">
        <v>1318</v>
      </c>
      <c r="C74" s="76">
        <v>90953719946</v>
      </c>
      <c r="D74" s="75">
        <v>146162859543</v>
      </c>
      <c r="E74" s="75">
        <v>151482988194</v>
      </c>
      <c r="U74" s="217">
        <v>43479</v>
      </c>
      <c r="V74" s="63">
        <v>95900</v>
      </c>
      <c r="W74" s="63" t="s">
        <v>424</v>
      </c>
      <c r="X74" s="63" t="s">
        <v>1713</v>
      </c>
      <c r="Y74" s="63" t="s">
        <v>1714</v>
      </c>
      <c r="Z74" s="63" t="s">
        <v>1523</v>
      </c>
      <c r="AA74" s="63" t="s">
        <v>1495</v>
      </c>
      <c r="AB74" s="63" t="s">
        <v>1532</v>
      </c>
      <c r="AC74" s="63" t="s">
        <v>1715</v>
      </c>
      <c r="AD74" s="63" t="s">
        <v>1487</v>
      </c>
    </row>
    <row r="75" spans="1:30">
      <c r="B75" s="65" t="s">
        <v>1316</v>
      </c>
      <c r="C75" s="76">
        <v>41560373615</v>
      </c>
      <c r="D75" s="75">
        <v>41720885878</v>
      </c>
      <c r="E75" s="75">
        <v>38304671587</v>
      </c>
      <c r="U75" s="217">
        <v>43476</v>
      </c>
      <c r="V75" s="63">
        <v>97900</v>
      </c>
      <c r="W75" s="63" t="s">
        <v>239</v>
      </c>
      <c r="X75" s="63" t="s">
        <v>1716</v>
      </c>
      <c r="Y75" s="63" t="s">
        <v>1717</v>
      </c>
      <c r="Z75" s="63" t="s">
        <v>1490</v>
      </c>
      <c r="AA75" s="63" t="s">
        <v>1521</v>
      </c>
      <c r="AB75" s="63" t="s">
        <v>1526</v>
      </c>
      <c r="AC75" s="63" t="s">
        <v>1528</v>
      </c>
      <c r="AD75" s="63" t="s">
        <v>1487</v>
      </c>
    </row>
    <row r="76" spans="1:30">
      <c r="A76" s="63" t="s">
        <v>1280</v>
      </c>
      <c r="B76" s="65" t="s">
        <v>1317</v>
      </c>
      <c r="C76" s="76">
        <v>64063539468</v>
      </c>
      <c r="D76" s="75">
        <v>90815700358</v>
      </c>
      <c r="E76" s="75">
        <v>3843355361</v>
      </c>
      <c r="U76" s="217">
        <v>43475</v>
      </c>
      <c r="V76" s="63">
        <v>96800</v>
      </c>
      <c r="W76" s="63" t="s">
        <v>1616</v>
      </c>
      <c r="X76" s="63" t="s">
        <v>1718</v>
      </c>
      <c r="Y76" s="63" t="s">
        <v>1719</v>
      </c>
      <c r="Z76" s="63" t="s">
        <v>1653</v>
      </c>
      <c r="AA76" s="63" t="s">
        <v>1658</v>
      </c>
      <c r="AB76" s="63" t="s">
        <v>1499</v>
      </c>
      <c r="AC76" s="63" t="s">
        <v>1494</v>
      </c>
      <c r="AD76" s="63" t="s">
        <v>1487</v>
      </c>
    </row>
    <row r="77" spans="1:30">
      <c r="B77" s="65" t="s">
        <v>118</v>
      </c>
      <c r="C77" s="76">
        <v>1448692793</v>
      </c>
      <c r="D77" s="75">
        <v>3144541210</v>
      </c>
      <c r="E77" s="73"/>
      <c r="U77" s="217">
        <v>43474</v>
      </c>
      <c r="V77" s="63">
        <v>100000</v>
      </c>
      <c r="W77" s="63" t="s">
        <v>1720</v>
      </c>
      <c r="X77" s="63" t="s">
        <v>1721</v>
      </c>
      <c r="Y77" s="63" t="s">
        <v>1722</v>
      </c>
      <c r="Z77" s="63" t="s">
        <v>1488</v>
      </c>
      <c r="AA77" s="63" t="s">
        <v>1655</v>
      </c>
      <c r="AB77" s="63" t="s">
        <v>1523</v>
      </c>
      <c r="AC77" s="63" t="s">
        <v>1659</v>
      </c>
      <c r="AD77" s="63" t="s">
        <v>1487</v>
      </c>
    </row>
    <row r="78" spans="1:30">
      <c r="B78" s="65" t="s">
        <v>76</v>
      </c>
      <c r="C78" s="76">
        <v>110533514424</v>
      </c>
      <c r="D78" s="75">
        <v>162848417692</v>
      </c>
      <c r="E78" s="75">
        <v>112391788129</v>
      </c>
      <c r="U78" s="217">
        <v>43473</v>
      </c>
      <c r="V78" s="63">
        <v>97200</v>
      </c>
      <c r="W78" s="63" t="s">
        <v>147</v>
      </c>
      <c r="X78" s="63" t="s">
        <v>1723</v>
      </c>
      <c r="Y78" s="63" t="s">
        <v>1724</v>
      </c>
      <c r="Z78" s="63" t="s">
        <v>1527</v>
      </c>
      <c r="AA78" s="63" t="s">
        <v>1653</v>
      </c>
      <c r="AB78" s="63" t="s">
        <v>1567</v>
      </c>
      <c r="AC78" s="63" t="s">
        <v>1525</v>
      </c>
      <c r="AD78" s="63" t="s">
        <v>1487</v>
      </c>
    </row>
    <row r="79" spans="1:30">
      <c r="B79" s="65" t="s">
        <v>107</v>
      </c>
      <c r="C79" s="76">
        <v>24165533858</v>
      </c>
      <c r="D79" s="75">
        <v>20549860514</v>
      </c>
      <c r="E79" s="75">
        <v>16444592847</v>
      </c>
      <c r="U79" s="217">
        <v>43472</v>
      </c>
      <c r="V79" s="63">
        <v>97800</v>
      </c>
      <c r="W79" s="63" t="s">
        <v>331</v>
      </c>
      <c r="X79" s="63" t="s">
        <v>1725</v>
      </c>
      <c r="Y79" s="63" t="s">
        <v>1726</v>
      </c>
      <c r="Z79" s="63" t="s">
        <v>1529</v>
      </c>
      <c r="AA79" s="63" t="s">
        <v>1658</v>
      </c>
      <c r="AB79" s="63" t="s">
        <v>1727</v>
      </c>
      <c r="AC79" s="63" t="s">
        <v>1728</v>
      </c>
      <c r="AD79" s="63" t="s">
        <v>1487</v>
      </c>
    </row>
    <row r="80" spans="1:30">
      <c r="B80" s="65" t="s">
        <v>42</v>
      </c>
      <c r="C80" s="76">
        <v>7246135122451</v>
      </c>
      <c r="D80" s="75">
        <v>7708148417254</v>
      </c>
      <c r="E80" s="75">
        <v>6783472629934</v>
      </c>
      <c r="U80" s="217">
        <v>43469</v>
      </c>
      <c r="V80" s="63">
        <v>97900</v>
      </c>
      <c r="W80" s="63" t="s">
        <v>362</v>
      </c>
      <c r="X80" s="63" t="s">
        <v>1729</v>
      </c>
      <c r="Y80" s="63" t="s">
        <v>1730</v>
      </c>
      <c r="Z80" s="63" t="s">
        <v>1521</v>
      </c>
      <c r="AA80" s="63" t="s">
        <v>1530</v>
      </c>
      <c r="AB80" s="63" t="s">
        <v>1731</v>
      </c>
      <c r="AC80" s="63" t="s">
        <v>1528</v>
      </c>
      <c r="AD80" s="63" t="s">
        <v>1487</v>
      </c>
    </row>
    <row r="81" spans="2:30">
      <c r="B81" s="65" t="s">
        <v>43</v>
      </c>
      <c r="C81" s="74"/>
      <c r="D81" s="73"/>
      <c r="E81" s="73"/>
      <c r="U81" s="217">
        <v>43468</v>
      </c>
      <c r="V81" s="63">
        <v>97400</v>
      </c>
      <c r="W81" s="63" t="s">
        <v>585</v>
      </c>
      <c r="X81" s="63" t="s">
        <v>1732</v>
      </c>
      <c r="Y81" s="63" t="s">
        <v>1733</v>
      </c>
      <c r="Z81" s="63" t="s">
        <v>1489</v>
      </c>
      <c r="AA81" s="63" t="s">
        <v>1492</v>
      </c>
      <c r="AB81" s="63" t="s">
        <v>1734</v>
      </c>
      <c r="AC81" s="63" t="s">
        <v>1735</v>
      </c>
      <c r="AD81" s="63" t="s">
        <v>1487</v>
      </c>
    </row>
    <row r="82" spans="2:30">
      <c r="B82" s="65" t="s">
        <v>1321</v>
      </c>
      <c r="C82" s="76">
        <v>4610934792445</v>
      </c>
      <c r="D82" s="75">
        <v>5064252258173</v>
      </c>
      <c r="E82" s="75">
        <v>5390033587387</v>
      </c>
      <c r="U82" s="217">
        <v>43467</v>
      </c>
      <c r="V82" s="63">
        <v>96400</v>
      </c>
      <c r="W82" s="63" t="s">
        <v>1736</v>
      </c>
      <c r="X82" s="63" t="s">
        <v>1737</v>
      </c>
      <c r="Y82" s="63" t="s">
        <v>1738</v>
      </c>
      <c r="Z82" s="63" t="s">
        <v>1653</v>
      </c>
      <c r="AA82" s="63" t="s">
        <v>1680</v>
      </c>
      <c r="AB82" s="63" t="s">
        <v>1493</v>
      </c>
      <c r="AC82" s="63" t="s">
        <v>1541</v>
      </c>
      <c r="AD82" s="63" t="s">
        <v>1487</v>
      </c>
    </row>
    <row r="83" spans="2:30">
      <c r="B83" s="65" t="s">
        <v>45</v>
      </c>
      <c r="C83" s="76">
        <v>218500000000</v>
      </c>
      <c r="D83" s="75">
        <v>218500000000</v>
      </c>
      <c r="E83" s="75">
        <v>218500000000</v>
      </c>
      <c r="U83" s="217">
        <v>43462</v>
      </c>
      <c r="V83" s="63">
        <v>102500</v>
      </c>
      <c r="W83" s="63" t="s">
        <v>207</v>
      </c>
      <c r="X83" s="63" t="s">
        <v>1739</v>
      </c>
      <c r="Y83" s="63" t="s">
        <v>1740</v>
      </c>
      <c r="Z83" s="63" t="s">
        <v>1680</v>
      </c>
      <c r="AA83" s="63" t="s">
        <v>1662</v>
      </c>
      <c r="AB83" s="63" t="s">
        <v>1653</v>
      </c>
      <c r="AC83" s="63" t="s">
        <v>1669</v>
      </c>
      <c r="AD83" s="63" t="s">
        <v>1487</v>
      </c>
    </row>
    <row r="84" spans="2:30">
      <c r="B84" s="65" t="s">
        <v>1322</v>
      </c>
      <c r="C84" s="76">
        <v>538838723465</v>
      </c>
      <c r="D84" s="75">
        <v>539196723987</v>
      </c>
      <c r="E84" s="75">
        <v>538858177086</v>
      </c>
      <c r="U84" s="217">
        <v>43461</v>
      </c>
      <c r="V84" s="63">
        <v>103000</v>
      </c>
      <c r="W84" s="63" t="s">
        <v>409</v>
      </c>
      <c r="X84" s="63" t="s">
        <v>1741</v>
      </c>
      <c r="Y84" s="63" t="s">
        <v>1742</v>
      </c>
      <c r="Z84" s="63" t="s">
        <v>1639</v>
      </c>
      <c r="AA84" s="63" t="s">
        <v>1680</v>
      </c>
      <c r="AB84" s="63" t="s">
        <v>1635</v>
      </c>
      <c r="AC84" s="63" t="s">
        <v>1743</v>
      </c>
      <c r="AD84" s="63" t="s">
        <v>1487</v>
      </c>
    </row>
    <row r="85" spans="2:30">
      <c r="B85" s="65" t="s">
        <v>85</v>
      </c>
      <c r="C85" s="76">
        <v>3918484287920</v>
      </c>
      <c r="D85" s="75">
        <v>4398668907223</v>
      </c>
      <c r="E85" s="75">
        <v>4792991457618</v>
      </c>
      <c r="U85" s="217">
        <v>43460</v>
      </c>
      <c r="V85" s="63">
        <v>100500</v>
      </c>
      <c r="W85" s="63" t="s">
        <v>207</v>
      </c>
      <c r="X85" s="63" t="s">
        <v>1744</v>
      </c>
      <c r="Y85" s="63" t="s">
        <v>1745</v>
      </c>
      <c r="Z85" s="63" t="s">
        <v>1491</v>
      </c>
      <c r="AA85" s="63" t="s">
        <v>1664</v>
      </c>
      <c r="AB85" s="63" t="s">
        <v>1491</v>
      </c>
      <c r="AC85" s="63" t="s">
        <v>1695</v>
      </c>
      <c r="AD85" s="63" t="s">
        <v>1487</v>
      </c>
    </row>
    <row r="86" spans="2:30">
      <c r="B86" s="65" t="s">
        <v>78</v>
      </c>
      <c r="C86" s="76">
        <v>-64888218940</v>
      </c>
      <c r="D86" s="75">
        <v>-92113373037</v>
      </c>
      <c r="E86" s="75">
        <v>-160316047317</v>
      </c>
      <c r="U86" s="217">
        <v>43458</v>
      </c>
      <c r="V86" s="63">
        <v>101000</v>
      </c>
      <c r="W86" s="63" t="s">
        <v>587</v>
      </c>
      <c r="X86" s="63" t="s">
        <v>1746</v>
      </c>
      <c r="Y86" s="63" t="s">
        <v>1747</v>
      </c>
      <c r="Z86" s="63" t="s">
        <v>1664</v>
      </c>
      <c r="AA86" s="63" t="s">
        <v>1680</v>
      </c>
      <c r="AB86" s="63" t="s">
        <v>1639</v>
      </c>
      <c r="AC86" s="63" t="s">
        <v>1705</v>
      </c>
      <c r="AD86" s="63" t="s">
        <v>1487</v>
      </c>
    </row>
    <row r="87" spans="2:30">
      <c r="B87" s="65" t="s">
        <v>49</v>
      </c>
      <c r="C87" s="76">
        <v>534439280565</v>
      </c>
      <c r="D87" s="75">
        <v>630054200846</v>
      </c>
      <c r="E87" s="75">
        <v>660210514245</v>
      </c>
      <c r="U87" s="217">
        <v>43455</v>
      </c>
      <c r="V87" s="63">
        <v>103500</v>
      </c>
      <c r="W87" s="63" t="s">
        <v>424</v>
      </c>
      <c r="X87" s="63" t="s">
        <v>1748</v>
      </c>
      <c r="Y87" s="63" t="s">
        <v>1749</v>
      </c>
      <c r="Z87" s="63" t="s">
        <v>1687</v>
      </c>
      <c r="AA87" s="63" t="s">
        <v>1668</v>
      </c>
      <c r="AB87" s="63" t="s">
        <v>1653</v>
      </c>
      <c r="AC87" s="63" t="s">
        <v>1684</v>
      </c>
      <c r="AD87" s="63" t="s">
        <v>1487</v>
      </c>
    </row>
    <row r="88" spans="2:30">
      <c r="B88" s="65" t="s">
        <v>50</v>
      </c>
      <c r="C88" s="76">
        <v>5145374073010</v>
      </c>
      <c r="D88" s="75">
        <v>5694306459019</v>
      </c>
      <c r="E88" s="75">
        <v>6050244101632</v>
      </c>
      <c r="U88" s="217">
        <v>43454</v>
      </c>
      <c r="V88" s="63">
        <v>105500</v>
      </c>
      <c r="W88" s="63" t="s">
        <v>409</v>
      </c>
      <c r="X88" s="63" t="s">
        <v>1750</v>
      </c>
      <c r="Y88" s="63" t="s">
        <v>1751</v>
      </c>
      <c r="Z88" s="63" t="s">
        <v>1676</v>
      </c>
      <c r="AA88" s="63" t="s">
        <v>1752</v>
      </c>
      <c r="AB88" s="63" t="s">
        <v>1647</v>
      </c>
      <c r="AC88" s="63" t="s">
        <v>1753</v>
      </c>
      <c r="AD88" s="63" t="s">
        <v>1487</v>
      </c>
    </row>
    <row r="89" spans="2:30">
      <c r="B89" s="66" t="s">
        <v>1323</v>
      </c>
      <c r="C89" s="78">
        <v>12391509195461</v>
      </c>
      <c r="D89" s="169">
        <v>13402454876273</v>
      </c>
      <c r="E89" s="169">
        <v>12833716731566</v>
      </c>
      <c r="U89" s="217">
        <v>43453</v>
      </c>
      <c r="V89" s="63">
        <v>103000</v>
      </c>
      <c r="W89" s="63" t="s">
        <v>584</v>
      </c>
      <c r="X89" s="63" t="s">
        <v>1754</v>
      </c>
      <c r="Y89" s="63" t="s">
        <v>1755</v>
      </c>
      <c r="Z89" s="63" t="s">
        <v>1679</v>
      </c>
      <c r="AA89" s="63" t="s">
        <v>1679</v>
      </c>
      <c r="AB89" s="63" t="s">
        <v>1639</v>
      </c>
      <c r="AC89" s="63" t="s">
        <v>1743</v>
      </c>
      <c r="AD89" s="63" t="s">
        <v>1487</v>
      </c>
    </row>
    <row r="90" spans="2:30">
      <c r="B90" s="98"/>
      <c r="U90" s="217">
        <v>43452</v>
      </c>
      <c r="V90" s="63">
        <v>104500</v>
      </c>
      <c r="W90" s="63" t="s">
        <v>232</v>
      </c>
      <c r="X90" s="63" t="s">
        <v>1756</v>
      </c>
      <c r="Y90" s="63" t="s">
        <v>1757</v>
      </c>
      <c r="Z90" s="63" t="s">
        <v>1683</v>
      </c>
      <c r="AA90" s="63" t="s">
        <v>1752</v>
      </c>
      <c r="AB90" s="63" t="s">
        <v>1680</v>
      </c>
      <c r="AC90" s="63" t="s">
        <v>1758</v>
      </c>
      <c r="AD90" s="63" t="s">
        <v>1487</v>
      </c>
    </row>
    <row r="91" spans="2:30">
      <c r="B91" s="98"/>
      <c r="U91" s="217">
        <v>43451</v>
      </c>
      <c r="V91" s="63">
        <v>104500</v>
      </c>
      <c r="W91" s="63" t="s">
        <v>585</v>
      </c>
      <c r="X91" s="63" t="s">
        <v>1759</v>
      </c>
      <c r="Y91" s="63" t="s">
        <v>1760</v>
      </c>
      <c r="Z91" s="63" t="s">
        <v>1662</v>
      </c>
      <c r="AA91" s="63" t="s">
        <v>1687</v>
      </c>
      <c r="AB91" s="63" t="s">
        <v>1647</v>
      </c>
      <c r="AC91" s="63" t="s">
        <v>1758</v>
      </c>
      <c r="AD91" s="63" t="s">
        <v>1487</v>
      </c>
    </row>
    <row r="92" spans="2:30">
      <c r="U92" s="217">
        <v>43448</v>
      </c>
      <c r="V92" s="63">
        <v>103500</v>
      </c>
      <c r="W92" s="63" t="s">
        <v>207</v>
      </c>
      <c r="X92" s="63" t="s">
        <v>1761</v>
      </c>
      <c r="Y92" s="63" t="s">
        <v>1762</v>
      </c>
      <c r="Z92" s="63" t="s">
        <v>1662</v>
      </c>
      <c r="AA92" s="63" t="s">
        <v>1683</v>
      </c>
      <c r="AB92" s="63" t="s">
        <v>1639</v>
      </c>
      <c r="AC92" s="63" t="s">
        <v>1684</v>
      </c>
      <c r="AD92" s="63" t="s">
        <v>1487</v>
      </c>
    </row>
    <row r="93" spans="2:30">
      <c r="U93" s="217">
        <v>43447</v>
      </c>
      <c r="V93" s="63">
        <v>104000</v>
      </c>
      <c r="W93" s="63" t="s">
        <v>588</v>
      </c>
      <c r="X93" s="63" t="s">
        <v>1763</v>
      </c>
      <c r="Y93" s="63" t="s">
        <v>1764</v>
      </c>
      <c r="Z93" s="63" t="s">
        <v>1635</v>
      </c>
      <c r="AA93" s="63" t="s">
        <v>1662</v>
      </c>
      <c r="AB93" s="63" t="s">
        <v>1765</v>
      </c>
      <c r="AC93" s="63" t="s">
        <v>1688</v>
      </c>
      <c r="AD93" s="63" t="s">
        <v>1487</v>
      </c>
    </row>
    <row r="94" spans="2:30">
      <c r="U94" s="217">
        <v>43446</v>
      </c>
      <c r="V94" s="63">
        <v>99500</v>
      </c>
      <c r="W94" s="63" t="s">
        <v>629</v>
      </c>
      <c r="X94" s="63" t="s">
        <v>1766</v>
      </c>
      <c r="Y94" s="63" t="s">
        <v>1767</v>
      </c>
      <c r="Z94" s="63" t="s">
        <v>1734</v>
      </c>
      <c r="AA94" s="63" t="s">
        <v>1655</v>
      </c>
      <c r="AB94" s="63" t="s">
        <v>1734</v>
      </c>
      <c r="AC94" s="63" t="s">
        <v>1710</v>
      </c>
      <c r="AD94" s="63" t="s">
        <v>1487</v>
      </c>
    </row>
    <row r="95" spans="2:30">
      <c r="U95" s="217">
        <v>43445</v>
      </c>
      <c r="V95" s="63">
        <v>95700</v>
      </c>
      <c r="W95" s="63" t="s">
        <v>417</v>
      </c>
      <c r="X95" s="63" t="s">
        <v>1768</v>
      </c>
      <c r="Y95" s="63" t="s">
        <v>1769</v>
      </c>
      <c r="Z95" s="63" t="s">
        <v>1536</v>
      </c>
      <c r="AA95" s="63" t="s">
        <v>1520</v>
      </c>
      <c r="AB95" s="63" t="s">
        <v>1569</v>
      </c>
      <c r="AC95" s="63" t="s">
        <v>1770</v>
      </c>
      <c r="AD95" s="63" t="s">
        <v>1487</v>
      </c>
    </row>
    <row r="96" spans="2:30">
      <c r="U96" s="217">
        <v>43444</v>
      </c>
      <c r="V96" s="63">
        <v>97000</v>
      </c>
      <c r="W96" s="63" t="s">
        <v>331</v>
      </c>
      <c r="X96" s="63" t="s">
        <v>1771</v>
      </c>
      <c r="Y96" s="63" t="s">
        <v>1772</v>
      </c>
      <c r="Z96" s="63" t="s">
        <v>1493</v>
      </c>
      <c r="AA96" s="63" t="s">
        <v>1773</v>
      </c>
      <c r="AB96" s="63" t="s">
        <v>1493</v>
      </c>
      <c r="AC96" s="63" t="s">
        <v>1498</v>
      </c>
      <c r="AD96" s="63" t="s">
        <v>1487</v>
      </c>
    </row>
    <row r="97" spans="21:30">
      <c r="U97" s="217">
        <v>43441</v>
      </c>
      <c r="V97" s="63">
        <v>97100</v>
      </c>
      <c r="W97" s="63" t="s">
        <v>1484</v>
      </c>
      <c r="X97" s="63" t="s">
        <v>1774</v>
      </c>
      <c r="Y97" s="63" t="s">
        <v>1775</v>
      </c>
      <c r="Z97" s="63" t="s">
        <v>1526</v>
      </c>
      <c r="AA97" s="63" t="s">
        <v>1488</v>
      </c>
      <c r="AB97" s="63" t="s">
        <v>1567</v>
      </c>
      <c r="AC97" s="63" t="s">
        <v>1776</v>
      </c>
      <c r="AD97" s="63" t="s">
        <v>1487</v>
      </c>
    </row>
    <row r="98" spans="21:30">
      <c r="U98" s="217">
        <v>43440</v>
      </c>
      <c r="V98" s="63">
        <v>96200</v>
      </c>
      <c r="W98" s="63" t="s">
        <v>232</v>
      </c>
      <c r="X98" s="63" t="s">
        <v>1777</v>
      </c>
      <c r="Y98" s="63" t="s">
        <v>1778</v>
      </c>
      <c r="Z98" s="63" t="s">
        <v>1518</v>
      </c>
      <c r="AA98" s="63" t="s">
        <v>1491</v>
      </c>
      <c r="AB98" s="63" t="s">
        <v>1734</v>
      </c>
      <c r="AC98" s="63" t="s">
        <v>1779</v>
      </c>
      <c r="AD98" s="63" t="s">
        <v>1487</v>
      </c>
    </row>
    <row r="99" spans="21:30">
      <c r="U99" s="217">
        <v>43439</v>
      </c>
      <c r="V99" s="63">
        <v>96200</v>
      </c>
      <c r="W99" s="63" t="s">
        <v>1484</v>
      </c>
      <c r="X99" s="63" t="s">
        <v>1780</v>
      </c>
      <c r="Y99" s="63" t="s">
        <v>1781</v>
      </c>
      <c r="Z99" s="63" t="s">
        <v>1509</v>
      </c>
      <c r="AA99" s="63" t="s">
        <v>1533</v>
      </c>
      <c r="AB99" s="63" t="s">
        <v>1611</v>
      </c>
      <c r="AC99" s="63" t="s">
        <v>1779</v>
      </c>
      <c r="AD99" s="63" t="s">
        <v>1487</v>
      </c>
    </row>
    <row r="100" spans="21:30">
      <c r="U100" s="217">
        <v>43438</v>
      </c>
      <c r="V100" s="63">
        <v>95300</v>
      </c>
      <c r="W100" s="63" t="s">
        <v>331</v>
      </c>
      <c r="X100" s="63" t="s">
        <v>1782</v>
      </c>
      <c r="Y100" s="63" t="s">
        <v>1783</v>
      </c>
      <c r="Z100" s="63" t="s">
        <v>467</v>
      </c>
      <c r="AA100" s="63" t="s">
        <v>1486</v>
      </c>
      <c r="AB100" s="63" t="s">
        <v>1611</v>
      </c>
      <c r="AC100" s="63" t="s">
        <v>1784</v>
      </c>
      <c r="AD100" s="63" t="s">
        <v>1487</v>
      </c>
    </row>
    <row r="101" spans="21:30">
      <c r="U101" s="217">
        <v>43437</v>
      </c>
      <c r="V101" s="63">
        <v>95400</v>
      </c>
      <c r="W101" s="63" t="s">
        <v>353</v>
      </c>
      <c r="X101" s="63" t="s">
        <v>1785</v>
      </c>
      <c r="Y101" s="63" t="s">
        <v>1786</v>
      </c>
      <c r="Z101" s="63" t="s">
        <v>1727</v>
      </c>
      <c r="AA101" s="63" t="s">
        <v>1490</v>
      </c>
      <c r="AB101" s="63" t="s">
        <v>1499</v>
      </c>
      <c r="AC101" s="63" t="s">
        <v>1787</v>
      </c>
      <c r="AD101" s="63" t="s">
        <v>1487</v>
      </c>
    </row>
    <row r="102" spans="21:30">
      <c r="U102" s="217">
        <v>43434</v>
      </c>
      <c r="V102" s="63">
        <v>94800</v>
      </c>
      <c r="W102" s="63" t="s">
        <v>250</v>
      </c>
      <c r="X102" s="63" t="s">
        <v>1788</v>
      </c>
      <c r="Y102" s="63" t="s">
        <v>1789</v>
      </c>
      <c r="Z102" s="63" t="s">
        <v>1569</v>
      </c>
      <c r="AA102" s="63" t="s">
        <v>1493</v>
      </c>
      <c r="AB102" s="63" t="s">
        <v>1514</v>
      </c>
      <c r="AC102" s="63" t="s">
        <v>1790</v>
      </c>
      <c r="AD102" s="63" t="s">
        <v>1487</v>
      </c>
    </row>
    <row r="103" spans="21:30">
      <c r="U103" s="217">
        <v>43433</v>
      </c>
      <c r="V103" s="63">
        <v>95100</v>
      </c>
      <c r="W103" s="63" t="s">
        <v>353</v>
      </c>
      <c r="X103" s="63" t="s">
        <v>1791</v>
      </c>
      <c r="Y103" s="63" t="s">
        <v>1792</v>
      </c>
      <c r="Z103" s="63" t="s">
        <v>1546</v>
      </c>
      <c r="AA103" s="63" t="s">
        <v>1490</v>
      </c>
      <c r="AB103" s="63" t="s">
        <v>1509</v>
      </c>
      <c r="AC103" s="63" t="s">
        <v>1606</v>
      </c>
      <c r="AD103" s="63" t="s">
        <v>1487</v>
      </c>
    </row>
    <row r="104" spans="21:30">
      <c r="U104" s="217">
        <v>43432</v>
      </c>
      <c r="V104" s="63">
        <v>94500</v>
      </c>
      <c r="W104" s="63" t="s">
        <v>628</v>
      </c>
      <c r="X104" s="63" t="s">
        <v>1793</v>
      </c>
      <c r="Y104" s="63" t="s">
        <v>1794</v>
      </c>
      <c r="Z104" s="63" t="s">
        <v>1795</v>
      </c>
      <c r="AA104" s="63" t="s">
        <v>467</v>
      </c>
      <c r="AB104" s="63" t="s">
        <v>1795</v>
      </c>
      <c r="AC104" s="63" t="s">
        <v>1796</v>
      </c>
      <c r="AD104" s="63" t="s">
        <v>1487</v>
      </c>
    </row>
    <row r="105" spans="21:30">
      <c r="U105" s="217">
        <v>43431</v>
      </c>
      <c r="V105" s="63">
        <v>90400</v>
      </c>
      <c r="W105" s="63" t="s">
        <v>244</v>
      </c>
      <c r="X105" s="63" t="s">
        <v>1798</v>
      </c>
      <c r="Y105" s="63" t="s">
        <v>1799</v>
      </c>
      <c r="Z105" s="63" t="s">
        <v>1800</v>
      </c>
      <c r="AA105" s="63" t="s">
        <v>1797</v>
      </c>
      <c r="AB105" s="63" t="s">
        <v>1801</v>
      </c>
      <c r="AC105" s="63" t="s">
        <v>1802</v>
      </c>
      <c r="AD105" s="63" t="s">
        <v>1487</v>
      </c>
    </row>
    <row r="106" spans="21:30">
      <c r="U106" s="217">
        <v>43430</v>
      </c>
      <c r="V106" s="63">
        <v>89700</v>
      </c>
      <c r="W106" s="63" t="s">
        <v>395</v>
      </c>
      <c r="X106" s="63" t="s">
        <v>1804</v>
      </c>
      <c r="Y106" s="63" t="s">
        <v>1805</v>
      </c>
      <c r="Z106" s="63" t="s">
        <v>1806</v>
      </c>
      <c r="AA106" s="63" t="s">
        <v>1803</v>
      </c>
      <c r="AB106" s="63" t="s">
        <v>1807</v>
      </c>
      <c r="AC106" s="63" t="s">
        <v>1808</v>
      </c>
      <c r="AD106" s="63" t="s">
        <v>1487</v>
      </c>
    </row>
    <row r="107" spans="21:30">
      <c r="U107" s="217">
        <v>43427</v>
      </c>
      <c r="V107" s="63">
        <v>87900</v>
      </c>
      <c r="W107" s="63" t="s">
        <v>427</v>
      </c>
      <c r="X107" s="63" t="s">
        <v>1809</v>
      </c>
      <c r="Y107" s="63" t="s">
        <v>1810</v>
      </c>
      <c r="Z107" s="63" t="s">
        <v>1811</v>
      </c>
      <c r="AA107" s="63" t="s">
        <v>1812</v>
      </c>
      <c r="AB107" s="63" t="s">
        <v>1813</v>
      </c>
      <c r="AC107" s="63" t="s">
        <v>1814</v>
      </c>
      <c r="AD107" s="63" t="s">
        <v>1487</v>
      </c>
    </row>
    <row r="108" spans="21:30">
      <c r="U108" s="217">
        <v>43426</v>
      </c>
      <c r="V108" s="63">
        <v>87100</v>
      </c>
      <c r="W108" s="63" t="s">
        <v>641</v>
      </c>
      <c r="X108" s="63" t="s">
        <v>1816</v>
      </c>
      <c r="Y108" s="63" t="s">
        <v>1817</v>
      </c>
      <c r="Z108" s="63" t="s">
        <v>1818</v>
      </c>
      <c r="AA108" s="63" t="s">
        <v>1812</v>
      </c>
      <c r="AB108" s="63" t="s">
        <v>1819</v>
      </c>
      <c r="AC108" s="63" t="s">
        <v>1820</v>
      </c>
      <c r="AD108" s="63" t="s">
        <v>1487</v>
      </c>
    </row>
    <row r="109" spans="21:30">
      <c r="U109" s="217">
        <v>43425</v>
      </c>
      <c r="V109" s="63">
        <v>88000</v>
      </c>
      <c r="W109" s="63" t="s">
        <v>209</v>
      </c>
      <c r="X109" s="63" t="s">
        <v>1821</v>
      </c>
      <c r="Y109" s="63" t="s">
        <v>1822</v>
      </c>
      <c r="Z109" s="63" t="s">
        <v>1823</v>
      </c>
      <c r="AA109" s="63" t="s">
        <v>1824</v>
      </c>
      <c r="AB109" s="63" t="s">
        <v>1815</v>
      </c>
      <c r="AC109" s="63" t="s">
        <v>1825</v>
      </c>
      <c r="AD109" s="63" t="s">
        <v>1487</v>
      </c>
    </row>
    <row r="110" spans="21:30">
      <c r="U110" s="217">
        <v>43424</v>
      </c>
      <c r="V110" s="63">
        <v>88400</v>
      </c>
      <c r="W110" s="63" t="s">
        <v>139</v>
      </c>
      <c r="X110" s="63" t="s">
        <v>1826</v>
      </c>
      <c r="Y110" s="63" t="s">
        <v>1827</v>
      </c>
      <c r="Z110" s="63" t="s">
        <v>1828</v>
      </c>
      <c r="AA110" s="63" t="s">
        <v>1829</v>
      </c>
      <c r="AB110" s="63" t="s">
        <v>1815</v>
      </c>
      <c r="AC110" s="63" t="s">
        <v>1830</v>
      </c>
      <c r="AD110" s="63" t="s">
        <v>1487</v>
      </c>
    </row>
    <row r="111" spans="21:30">
      <c r="U111" s="217">
        <v>43423</v>
      </c>
      <c r="V111" s="63">
        <v>88100</v>
      </c>
      <c r="W111" s="63" t="s">
        <v>396</v>
      </c>
      <c r="X111" s="63" t="s">
        <v>1831</v>
      </c>
      <c r="Y111" s="63" t="s">
        <v>1832</v>
      </c>
      <c r="Z111" s="63" t="s">
        <v>1813</v>
      </c>
      <c r="AA111" s="63" t="s">
        <v>1823</v>
      </c>
      <c r="AB111" s="63" t="s">
        <v>1833</v>
      </c>
      <c r="AC111" s="63" t="s">
        <v>1834</v>
      </c>
      <c r="AD111" s="63" t="s">
        <v>1487</v>
      </c>
    </row>
    <row r="112" spans="21:30">
      <c r="U112" s="217">
        <v>43420</v>
      </c>
      <c r="V112" s="63">
        <v>86200</v>
      </c>
      <c r="W112" s="63" t="s">
        <v>400</v>
      </c>
      <c r="X112" s="63" t="s">
        <v>1835</v>
      </c>
      <c r="Y112" s="63" t="s">
        <v>1836</v>
      </c>
      <c r="Z112" s="63" t="s">
        <v>1837</v>
      </c>
      <c r="AA112" s="63" t="s">
        <v>1838</v>
      </c>
      <c r="AB112" s="63" t="s">
        <v>1839</v>
      </c>
      <c r="AC112" s="63" t="s">
        <v>1840</v>
      </c>
      <c r="AD112" s="63" t="s">
        <v>1487</v>
      </c>
    </row>
    <row r="113" spans="21:30">
      <c r="U113" s="217">
        <v>43419</v>
      </c>
      <c r="V113" s="63">
        <v>84000</v>
      </c>
      <c r="W113" s="63" t="s">
        <v>1841</v>
      </c>
      <c r="X113" s="63" t="s">
        <v>1842</v>
      </c>
      <c r="Y113" s="63" t="s">
        <v>1843</v>
      </c>
      <c r="Z113" s="63" t="s">
        <v>640</v>
      </c>
      <c r="AA113" s="63" t="s">
        <v>1844</v>
      </c>
      <c r="AB113" s="63" t="s">
        <v>1845</v>
      </c>
      <c r="AC113" s="63" t="s">
        <v>1846</v>
      </c>
      <c r="AD113" s="63" t="s">
        <v>1487</v>
      </c>
    </row>
    <row r="114" spans="21:30">
      <c r="U114" s="217">
        <v>43418</v>
      </c>
      <c r="V114" s="63">
        <v>80800</v>
      </c>
      <c r="W114" s="63" t="s">
        <v>418</v>
      </c>
      <c r="X114" s="63" t="s">
        <v>1848</v>
      </c>
      <c r="Y114" s="63" t="s">
        <v>1849</v>
      </c>
      <c r="Z114" s="63" t="s">
        <v>1850</v>
      </c>
      <c r="AA114" s="63" t="s">
        <v>1850</v>
      </c>
      <c r="AB114" s="63" t="s">
        <v>1851</v>
      </c>
      <c r="AC114" s="63" t="s">
        <v>1852</v>
      </c>
      <c r="AD114" s="63" t="s">
        <v>1487</v>
      </c>
    </row>
    <row r="115" spans="21:30">
      <c r="U115" s="217">
        <v>43417</v>
      </c>
      <c r="V115" s="63">
        <v>81500</v>
      </c>
      <c r="W115" s="63" t="s">
        <v>353</v>
      </c>
      <c r="X115" s="63" t="s">
        <v>1854</v>
      </c>
      <c r="Y115" s="63" t="s">
        <v>1855</v>
      </c>
      <c r="Z115" s="63" t="s">
        <v>1856</v>
      </c>
      <c r="AA115" s="63" t="s">
        <v>1857</v>
      </c>
      <c r="AB115" s="63" t="s">
        <v>1858</v>
      </c>
      <c r="AC115" s="63" t="s">
        <v>1859</v>
      </c>
      <c r="AD115" s="63" t="s">
        <v>1487</v>
      </c>
    </row>
    <row r="116" spans="21:30">
      <c r="U116" s="217">
        <v>43416</v>
      </c>
      <c r="V116" s="63">
        <v>80900</v>
      </c>
      <c r="W116" s="63" t="s">
        <v>410</v>
      </c>
      <c r="X116" s="63" t="s">
        <v>1861</v>
      </c>
      <c r="Y116" s="63" t="s">
        <v>1862</v>
      </c>
      <c r="Z116" s="63" t="s">
        <v>644</v>
      </c>
      <c r="AA116" s="63" t="s">
        <v>1860</v>
      </c>
      <c r="AB116" s="63" t="s">
        <v>1863</v>
      </c>
      <c r="AC116" s="63" t="s">
        <v>1864</v>
      </c>
      <c r="AD116" s="63" t="s">
        <v>1487</v>
      </c>
    </row>
    <row r="117" spans="21:30">
      <c r="U117" s="217">
        <v>43413</v>
      </c>
      <c r="V117" s="63">
        <v>78500</v>
      </c>
      <c r="W117" s="63" t="s">
        <v>430</v>
      </c>
      <c r="X117" s="63" t="s">
        <v>1865</v>
      </c>
      <c r="Y117" s="63" t="s">
        <v>1866</v>
      </c>
      <c r="Z117" s="63" t="s">
        <v>1867</v>
      </c>
      <c r="AA117" s="63" t="s">
        <v>1868</v>
      </c>
      <c r="AB117" s="63" t="s">
        <v>1869</v>
      </c>
      <c r="AC117" s="63" t="s">
        <v>1870</v>
      </c>
      <c r="AD117" s="63" t="s">
        <v>1487</v>
      </c>
    </row>
    <row r="118" spans="21:30">
      <c r="U118" s="217">
        <v>43412</v>
      </c>
      <c r="V118" s="63">
        <v>77200</v>
      </c>
      <c r="W118" s="63" t="s">
        <v>641</v>
      </c>
      <c r="X118" s="63" t="s">
        <v>1872</v>
      </c>
      <c r="Y118" s="63" t="s">
        <v>1873</v>
      </c>
      <c r="Z118" s="63" t="s">
        <v>1874</v>
      </c>
      <c r="AA118" s="63" t="s">
        <v>1875</v>
      </c>
      <c r="AB118" s="63" t="s">
        <v>1871</v>
      </c>
      <c r="AC118" s="63" t="s">
        <v>1876</v>
      </c>
      <c r="AD118" s="63" t="s">
        <v>1487</v>
      </c>
    </row>
    <row r="119" spans="21:30">
      <c r="U119" s="217">
        <v>43411</v>
      </c>
      <c r="V119" s="63">
        <v>78100</v>
      </c>
      <c r="W119" s="63" t="s">
        <v>147</v>
      </c>
      <c r="X119" s="63" t="s">
        <v>1877</v>
      </c>
      <c r="Y119" s="63" t="s">
        <v>1878</v>
      </c>
      <c r="Z119" s="63" t="s">
        <v>1879</v>
      </c>
      <c r="AA119" s="63" t="s">
        <v>1880</v>
      </c>
      <c r="AB119" s="63" t="s">
        <v>1881</v>
      </c>
      <c r="AC119" s="63" t="s">
        <v>1882</v>
      </c>
      <c r="AD119" s="63" t="s">
        <v>1487</v>
      </c>
    </row>
    <row r="120" spans="21:30">
      <c r="U120" s="217">
        <v>43410</v>
      </c>
      <c r="V120" s="63">
        <v>78700</v>
      </c>
      <c r="W120" s="63" t="s">
        <v>430</v>
      </c>
      <c r="X120" s="63" t="s">
        <v>1883</v>
      </c>
      <c r="Y120" s="63" t="s">
        <v>1884</v>
      </c>
      <c r="Z120" s="63" t="s">
        <v>1885</v>
      </c>
      <c r="AA120" s="63" t="s">
        <v>645</v>
      </c>
      <c r="AB120" s="63" t="s">
        <v>1886</v>
      </c>
      <c r="AC120" s="63" t="s">
        <v>1887</v>
      </c>
      <c r="AD120" s="63" t="s">
        <v>1487</v>
      </c>
    </row>
    <row r="121" spans="21:30">
      <c r="U121" s="217">
        <v>43409</v>
      </c>
      <c r="V121" s="63">
        <v>77400</v>
      </c>
      <c r="W121" s="63" t="s">
        <v>431</v>
      </c>
      <c r="X121" s="63" t="s">
        <v>1888</v>
      </c>
      <c r="Y121" s="63" t="s">
        <v>1889</v>
      </c>
      <c r="Z121" s="63" t="s">
        <v>645</v>
      </c>
      <c r="AA121" s="63" t="s">
        <v>645</v>
      </c>
      <c r="AB121" s="63" t="s">
        <v>1890</v>
      </c>
      <c r="AC121" s="63" t="s">
        <v>1891</v>
      </c>
      <c r="AD121" s="63" t="s">
        <v>1487</v>
      </c>
    </row>
    <row r="122" spans="21:30">
      <c r="U122" s="217">
        <v>43406</v>
      </c>
      <c r="V122" s="63">
        <v>78800</v>
      </c>
      <c r="W122" s="63" t="s">
        <v>629</v>
      </c>
      <c r="X122" s="63" t="s">
        <v>1892</v>
      </c>
      <c r="Y122" s="63" t="s">
        <v>1893</v>
      </c>
      <c r="Z122" s="63" t="s">
        <v>1869</v>
      </c>
      <c r="AA122" s="63" t="s">
        <v>1894</v>
      </c>
      <c r="AB122" s="63" t="s">
        <v>1895</v>
      </c>
      <c r="AC122" s="63" t="s">
        <v>1896</v>
      </c>
      <c r="AD122" s="63" t="s">
        <v>1487</v>
      </c>
    </row>
    <row r="123" spans="21:30">
      <c r="U123" s="217">
        <v>43405</v>
      </c>
      <c r="V123" s="63">
        <v>75000</v>
      </c>
      <c r="W123" s="63" t="s">
        <v>419</v>
      </c>
      <c r="X123" s="63" t="s">
        <v>1897</v>
      </c>
      <c r="Y123" s="63" t="s">
        <v>1898</v>
      </c>
      <c r="Z123" s="63" t="s">
        <v>1899</v>
      </c>
      <c r="AA123" s="63" t="s">
        <v>1900</v>
      </c>
      <c r="AB123" s="63" t="s">
        <v>402</v>
      </c>
      <c r="AC123" s="63" t="s">
        <v>1901</v>
      </c>
      <c r="AD123" s="63" t="s">
        <v>1487</v>
      </c>
    </row>
    <row r="124" spans="21:30">
      <c r="U124" s="217">
        <v>43404</v>
      </c>
      <c r="V124" s="63">
        <v>76000</v>
      </c>
      <c r="W124" s="63" t="s">
        <v>1484</v>
      </c>
      <c r="X124" s="63" t="s">
        <v>1902</v>
      </c>
      <c r="Y124" s="63" t="s">
        <v>1903</v>
      </c>
      <c r="Z124" s="63" t="s">
        <v>1904</v>
      </c>
      <c r="AA124" s="63" t="s">
        <v>1881</v>
      </c>
      <c r="AB124" s="63" t="s">
        <v>1905</v>
      </c>
      <c r="AC124" s="63" t="s">
        <v>1906</v>
      </c>
      <c r="AD124" s="63" t="s">
        <v>1487</v>
      </c>
    </row>
    <row r="125" spans="21:30">
      <c r="U125" s="217">
        <v>43403</v>
      </c>
      <c r="V125" s="63">
        <v>75100</v>
      </c>
      <c r="W125" s="63" t="s">
        <v>259</v>
      </c>
      <c r="X125" s="63" t="s">
        <v>1907</v>
      </c>
      <c r="Y125" s="63" t="s">
        <v>1908</v>
      </c>
      <c r="Z125" s="63" t="s">
        <v>1909</v>
      </c>
      <c r="AA125" s="63" t="s">
        <v>1890</v>
      </c>
      <c r="AB125" s="63" t="s">
        <v>1910</v>
      </c>
      <c r="AC125" s="63" t="s">
        <v>1911</v>
      </c>
      <c r="AD125" s="63" t="s">
        <v>1487</v>
      </c>
    </row>
    <row r="126" spans="21:30">
      <c r="U126" s="217">
        <v>43402</v>
      </c>
      <c r="V126" s="63">
        <v>74900</v>
      </c>
      <c r="W126" s="63" t="s">
        <v>1912</v>
      </c>
      <c r="X126" s="63" t="s">
        <v>1913</v>
      </c>
      <c r="Y126" s="63" t="s">
        <v>1914</v>
      </c>
      <c r="Z126" s="63" t="s">
        <v>1881</v>
      </c>
      <c r="AA126" s="63" t="s">
        <v>1915</v>
      </c>
      <c r="AB126" s="63" t="s">
        <v>402</v>
      </c>
      <c r="AC126" s="63" t="s">
        <v>1916</v>
      </c>
      <c r="AD126" s="63" t="s">
        <v>1487</v>
      </c>
    </row>
    <row r="127" spans="21:30">
      <c r="U127" s="217">
        <v>43399</v>
      </c>
      <c r="V127" s="63">
        <v>77600</v>
      </c>
      <c r="W127" s="63" t="s">
        <v>587</v>
      </c>
      <c r="X127" s="63" t="s">
        <v>1917</v>
      </c>
      <c r="Y127" s="63" t="s">
        <v>1918</v>
      </c>
      <c r="Z127" s="63" t="s">
        <v>1919</v>
      </c>
      <c r="AA127" s="63" t="s">
        <v>1847</v>
      </c>
      <c r="AB127" s="63" t="s">
        <v>1920</v>
      </c>
      <c r="AC127" s="63" t="s">
        <v>1921</v>
      </c>
      <c r="AD127" s="63" t="s">
        <v>1487</v>
      </c>
    </row>
    <row r="128" spans="21:30">
      <c r="U128" s="217">
        <v>43398</v>
      </c>
      <c r="V128" s="63">
        <v>80100</v>
      </c>
      <c r="W128" s="63" t="s">
        <v>424</v>
      </c>
      <c r="X128" s="63" t="s">
        <v>1923</v>
      </c>
      <c r="Y128" s="63" t="s">
        <v>1924</v>
      </c>
      <c r="Z128" s="63" t="s">
        <v>1925</v>
      </c>
      <c r="AA128" s="63" t="s">
        <v>1926</v>
      </c>
      <c r="AB128" s="63" t="s">
        <v>1879</v>
      </c>
      <c r="AC128" s="63" t="s">
        <v>1927</v>
      </c>
      <c r="AD128" s="63" t="s">
        <v>1487</v>
      </c>
    </row>
    <row r="129" spans="21:30">
      <c r="U129" s="217">
        <v>43397</v>
      </c>
      <c r="V129" s="63">
        <v>82100</v>
      </c>
      <c r="W129" s="63" t="s">
        <v>331</v>
      </c>
      <c r="X129" s="63" t="s">
        <v>1929</v>
      </c>
      <c r="Y129" s="63" t="s">
        <v>1930</v>
      </c>
      <c r="Z129" s="63" t="s">
        <v>1931</v>
      </c>
      <c r="AA129" s="63" t="s">
        <v>1932</v>
      </c>
      <c r="AB129" s="63" t="s">
        <v>1853</v>
      </c>
      <c r="AC129" s="63" t="s">
        <v>1933</v>
      </c>
      <c r="AD129" s="63" t="s">
        <v>1487</v>
      </c>
    </row>
    <row r="130" spans="21:30">
      <c r="U130" s="217">
        <v>43396</v>
      </c>
      <c r="V130" s="63">
        <v>82200</v>
      </c>
      <c r="W130" s="63" t="s">
        <v>424</v>
      </c>
      <c r="X130" s="63" t="s">
        <v>1934</v>
      </c>
      <c r="Y130" s="63" t="s">
        <v>1935</v>
      </c>
      <c r="Z130" s="63" t="s">
        <v>1931</v>
      </c>
      <c r="AA130" s="63" t="s">
        <v>1936</v>
      </c>
      <c r="AB130" s="63" t="s">
        <v>1937</v>
      </c>
      <c r="AC130" s="63" t="s">
        <v>1938</v>
      </c>
      <c r="AD130" s="63" t="s">
        <v>1487</v>
      </c>
    </row>
    <row r="131" spans="21:30">
      <c r="U131" s="217">
        <v>43395</v>
      </c>
      <c r="V131" s="63">
        <v>84200</v>
      </c>
      <c r="W131" s="63" t="s">
        <v>430</v>
      </c>
      <c r="X131" s="63" t="s">
        <v>1940</v>
      </c>
      <c r="Y131" s="63" t="s">
        <v>1941</v>
      </c>
      <c r="Z131" s="63" t="s">
        <v>1942</v>
      </c>
      <c r="AA131" s="63" t="s">
        <v>1939</v>
      </c>
      <c r="AB131" s="63" t="s">
        <v>1860</v>
      </c>
      <c r="AC131" s="63" t="s">
        <v>1943</v>
      </c>
      <c r="AD131" s="63" t="s">
        <v>1487</v>
      </c>
    </row>
    <row r="132" spans="21:30">
      <c r="U132" s="217">
        <v>43392</v>
      </c>
      <c r="V132" s="63">
        <v>82900</v>
      </c>
      <c r="W132" s="63" t="s">
        <v>232</v>
      </c>
      <c r="X132" s="63" t="s">
        <v>1945</v>
      </c>
      <c r="Y132" s="63" t="s">
        <v>1946</v>
      </c>
      <c r="Z132" s="63" t="s">
        <v>1947</v>
      </c>
      <c r="AA132" s="63" t="s">
        <v>642</v>
      </c>
      <c r="AB132" s="63" t="s">
        <v>1948</v>
      </c>
      <c r="AC132" s="63" t="s">
        <v>1949</v>
      </c>
      <c r="AD132" s="63" t="s">
        <v>1487</v>
      </c>
    </row>
    <row r="133" spans="21:30">
      <c r="U133" s="217">
        <v>43391</v>
      </c>
      <c r="V133" s="63">
        <v>82900</v>
      </c>
      <c r="W133" s="63" t="s">
        <v>232</v>
      </c>
      <c r="X133" s="63" t="s">
        <v>1950</v>
      </c>
      <c r="Y133" s="63" t="s">
        <v>1951</v>
      </c>
      <c r="Z133" s="63" t="s">
        <v>1952</v>
      </c>
      <c r="AA133" s="63" t="s">
        <v>1939</v>
      </c>
      <c r="AB133" s="63" t="s">
        <v>1928</v>
      </c>
      <c r="AC133" s="63" t="s">
        <v>1949</v>
      </c>
      <c r="AD133" s="63" t="s">
        <v>1487</v>
      </c>
    </row>
    <row r="134" spans="21:30">
      <c r="U134" s="217">
        <v>43390</v>
      </c>
      <c r="V134" s="63">
        <v>82900</v>
      </c>
      <c r="W134" s="63" t="s">
        <v>347</v>
      </c>
      <c r="X134" s="63" t="s">
        <v>1953</v>
      </c>
      <c r="Y134" s="63" t="s">
        <v>1954</v>
      </c>
      <c r="Z134" s="63" t="s">
        <v>1942</v>
      </c>
      <c r="AA134" s="63" t="s">
        <v>1931</v>
      </c>
      <c r="AB134" s="63" t="s">
        <v>1948</v>
      </c>
      <c r="AC134" s="63" t="s">
        <v>1949</v>
      </c>
      <c r="AD134" s="63" t="s">
        <v>1487</v>
      </c>
    </row>
    <row r="135" spans="21:30">
      <c r="U135" s="217">
        <v>43389</v>
      </c>
      <c r="V135" s="63">
        <v>82500</v>
      </c>
      <c r="W135" s="63" t="s">
        <v>1484</v>
      </c>
      <c r="X135" s="63" t="s">
        <v>1955</v>
      </c>
      <c r="Y135" s="63" t="s">
        <v>1956</v>
      </c>
      <c r="Z135" s="63" t="s">
        <v>643</v>
      </c>
      <c r="AA135" s="63" t="s">
        <v>1944</v>
      </c>
      <c r="AB135" s="63" t="s">
        <v>1850</v>
      </c>
      <c r="AC135" s="63" t="s">
        <v>1957</v>
      </c>
      <c r="AD135" s="63" t="s">
        <v>1487</v>
      </c>
    </row>
    <row r="136" spans="21:30">
      <c r="U136" s="217">
        <v>43388</v>
      </c>
      <c r="V136" s="63">
        <v>81600</v>
      </c>
      <c r="W136" s="63" t="s">
        <v>345</v>
      </c>
      <c r="X136" s="63" t="s">
        <v>1958</v>
      </c>
      <c r="Y136" s="63" t="s">
        <v>1959</v>
      </c>
      <c r="Z136" s="63" t="s">
        <v>1925</v>
      </c>
      <c r="AA136" s="63" t="s">
        <v>642</v>
      </c>
      <c r="AB136" s="63" t="s">
        <v>1960</v>
      </c>
      <c r="AC136" s="63" t="s">
        <v>1961</v>
      </c>
      <c r="AD136" s="63" t="s">
        <v>1487</v>
      </c>
    </row>
    <row r="137" spans="21:30">
      <c r="U137" s="217">
        <v>43385</v>
      </c>
      <c r="V137" s="63">
        <v>81800</v>
      </c>
      <c r="W137" s="63" t="s">
        <v>400</v>
      </c>
      <c r="X137" s="63" t="s">
        <v>1962</v>
      </c>
      <c r="Y137" s="63" t="s">
        <v>1963</v>
      </c>
      <c r="Z137" s="63" t="s">
        <v>1937</v>
      </c>
      <c r="AA137" s="63" t="s">
        <v>1928</v>
      </c>
      <c r="AB137" s="63" t="s">
        <v>1922</v>
      </c>
      <c r="AC137" s="63" t="s">
        <v>1964</v>
      </c>
      <c r="AD137" s="63" t="s">
        <v>1487</v>
      </c>
    </row>
    <row r="138" spans="21:30">
      <c r="U138" s="217">
        <v>43384</v>
      </c>
      <c r="V138" s="63">
        <v>79600</v>
      </c>
      <c r="W138" s="63" t="s">
        <v>1966</v>
      </c>
      <c r="X138" s="63" t="s">
        <v>1967</v>
      </c>
      <c r="Y138" s="63" t="s">
        <v>1968</v>
      </c>
      <c r="Z138" s="63" t="s">
        <v>1944</v>
      </c>
      <c r="AA138" s="63" t="s">
        <v>1969</v>
      </c>
      <c r="AB138" s="63" t="s">
        <v>1965</v>
      </c>
      <c r="AC138" s="63" t="s">
        <v>1970</v>
      </c>
      <c r="AD138" s="63" t="s">
        <v>1487</v>
      </c>
    </row>
    <row r="139" spans="21:30">
      <c r="U139" s="217">
        <v>43383</v>
      </c>
      <c r="V139" s="63">
        <v>84500</v>
      </c>
      <c r="W139" s="63" t="s">
        <v>1971</v>
      </c>
      <c r="X139" s="63" t="s">
        <v>1972</v>
      </c>
      <c r="Y139" s="63" t="s">
        <v>1973</v>
      </c>
      <c r="Z139" s="63" t="s">
        <v>1974</v>
      </c>
      <c r="AA139" s="63" t="s">
        <v>1975</v>
      </c>
      <c r="AB139" s="63" t="s">
        <v>1976</v>
      </c>
      <c r="AC139" s="63" t="s">
        <v>1977</v>
      </c>
      <c r="AD139" s="63" t="s">
        <v>1487</v>
      </c>
    </row>
    <row r="140" spans="21:30">
      <c r="U140" s="217">
        <v>43381</v>
      </c>
      <c r="V140" s="63">
        <v>87400</v>
      </c>
      <c r="W140" s="63" t="s">
        <v>209</v>
      </c>
      <c r="X140" s="63" t="s">
        <v>1979</v>
      </c>
      <c r="Y140" s="63" t="s">
        <v>1980</v>
      </c>
      <c r="Z140" s="63" t="s">
        <v>1978</v>
      </c>
      <c r="AA140" s="63" t="s">
        <v>1981</v>
      </c>
      <c r="AB140" s="63" t="s">
        <v>1936</v>
      </c>
      <c r="AC140" s="63" t="s">
        <v>1982</v>
      </c>
      <c r="AD140" s="63" t="s">
        <v>1487</v>
      </c>
    </row>
    <row r="141" spans="21:30">
      <c r="U141" s="217">
        <v>43378</v>
      </c>
      <c r="V141" s="63">
        <v>87800</v>
      </c>
      <c r="W141" s="63" t="s">
        <v>427</v>
      </c>
      <c r="X141" s="63" t="s">
        <v>1983</v>
      </c>
      <c r="Y141" s="63" t="s">
        <v>1984</v>
      </c>
      <c r="Z141" s="63" t="s">
        <v>1811</v>
      </c>
      <c r="AA141" s="63" t="s">
        <v>1838</v>
      </c>
      <c r="AB141" s="63" t="s">
        <v>1813</v>
      </c>
      <c r="AC141" s="63" t="s">
        <v>1985</v>
      </c>
      <c r="AD141" s="63" t="s">
        <v>1487</v>
      </c>
    </row>
    <row r="142" spans="21:30">
      <c r="U142" s="217">
        <v>43377</v>
      </c>
      <c r="V142" s="63">
        <v>87000</v>
      </c>
      <c r="W142" s="63" t="s">
        <v>430</v>
      </c>
      <c r="X142" s="63" t="s">
        <v>1986</v>
      </c>
      <c r="Y142" s="63" t="s">
        <v>1987</v>
      </c>
      <c r="Z142" s="63" t="s">
        <v>1988</v>
      </c>
      <c r="AA142" s="63" t="s">
        <v>1989</v>
      </c>
      <c r="AB142" s="63" t="s">
        <v>1990</v>
      </c>
      <c r="AC142" s="63" t="s">
        <v>1991</v>
      </c>
      <c r="AD142" s="63" t="s">
        <v>1487</v>
      </c>
    </row>
    <row r="143" spans="21:30">
      <c r="U143" s="217">
        <v>43375</v>
      </c>
      <c r="V143" s="63">
        <v>85700</v>
      </c>
      <c r="W143" s="63" t="s">
        <v>1992</v>
      </c>
      <c r="X143" s="63" t="s">
        <v>1993</v>
      </c>
      <c r="Y143" s="63" t="s">
        <v>1994</v>
      </c>
      <c r="Z143" s="63" t="s">
        <v>1944</v>
      </c>
      <c r="AA143" s="63" t="s">
        <v>1813</v>
      </c>
      <c r="AB143" s="63" t="s">
        <v>1944</v>
      </c>
      <c r="AC143" s="63" t="s">
        <v>1995</v>
      </c>
      <c r="AD143" s="63" t="s">
        <v>1487</v>
      </c>
    </row>
    <row r="144" spans="21:30">
      <c r="U144" s="217">
        <v>43374</v>
      </c>
      <c r="V144" s="63">
        <v>82800</v>
      </c>
      <c r="W144" s="63" t="s">
        <v>259</v>
      </c>
      <c r="X144" s="63" t="s">
        <v>1996</v>
      </c>
      <c r="Y144" s="63" t="s">
        <v>1997</v>
      </c>
      <c r="Z144" s="63" t="s">
        <v>1948</v>
      </c>
      <c r="AA144" s="63" t="s">
        <v>642</v>
      </c>
      <c r="AB144" s="63" t="s">
        <v>1948</v>
      </c>
      <c r="AC144" s="63" t="s">
        <v>1998</v>
      </c>
      <c r="AD144" s="63" t="s">
        <v>1487</v>
      </c>
    </row>
  </sheetData>
  <mergeCells count="1">
    <mergeCell ref="N26:P26"/>
  </mergeCells>
  <phoneticPr fontId="29" type="noConversion"/>
  <pageMargins left="0.7" right="0.7" top="0.75" bottom="0.75" header="0.3" footer="0.3"/>
  <ignoredErrors>
    <ignoredError sqref="W25:AD144 W24:AD2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V259"/>
  <sheetViews>
    <sheetView topLeftCell="A3" workbookViewId="0">
      <selection activeCell="C22" sqref="C22"/>
    </sheetView>
  </sheetViews>
  <sheetFormatPr defaultRowHeight="12.95" customHeight="1"/>
  <cols>
    <col min="1" max="1" width="9" style="449"/>
    <col min="2" max="2" width="27.5" style="457" customWidth="1"/>
    <col min="3" max="5" width="16" style="457" customWidth="1"/>
    <col min="6" max="6" width="9.125" style="449" bestFit="1" customWidth="1"/>
    <col min="7" max="8" width="30.875" style="449" customWidth="1"/>
    <col min="9" max="10" width="13.5" style="449" bestFit="1" customWidth="1"/>
    <col min="11" max="11" width="12.5" style="449" bestFit="1" customWidth="1"/>
    <col min="12" max="12" width="9.625" style="449" customWidth="1"/>
    <col min="13" max="13" width="20" style="449" bestFit="1" customWidth="1"/>
    <col min="14" max="14" width="7.125" style="449" bestFit="1" customWidth="1"/>
    <col min="15" max="15" width="5" style="449" customWidth="1"/>
    <col min="16" max="16" width="8.75" style="449" customWidth="1"/>
    <col min="17" max="17" width="11.625" style="449" customWidth="1"/>
    <col min="18" max="20" width="5.625" style="449" customWidth="1"/>
    <col min="21" max="21" width="11.875" style="449" customWidth="1"/>
    <col min="22" max="22" width="13.625" style="449" customWidth="1"/>
    <col min="23" max="16384" width="9" style="449"/>
  </cols>
  <sheetData>
    <row r="2" spans="2:15" ht="12.95" customHeight="1">
      <c r="B2" s="447" t="s">
        <v>2269</v>
      </c>
      <c r="C2" s="448" t="s">
        <v>710</v>
      </c>
      <c r="D2" s="49"/>
      <c r="E2" s="449"/>
      <c r="G2" s="450" t="s">
        <v>699</v>
      </c>
      <c r="H2" s="451">
        <v>2018</v>
      </c>
      <c r="L2" s="452"/>
      <c r="M2" s="63" t="s">
        <v>1999</v>
      </c>
      <c r="N2" s="79">
        <f>AVERAGE(N82:N143)</f>
        <v>3281.7741935483873</v>
      </c>
      <c r="O2" s="63" t="s">
        <v>2002</v>
      </c>
    </row>
    <row r="3" spans="2:15" ht="12.95" customHeight="1">
      <c r="B3" s="101" t="s">
        <v>2272</v>
      </c>
      <c r="C3" s="104">
        <f>C4+C5</f>
        <v>7901.0236999999997</v>
      </c>
      <c r="D3" s="49"/>
      <c r="E3" s="449"/>
      <c r="G3" s="116"/>
      <c r="H3" s="117" t="s">
        <v>700</v>
      </c>
      <c r="L3" s="452"/>
      <c r="M3" s="63" t="s">
        <v>4661</v>
      </c>
      <c r="N3" s="79">
        <f>AVERAGE(N23:N81)</f>
        <v>3393.3898305084745</v>
      </c>
      <c r="O3" s="63" t="s">
        <v>2002</v>
      </c>
    </row>
    <row r="4" spans="2:15" ht="12.95" customHeight="1">
      <c r="B4" s="106" t="s">
        <v>3513</v>
      </c>
      <c r="C4" s="105">
        <f>C25/10^6</f>
        <v>7901.0236999999997</v>
      </c>
      <c r="D4" s="49"/>
      <c r="E4" s="449"/>
      <c r="G4" s="100" t="s">
        <v>4662</v>
      </c>
      <c r="H4" s="105">
        <f>I23/10^6</f>
        <v>123739.77303</v>
      </c>
      <c r="L4" s="452"/>
      <c r="M4" s="63" t="s">
        <v>4663</v>
      </c>
      <c r="N4" s="79">
        <f>AVERAGE(N23:N143)</f>
        <v>3336.1983471074382</v>
      </c>
      <c r="O4" s="63" t="s">
        <v>2002</v>
      </c>
    </row>
    <row r="5" spans="2:15" ht="12.95" customHeight="1">
      <c r="B5" s="106" t="s">
        <v>694</v>
      </c>
      <c r="C5" s="105">
        <v>0</v>
      </c>
      <c r="D5" s="49"/>
      <c r="E5" s="449"/>
      <c r="G5" s="100" t="s">
        <v>2033</v>
      </c>
      <c r="H5" s="105">
        <f>I27/10^6</f>
        <v>13642.629867</v>
      </c>
      <c r="M5" s="63" t="s">
        <v>710</v>
      </c>
      <c r="N5" s="219">
        <f>U82</f>
        <v>115560</v>
      </c>
      <c r="O5" s="63" t="s">
        <v>4664</v>
      </c>
    </row>
    <row r="6" spans="2:15" ht="12.95" customHeight="1">
      <c r="B6" s="453" t="s">
        <v>695</v>
      </c>
      <c r="C6" s="454">
        <f t="shared" ref="C6" si="0">SUM(C7:C9)</f>
        <v>49214.628151999997</v>
      </c>
      <c r="D6" s="49"/>
      <c r="E6" s="449"/>
      <c r="G6" s="100" t="s">
        <v>4665</v>
      </c>
      <c r="H6" s="105">
        <f>SUM(I49:I51)/10^3</f>
        <v>8488.2260000000006</v>
      </c>
      <c r="M6" s="63" t="s">
        <v>4666</v>
      </c>
      <c r="N6" s="219">
        <f>U23</f>
        <v>139500</v>
      </c>
      <c r="O6" s="63" t="s">
        <v>4664</v>
      </c>
    </row>
    <row r="7" spans="2:15" ht="12.95" customHeight="1">
      <c r="B7" s="108" t="s">
        <v>4013</v>
      </c>
      <c r="C7" s="109">
        <f>(C62+C63)/10^6</f>
        <v>42407.668151999998</v>
      </c>
      <c r="D7" s="49"/>
      <c r="E7" s="449"/>
      <c r="G7" s="100" t="s">
        <v>670</v>
      </c>
      <c r="H7" s="105">
        <f>H5+H6</f>
        <v>22130.855866999998</v>
      </c>
    </row>
    <row r="8" spans="2:15" ht="12.95" customHeight="1" thickBot="1">
      <c r="B8" s="108" t="s">
        <v>4667</v>
      </c>
      <c r="C8" s="109">
        <f>C69/10^6</f>
        <v>6806.96</v>
      </c>
      <c r="D8" s="49"/>
      <c r="E8" s="449"/>
      <c r="G8" s="110" t="s">
        <v>692</v>
      </c>
      <c r="H8" s="111">
        <f>I35/10^6</f>
        <v>11266.355304999999</v>
      </c>
    </row>
    <row r="9" spans="2:15" ht="12.95" customHeight="1" thickTop="1">
      <c r="B9" s="108" t="s">
        <v>2283</v>
      </c>
      <c r="C9" s="112">
        <v>0</v>
      </c>
      <c r="D9" s="49"/>
      <c r="E9" s="49"/>
    </row>
    <row r="10" spans="2:15" ht="12.95" customHeight="1">
      <c r="B10" s="453" t="s">
        <v>705</v>
      </c>
      <c r="C10" s="454">
        <f>SUM(C11:C14)</f>
        <v>79987.285617000001</v>
      </c>
      <c r="D10" s="49"/>
      <c r="E10" s="49"/>
    </row>
    <row r="11" spans="2:15" ht="12.95" customHeight="1">
      <c r="B11" s="106" t="s">
        <v>706</v>
      </c>
      <c r="C11" s="61">
        <f>(C39+C41)/1000000+(C40)/1000000</f>
        <v>21989.256394</v>
      </c>
      <c r="D11" s="49"/>
      <c r="E11" s="49"/>
    </row>
    <row r="12" spans="2:15" ht="12.95" customHeight="1">
      <c r="B12" s="106" t="s">
        <v>3522</v>
      </c>
      <c r="C12" s="61">
        <f>(C46)/1000000</f>
        <v>6349.444614</v>
      </c>
      <c r="D12" s="49"/>
      <c r="E12" s="49"/>
    </row>
    <row r="13" spans="2:15" ht="12.95" customHeight="1">
      <c r="B13" s="106" t="s">
        <v>4668</v>
      </c>
      <c r="C13" s="61">
        <f>C43/10^6</f>
        <v>37248.584608999998</v>
      </c>
      <c r="D13" s="49"/>
      <c r="E13" s="49"/>
    </row>
    <row r="14" spans="2:15" ht="12.95" customHeight="1">
      <c r="B14" s="106" t="s">
        <v>709</v>
      </c>
      <c r="C14" s="61">
        <f>(C32+C50)/1000000</f>
        <v>14400</v>
      </c>
      <c r="D14" s="49"/>
      <c r="E14" s="49"/>
    </row>
    <row r="15" spans="2:15" ht="12.95" customHeight="1" thickBot="1">
      <c r="B15" s="455" t="s">
        <v>3924</v>
      </c>
      <c r="C15" s="456">
        <f>C82/10^6</f>
        <v>150131.06369099999</v>
      </c>
      <c r="D15" s="49"/>
      <c r="E15" s="49"/>
    </row>
    <row r="16" spans="2:15" ht="12.95" customHeight="1" thickTop="1"/>
    <row r="17" spans="2:22" ht="12.95" customHeight="1">
      <c r="B17" s="458" t="s">
        <v>120</v>
      </c>
      <c r="G17" s="458" t="s">
        <v>125</v>
      </c>
      <c r="H17" s="458"/>
      <c r="I17" s="457"/>
      <c r="J17" s="457"/>
      <c r="K17" s="457"/>
    </row>
    <row r="18" spans="2:22" ht="12.95" customHeight="1">
      <c r="B18" s="459" t="s">
        <v>4669</v>
      </c>
      <c r="G18" s="459" t="s">
        <v>4670</v>
      </c>
      <c r="H18" s="459"/>
      <c r="I18" s="457"/>
      <c r="J18" s="457"/>
      <c r="K18" s="457"/>
    </row>
    <row r="19" spans="2:22" ht="12.95" customHeight="1">
      <c r="B19" s="459" t="s">
        <v>4671</v>
      </c>
      <c r="G19" s="459" t="s">
        <v>4672</v>
      </c>
      <c r="H19" s="459"/>
      <c r="I19" s="457"/>
      <c r="J19" s="457"/>
      <c r="K19" s="457"/>
    </row>
    <row r="20" spans="2:22" ht="12.95" customHeight="1">
      <c r="B20" s="459" t="s">
        <v>4673</v>
      </c>
      <c r="G20" s="459" t="s">
        <v>4674</v>
      </c>
      <c r="H20" s="459"/>
      <c r="I20" s="457"/>
      <c r="J20" s="457"/>
      <c r="K20" s="457"/>
    </row>
    <row r="21" spans="2:22" ht="12.95" customHeight="1">
      <c r="B21" s="459" t="s">
        <v>121</v>
      </c>
      <c r="G21" s="459" t="s">
        <v>121</v>
      </c>
      <c r="H21" s="460"/>
      <c r="I21" s="457"/>
      <c r="J21" s="457"/>
      <c r="K21" s="457"/>
    </row>
    <row r="22" spans="2:22" ht="12.95" customHeight="1">
      <c r="B22" s="461"/>
      <c r="C22" s="462" t="s">
        <v>1241</v>
      </c>
      <c r="D22" s="462" t="s">
        <v>1242</v>
      </c>
      <c r="E22" s="463" t="s">
        <v>4675</v>
      </c>
      <c r="G22" s="464"/>
      <c r="H22" s="465"/>
      <c r="I22" s="462" t="s">
        <v>1241</v>
      </c>
      <c r="J22" s="462" t="s">
        <v>1242</v>
      </c>
      <c r="K22" s="463" t="s">
        <v>4675</v>
      </c>
      <c r="M22" s="466" t="s">
        <v>127</v>
      </c>
      <c r="N22" s="466" t="s">
        <v>128</v>
      </c>
      <c r="O22" s="466" t="s">
        <v>129</v>
      </c>
      <c r="P22" s="466" t="s">
        <v>130</v>
      </c>
      <c r="Q22" s="466" t="s">
        <v>131</v>
      </c>
      <c r="R22" s="466" t="s">
        <v>132</v>
      </c>
      <c r="S22" s="466" t="s">
        <v>133</v>
      </c>
      <c r="T22" s="466" t="s">
        <v>134</v>
      </c>
      <c r="U22" s="466" t="s">
        <v>135</v>
      </c>
      <c r="V22" s="466" t="s">
        <v>136</v>
      </c>
    </row>
    <row r="23" spans="2:22" ht="12.95" customHeight="1">
      <c r="B23" s="467" t="s">
        <v>14</v>
      </c>
      <c r="C23" s="468"/>
      <c r="D23" s="468"/>
      <c r="E23" s="469"/>
      <c r="G23" s="467" t="s">
        <v>52</v>
      </c>
      <c r="H23" s="470"/>
      <c r="I23" s="471">
        <v>123739773030</v>
      </c>
      <c r="J23" s="471">
        <v>108801441604</v>
      </c>
      <c r="K23" s="472">
        <v>95363023326</v>
      </c>
      <c r="M23" s="473" t="s">
        <v>2082</v>
      </c>
      <c r="N23" s="474">
        <v>3875</v>
      </c>
      <c r="O23" s="475">
        <v>90</v>
      </c>
      <c r="P23" s="474">
        <v>465645</v>
      </c>
      <c r="Q23" s="474">
        <v>1792359735</v>
      </c>
      <c r="R23" s="474">
        <v>3820</v>
      </c>
      <c r="S23" s="474">
        <v>3910</v>
      </c>
      <c r="T23" s="474">
        <v>3785</v>
      </c>
      <c r="U23" s="474">
        <v>139500</v>
      </c>
      <c r="V23" s="474">
        <v>36000000</v>
      </c>
    </row>
    <row r="24" spans="2:22" ht="12.95" customHeight="1">
      <c r="B24" s="467" t="s">
        <v>15</v>
      </c>
      <c r="C24" s="471">
        <v>45916413222</v>
      </c>
      <c r="D24" s="471">
        <v>40154488037</v>
      </c>
      <c r="E24" s="472">
        <v>39425148097</v>
      </c>
      <c r="G24" s="467" t="s">
        <v>53</v>
      </c>
      <c r="H24" s="470"/>
      <c r="I24" s="471">
        <v>104371580043</v>
      </c>
      <c r="J24" s="471">
        <v>88135071390</v>
      </c>
      <c r="K24" s="472">
        <v>79868287425</v>
      </c>
      <c r="M24" s="473" t="s">
        <v>2083</v>
      </c>
      <c r="N24" s="474">
        <v>3785</v>
      </c>
      <c r="O24" s="475">
        <v>-230</v>
      </c>
      <c r="P24" s="474">
        <v>769108</v>
      </c>
      <c r="Q24" s="474">
        <v>2966738910</v>
      </c>
      <c r="R24" s="474">
        <v>4010</v>
      </c>
      <c r="S24" s="474">
        <v>4020</v>
      </c>
      <c r="T24" s="474">
        <v>3785</v>
      </c>
      <c r="U24" s="474">
        <v>136260</v>
      </c>
      <c r="V24" s="474">
        <v>36000000</v>
      </c>
    </row>
    <row r="25" spans="2:22" ht="12.95" customHeight="1">
      <c r="B25" s="467" t="s">
        <v>16</v>
      </c>
      <c r="C25" s="471">
        <v>7901023700</v>
      </c>
      <c r="D25" s="471">
        <v>7885837656</v>
      </c>
      <c r="E25" s="472">
        <v>4239425689</v>
      </c>
      <c r="G25" s="467" t="s">
        <v>54</v>
      </c>
      <c r="H25" s="470"/>
      <c r="I25" s="471">
        <v>19368192987</v>
      </c>
      <c r="J25" s="471">
        <v>20666370214</v>
      </c>
      <c r="K25" s="472">
        <v>15494735901</v>
      </c>
      <c r="M25" s="473" t="s">
        <v>2087</v>
      </c>
      <c r="N25" s="474">
        <v>4015</v>
      </c>
      <c r="O25" s="475">
        <v>-50</v>
      </c>
      <c r="P25" s="474">
        <v>879271</v>
      </c>
      <c r="Q25" s="474">
        <v>3585640565</v>
      </c>
      <c r="R25" s="474">
        <v>4090</v>
      </c>
      <c r="S25" s="474">
        <v>4175</v>
      </c>
      <c r="T25" s="474">
        <v>3940</v>
      </c>
      <c r="U25" s="474">
        <v>144540</v>
      </c>
      <c r="V25" s="474">
        <v>36000000</v>
      </c>
    </row>
    <row r="26" spans="2:22" ht="12.95" customHeight="1">
      <c r="B26" s="467" t="s">
        <v>18</v>
      </c>
      <c r="C26" s="471">
        <v>26503832839</v>
      </c>
      <c r="D26" s="471">
        <v>27858086967</v>
      </c>
      <c r="E26" s="472">
        <v>29262887175</v>
      </c>
      <c r="G26" s="467" t="s">
        <v>55</v>
      </c>
      <c r="H26" s="470"/>
      <c r="I26" s="471">
        <v>5725563120</v>
      </c>
      <c r="J26" s="471">
        <v>6828563119</v>
      </c>
      <c r="K26" s="472">
        <v>4085721893</v>
      </c>
      <c r="M26" s="473" t="s">
        <v>2088</v>
      </c>
      <c r="N26" s="474">
        <v>4065</v>
      </c>
      <c r="O26" s="475">
        <v>115</v>
      </c>
      <c r="P26" s="474">
        <v>978602</v>
      </c>
      <c r="Q26" s="474">
        <v>3949554810</v>
      </c>
      <c r="R26" s="474">
        <v>4050</v>
      </c>
      <c r="S26" s="474">
        <v>4115</v>
      </c>
      <c r="T26" s="474">
        <v>3915</v>
      </c>
      <c r="U26" s="474">
        <v>146340</v>
      </c>
      <c r="V26" s="474">
        <v>36000000</v>
      </c>
    </row>
    <row r="27" spans="2:22" ht="12.95" customHeight="1">
      <c r="B27" s="467" t="s">
        <v>4096</v>
      </c>
      <c r="C27" s="471">
        <v>20841962381</v>
      </c>
      <c r="D27" s="471">
        <v>21640009967</v>
      </c>
      <c r="E27" s="472">
        <v>22216607757</v>
      </c>
      <c r="G27" s="467" t="s">
        <v>56</v>
      </c>
      <c r="H27" s="470"/>
      <c r="I27" s="471">
        <v>13642629867</v>
      </c>
      <c r="J27" s="471">
        <v>13837807095</v>
      </c>
      <c r="K27" s="472">
        <v>11409014008</v>
      </c>
      <c r="M27" s="473" t="s">
        <v>2089</v>
      </c>
      <c r="N27" s="474">
        <v>3950</v>
      </c>
      <c r="O27" s="475">
        <v>105</v>
      </c>
      <c r="P27" s="474">
        <v>1126232</v>
      </c>
      <c r="Q27" s="474">
        <v>4454736920</v>
      </c>
      <c r="R27" s="474">
        <v>3845</v>
      </c>
      <c r="S27" s="474">
        <v>4090</v>
      </c>
      <c r="T27" s="474">
        <v>3805</v>
      </c>
      <c r="U27" s="474">
        <v>142200</v>
      </c>
      <c r="V27" s="474">
        <v>36000000</v>
      </c>
    </row>
    <row r="28" spans="2:22" ht="12.95" customHeight="1">
      <c r="B28" s="467" t="s">
        <v>4676</v>
      </c>
      <c r="C28" s="471">
        <v>240342529</v>
      </c>
      <c r="D28" s="471">
        <v>729873395</v>
      </c>
      <c r="E28" s="472">
        <v>106965003</v>
      </c>
      <c r="G28" s="467" t="s">
        <v>59</v>
      </c>
      <c r="H28" s="470"/>
      <c r="I28" s="471">
        <v>746870741</v>
      </c>
      <c r="J28" s="471">
        <v>394510564</v>
      </c>
      <c r="K28" s="472">
        <v>102880734</v>
      </c>
      <c r="M28" s="473" t="s">
        <v>2090</v>
      </c>
      <c r="N28" s="474">
        <v>3845</v>
      </c>
      <c r="O28" s="475">
        <v>135</v>
      </c>
      <c r="P28" s="474">
        <v>702582</v>
      </c>
      <c r="Q28" s="474">
        <v>2667771830</v>
      </c>
      <c r="R28" s="474">
        <v>3695</v>
      </c>
      <c r="S28" s="474">
        <v>3870</v>
      </c>
      <c r="T28" s="474">
        <v>3670</v>
      </c>
      <c r="U28" s="474">
        <v>138420</v>
      </c>
      <c r="V28" s="474">
        <v>36000000</v>
      </c>
    </row>
    <row r="29" spans="2:22" ht="12.95" customHeight="1">
      <c r="B29" s="467" t="s">
        <v>4677</v>
      </c>
      <c r="C29" s="471">
        <v>1879499</v>
      </c>
      <c r="D29" s="471">
        <v>35285065</v>
      </c>
      <c r="E29" s="472">
        <v>1931223</v>
      </c>
      <c r="G29" s="467" t="s">
        <v>60</v>
      </c>
      <c r="H29" s="470"/>
      <c r="I29" s="471">
        <v>1048157704</v>
      </c>
      <c r="J29" s="471">
        <v>796985212</v>
      </c>
      <c r="K29" s="472">
        <v>826809480</v>
      </c>
      <c r="M29" s="473" t="s">
        <v>2091</v>
      </c>
      <c r="N29" s="474">
        <v>3710</v>
      </c>
      <c r="O29" s="475">
        <v>-20</v>
      </c>
      <c r="P29" s="474">
        <v>198459</v>
      </c>
      <c r="Q29" s="474">
        <v>732448675</v>
      </c>
      <c r="R29" s="474">
        <v>3750</v>
      </c>
      <c r="S29" s="474">
        <v>3775</v>
      </c>
      <c r="T29" s="474">
        <v>3650</v>
      </c>
      <c r="U29" s="474">
        <v>133560</v>
      </c>
      <c r="V29" s="474">
        <v>36000000</v>
      </c>
    </row>
    <row r="30" spans="2:22" ht="12.95" customHeight="1">
      <c r="B30" s="467" t="s">
        <v>4678</v>
      </c>
      <c r="C30" s="471">
        <v>1117328598</v>
      </c>
      <c r="D30" s="471">
        <v>733606017</v>
      </c>
      <c r="E30" s="472">
        <v>445822171</v>
      </c>
      <c r="G30" s="467" t="s">
        <v>57</v>
      </c>
      <c r="H30" s="470"/>
      <c r="I30" s="471">
        <v>2074585031</v>
      </c>
      <c r="J30" s="471">
        <v>3067909993</v>
      </c>
      <c r="K30" s="472">
        <v>238289688</v>
      </c>
      <c r="M30" s="473" t="s">
        <v>2093</v>
      </c>
      <c r="N30" s="474">
        <v>3730</v>
      </c>
      <c r="O30" s="475">
        <v>-10</v>
      </c>
      <c r="P30" s="474">
        <v>234177</v>
      </c>
      <c r="Q30" s="474">
        <v>870533330</v>
      </c>
      <c r="R30" s="474">
        <v>3740</v>
      </c>
      <c r="S30" s="474">
        <v>3800</v>
      </c>
      <c r="T30" s="474">
        <v>3675</v>
      </c>
      <c r="U30" s="474">
        <v>134280</v>
      </c>
      <c r="V30" s="474">
        <v>36000000</v>
      </c>
    </row>
    <row r="31" spans="2:22" ht="12.95" customHeight="1">
      <c r="B31" s="467" t="s">
        <v>4679</v>
      </c>
      <c r="C31" s="471">
        <v>218872054</v>
      </c>
      <c r="D31" s="471">
        <v>209312523</v>
      </c>
      <c r="E31" s="472">
        <v>249687957</v>
      </c>
      <c r="G31" s="467" t="s">
        <v>58</v>
      </c>
      <c r="H31" s="470"/>
      <c r="I31" s="471">
        <v>1928466170</v>
      </c>
      <c r="J31" s="471">
        <v>1295259669</v>
      </c>
      <c r="K31" s="472">
        <v>5669872392</v>
      </c>
      <c r="M31" s="473" t="s">
        <v>2096</v>
      </c>
      <c r="N31" s="474">
        <v>3740</v>
      </c>
      <c r="O31" s="475">
        <v>0</v>
      </c>
      <c r="P31" s="474">
        <v>227591</v>
      </c>
      <c r="Q31" s="474">
        <v>849433330</v>
      </c>
      <c r="R31" s="474">
        <v>3770</v>
      </c>
      <c r="S31" s="474">
        <v>3800</v>
      </c>
      <c r="T31" s="474">
        <v>3675</v>
      </c>
      <c r="U31" s="474">
        <v>134640</v>
      </c>
      <c r="V31" s="474">
        <v>36000000</v>
      </c>
    </row>
    <row r="32" spans="2:22" ht="12.95" customHeight="1">
      <c r="B32" s="467" t="s">
        <v>4102</v>
      </c>
      <c r="C32" s="471">
        <v>4000000000</v>
      </c>
      <c r="D32" s="471">
        <v>4510000000</v>
      </c>
      <c r="E32" s="472">
        <v>6124116738</v>
      </c>
      <c r="G32" s="467" t="s">
        <v>4680</v>
      </c>
      <c r="H32" s="470"/>
      <c r="I32" s="471">
        <v>712262825</v>
      </c>
      <c r="J32" s="471">
        <v>-410331196</v>
      </c>
      <c r="K32" s="472">
        <v>855780263</v>
      </c>
      <c r="M32" s="473" t="s">
        <v>2098</v>
      </c>
      <c r="N32" s="474">
        <v>3740</v>
      </c>
      <c r="O32" s="475">
        <v>10</v>
      </c>
      <c r="P32" s="474">
        <v>669472</v>
      </c>
      <c r="Q32" s="474">
        <v>2514479510</v>
      </c>
      <c r="R32" s="474">
        <v>3800</v>
      </c>
      <c r="S32" s="474">
        <v>3880</v>
      </c>
      <c r="T32" s="474">
        <v>3655</v>
      </c>
      <c r="U32" s="474">
        <v>134640</v>
      </c>
      <c r="V32" s="474">
        <v>36000000</v>
      </c>
    </row>
    <row r="33" spans="2:22" ht="12.95" customHeight="1">
      <c r="B33" s="467" t="s">
        <v>4681</v>
      </c>
      <c r="C33" s="471">
        <v>83447778</v>
      </c>
      <c r="D33" s="468">
        <v>0</v>
      </c>
      <c r="E33" s="472">
        <v>117756326</v>
      </c>
      <c r="G33" s="467" t="s">
        <v>61</v>
      </c>
      <c r="H33" s="470"/>
      <c r="I33" s="471">
        <v>14199724590</v>
      </c>
      <c r="J33" s="471">
        <v>14797651575</v>
      </c>
      <c r="K33" s="472">
        <v>6109282821</v>
      </c>
      <c r="M33" s="473" t="s">
        <v>2100</v>
      </c>
      <c r="N33" s="474">
        <v>3730</v>
      </c>
      <c r="O33" s="475">
        <v>115</v>
      </c>
      <c r="P33" s="474">
        <v>922885</v>
      </c>
      <c r="Q33" s="474">
        <v>3457148200</v>
      </c>
      <c r="R33" s="474">
        <v>3675</v>
      </c>
      <c r="S33" s="474">
        <v>3845</v>
      </c>
      <c r="T33" s="474">
        <v>3635</v>
      </c>
      <c r="U33" s="474">
        <v>134280</v>
      </c>
      <c r="V33" s="474">
        <v>36000000</v>
      </c>
    </row>
    <row r="34" spans="2:22" ht="12.95" customHeight="1">
      <c r="B34" s="467" t="s">
        <v>20</v>
      </c>
      <c r="C34" s="471">
        <v>1266630</v>
      </c>
      <c r="D34" s="468">
        <v>0</v>
      </c>
      <c r="E34" s="469">
        <v>0</v>
      </c>
      <c r="G34" s="467" t="s">
        <v>62</v>
      </c>
      <c r="H34" s="470"/>
      <c r="I34" s="471">
        <v>2933369285</v>
      </c>
      <c r="J34" s="471">
        <v>3074640341</v>
      </c>
      <c r="K34" s="472">
        <v>1178211615</v>
      </c>
      <c r="M34" s="473" t="s">
        <v>2102</v>
      </c>
      <c r="N34" s="474">
        <v>3615</v>
      </c>
      <c r="O34" s="475">
        <v>20</v>
      </c>
      <c r="P34" s="474">
        <v>209316</v>
      </c>
      <c r="Q34" s="474">
        <v>750289925</v>
      </c>
      <c r="R34" s="474">
        <v>3610</v>
      </c>
      <c r="S34" s="474">
        <v>3620</v>
      </c>
      <c r="T34" s="474">
        <v>3550</v>
      </c>
      <c r="U34" s="474">
        <v>130140</v>
      </c>
      <c r="V34" s="474">
        <v>36000000</v>
      </c>
    </row>
    <row r="35" spans="2:22" ht="12.95" customHeight="1">
      <c r="B35" s="467" t="s">
        <v>19</v>
      </c>
      <c r="C35" s="471">
        <v>11270610053</v>
      </c>
      <c r="D35" s="471">
        <v>4410563414</v>
      </c>
      <c r="E35" s="472">
        <v>5922835233</v>
      </c>
      <c r="G35" s="467" t="s">
        <v>63</v>
      </c>
      <c r="H35" s="470"/>
      <c r="I35" s="471">
        <v>11266355305</v>
      </c>
      <c r="J35" s="471">
        <v>11723011234</v>
      </c>
      <c r="K35" s="472">
        <v>4931071206</v>
      </c>
      <c r="M35" s="473" t="s">
        <v>2105</v>
      </c>
      <c r="N35" s="474">
        <v>3595</v>
      </c>
      <c r="O35" s="475">
        <v>95</v>
      </c>
      <c r="P35" s="474">
        <v>800482</v>
      </c>
      <c r="Q35" s="474">
        <v>2866981485</v>
      </c>
      <c r="R35" s="474">
        <v>3550</v>
      </c>
      <c r="S35" s="474">
        <v>3665</v>
      </c>
      <c r="T35" s="474">
        <v>3515</v>
      </c>
      <c r="U35" s="474">
        <v>129420</v>
      </c>
      <c r="V35" s="474">
        <v>36000000</v>
      </c>
    </row>
    <row r="36" spans="2:22" ht="12.95" customHeight="1">
      <c r="B36" s="467" t="s">
        <v>21</v>
      </c>
      <c r="C36" s="471">
        <v>239680000</v>
      </c>
      <c r="D36" s="468">
        <v>0</v>
      </c>
      <c r="E36" s="469">
        <v>0</v>
      </c>
      <c r="G36" s="467" t="s">
        <v>64</v>
      </c>
      <c r="H36" s="470"/>
      <c r="I36" s="471">
        <v>-1534930317</v>
      </c>
      <c r="J36" s="471">
        <v>587619154</v>
      </c>
      <c r="K36" s="472">
        <v>-125761389</v>
      </c>
      <c r="M36" s="473" t="s">
        <v>2108</v>
      </c>
      <c r="N36" s="474">
        <v>3500</v>
      </c>
      <c r="O36" s="475">
        <v>130</v>
      </c>
      <c r="P36" s="474">
        <v>369951</v>
      </c>
      <c r="Q36" s="474">
        <v>1288434630</v>
      </c>
      <c r="R36" s="474">
        <v>3385</v>
      </c>
      <c r="S36" s="474">
        <v>3540</v>
      </c>
      <c r="T36" s="474">
        <v>3385</v>
      </c>
      <c r="U36" s="474">
        <v>126000</v>
      </c>
      <c r="V36" s="474">
        <v>36000000</v>
      </c>
    </row>
    <row r="37" spans="2:22" ht="12.95" customHeight="1">
      <c r="B37" s="467" t="s">
        <v>4682</v>
      </c>
      <c r="C37" s="471">
        <v>239680000</v>
      </c>
      <c r="D37" s="468">
        <v>0</v>
      </c>
      <c r="E37" s="469">
        <v>0</v>
      </c>
      <c r="G37" s="467" t="s">
        <v>80</v>
      </c>
      <c r="H37" s="470"/>
      <c r="I37" s="471">
        <v>-92994056</v>
      </c>
      <c r="J37" s="471">
        <v>-371471980</v>
      </c>
      <c r="K37" s="472">
        <v>92335529</v>
      </c>
      <c r="M37" s="473" t="s">
        <v>2109</v>
      </c>
      <c r="N37" s="474">
        <v>3370</v>
      </c>
      <c r="O37" s="475">
        <v>-30</v>
      </c>
      <c r="P37" s="474">
        <v>107772</v>
      </c>
      <c r="Q37" s="474">
        <v>364482370</v>
      </c>
      <c r="R37" s="474">
        <v>3425</v>
      </c>
      <c r="S37" s="474">
        <v>3465</v>
      </c>
      <c r="T37" s="474">
        <v>3315</v>
      </c>
      <c r="U37" s="474">
        <v>121320</v>
      </c>
      <c r="V37" s="474">
        <v>36000000</v>
      </c>
    </row>
    <row r="38" spans="2:22" ht="12.95" customHeight="1">
      <c r="B38" s="467" t="s">
        <v>23</v>
      </c>
      <c r="C38" s="471">
        <v>180108645767</v>
      </c>
      <c r="D38" s="471">
        <v>166085142392</v>
      </c>
      <c r="E38" s="472">
        <v>155505605158</v>
      </c>
      <c r="G38" s="467" t="s">
        <v>81</v>
      </c>
      <c r="H38" s="470"/>
      <c r="I38" s="471">
        <v>-82101077</v>
      </c>
      <c r="J38" s="471">
        <v>-395825750</v>
      </c>
      <c r="K38" s="472">
        <v>92335529</v>
      </c>
      <c r="M38" s="473" t="s">
        <v>2112</v>
      </c>
      <c r="N38" s="474">
        <v>3400</v>
      </c>
      <c r="O38" s="475">
        <v>-30</v>
      </c>
      <c r="P38" s="474">
        <v>93950</v>
      </c>
      <c r="Q38" s="474">
        <v>319842605</v>
      </c>
      <c r="R38" s="474">
        <v>3425</v>
      </c>
      <c r="S38" s="474">
        <v>3440</v>
      </c>
      <c r="T38" s="474">
        <v>3215</v>
      </c>
      <c r="U38" s="474">
        <v>122400</v>
      </c>
      <c r="V38" s="474">
        <v>36000000</v>
      </c>
    </row>
    <row r="39" spans="2:22" ht="12.95" customHeight="1">
      <c r="B39" s="467" t="s">
        <v>24</v>
      </c>
      <c r="C39" s="471">
        <v>21828649</v>
      </c>
      <c r="D39" s="468">
        <v>0</v>
      </c>
      <c r="E39" s="472">
        <v>500000000</v>
      </c>
      <c r="G39" s="467" t="s">
        <v>1477</v>
      </c>
      <c r="H39" s="470"/>
      <c r="I39" s="471">
        <v>-10892979</v>
      </c>
      <c r="J39" s="471">
        <v>24353770</v>
      </c>
      <c r="K39" s="469">
        <v>0</v>
      </c>
      <c r="M39" s="473" t="s">
        <v>2113</v>
      </c>
      <c r="N39" s="474">
        <v>3430</v>
      </c>
      <c r="O39" s="475">
        <v>60</v>
      </c>
      <c r="P39" s="474">
        <v>145452</v>
      </c>
      <c r="Q39" s="474">
        <v>496766445</v>
      </c>
      <c r="R39" s="474">
        <v>3375</v>
      </c>
      <c r="S39" s="474">
        <v>3470</v>
      </c>
      <c r="T39" s="474">
        <v>3365</v>
      </c>
      <c r="U39" s="474">
        <v>123480</v>
      </c>
      <c r="V39" s="474">
        <v>36000000</v>
      </c>
    </row>
    <row r="40" spans="2:22" ht="12.95" customHeight="1">
      <c r="B40" s="467" t="s">
        <v>4683</v>
      </c>
      <c r="C40" s="471">
        <v>21860027745</v>
      </c>
      <c r="D40" s="471">
        <v>18075880121</v>
      </c>
      <c r="E40" s="472">
        <v>18075445121</v>
      </c>
      <c r="G40" s="467" t="s">
        <v>65</v>
      </c>
      <c r="H40" s="470"/>
      <c r="I40" s="471">
        <v>-1441936261</v>
      </c>
      <c r="J40" s="471">
        <v>959091134</v>
      </c>
      <c r="K40" s="472">
        <v>-218096918</v>
      </c>
      <c r="M40" s="473" t="s">
        <v>2114</v>
      </c>
      <c r="N40" s="474">
        <v>3370</v>
      </c>
      <c r="O40" s="475">
        <v>0</v>
      </c>
      <c r="P40" s="474">
        <v>51666</v>
      </c>
      <c r="Q40" s="474">
        <v>173648335</v>
      </c>
      <c r="R40" s="474">
        <v>3410</v>
      </c>
      <c r="S40" s="474">
        <v>3410</v>
      </c>
      <c r="T40" s="474">
        <v>3345</v>
      </c>
      <c r="U40" s="474">
        <v>121320</v>
      </c>
      <c r="V40" s="474">
        <v>36000000</v>
      </c>
    </row>
    <row r="41" spans="2:22" ht="12.95" customHeight="1">
      <c r="B41" s="467" t="s">
        <v>30</v>
      </c>
      <c r="C41" s="471">
        <v>107400000</v>
      </c>
      <c r="D41" s="471">
        <v>110885000</v>
      </c>
      <c r="E41" s="472">
        <v>14925000</v>
      </c>
      <c r="G41" s="467" t="s">
        <v>1477</v>
      </c>
      <c r="H41" s="470"/>
      <c r="I41" s="471">
        <v>-1441936261</v>
      </c>
      <c r="J41" s="471">
        <v>959091134</v>
      </c>
      <c r="K41" s="472">
        <v>-218096918</v>
      </c>
      <c r="M41" s="473" t="s">
        <v>2115</v>
      </c>
      <c r="N41" s="474">
        <v>3370</v>
      </c>
      <c r="O41" s="475">
        <v>-30</v>
      </c>
      <c r="P41" s="474">
        <v>72101</v>
      </c>
      <c r="Q41" s="474">
        <v>243066740</v>
      </c>
      <c r="R41" s="474">
        <v>3430</v>
      </c>
      <c r="S41" s="474">
        <v>3430</v>
      </c>
      <c r="T41" s="474">
        <v>3330</v>
      </c>
      <c r="U41" s="474">
        <v>121320</v>
      </c>
      <c r="V41" s="474">
        <v>36000000</v>
      </c>
    </row>
    <row r="42" spans="2:22" ht="12.95" customHeight="1">
      <c r="B42" s="467" t="s">
        <v>4684</v>
      </c>
      <c r="C42" s="471">
        <v>107400000</v>
      </c>
      <c r="D42" s="471">
        <v>110885000</v>
      </c>
      <c r="E42" s="472">
        <v>14925000</v>
      </c>
      <c r="G42" s="467" t="s">
        <v>67</v>
      </c>
      <c r="H42" s="470"/>
      <c r="I42" s="471">
        <v>9731424988</v>
      </c>
      <c r="J42" s="471">
        <v>12310630388</v>
      </c>
      <c r="K42" s="472">
        <v>4805309817</v>
      </c>
      <c r="M42" s="473" t="s">
        <v>2117</v>
      </c>
      <c r="N42" s="474">
        <v>3400</v>
      </c>
      <c r="O42" s="475">
        <v>110</v>
      </c>
      <c r="P42" s="474">
        <v>74627</v>
      </c>
      <c r="Q42" s="474">
        <v>251560570</v>
      </c>
      <c r="R42" s="474">
        <v>3295</v>
      </c>
      <c r="S42" s="474">
        <v>3420</v>
      </c>
      <c r="T42" s="474">
        <v>3295</v>
      </c>
      <c r="U42" s="474">
        <v>122400</v>
      </c>
      <c r="V42" s="474">
        <v>36000000</v>
      </c>
    </row>
    <row r="43" spans="2:22" ht="12.95" customHeight="1">
      <c r="B43" s="467" t="s">
        <v>4285</v>
      </c>
      <c r="C43" s="471">
        <v>37248584609</v>
      </c>
      <c r="D43" s="471">
        <v>38253614029</v>
      </c>
      <c r="E43" s="472">
        <v>35819903550</v>
      </c>
      <c r="G43" s="467" t="s">
        <v>72</v>
      </c>
      <c r="H43" s="470"/>
      <c r="I43" s="468"/>
      <c r="J43" s="468"/>
      <c r="K43" s="469"/>
      <c r="M43" s="473" t="s">
        <v>2119</v>
      </c>
      <c r="N43" s="474">
        <v>3290</v>
      </c>
      <c r="O43" s="475">
        <v>-110</v>
      </c>
      <c r="P43" s="474">
        <v>91529</v>
      </c>
      <c r="Q43" s="474">
        <v>307864755</v>
      </c>
      <c r="R43" s="474">
        <v>3390</v>
      </c>
      <c r="S43" s="474">
        <v>3415</v>
      </c>
      <c r="T43" s="474">
        <v>3265</v>
      </c>
      <c r="U43" s="474">
        <v>118440</v>
      </c>
      <c r="V43" s="474">
        <v>36000000</v>
      </c>
    </row>
    <row r="44" spans="2:22" ht="12.95" customHeight="1">
      <c r="B44" s="467" t="s">
        <v>28</v>
      </c>
      <c r="C44" s="471">
        <v>99994752451</v>
      </c>
      <c r="D44" s="471">
        <v>96701891355</v>
      </c>
      <c r="E44" s="472">
        <v>100819350896</v>
      </c>
      <c r="G44" s="476" t="s">
        <v>383</v>
      </c>
      <c r="H44" s="477"/>
      <c r="I44" s="478">
        <v>317</v>
      </c>
      <c r="J44" s="478">
        <v>327</v>
      </c>
      <c r="K44" s="479">
        <v>138</v>
      </c>
      <c r="M44" s="473" t="s">
        <v>2121</v>
      </c>
      <c r="N44" s="474">
        <v>3400</v>
      </c>
      <c r="O44" s="475">
        <v>0</v>
      </c>
      <c r="P44" s="474">
        <v>87266</v>
      </c>
      <c r="Q44" s="474">
        <v>297122335</v>
      </c>
      <c r="R44" s="474">
        <v>3400</v>
      </c>
      <c r="S44" s="474">
        <v>3435</v>
      </c>
      <c r="T44" s="474">
        <v>3385</v>
      </c>
      <c r="U44" s="474">
        <v>122400</v>
      </c>
      <c r="V44" s="474">
        <v>36000000</v>
      </c>
    </row>
    <row r="45" spans="2:22" ht="12.95" customHeight="1">
      <c r="B45" s="467" t="s">
        <v>1245</v>
      </c>
      <c r="C45" s="471">
        <v>3082320191</v>
      </c>
      <c r="D45" s="471">
        <v>174071834</v>
      </c>
      <c r="E45" s="472">
        <v>177321830</v>
      </c>
      <c r="M45" s="473" t="s">
        <v>2122</v>
      </c>
      <c r="N45" s="474">
        <v>3400</v>
      </c>
      <c r="O45" s="475">
        <v>-10</v>
      </c>
      <c r="P45" s="474">
        <v>58297</v>
      </c>
      <c r="Q45" s="474">
        <v>198920000</v>
      </c>
      <c r="R45" s="474">
        <v>3410</v>
      </c>
      <c r="S45" s="474">
        <v>3440</v>
      </c>
      <c r="T45" s="474">
        <v>3390</v>
      </c>
      <c r="U45" s="474">
        <v>122400</v>
      </c>
      <c r="V45" s="474">
        <v>36000000</v>
      </c>
    </row>
    <row r="46" spans="2:22" ht="12.95" customHeight="1">
      <c r="B46" s="467" t="s">
        <v>29</v>
      </c>
      <c r="C46" s="471">
        <v>6349444614</v>
      </c>
      <c r="D46" s="471">
        <v>6426719802</v>
      </c>
      <c r="E46" s="469">
        <v>0</v>
      </c>
      <c r="G46" s="480" t="s">
        <v>4685</v>
      </c>
      <c r="H46" s="480"/>
      <c r="I46" s="457"/>
      <c r="J46" s="457"/>
      <c r="M46" s="473" t="s">
        <v>2124</v>
      </c>
      <c r="N46" s="474">
        <v>3410</v>
      </c>
      <c r="O46" s="475">
        <v>0</v>
      </c>
      <c r="P46" s="474">
        <v>74637</v>
      </c>
      <c r="Q46" s="474">
        <v>255140055</v>
      </c>
      <c r="R46" s="474">
        <v>3450</v>
      </c>
      <c r="S46" s="474">
        <v>3450</v>
      </c>
      <c r="T46" s="474">
        <v>3385</v>
      </c>
      <c r="U46" s="474">
        <v>122760</v>
      </c>
      <c r="V46" s="474">
        <v>36000000</v>
      </c>
    </row>
    <row r="47" spans="2:22" ht="12.95" customHeight="1">
      <c r="B47" s="467" t="s">
        <v>31</v>
      </c>
      <c r="C47" s="471">
        <v>860231275</v>
      </c>
      <c r="D47" s="471">
        <v>337158761</v>
      </c>
      <c r="E47" s="472">
        <v>98658761</v>
      </c>
      <c r="G47" s="481" t="s">
        <v>526</v>
      </c>
      <c r="H47" s="481"/>
      <c r="I47" s="481"/>
      <c r="J47" s="481"/>
      <c r="M47" s="473" t="s">
        <v>2126</v>
      </c>
      <c r="N47" s="474">
        <v>3410</v>
      </c>
      <c r="O47" s="475">
        <v>0</v>
      </c>
      <c r="P47" s="474">
        <v>55945</v>
      </c>
      <c r="Q47" s="474">
        <v>190550720</v>
      </c>
      <c r="R47" s="474">
        <v>3415</v>
      </c>
      <c r="S47" s="474">
        <v>3450</v>
      </c>
      <c r="T47" s="474">
        <v>3385</v>
      </c>
      <c r="U47" s="474">
        <v>122760</v>
      </c>
      <c r="V47" s="474">
        <v>36000000</v>
      </c>
    </row>
    <row r="48" spans="2:22" ht="12.95" customHeight="1">
      <c r="B48" s="467" t="s">
        <v>25</v>
      </c>
      <c r="C48" s="471">
        <v>10404921490</v>
      </c>
      <c r="D48" s="471">
        <v>6004921490</v>
      </c>
      <c r="E48" s="469">
        <v>0</v>
      </c>
      <c r="G48" s="482" t="s">
        <v>1333</v>
      </c>
      <c r="H48" s="483"/>
      <c r="I48" s="484" t="s">
        <v>1241</v>
      </c>
      <c r="J48" s="485" t="s">
        <v>1242</v>
      </c>
      <c r="M48" s="473" t="s">
        <v>2128</v>
      </c>
      <c r="N48" s="474">
        <v>3410</v>
      </c>
      <c r="O48" s="475">
        <v>-25</v>
      </c>
      <c r="P48" s="474">
        <v>75433</v>
      </c>
      <c r="Q48" s="474">
        <v>257592920</v>
      </c>
      <c r="R48" s="474">
        <v>3435</v>
      </c>
      <c r="S48" s="474">
        <v>3460</v>
      </c>
      <c r="T48" s="474">
        <v>3400</v>
      </c>
      <c r="U48" s="474">
        <v>122760</v>
      </c>
      <c r="V48" s="474">
        <v>36000000</v>
      </c>
    </row>
    <row r="49" spans="2:22" ht="12.95" customHeight="1">
      <c r="B49" s="467" t="s">
        <v>4686</v>
      </c>
      <c r="C49" s="471">
        <v>4921490</v>
      </c>
      <c r="D49" s="471">
        <v>4921490</v>
      </c>
      <c r="E49" s="469">
        <v>0</v>
      </c>
      <c r="G49" s="486" t="s">
        <v>73</v>
      </c>
      <c r="H49" s="487"/>
      <c r="I49" s="488">
        <v>8404241</v>
      </c>
      <c r="J49" s="489">
        <v>8389786</v>
      </c>
      <c r="M49" s="473" t="s">
        <v>2130</v>
      </c>
      <c r="N49" s="474">
        <v>3435</v>
      </c>
      <c r="O49" s="475">
        <v>20</v>
      </c>
      <c r="P49" s="474">
        <v>89671</v>
      </c>
      <c r="Q49" s="474">
        <v>307553210</v>
      </c>
      <c r="R49" s="474">
        <v>3425</v>
      </c>
      <c r="S49" s="474">
        <v>3450</v>
      </c>
      <c r="T49" s="474">
        <v>3395</v>
      </c>
      <c r="U49" s="474">
        <v>123660</v>
      </c>
      <c r="V49" s="474">
        <v>36000000</v>
      </c>
    </row>
    <row r="50" spans="2:22" ht="12.95" customHeight="1">
      <c r="B50" s="467" t="s">
        <v>4156</v>
      </c>
      <c r="C50" s="471">
        <v>10400000000</v>
      </c>
      <c r="D50" s="471">
        <v>6000000000</v>
      </c>
      <c r="E50" s="469">
        <v>0</v>
      </c>
      <c r="G50" s="486" t="s">
        <v>74</v>
      </c>
      <c r="H50" s="487"/>
      <c r="I50" s="488">
        <v>6710</v>
      </c>
      <c r="J50" s="489">
        <v>3250</v>
      </c>
      <c r="M50" s="473" t="s">
        <v>2131</v>
      </c>
      <c r="N50" s="474">
        <v>3415</v>
      </c>
      <c r="O50" s="475">
        <v>0</v>
      </c>
      <c r="P50" s="474">
        <v>77181</v>
      </c>
      <c r="Q50" s="474">
        <v>262323205</v>
      </c>
      <c r="R50" s="474">
        <v>3415</v>
      </c>
      <c r="S50" s="474">
        <v>3435</v>
      </c>
      <c r="T50" s="474">
        <v>3380</v>
      </c>
      <c r="U50" s="474">
        <v>122940</v>
      </c>
      <c r="V50" s="474">
        <v>36000000</v>
      </c>
    </row>
    <row r="51" spans="2:22" ht="12.95" customHeight="1">
      <c r="B51" s="467" t="s">
        <v>26</v>
      </c>
      <c r="C51" s="471">
        <v>179134743</v>
      </c>
      <c r="D51" s="468">
        <v>0</v>
      </c>
      <c r="E51" s="469">
        <v>0</v>
      </c>
      <c r="G51" s="490" t="s">
        <v>2745</v>
      </c>
      <c r="H51" s="491"/>
      <c r="I51" s="492">
        <v>77275</v>
      </c>
      <c r="J51" s="493">
        <v>12879</v>
      </c>
      <c r="M51" s="473" t="s">
        <v>2132</v>
      </c>
      <c r="N51" s="474">
        <v>3415</v>
      </c>
      <c r="O51" s="475">
        <v>70</v>
      </c>
      <c r="P51" s="474">
        <v>287783</v>
      </c>
      <c r="Q51" s="474">
        <v>984733010</v>
      </c>
      <c r="R51" s="474">
        <v>3345</v>
      </c>
      <c r="S51" s="474">
        <v>3480</v>
      </c>
      <c r="T51" s="474">
        <v>3345</v>
      </c>
      <c r="U51" s="474">
        <v>122940</v>
      </c>
      <c r="V51" s="474">
        <v>36000000</v>
      </c>
    </row>
    <row r="52" spans="2:22" ht="12.95" customHeight="1">
      <c r="B52" s="467" t="s">
        <v>32</v>
      </c>
      <c r="C52" s="471">
        <v>226025058989</v>
      </c>
      <c r="D52" s="471">
        <v>206239630429</v>
      </c>
      <c r="E52" s="472">
        <v>194930753255</v>
      </c>
      <c r="M52" s="473" t="s">
        <v>2133</v>
      </c>
      <c r="N52" s="474">
        <v>3345</v>
      </c>
      <c r="O52" s="475">
        <v>20</v>
      </c>
      <c r="P52" s="474">
        <v>102008</v>
      </c>
      <c r="Q52" s="474">
        <v>342346720</v>
      </c>
      <c r="R52" s="474">
        <v>3325</v>
      </c>
      <c r="S52" s="474">
        <v>3390</v>
      </c>
      <c r="T52" s="474">
        <v>3320</v>
      </c>
      <c r="U52" s="474">
        <v>120420</v>
      </c>
      <c r="V52" s="474">
        <v>36000000</v>
      </c>
    </row>
    <row r="53" spans="2:22" ht="12.95" customHeight="1">
      <c r="B53" s="467" t="s">
        <v>33</v>
      </c>
      <c r="C53" s="468"/>
      <c r="D53" s="468"/>
      <c r="E53" s="469"/>
      <c r="M53" s="473" t="s">
        <v>2134</v>
      </c>
      <c r="N53" s="474">
        <v>3325</v>
      </c>
      <c r="O53" s="475">
        <v>-40</v>
      </c>
      <c r="P53" s="474">
        <v>155342</v>
      </c>
      <c r="Q53" s="474">
        <v>520725820</v>
      </c>
      <c r="R53" s="474">
        <v>3370</v>
      </c>
      <c r="S53" s="474">
        <v>3410</v>
      </c>
      <c r="T53" s="474">
        <v>3310</v>
      </c>
      <c r="U53" s="474">
        <v>119700</v>
      </c>
      <c r="V53" s="474">
        <v>36000000</v>
      </c>
    </row>
    <row r="54" spans="2:22" ht="12.95" customHeight="1">
      <c r="B54" s="467" t="s">
        <v>34</v>
      </c>
      <c r="C54" s="471">
        <v>57485886838</v>
      </c>
      <c r="D54" s="471">
        <v>44791869418</v>
      </c>
      <c r="E54" s="472">
        <v>41817246702</v>
      </c>
      <c r="M54" s="473" t="s">
        <v>2135</v>
      </c>
      <c r="N54" s="474">
        <v>3365</v>
      </c>
      <c r="O54" s="475">
        <v>5</v>
      </c>
      <c r="P54" s="474">
        <v>162932</v>
      </c>
      <c r="Q54" s="474">
        <v>548245505</v>
      </c>
      <c r="R54" s="474">
        <v>3370</v>
      </c>
      <c r="S54" s="474">
        <v>3405</v>
      </c>
      <c r="T54" s="474">
        <v>3325</v>
      </c>
      <c r="U54" s="474">
        <v>121140</v>
      </c>
      <c r="V54" s="474">
        <v>36000000</v>
      </c>
    </row>
    <row r="55" spans="2:22" ht="12.95" customHeight="1">
      <c r="B55" s="467" t="s">
        <v>35</v>
      </c>
      <c r="C55" s="471">
        <v>54635175135</v>
      </c>
      <c r="D55" s="471">
        <v>41721352006</v>
      </c>
      <c r="E55" s="472">
        <v>41224512198</v>
      </c>
      <c r="M55" s="473" t="s">
        <v>2136</v>
      </c>
      <c r="N55" s="474">
        <v>3360</v>
      </c>
      <c r="O55" s="475">
        <v>45</v>
      </c>
      <c r="P55" s="474">
        <v>215384</v>
      </c>
      <c r="Q55" s="474">
        <v>722478925</v>
      </c>
      <c r="R55" s="474">
        <v>3335</v>
      </c>
      <c r="S55" s="474">
        <v>3390</v>
      </c>
      <c r="T55" s="474">
        <v>3310</v>
      </c>
      <c r="U55" s="474">
        <v>120960</v>
      </c>
      <c r="V55" s="474">
        <v>36000000</v>
      </c>
    </row>
    <row r="56" spans="2:22" ht="12.95" customHeight="1">
      <c r="B56" s="467" t="s">
        <v>1419</v>
      </c>
      <c r="C56" s="471">
        <v>4765350773</v>
      </c>
      <c r="D56" s="471">
        <v>5146389347</v>
      </c>
      <c r="E56" s="472">
        <v>9000099084</v>
      </c>
      <c r="M56" s="473" t="s">
        <v>2137</v>
      </c>
      <c r="N56" s="474">
        <v>3315</v>
      </c>
      <c r="O56" s="475">
        <v>-20</v>
      </c>
      <c r="P56" s="474">
        <v>142885</v>
      </c>
      <c r="Q56" s="474">
        <v>474391285</v>
      </c>
      <c r="R56" s="474">
        <v>3310</v>
      </c>
      <c r="S56" s="474">
        <v>3350</v>
      </c>
      <c r="T56" s="474">
        <v>3280</v>
      </c>
      <c r="U56" s="474">
        <v>119340</v>
      </c>
      <c r="V56" s="474">
        <v>36000000</v>
      </c>
    </row>
    <row r="57" spans="2:22" ht="12.95" customHeight="1">
      <c r="B57" s="467" t="s">
        <v>1420</v>
      </c>
      <c r="C57" s="471">
        <v>4233223538</v>
      </c>
      <c r="D57" s="471">
        <v>2540311033</v>
      </c>
      <c r="E57" s="472">
        <v>3045080075</v>
      </c>
      <c r="M57" s="473" t="s">
        <v>2138</v>
      </c>
      <c r="N57" s="474">
        <v>3335</v>
      </c>
      <c r="O57" s="475">
        <v>60</v>
      </c>
      <c r="P57" s="474">
        <v>183069</v>
      </c>
      <c r="Q57" s="474">
        <v>608509105</v>
      </c>
      <c r="R57" s="474">
        <v>3275</v>
      </c>
      <c r="S57" s="474">
        <v>3360</v>
      </c>
      <c r="T57" s="474">
        <v>3250</v>
      </c>
      <c r="U57" s="474">
        <v>120060</v>
      </c>
      <c r="V57" s="474">
        <v>36000000</v>
      </c>
    </row>
    <row r="58" spans="2:22" ht="12.95" customHeight="1">
      <c r="B58" s="467" t="s">
        <v>1421</v>
      </c>
      <c r="C58" s="471">
        <v>1922405141</v>
      </c>
      <c r="D58" s="471">
        <v>1993614129</v>
      </c>
      <c r="E58" s="472">
        <v>971021322</v>
      </c>
      <c r="M58" s="473" t="s">
        <v>2139</v>
      </c>
      <c r="N58" s="474">
        <v>3275</v>
      </c>
      <c r="O58" s="475">
        <v>-15</v>
      </c>
      <c r="P58" s="474">
        <v>93156</v>
      </c>
      <c r="Q58" s="474">
        <v>304038325</v>
      </c>
      <c r="R58" s="474">
        <v>3310</v>
      </c>
      <c r="S58" s="474">
        <v>3310</v>
      </c>
      <c r="T58" s="474">
        <v>3245</v>
      </c>
      <c r="U58" s="474">
        <v>117900</v>
      </c>
      <c r="V58" s="474">
        <v>36000000</v>
      </c>
    </row>
    <row r="59" spans="2:22" ht="12.95" customHeight="1">
      <c r="B59" s="467" t="s">
        <v>1425</v>
      </c>
      <c r="C59" s="471">
        <v>50921413</v>
      </c>
      <c r="D59" s="471">
        <v>53718284</v>
      </c>
      <c r="E59" s="472">
        <v>49699752</v>
      </c>
      <c r="M59" s="473" t="s">
        <v>2140</v>
      </c>
      <c r="N59" s="474">
        <v>3290</v>
      </c>
      <c r="O59" s="475">
        <v>-5</v>
      </c>
      <c r="P59" s="474">
        <v>47065</v>
      </c>
      <c r="Q59" s="474">
        <v>154831975</v>
      </c>
      <c r="R59" s="474">
        <v>3310</v>
      </c>
      <c r="S59" s="474">
        <v>3320</v>
      </c>
      <c r="T59" s="474">
        <v>3240</v>
      </c>
      <c r="U59" s="474">
        <v>118440</v>
      </c>
      <c r="V59" s="474">
        <v>36000000</v>
      </c>
    </row>
    <row r="60" spans="2:22" ht="12.95" customHeight="1">
      <c r="B60" s="467" t="s">
        <v>4687</v>
      </c>
      <c r="C60" s="471">
        <v>786346490</v>
      </c>
      <c r="D60" s="471">
        <v>778258697</v>
      </c>
      <c r="E60" s="472">
        <v>468831714</v>
      </c>
      <c r="M60" s="473" t="s">
        <v>2144</v>
      </c>
      <c r="N60" s="474">
        <v>3295</v>
      </c>
      <c r="O60" s="475">
        <v>-20</v>
      </c>
      <c r="P60" s="474">
        <v>59876</v>
      </c>
      <c r="Q60" s="474">
        <v>198671200</v>
      </c>
      <c r="R60" s="474">
        <v>3315</v>
      </c>
      <c r="S60" s="474">
        <v>3355</v>
      </c>
      <c r="T60" s="474">
        <v>3285</v>
      </c>
      <c r="U60" s="474">
        <v>118620</v>
      </c>
      <c r="V60" s="474">
        <v>36000000</v>
      </c>
    </row>
    <row r="61" spans="2:22" ht="12.95" customHeight="1">
      <c r="B61" s="467" t="s">
        <v>1424</v>
      </c>
      <c r="C61" s="471">
        <v>469259628</v>
      </c>
      <c r="D61" s="471">
        <v>42420516</v>
      </c>
      <c r="E61" s="472">
        <v>23060251</v>
      </c>
      <c r="M61" s="473" t="s">
        <v>2146</v>
      </c>
      <c r="N61" s="474">
        <v>3315</v>
      </c>
      <c r="O61" s="475">
        <v>65</v>
      </c>
      <c r="P61" s="474">
        <v>112728</v>
      </c>
      <c r="Q61" s="474">
        <v>371096925</v>
      </c>
      <c r="R61" s="474">
        <v>3250</v>
      </c>
      <c r="S61" s="474">
        <v>3320</v>
      </c>
      <c r="T61" s="474">
        <v>3250</v>
      </c>
      <c r="U61" s="474">
        <v>119340</v>
      </c>
      <c r="V61" s="474">
        <v>36000000</v>
      </c>
    </row>
    <row r="62" spans="2:22" ht="12.95" customHeight="1">
      <c r="B62" s="467" t="s">
        <v>1418</v>
      </c>
      <c r="C62" s="471">
        <v>39897988152</v>
      </c>
      <c r="D62" s="471">
        <v>29500000000</v>
      </c>
      <c r="E62" s="472">
        <v>26000000000</v>
      </c>
      <c r="M62" s="473" t="s">
        <v>2148</v>
      </c>
      <c r="N62" s="474">
        <v>3250</v>
      </c>
      <c r="O62" s="475">
        <v>-50</v>
      </c>
      <c r="P62" s="474">
        <v>103932</v>
      </c>
      <c r="Q62" s="474">
        <v>337507895</v>
      </c>
      <c r="R62" s="474">
        <v>3300</v>
      </c>
      <c r="S62" s="474">
        <v>3300</v>
      </c>
      <c r="T62" s="474">
        <v>3240</v>
      </c>
      <c r="U62" s="474">
        <v>117000</v>
      </c>
      <c r="V62" s="474">
        <v>36000000</v>
      </c>
    </row>
    <row r="63" spans="2:22" ht="12.95" customHeight="1">
      <c r="B63" s="467" t="s">
        <v>4688</v>
      </c>
      <c r="C63" s="471">
        <v>2509680000</v>
      </c>
      <c r="D63" s="471">
        <v>1666640000</v>
      </c>
      <c r="E63" s="472">
        <v>1666720000</v>
      </c>
      <c r="M63" s="473" t="s">
        <v>2150</v>
      </c>
      <c r="N63" s="474">
        <v>3300</v>
      </c>
      <c r="O63" s="475">
        <v>20</v>
      </c>
      <c r="P63" s="474">
        <v>67060</v>
      </c>
      <c r="Q63" s="474">
        <v>219660515</v>
      </c>
      <c r="R63" s="474">
        <v>3285</v>
      </c>
      <c r="S63" s="474">
        <v>3305</v>
      </c>
      <c r="T63" s="474">
        <v>3255</v>
      </c>
      <c r="U63" s="474">
        <v>118800</v>
      </c>
      <c r="V63" s="474">
        <v>36000000</v>
      </c>
    </row>
    <row r="64" spans="2:22" ht="12.95" customHeight="1">
      <c r="B64" s="467" t="s">
        <v>83</v>
      </c>
      <c r="C64" s="471">
        <v>2005956524</v>
      </c>
      <c r="D64" s="471">
        <v>2453702813</v>
      </c>
      <c r="E64" s="469">
        <v>0</v>
      </c>
      <c r="M64" s="473" t="s">
        <v>2152</v>
      </c>
      <c r="N64" s="474">
        <v>3280</v>
      </c>
      <c r="O64" s="475">
        <v>100</v>
      </c>
      <c r="P64" s="474">
        <v>227059</v>
      </c>
      <c r="Q64" s="474">
        <v>738686980</v>
      </c>
      <c r="R64" s="474">
        <v>3190</v>
      </c>
      <c r="S64" s="474">
        <v>3305</v>
      </c>
      <c r="T64" s="474">
        <v>3190</v>
      </c>
      <c r="U64" s="474">
        <v>118080</v>
      </c>
      <c r="V64" s="474">
        <v>36000000</v>
      </c>
    </row>
    <row r="65" spans="2:22" ht="12.95" customHeight="1">
      <c r="B65" s="467" t="s">
        <v>4689</v>
      </c>
      <c r="C65" s="471">
        <v>844755179</v>
      </c>
      <c r="D65" s="471">
        <v>616814599</v>
      </c>
      <c r="E65" s="472">
        <v>592734504</v>
      </c>
      <c r="M65" s="473" t="s">
        <v>2153</v>
      </c>
      <c r="N65" s="474">
        <v>3180</v>
      </c>
      <c r="O65" s="475">
        <v>20</v>
      </c>
      <c r="P65" s="474">
        <v>127888</v>
      </c>
      <c r="Q65" s="474">
        <v>403798195</v>
      </c>
      <c r="R65" s="474">
        <v>3165</v>
      </c>
      <c r="S65" s="474">
        <v>3185</v>
      </c>
      <c r="T65" s="474">
        <v>3115</v>
      </c>
      <c r="U65" s="474">
        <v>114480</v>
      </c>
      <c r="V65" s="474">
        <v>36000000</v>
      </c>
    </row>
    <row r="66" spans="2:22" ht="12.95" customHeight="1">
      <c r="B66" s="467" t="s">
        <v>39</v>
      </c>
      <c r="C66" s="471">
        <v>18408108460</v>
      </c>
      <c r="D66" s="471">
        <v>14315121343</v>
      </c>
      <c r="E66" s="472">
        <v>14704955473</v>
      </c>
      <c r="M66" s="473" t="s">
        <v>2156</v>
      </c>
      <c r="N66" s="474">
        <v>3160</v>
      </c>
      <c r="O66" s="475">
        <v>-35</v>
      </c>
      <c r="P66" s="474">
        <v>267940</v>
      </c>
      <c r="Q66" s="474">
        <v>846405145</v>
      </c>
      <c r="R66" s="474">
        <v>3170</v>
      </c>
      <c r="S66" s="474">
        <v>3260</v>
      </c>
      <c r="T66" s="474">
        <v>3130</v>
      </c>
      <c r="U66" s="474">
        <v>113760</v>
      </c>
      <c r="V66" s="474">
        <v>36000000</v>
      </c>
    </row>
    <row r="67" spans="2:22" ht="12.95" customHeight="1">
      <c r="B67" s="467" t="s">
        <v>1431</v>
      </c>
      <c r="C67" s="471">
        <v>7259960000</v>
      </c>
      <c r="D67" s="471">
        <v>3049640000</v>
      </c>
      <c r="E67" s="472">
        <v>4170280000</v>
      </c>
      <c r="M67" s="473" t="s">
        <v>2158</v>
      </c>
      <c r="N67" s="474">
        <v>3195</v>
      </c>
      <c r="O67" s="475">
        <v>-45</v>
      </c>
      <c r="P67" s="474">
        <v>57821</v>
      </c>
      <c r="Q67" s="474">
        <v>186267775</v>
      </c>
      <c r="R67" s="474">
        <v>3230</v>
      </c>
      <c r="S67" s="474">
        <v>3260</v>
      </c>
      <c r="T67" s="474">
        <v>3195</v>
      </c>
      <c r="U67" s="474">
        <v>115020</v>
      </c>
      <c r="V67" s="474">
        <v>36000000</v>
      </c>
    </row>
    <row r="68" spans="2:22" ht="12.95" customHeight="1">
      <c r="B68" s="467" t="s">
        <v>4690</v>
      </c>
      <c r="C68" s="471">
        <v>453000000</v>
      </c>
      <c r="D68" s="471">
        <v>453000000</v>
      </c>
      <c r="E68" s="469">
        <v>0</v>
      </c>
      <c r="M68" s="473" t="s">
        <v>2160</v>
      </c>
      <c r="N68" s="474">
        <v>3240</v>
      </c>
      <c r="O68" s="475">
        <v>-20</v>
      </c>
      <c r="P68" s="474">
        <v>52938</v>
      </c>
      <c r="Q68" s="474">
        <v>171565040</v>
      </c>
      <c r="R68" s="474">
        <v>3260</v>
      </c>
      <c r="S68" s="474">
        <v>3260</v>
      </c>
      <c r="T68" s="474">
        <v>3225</v>
      </c>
      <c r="U68" s="474">
        <v>116640</v>
      </c>
      <c r="V68" s="474">
        <v>36000000</v>
      </c>
    </row>
    <row r="69" spans="2:22" ht="12.95" customHeight="1">
      <c r="B69" s="467" t="s">
        <v>1432</v>
      </c>
      <c r="C69" s="471">
        <v>6806960000</v>
      </c>
      <c r="D69" s="471">
        <v>2596640000</v>
      </c>
      <c r="E69" s="472">
        <v>4170280000</v>
      </c>
      <c r="M69" s="473" t="s">
        <v>2161</v>
      </c>
      <c r="N69" s="474">
        <v>3260</v>
      </c>
      <c r="O69" s="475">
        <v>35</v>
      </c>
      <c r="P69" s="474">
        <v>83045</v>
      </c>
      <c r="Q69" s="474">
        <v>268721075</v>
      </c>
      <c r="R69" s="474">
        <v>3225</v>
      </c>
      <c r="S69" s="474">
        <v>3270</v>
      </c>
      <c r="T69" s="474">
        <v>3205</v>
      </c>
      <c r="U69" s="474">
        <v>117360</v>
      </c>
      <c r="V69" s="474">
        <v>36000000</v>
      </c>
    </row>
    <row r="70" spans="2:22" ht="12.95" customHeight="1">
      <c r="B70" s="467" t="s">
        <v>1353</v>
      </c>
      <c r="C70" s="471">
        <v>974004076</v>
      </c>
      <c r="D70" s="471">
        <v>817821884</v>
      </c>
      <c r="E70" s="472">
        <v>418107029</v>
      </c>
      <c r="M70" s="473" t="s">
        <v>2162</v>
      </c>
      <c r="N70" s="474">
        <v>3225</v>
      </c>
      <c r="O70" s="475">
        <v>-30</v>
      </c>
      <c r="P70" s="474">
        <v>78330</v>
      </c>
      <c r="Q70" s="474">
        <v>252743065</v>
      </c>
      <c r="R70" s="474">
        <v>3250</v>
      </c>
      <c r="S70" s="474">
        <v>3290</v>
      </c>
      <c r="T70" s="474">
        <v>3185</v>
      </c>
      <c r="U70" s="474">
        <v>116100</v>
      </c>
      <c r="V70" s="474">
        <v>36000000</v>
      </c>
    </row>
    <row r="71" spans="2:22" ht="12.95" customHeight="1">
      <c r="B71" s="467" t="s">
        <v>76</v>
      </c>
      <c r="C71" s="471">
        <v>9827648062</v>
      </c>
      <c r="D71" s="471">
        <v>10184056300</v>
      </c>
      <c r="E71" s="472">
        <v>10116568444</v>
      </c>
      <c r="M71" s="473" t="s">
        <v>2163</v>
      </c>
      <c r="N71" s="474">
        <v>3255</v>
      </c>
      <c r="O71" s="475">
        <v>-5</v>
      </c>
      <c r="P71" s="474">
        <v>92843</v>
      </c>
      <c r="Q71" s="474">
        <v>299263165</v>
      </c>
      <c r="R71" s="474">
        <v>3285</v>
      </c>
      <c r="S71" s="474">
        <v>3285</v>
      </c>
      <c r="T71" s="474">
        <v>3205</v>
      </c>
      <c r="U71" s="474">
        <v>117180</v>
      </c>
      <c r="V71" s="474">
        <v>36000000</v>
      </c>
    </row>
    <row r="72" spans="2:22" ht="12.95" customHeight="1">
      <c r="B72" s="467" t="s">
        <v>107</v>
      </c>
      <c r="C72" s="471">
        <v>346496322</v>
      </c>
      <c r="D72" s="471">
        <v>263603159</v>
      </c>
      <c r="E72" s="469">
        <v>0</v>
      </c>
      <c r="M72" s="473" t="s">
        <v>2165</v>
      </c>
      <c r="N72" s="474">
        <v>3260</v>
      </c>
      <c r="O72" s="475">
        <v>45</v>
      </c>
      <c r="P72" s="474">
        <v>140247</v>
      </c>
      <c r="Q72" s="474">
        <v>453550370</v>
      </c>
      <c r="R72" s="474">
        <v>3195</v>
      </c>
      <c r="S72" s="474">
        <v>3275</v>
      </c>
      <c r="T72" s="474">
        <v>3185</v>
      </c>
      <c r="U72" s="474">
        <v>117360</v>
      </c>
      <c r="V72" s="474">
        <v>36000000</v>
      </c>
    </row>
    <row r="73" spans="2:22" ht="12.95" customHeight="1">
      <c r="B73" s="467" t="s">
        <v>42</v>
      </c>
      <c r="C73" s="471">
        <v>75893995298</v>
      </c>
      <c r="D73" s="471">
        <v>59106990761</v>
      </c>
      <c r="E73" s="472">
        <v>56522202175</v>
      </c>
      <c r="M73" s="473" t="s">
        <v>2166</v>
      </c>
      <c r="N73" s="474">
        <v>3215</v>
      </c>
      <c r="O73" s="475">
        <v>140</v>
      </c>
      <c r="P73" s="474">
        <v>360189</v>
      </c>
      <c r="Q73" s="474">
        <v>1149096415</v>
      </c>
      <c r="R73" s="474">
        <v>3080</v>
      </c>
      <c r="S73" s="474">
        <v>3330</v>
      </c>
      <c r="T73" s="474">
        <v>3060</v>
      </c>
      <c r="U73" s="474">
        <v>115740</v>
      </c>
      <c r="V73" s="474">
        <v>36000000</v>
      </c>
    </row>
    <row r="74" spans="2:22" ht="12.95" customHeight="1">
      <c r="B74" s="467" t="s">
        <v>43</v>
      </c>
      <c r="C74" s="468"/>
      <c r="D74" s="468"/>
      <c r="E74" s="469"/>
      <c r="M74" s="473" t="s">
        <v>2167</v>
      </c>
      <c r="N74" s="474">
        <v>3075</v>
      </c>
      <c r="O74" s="475">
        <v>40</v>
      </c>
      <c r="P74" s="474">
        <v>112207</v>
      </c>
      <c r="Q74" s="474">
        <v>343056970</v>
      </c>
      <c r="R74" s="474">
        <v>3045</v>
      </c>
      <c r="S74" s="474">
        <v>3090</v>
      </c>
      <c r="T74" s="474">
        <v>3030</v>
      </c>
      <c r="U74" s="474">
        <v>110700</v>
      </c>
      <c r="V74" s="474">
        <v>36000000</v>
      </c>
    </row>
    <row r="75" spans="2:22" ht="12.95" customHeight="1">
      <c r="B75" s="467" t="s">
        <v>44</v>
      </c>
      <c r="C75" s="471">
        <v>150131063691</v>
      </c>
      <c r="D75" s="471">
        <v>147132639668</v>
      </c>
      <c r="E75" s="472">
        <v>138408551080</v>
      </c>
      <c r="M75" s="473" t="s">
        <v>2168</v>
      </c>
      <c r="N75" s="474">
        <v>3035</v>
      </c>
      <c r="O75" s="475">
        <v>-25</v>
      </c>
      <c r="P75" s="474">
        <v>46525</v>
      </c>
      <c r="Q75" s="474">
        <v>140984495</v>
      </c>
      <c r="R75" s="474">
        <v>3065</v>
      </c>
      <c r="S75" s="474">
        <v>3065</v>
      </c>
      <c r="T75" s="474">
        <v>3010</v>
      </c>
      <c r="U75" s="474">
        <v>109260</v>
      </c>
      <c r="V75" s="474">
        <v>36000000</v>
      </c>
    </row>
    <row r="76" spans="2:22" ht="12.95" customHeight="1">
      <c r="B76" s="467" t="s">
        <v>45</v>
      </c>
      <c r="C76" s="471">
        <v>20051860000</v>
      </c>
      <c r="D76" s="471">
        <v>20051860000</v>
      </c>
      <c r="E76" s="472">
        <v>20051860000</v>
      </c>
      <c r="M76" s="473" t="s">
        <v>2170</v>
      </c>
      <c r="N76" s="474">
        <v>3060</v>
      </c>
      <c r="O76" s="475">
        <v>20</v>
      </c>
      <c r="P76" s="474">
        <v>97051</v>
      </c>
      <c r="Q76" s="474">
        <v>295048560</v>
      </c>
      <c r="R76" s="474">
        <v>3040</v>
      </c>
      <c r="S76" s="474">
        <v>3065</v>
      </c>
      <c r="T76" s="474">
        <v>3020</v>
      </c>
      <c r="U76" s="474">
        <v>110160</v>
      </c>
      <c r="V76" s="474">
        <v>36000000</v>
      </c>
    </row>
    <row r="77" spans="2:22" ht="12.95" customHeight="1">
      <c r="B77" s="467" t="s">
        <v>47</v>
      </c>
      <c r="C77" s="471">
        <v>-3897280510</v>
      </c>
      <c r="D77" s="471">
        <v>-750821345</v>
      </c>
      <c r="E77" s="472">
        <v>-750821345</v>
      </c>
      <c r="M77" s="473" t="s">
        <v>2171</v>
      </c>
      <c r="N77" s="474">
        <v>3040</v>
      </c>
      <c r="O77" s="475">
        <v>-15</v>
      </c>
      <c r="P77" s="474">
        <v>38451</v>
      </c>
      <c r="Q77" s="474">
        <v>116459395</v>
      </c>
      <c r="R77" s="474">
        <v>3030</v>
      </c>
      <c r="S77" s="474">
        <v>3060</v>
      </c>
      <c r="T77" s="474">
        <v>3005</v>
      </c>
      <c r="U77" s="474">
        <v>109440</v>
      </c>
      <c r="V77" s="474">
        <v>36000000</v>
      </c>
    </row>
    <row r="78" spans="2:22" ht="12.95" customHeight="1">
      <c r="B78" s="467" t="s">
        <v>4691</v>
      </c>
      <c r="C78" s="471">
        <v>-3897280510</v>
      </c>
      <c r="D78" s="471">
        <v>-750821345</v>
      </c>
      <c r="E78" s="472">
        <v>-750821345</v>
      </c>
      <c r="M78" s="473" t="s">
        <v>2173</v>
      </c>
      <c r="N78" s="474">
        <v>3055</v>
      </c>
      <c r="O78" s="475">
        <v>55</v>
      </c>
      <c r="P78" s="474">
        <v>66969</v>
      </c>
      <c r="Q78" s="474">
        <v>202430185</v>
      </c>
      <c r="R78" s="474">
        <v>3000</v>
      </c>
      <c r="S78" s="474">
        <v>3070</v>
      </c>
      <c r="T78" s="474">
        <v>2990</v>
      </c>
      <c r="U78" s="474">
        <v>109980</v>
      </c>
      <c r="V78" s="474">
        <v>36000000</v>
      </c>
    </row>
    <row r="79" spans="2:22" ht="12.95" customHeight="1">
      <c r="B79" s="467" t="s">
        <v>46</v>
      </c>
      <c r="C79" s="471">
        <v>45984657677</v>
      </c>
      <c r="D79" s="471">
        <v>45984657677</v>
      </c>
      <c r="E79" s="472">
        <v>45984657677</v>
      </c>
      <c r="M79" s="473" t="s">
        <v>2174</v>
      </c>
      <c r="N79" s="474">
        <v>3000</v>
      </c>
      <c r="O79" s="475">
        <v>0</v>
      </c>
      <c r="P79" s="474">
        <v>74114</v>
      </c>
      <c r="Q79" s="474">
        <v>218750095</v>
      </c>
      <c r="R79" s="474">
        <v>2995</v>
      </c>
      <c r="S79" s="474">
        <v>3005</v>
      </c>
      <c r="T79" s="474">
        <v>2910</v>
      </c>
      <c r="U79" s="474">
        <v>108000</v>
      </c>
      <c r="V79" s="474">
        <v>36000000</v>
      </c>
    </row>
    <row r="80" spans="2:22" ht="12.95" customHeight="1">
      <c r="B80" s="467" t="s">
        <v>78</v>
      </c>
      <c r="C80" s="471">
        <v>299551078</v>
      </c>
      <c r="D80" s="471">
        <v>1741487339</v>
      </c>
      <c r="E80" s="472">
        <v>782396205</v>
      </c>
      <c r="M80" s="473" t="s">
        <v>2176</v>
      </c>
      <c r="N80" s="474">
        <v>3000</v>
      </c>
      <c r="O80" s="475">
        <v>-85</v>
      </c>
      <c r="P80" s="474">
        <v>88629</v>
      </c>
      <c r="Q80" s="474">
        <v>268698930</v>
      </c>
      <c r="R80" s="474">
        <v>3100</v>
      </c>
      <c r="S80" s="474">
        <v>3100</v>
      </c>
      <c r="T80" s="474">
        <v>3000</v>
      </c>
      <c r="U80" s="474">
        <v>108000</v>
      </c>
      <c r="V80" s="474">
        <v>36000000</v>
      </c>
    </row>
    <row r="81" spans="2:22" ht="12.95" customHeight="1">
      <c r="B81" s="467" t="s">
        <v>48</v>
      </c>
      <c r="C81" s="471">
        <v>87692275446</v>
      </c>
      <c r="D81" s="471">
        <v>80105455997</v>
      </c>
      <c r="E81" s="472">
        <v>72340458543</v>
      </c>
      <c r="M81" s="473" t="s">
        <v>2177</v>
      </c>
      <c r="N81" s="474">
        <v>3085</v>
      </c>
      <c r="O81" s="475">
        <v>-125</v>
      </c>
      <c r="P81" s="474">
        <v>144499</v>
      </c>
      <c r="Q81" s="474">
        <v>452162845</v>
      </c>
      <c r="R81" s="474">
        <v>3210</v>
      </c>
      <c r="S81" s="474">
        <v>3230</v>
      </c>
      <c r="T81" s="474">
        <v>3065</v>
      </c>
      <c r="U81" s="474">
        <v>111060</v>
      </c>
      <c r="V81" s="474">
        <v>36000000</v>
      </c>
    </row>
    <row r="82" spans="2:22" ht="12.95" customHeight="1">
      <c r="B82" s="467" t="s">
        <v>50</v>
      </c>
      <c r="C82" s="471">
        <v>150131063691</v>
      </c>
      <c r="D82" s="471">
        <v>147132639668</v>
      </c>
      <c r="E82" s="472">
        <v>138408551080</v>
      </c>
      <c r="M82" s="494" t="s">
        <v>2179</v>
      </c>
      <c r="N82" s="495">
        <v>3210</v>
      </c>
      <c r="O82" s="496">
        <v>10</v>
      </c>
      <c r="P82" s="495">
        <v>59396</v>
      </c>
      <c r="Q82" s="495">
        <v>189505020</v>
      </c>
      <c r="R82" s="495">
        <v>3200</v>
      </c>
      <c r="S82" s="495">
        <v>3225</v>
      </c>
      <c r="T82" s="495">
        <v>3165</v>
      </c>
      <c r="U82" s="495">
        <v>115560</v>
      </c>
      <c r="V82" s="495">
        <v>36000000</v>
      </c>
    </row>
    <row r="83" spans="2:22" ht="12.95" customHeight="1">
      <c r="B83" s="476" t="s">
        <v>51</v>
      </c>
      <c r="C83" s="497">
        <v>226025058989</v>
      </c>
      <c r="D83" s="497">
        <v>206239630429</v>
      </c>
      <c r="E83" s="498">
        <v>194930753255</v>
      </c>
      <c r="M83" s="473" t="s">
        <v>2180</v>
      </c>
      <c r="N83" s="474">
        <v>3200</v>
      </c>
      <c r="O83" s="475">
        <v>-105</v>
      </c>
      <c r="P83" s="474">
        <v>96475</v>
      </c>
      <c r="Q83" s="474">
        <v>310312500</v>
      </c>
      <c r="R83" s="474">
        <v>3300</v>
      </c>
      <c r="S83" s="474">
        <v>3300</v>
      </c>
      <c r="T83" s="474">
        <v>3195</v>
      </c>
      <c r="U83" s="474">
        <v>115200</v>
      </c>
      <c r="V83" s="474">
        <v>36000000</v>
      </c>
    </row>
    <row r="84" spans="2:22" ht="12.95" customHeight="1">
      <c r="B84" s="499"/>
      <c r="M84" s="473" t="s">
        <v>2183</v>
      </c>
      <c r="N84" s="474">
        <v>3305</v>
      </c>
      <c r="O84" s="475">
        <v>-45</v>
      </c>
      <c r="P84" s="474">
        <v>200038</v>
      </c>
      <c r="Q84" s="474">
        <v>647670715</v>
      </c>
      <c r="R84" s="474">
        <v>3320</v>
      </c>
      <c r="S84" s="474">
        <v>3320</v>
      </c>
      <c r="T84" s="474">
        <v>3175</v>
      </c>
      <c r="U84" s="474">
        <v>118980</v>
      </c>
      <c r="V84" s="474">
        <v>36000000</v>
      </c>
    </row>
    <row r="85" spans="2:22" ht="12.95" customHeight="1">
      <c r="M85" s="473" t="s">
        <v>2185</v>
      </c>
      <c r="N85" s="474">
        <v>3350</v>
      </c>
      <c r="O85" s="475">
        <v>-70</v>
      </c>
      <c r="P85" s="474">
        <v>79576</v>
      </c>
      <c r="Q85" s="474">
        <v>267169595</v>
      </c>
      <c r="R85" s="474">
        <v>3420</v>
      </c>
      <c r="S85" s="474">
        <v>3420</v>
      </c>
      <c r="T85" s="474">
        <v>3320</v>
      </c>
      <c r="U85" s="474">
        <v>120600</v>
      </c>
      <c r="V85" s="474">
        <v>36000000</v>
      </c>
    </row>
    <row r="86" spans="2:22" ht="12.95" customHeight="1">
      <c r="M86" s="473" t="s">
        <v>2187</v>
      </c>
      <c r="N86" s="474">
        <v>3420</v>
      </c>
      <c r="O86" s="475">
        <v>150</v>
      </c>
      <c r="P86" s="474">
        <v>168843</v>
      </c>
      <c r="Q86" s="474">
        <v>571445630</v>
      </c>
      <c r="R86" s="474">
        <v>3265</v>
      </c>
      <c r="S86" s="474">
        <v>3430</v>
      </c>
      <c r="T86" s="474">
        <v>3260</v>
      </c>
      <c r="U86" s="474">
        <v>123120</v>
      </c>
      <c r="V86" s="474">
        <v>36000000</v>
      </c>
    </row>
    <row r="87" spans="2:22" ht="12.95" customHeight="1">
      <c r="M87" s="473" t="s">
        <v>2188</v>
      </c>
      <c r="N87" s="474">
        <v>3270</v>
      </c>
      <c r="O87" s="475">
        <v>-40</v>
      </c>
      <c r="P87" s="474">
        <v>26188</v>
      </c>
      <c r="Q87" s="474">
        <v>85865450</v>
      </c>
      <c r="R87" s="474">
        <v>3290</v>
      </c>
      <c r="S87" s="474">
        <v>3305</v>
      </c>
      <c r="T87" s="474">
        <v>3260</v>
      </c>
      <c r="U87" s="474">
        <v>117720</v>
      </c>
      <c r="V87" s="474">
        <v>36000000</v>
      </c>
    </row>
    <row r="88" spans="2:22" ht="12.95" customHeight="1">
      <c r="M88" s="473" t="s">
        <v>2193</v>
      </c>
      <c r="N88" s="474">
        <v>3310</v>
      </c>
      <c r="O88" s="475">
        <v>10</v>
      </c>
      <c r="P88" s="474">
        <v>67503</v>
      </c>
      <c r="Q88" s="474">
        <v>222694140</v>
      </c>
      <c r="R88" s="474">
        <v>3300</v>
      </c>
      <c r="S88" s="474">
        <v>3350</v>
      </c>
      <c r="T88" s="474">
        <v>3270</v>
      </c>
      <c r="U88" s="474">
        <v>119160</v>
      </c>
      <c r="V88" s="474">
        <v>36000000</v>
      </c>
    </row>
    <row r="89" spans="2:22" ht="12.95" customHeight="1">
      <c r="M89" s="473" t="s">
        <v>2196</v>
      </c>
      <c r="N89" s="474">
        <v>3300</v>
      </c>
      <c r="O89" s="475">
        <v>-25</v>
      </c>
      <c r="P89" s="474">
        <v>89853</v>
      </c>
      <c r="Q89" s="474">
        <v>295287845</v>
      </c>
      <c r="R89" s="474">
        <v>3300</v>
      </c>
      <c r="S89" s="474">
        <v>3330</v>
      </c>
      <c r="T89" s="474">
        <v>3260</v>
      </c>
      <c r="U89" s="474">
        <v>118800</v>
      </c>
      <c r="V89" s="474">
        <v>36000000</v>
      </c>
    </row>
    <row r="90" spans="2:22" ht="12.95" customHeight="1">
      <c r="M90" s="473" t="s">
        <v>2197</v>
      </c>
      <c r="N90" s="474">
        <v>3325</v>
      </c>
      <c r="O90" s="475">
        <v>-5</v>
      </c>
      <c r="P90" s="474">
        <v>66534</v>
      </c>
      <c r="Q90" s="474">
        <v>219804065</v>
      </c>
      <c r="R90" s="474">
        <v>3330</v>
      </c>
      <c r="S90" s="474">
        <v>3335</v>
      </c>
      <c r="T90" s="474">
        <v>3270</v>
      </c>
      <c r="U90" s="474">
        <v>119700</v>
      </c>
      <c r="V90" s="474">
        <v>36000000</v>
      </c>
    </row>
    <row r="91" spans="2:22" ht="12.95" customHeight="1">
      <c r="M91" s="473" t="s">
        <v>2200</v>
      </c>
      <c r="N91" s="474">
        <v>3330</v>
      </c>
      <c r="O91" s="475">
        <v>10</v>
      </c>
      <c r="P91" s="474">
        <v>83710</v>
      </c>
      <c r="Q91" s="474">
        <v>277219075</v>
      </c>
      <c r="R91" s="474">
        <v>3320</v>
      </c>
      <c r="S91" s="474">
        <v>3370</v>
      </c>
      <c r="T91" s="474">
        <v>3275</v>
      </c>
      <c r="U91" s="474">
        <v>119880</v>
      </c>
      <c r="V91" s="474">
        <v>36000000</v>
      </c>
    </row>
    <row r="92" spans="2:22" ht="12.95" customHeight="1">
      <c r="M92" s="473" t="s">
        <v>2201</v>
      </c>
      <c r="N92" s="474">
        <v>3320</v>
      </c>
      <c r="O92" s="475">
        <v>140</v>
      </c>
      <c r="P92" s="474">
        <v>200429</v>
      </c>
      <c r="Q92" s="474">
        <v>661751275</v>
      </c>
      <c r="R92" s="474">
        <v>3220</v>
      </c>
      <c r="S92" s="474">
        <v>3345</v>
      </c>
      <c r="T92" s="474">
        <v>3220</v>
      </c>
      <c r="U92" s="474">
        <v>119520</v>
      </c>
      <c r="V92" s="474">
        <v>36000000</v>
      </c>
    </row>
    <row r="93" spans="2:22" ht="12.95" customHeight="1">
      <c r="M93" s="473" t="s">
        <v>2204</v>
      </c>
      <c r="N93" s="474">
        <v>3180</v>
      </c>
      <c r="O93" s="475">
        <v>35</v>
      </c>
      <c r="P93" s="474">
        <v>84097</v>
      </c>
      <c r="Q93" s="474">
        <v>266345005</v>
      </c>
      <c r="R93" s="474">
        <v>3180</v>
      </c>
      <c r="S93" s="474">
        <v>3200</v>
      </c>
      <c r="T93" s="474">
        <v>3150</v>
      </c>
      <c r="U93" s="474">
        <v>114480</v>
      </c>
      <c r="V93" s="474">
        <v>36000000</v>
      </c>
    </row>
    <row r="94" spans="2:22" ht="12.95" customHeight="1">
      <c r="M94" s="473" t="s">
        <v>2206</v>
      </c>
      <c r="N94" s="474">
        <v>3145</v>
      </c>
      <c r="O94" s="475">
        <v>-105</v>
      </c>
      <c r="P94" s="474">
        <v>179773</v>
      </c>
      <c r="Q94" s="474">
        <v>563247730</v>
      </c>
      <c r="R94" s="474">
        <v>3250</v>
      </c>
      <c r="S94" s="474">
        <v>3255</v>
      </c>
      <c r="T94" s="474">
        <v>3095</v>
      </c>
      <c r="U94" s="474">
        <v>113220</v>
      </c>
      <c r="V94" s="474">
        <v>36000000</v>
      </c>
    </row>
    <row r="95" spans="2:22" ht="12.95" customHeight="1">
      <c r="M95" s="473" t="s">
        <v>2207</v>
      </c>
      <c r="N95" s="474">
        <v>3250</v>
      </c>
      <c r="O95" s="475">
        <v>-50</v>
      </c>
      <c r="P95" s="474">
        <v>99087</v>
      </c>
      <c r="Q95" s="474">
        <v>324909565</v>
      </c>
      <c r="R95" s="474">
        <v>3250</v>
      </c>
      <c r="S95" s="474">
        <v>3330</v>
      </c>
      <c r="T95" s="474">
        <v>3240</v>
      </c>
      <c r="U95" s="474">
        <v>117000</v>
      </c>
      <c r="V95" s="474">
        <v>36000000</v>
      </c>
    </row>
    <row r="96" spans="2:22" ht="12.95" customHeight="1">
      <c r="M96" s="473" t="s">
        <v>2209</v>
      </c>
      <c r="N96" s="474">
        <v>3300</v>
      </c>
      <c r="O96" s="475">
        <v>-50</v>
      </c>
      <c r="P96" s="474">
        <v>130442</v>
      </c>
      <c r="Q96" s="474">
        <v>428387510</v>
      </c>
      <c r="R96" s="474">
        <v>3350</v>
      </c>
      <c r="S96" s="474">
        <v>3405</v>
      </c>
      <c r="T96" s="474">
        <v>3240</v>
      </c>
      <c r="U96" s="474">
        <v>118800</v>
      </c>
      <c r="V96" s="474">
        <v>36000000</v>
      </c>
    </row>
    <row r="97" spans="13:22" ht="12.95" customHeight="1">
      <c r="M97" s="473" t="s">
        <v>2211</v>
      </c>
      <c r="N97" s="474">
        <v>3350</v>
      </c>
      <c r="O97" s="475">
        <v>-65</v>
      </c>
      <c r="P97" s="474">
        <v>196662</v>
      </c>
      <c r="Q97" s="474">
        <v>666408620</v>
      </c>
      <c r="R97" s="474">
        <v>3450</v>
      </c>
      <c r="S97" s="474">
        <v>3455</v>
      </c>
      <c r="T97" s="474">
        <v>3335</v>
      </c>
      <c r="U97" s="474">
        <v>120600</v>
      </c>
      <c r="V97" s="474">
        <v>36000000</v>
      </c>
    </row>
    <row r="98" spans="13:22" ht="12.95" customHeight="1">
      <c r="M98" s="473" t="s">
        <v>2212</v>
      </c>
      <c r="N98" s="474">
        <v>3415</v>
      </c>
      <c r="O98" s="475">
        <v>115</v>
      </c>
      <c r="P98" s="474">
        <v>333874</v>
      </c>
      <c r="Q98" s="474">
        <v>1127111175</v>
      </c>
      <c r="R98" s="474">
        <v>3235</v>
      </c>
      <c r="S98" s="474">
        <v>3465</v>
      </c>
      <c r="T98" s="474">
        <v>3235</v>
      </c>
      <c r="U98" s="474">
        <v>122940</v>
      </c>
      <c r="V98" s="474">
        <v>36000000</v>
      </c>
    </row>
    <row r="99" spans="13:22" ht="12.95" customHeight="1">
      <c r="M99" s="473" t="s">
        <v>2215</v>
      </c>
      <c r="N99" s="474">
        <v>3300</v>
      </c>
      <c r="O99" s="475">
        <v>35</v>
      </c>
      <c r="P99" s="474">
        <v>78126</v>
      </c>
      <c r="Q99" s="474">
        <v>256081305</v>
      </c>
      <c r="R99" s="474">
        <v>3250</v>
      </c>
      <c r="S99" s="474">
        <v>3315</v>
      </c>
      <c r="T99" s="474">
        <v>3220</v>
      </c>
      <c r="U99" s="474">
        <v>118800</v>
      </c>
      <c r="V99" s="474">
        <v>36000000</v>
      </c>
    </row>
    <row r="100" spans="13:22" ht="12.95" customHeight="1">
      <c r="M100" s="473" t="s">
        <v>2216</v>
      </c>
      <c r="N100" s="474">
        <v>3265</v>
      </c>
      <c r="O100" s="475">
        <v>45</v>
      </c>
      <c r="P100" s="474">
        <v>118033</v>
      </c>
      <c r="Q100" s="474">
        <v>381657325</v>
      </c>
      <c r="R100" s="474">
        <v>3220</v>
      </c>
      <c r="S100" s="474">
        <v>3265</v>
      </c>
      <c r="T100" s="474">
        <v>3210</v>
      </c>
      <c r="U100" s="474">
        <v>117540</v>
      </c>
      <c r="V100" s="474">
        <v>36000000</v>
      </c>
    </row>
    <row r="101" spans="13:22" ht="12.95" customHeight="1">
      <c r="M101" s="473" t="s">
        <v>2217</v>
      </c>
      <c r="N101" s="474">
        <v>3220</v>
      </c>
      <c r="O101" s="475">
        <v>40</v>
      </c>
      <c r="P101" s="474">
        <v>59734</v>
      </c>
      <c r="Q101" s="474">
        <v>189991300</v>
      </c>
      <c r="R101" s="474">
        <v>3165</v>
      </c>
      <c r="S101" s="474">
        <v>3230</v>
      </c>
      <c r="T101" s="474">
        <v>3140</v>
      </c>
      <c r="U101" s="474">
        <v>115920</v>
      </c>
      <c r="V101" s="474">
        <v>36000000</v>
      </c>
    </row>
    <row r="102" spans="13:22" ht="12.95" customHeight="1">
      <c r="M102" s="473" t="s">
        <v>2218</v>
      </c>
      <c r="N102" s="474">
        <v>3180</v>
      </c>
      <c r="O102" s="475">
        <v>20</v>
      </c>
      <c r="P102" s="474">
        <v>48666</v>
      </c>
      <c r="Q102" s="474">
        <v>154138920</v>
      </c>
      <c r="R102" s="474">
        <v>3190</v>
      </c>
      <c r="S102" s="474">
        <v>3190</v>
      </c>
      <c r="T102" s="474">
        <v>3150</v>
      </c>
      <c r="U102" s="474">
        <v>114480</v>
      </c>
      <c r="V102" s="474">
        <v>36000000</v>
      </c>
    </row>
    <row r="103" spans="13:22" ht="12.95" customHeight="1">
      <c r="M103" s="473" t="s">
        <v>2219</v>
      </c>
      <c r="N103" s="474">
        <v>3160</v>
      </c>
      <c r="O103" s="475">
        <v>5</v>
      </c>
      <c r="P103" s="474">
        <v>63441</v>
      </c>
      <c r="Q103" s="474">
        <v>199302750</v>
      </c>
      <c r="R103" s="474">
        <v>3150</v>
      </c>
      <c r="S103" s="474">
        <v>3170</v>
      </c>
      <c r="T103" s="474">
        <v>3125</v>
      </c>
      <c r="U103" s="474">
        <v>113760</v>
      </c>
      <c r="V103" s="474">
        <v>36000000</v>
      </c>
    </row>
    <row r="104" spans="13:22" ht="12.95" customHeight="1">
      <c r="M104" s="473" t="s">
        <v>2221</v>
      </c>
      <c r="N104" s="474">
        <v>3155</v>
      </c>
      <c r="O104" s="475">
        <v>10</v>
      </c>
      <c r="P104" s="474">
        <v>22030</v>
      </c>
      <c r="Q104" s="474">
        <v>69509915</v>
      </c>
      <c r="R104" s="474">
        <v>3180</v>
      </c>
      <c r="S104" s="474">
        <v>3180</v>
      </c>
      <c r="T104" s="474">
        <v>3145</v>
      </c>
      <c r="U104" s="474">
        <v>113580</v>
      </c>
      <c r="V104" s="474">
        <v>36000000</v>
      </c>
    </row>
    <row r="105" spans="13:22" ht="12.95" customHeight="1">
      <c r="M105" s="473" t="s">
        <v>2222</v>
      </c>
      <c r="N105" s="474">
        <v>3145</v>
      </c>
      <c r="O105" s="475">
        <v>0</v>
      </c>
      <c r="P105" s="474">
        <v>45600</v>
      </c>
      <c r="Q105" s="474">
        <v>143698610</v>
      </c>
      <c r="R105" s="474">
        <v>3125</v>
      </c>
      <c r="S105" s="474">
        <v>3175</v>
      </c>
      <c r="T105" s="474">
        <v>3125</v>
      </c>
      <c r="U105" s="474">
        <v>113220</v>
      </c>
      <c r="V105" s="474">
        <v>36000000</v>
      </c>
    </row>
    <row r="106" spans="13:22" ht="12.95" customHeight="1">
      <c r="M106" s="473" t="s">
        <v>2223</v>
      </c>
      <c r="N106" s="474">
        <v>3145</v>
      </c>
      <c r="O106" s="475">
        <v>-25</v>
      </c>
      <c r="P106" s="474">
        <v>37709</v>
      </c>
      <c r="Q106" s="474">
        <v>118598180</v>
      </c>
      <c r="R106" s="474">
        <v>3165</v>
      </c>
      <c r="S106" s="474">
        <v>3170</v>
      </c>
      <c r="T106" s="474">
        <v>3135</v>
      </c>
      <c r="U106" s="474">
        <v>113220</v>
      </c>
      <c r="V106" s="474">
        <v>36000000</v>
      </c>
    </row>
    <row r="107" spans="13:22" ht="12.95" customHeight="1">
      <c r="M107" s="473" t="s">
        <v>2224</v>
      </c>
      <c r="N107" s="474">
        <v>3170</v>
      </c>
      <c r="O107" s="475">
        <v>-30</v>
      </c>
      <c r="P107" s="474">
        <v>50064</v>
      </c>
      <c r="Q107" s="474">
        <v>158704730</v>
      </c>
      <c r="R107" s="474">
        <v>3200</v>
      </c>
      <c r="S107" s="474">
        <v>3205</v>
      </c>
      <c r="T107" s="474">
        <v>3150</v>
      </c>
      <c r="U107" s="474">
        <v>114120</v>
      </c>
      <c r="V107" s="474">
        <v>36000000</v>
      </c>
    </row>
    <row r="108" spans="13:22" ht="12.95" customHeight="1">
      <c r="M108" s="473" t="s">
        <v>2226</v>
      </c>
      <c r="N108" s="474">
        <v>3200</v>
      </c>
      <c r="O108" s="475">
        <v>0</v>
      </c>
      <c r="P108" s="474">
        <v>47942</v>
      </c>
      <c r="Q108" s="474">
        <v>152352870</v>
      </c>
      <c r="R108" s="474">
        <v>3190</v>
      </c>
      <c r="S108" s="474">
        <v>3200</v>
      </c>
      <c r="T108" s="474">
        <v>3135</v>
      </c>
      <c r="U108" s="474">
        <v>115200</v>
      </c>
      <c r="V108" s="474">
        <v>36000000</v>
      </c>
    </row>
    <row r="109" spans="13:22" ht="12.95" customHeight="1">
      <c r="M109" s="473" t="s">
        <v>2227</v>
      </c>
      <c r="N109" s="474">
        <v>3200</v>
      </c>
      <c r="O109" s="475">
        <v>-10</v>
      </c>
      <c r="P109" s="474">
        <v>77319</v>
      </c>
      <c r="Q109" s="474">
        <v>245546725</v>
      </c>
      <c r="R109" s="474">
        <v>3150</v>
      </c>
      <c r="S109" s="474">
        <v>3250</v>
      </c>
      <c r="T109" s="474">
        <v>3130</v>
      </c>
      <c r="U109" s="474">
        <v>115200</v>
      </c>
      <c r="V109" s="474">
        <v>36000000</v>
      </c>
    </row>
    <row r="110" spans="13:22" ht="12.95" customHeight="1">
      <c r="M110" s="473" t="s">
        <v>2228</v>
      </c>
      <c r="N110" s="474">
        <v>3210</v>
      </c>
      <c r="O110" s="475">
        <v>40</v>
      </c>
      <c r="P110" s="474">
        <v>46812</v>
      </c>
      <c r="Q110" s="474">
        <v>148968155</v>
      </c>
      <c r="R110" s="474">
        <v>3170</v>
      </c>
      <c r="S110" s="474">
        <v>3210</v>
      </c>
      <c r="T110" s="474">
        <v>3155</v>
      </c>
      <c r="U110" s="474">
        <v>115560</v>
      </c>
      <c r="V110" s="474">
        <v>36000000</v>
      </c>
    </row>
    <row r="111" spans="13:22" ht="12.95" customHeight="1">
      <c r="M111" s="473" t="s">
        <v>2229</v>
      </c>
      <c r="N111" s="474">
        <v>3170</v>
      </c>
      <c r="O111" s="475">
        <v>40</v>
      </c>
      <c r="P111" s="474">
        <v>63196</v>
      </c>
      <c r="Q111" s="474">
        <v>199862670</v>
      </c>
      <c r="R111" s="474">
        <v>3150</v>
      </c>
      <c r="S111" s="474">
        <v>3190</v>
      </c>
      <c r="T111" s="474">
        <v>3125</v>
      </c>
      <c r="U111" s="474">
        <v>114120</v>
      </c>
      <c r="V111" s="474">
        <v>36000000</v>
      </c>
    </row>
    <row r="112" spans="13:22" ht="12.95" customHeight="1">
      <c r="M112" s="473" t="s">
        <v>2230</v>
      </c>
      <c r="N112" s="474">
        <v>3130</v>
      </c>
      <c r="O112" s="475">
        <v>25</v>
      </c>
      <c r="P112" s="474">
        <v>52857</v>
      </c>
      <c r="Q112" s="474">
        <v>164669765</v>
      </c>
      <c r="R112" s="474">
        <v>3160</v>
      </c>
      <c r="S112" s="474">
        <v>3180</v>
      </c>
      <c r="T112" s="474">
        <v>3095</v>
      </c>
      <c r="U112" s="474">
        <v>112680</v>
      </c>
      <c r="V112" s="474">
        <v>36000000</v>
      </c>
    </row>
    <row r="113" spans="13:22" ht="12.95" customHeight="1">
      <c r="M113" s="473" t="s">
        <v>2232</v>
      </c>
      <c r="N113" s="474">
        <v>3105</v>
      </c>
      <c r="O113" s="475">
        <v>-10</v>
      </c>
      <c r="P113" s="474">
        <v>32298</v>
      </c>
      <c r="Q113" s="474">
        <v>100070905</v>
      </c>
      <c r="R113" s="474">
        <v>3115</v>
      </c>
      <c r="S113" s="474">
        <v>3125</v>
      </c>
      <c r="T113" s="474">
        <v>3085</v>
      </c>
      <c r="U113" s="474">
        <v>111780</v>
      </c>
      <c r="V113" s="474">
        <v>36000000</v>
      </c>
    </row>
    <row r="114" spans="13:22" ht="12.95" customHeight="1">
      <c r="M114" s="473" t="s">
        <v>2233</v>
      </c>
      <c r="N114" s="474">
        <v>3115</v>
      </c>
      <c r="O114" s="475">
        <v>-15</v>
      </c>
      <c r="P114" s="474">
        <v>28394</v>
      </c>
      <c r="Q114" s="474">
        <v>87084585</v>
      </c>
      <c r="R114" s="474">
        <v>3100</v>
      </c>
      <c r="S114" s="474">
        <v>3115</v>
      </c>
      <c r="T114" s="474">
        <v>3050</v>
      </c>
      <c r="U114" s="474">
        <v>112140</v>
      </c>
      <c r="V114" s="474">
        <v>36000000</v>
      </c>
    </row>
    <row r="115" spans="13:22" ht="12.95" customHeight="1">
      <c r="M115" s="473" t="s">
        <v>2235</v>
      </c>
      <c r="N115" s="474">
        <v>3130</v>
      </c>
      <c r="O115" s="475">
        <v>-20</v>
      </c>
      <c r="P115" s="474">
        <v>55896</v>
      </c>
      <c r="Q115" s="474">
        <v>174174265</v>
      </c>
      <c r="R115" s="474">
        <v>3150</v>
      </c>
      <c r="S115" s="474">
        <v>3150</v>
      </c>
      <c r="T115" s="474">
        <v>3085</v>
      </c>
      <c r="U115" s="474">
        <v>112680</v>
      </c>
      <c r="V115" s="474">
        <v>36000000</v>
      </c>
    </row>
    <row r="116" spans="13:22" ht="12.95" customHeight="1">
      <c r="M116" s="473" t="s">
        <v>2236</v>
      </c>
      <c r="N116" s="474">
        <v>3150</v>
      </c>
      <c r="O116" s="475">
        <v>30</v>
      </c>
      <c r="P116" s="474">
        <v>52644</v>
      </c>
      <c r="Q116" s="474">
        <v>163714440</v>
      </c>
      <c r="R116" s="474">
        <v>3190</v>
      </c>
      <c r="S116" s="474">
        <v>3190</v>
      </c>
      <c r="T116" s="474">
        <v>3080</v>
      </c>
      <c r="U116" s="474">
        <v>113400</v>
      </c>
      <c r="V116" s="474">
        <v>36000000</v>
      </c>
    </row>
    <row r="117" spans="13:22" ht="12.95" customHeight="1">
      <c r="M117" s="473" t="s">
        <v>2237</v>
      </c>
      <c r="N117" s="474">
        <v>3120</v>
      </c>
      <c r="O117" s="475">
        <v>90</v>
      </c>
      <c r="P117" s="474">
        <v>88433</v>
      </c>
      <c r="Q117" s="474">
        <v>272660575</v>
      </c>
      <c r="R117" s="474">
        <v>3065</v>
      </c>
      <c r="S117" s="474">
        <v>3190</v>
      </c>
      <c r="T117" s="474">
        <v>3030</v>
      </c>
      <c r="U117" s="474">
        <v>112320</v>
      </c>
      <c r="V117" s="474">
        <v>36000000</v>
      </c>
    </row>
    <row r="118" spans="13:22" ht="12.95" customHeight="1">
      <c r="M118" s="473" t="s">
        <v>2238</v>
      </c>
      <c r="N118" s="474">
        <v>3030</v>
      </c>
      <c r="O118" s="475">
        <v>-45</v>
      </c>
      <c r="P118" s="474">
        <v>64867</v>
      </c>
      <c r="Q118" s="474">
        <v>198575580</v>
      </c>
      <c r="R118" s="474">
        <v>3110</v>
      </c>
      <c r="S118" s="474">
        <v>3115</v>
      </c>
      <c r="T118" s="474">
        <v>3025</v>
      </c>
      <c r="U118" s="474">
        <v>109080</v>
      </c>
      <c r="V118" s="474">
        <v>36000000</v>
      </c>
    </row>
    <row r="119" spans="13:22" ht="12.95" customHeight="1">
      <c r="M119" s="473" t="s">
        <v>2239</v>
      </c>
      <c r="N119" s="474">
        <v>3075</v>
      </c>
      <c r="O119" s="475">
        <v>-20</v>
      </c>
      <c r="P119" s="474">
        <v>44353</v>
      </c>
      <c r="Q119" s="474">
        <v>136121270</v>
      </c>
      <c r="R119" s="474">
        <v>3130</v>
      </c>
      <c r="S119" s="474">
        <v>3130</v>
      </c>
      <c r="T119" s="474">
        <v>3040</v>
      </c>
      <c r="U119" s="474">
        <v>110700</v>
      </c>
      <c r="V119" s="474">
        <v>36000000</v>
      </c>
    </row>
    <row r="120" spans="13:22" ht="12.95" customHeight="1">
      <c r="M120" s="473" t="s">
        <v>2240</v>
      </c>
      <c r="N120" s="474">
        <v>3095</v>
      </c>
      <c r="O120" s="475">
        <v>-30</v>
      </c>
      <c r="P120" s="474">
        <v>29022</v>
      </c>
      <c r="Q120" s="474">
        <v>89443360</v>
      </c>
      <c r="R120" s="474">
        <v>3125</v>
      </c>
      <c r="S120" s="474">
        <v>3125</v>
      </c>
      <c r="T120" s="474">
        <v>3060</v>
      </c>
      <c r="U120" s="474">
        <v>111420</v>
      </c>
      <c r="V120" s="474">
        <v>36000000</v>
      </c>
    </row>
    <row r="121" spans="13:22" ht="12.95" customHeight="1">
      <c r="M121" s="473" t="s">
        <v>2243</v>
      </c>
      <c r="N121" s="474">
        <v>3125</v>
      </c>
      <c r="O121" s="475">
        <v>80</v>
      </c>
      <c r="P121" s="474">
        <v>50193</v>
      </c>
      <c r="Q121" s="474">
        <v>156089620</v>
      </c>
      <c r="R121" s="474">
        <v>3080</v>
      </c>
      <c r="S121" s="474">
        <v>3140</v>
      </c>
      <c r="T121" s="474">
        <v>3040</v>
      </c>
      <c r="U121" s="474">
        <v>112500</v>
      </c>
      <c r="V121" s="474">
        <v>36000000</v>
      </c>
    </row>
    <row r="122" spans="13:22" ht="12.95" customHeight="1">
      <c r="M122" s="473" t="s">
        <v>2245</v>
      </c>
      <c r="N122" s="474">
        <v>3045</v>
      </c>
      <c r="O122" s="475">
        <v>25</v>
      </c>
      <c r="P122" s="474">
        <v>119587</v>
      </c>
      <c r="Q122" s="474">
        <v>367151675</v>
      </c>
      <c r="R122" s="474">
        <v>3005</v>
      </c>
      <c r="S122" s="474">
        <v>3115</v>
      </c>
      <c r="T122" s="474">
        <v>3005</v>
      </c>
      <c r="U122" s="474">
        <v>109620</v>
      </c>
      <c r="V122" s="474">
        <v>36000000</v>
      </c>
    </row>
    <row r="123" spans="13:22" ht="12.95" customHeight="1">
      <c r="M123" s="473" t="s">
        <v>2247</v>
      </c>
      <c r="N123" s="474">
        <v>3020</v>
      </c>
      <c r="O123" s="475">
        <v>70</v>
      </c>
      <c r="P123" s="474">
        <v>29205</v>
      </c>
      <c r="Q123" s="474">
        <v>87431895</v>
      </c>
      <c r="R123" s="474">
        <v>2950</v>
      </c>
      <c r="S123" s="474">
        <v>3025</v>
      </c>
      <c r="T123" s="474">
        <v>2950</v>
      </c>
      <c r="U123" s="474">
        <v>108720</v>
      </c>
      <c r="V123" s="474">
        <v>36000000</v>
      </c>
    </row>
    <row r="124" spans="13:22" ht="12.95" customHeight="1">
      <c r="M124" s="473" t="s">
        <v>2248</v>
      </c>
      <c r="N124" s="474">
        <v>2950</v>
      </c>
      <c r="O124" s="475">
        <v>145</v>
      </c>
      <c r="P124" s="474">
        <v>166233</v>
      </c>
      <c r="Q124" s="474">
        <v>473450865</v>
      </c>
      <c r="R124" s="474">
        <v>2785</v>
      </c>
      <c r="S124" s="474">
        <v>2980</v>
      </c>
      <c r="T124" s="474">
        <v>2765</v>
      </c>
      <c r="U124" s="474">
        <v>106200</v>
      </c>
      <c r="V124" s="474">
        <v>36000000</v>
      </c>
    </row>
    <row r="125" spans="13:22" ht="12.95" customHeight="1">
      <c r="M125" s="473" t="s">
        <v>2249</v>
      </c>
      <c r="N125" s="474">
        <v>2805</v>
      </c>
      <c r="O125" s="475">
        <v>-220</v>
      </c>
      <c r="P125" s="474">
        <v>145696</v>
      </c>
      <c r="Q125" s="474">
        <v>427831335</v>
      </c>
      <c r="R125" s="474">
        <v>2985</v>
      </c>
      <c r="S125" s="474">
        <v>3075</v>
      </c>
      <c r="T125" s="474">
        <v>2805</v>
      </c>
      <c r="U125" s="474">
        <v>100980</v>
      </c>
      <c r="V125" s="474">
        <v>36000000</v>
      </c>
    </row>
    <row r="126" spans="13:22" ht="12.95" customHeight="1">
      <c r="M126" s="473" t="s">
        <v>2250</v>
      </c>
      <c r="N126" s="474">
        <v>3025</v>
      </c>
      <c r="O126" s="475">
        <v>-130</v>
      </c>
      <c r="P126" s="474">
        <v>117594</v>
      </c>
      <c r="Q126" s="474">
        <v>358550290</v>
      </c>
      <c r="R126" s="474">
        <v>3190</v>
      </c>
      <c r="S126" s="474">
        <v>3200</v>
      </c>
      <c r="T126" s="474">
        <v>2960</v>
      </c>
      <c r="U126" s="474">
        <v>108900</v>
      </c>
      <c r="V126" s="474">
        <v>36000000</v>
      </c>
    </row>
    <row r="127" spans="13:22" ht="12.95" customHeight="1">
      <c r="M127" s="473" t="s">
        <v>2251</v>
      </c>
      <c r="N127" s="474">
        <v>3155</v>
      </c>
      <c r="O127" s="475">
        <v>-90</v>
      </c>
      <c r="P127" s="474">
        <v>94779</v>
      </c>
      <c r="Q127" s="474">
        <v>296326460</v>
      </c>
      <c r="R127" s="474">
        <v>3215</v>
      </c>
      <c r="S127" s="474">
        <v>3215</v>
      </c>
      <c r="T127" s="474">
        <v>3060</v>
      </c>
      <c r="U127" s="474">
        <v>113580</v>
      </c>
      <c r="V127" s="474">
        <v>36000000</v>
      </c>
    </row>
    <row r="128" spans="13:22" ht="12.95" customHeight="1">
      <c r="M128" s="473" t="s">
        <v>2252</v>
      </c>
      <c r="N128" s="474">
        <v>3245</v>
      </c>
      <c r="O128" s="475">
        <v>-50</v>
      </c>
      <c r="P128" s="474">
        <v>56206</v>
      </c>
      <c r="Q128" s="474">
        <v>181996205</v>
      </c>
      <c r="R128" s="474">
        <v>3300</v>
      </c>
      <c r="S128" s="474">
        <v>3320</v>
      </c>
      <c r="T128" s="474">
        <v>3200</v>
      </c>
      <c r="U128" s="474">
        <v>116820</v>
      </c>
      <c r="V128" s="474">
        <v>36000000</v>
      </c>
    </row>
    <row r="129" spans="2:22" ht="12.95" customHeight="1">
      <c r="M129" s="473" t="s">
        <v>2253</v>
      </c>
      <c r="N129" s="474">
        <v>3295</v>
      </c>
      <c r="O129" s="475">
        <v>-145</v>
      </c>
      <c r="P129" s="474">
        <v>81828</v>
      </c>
      <c r="Q129" s="474">
        <v>271838435</v>
      </c>
      <c r="R129" s="474">
        <v>3440</v>
      </c>
      <c r="S129" s="474">
        <v>3470</v>
      </c>
      <c r="T129" s="474">
        <v>3275</v>
      </c>
      <c r="U129" s="474">
        <v>118620</v>
      </c>
      <c r="V129" s="474">
        <v>36000000</v>
      </c>
    </row>
    <row r="130" spans="2:22" ht="12.95" customHeight="1">
      <c r="M130" s="473" t="s">
        <v>2254</v>
      </c>
      <c r="N130" s="474">
        <v>3440</v>
      </c>
      <c r="O130" s="475">
        <v>-55</v>
      </c>
      <c r="P130" s="474">
        <v>39214</v>
      </c>
      <c r="Q130" s="474">
        <v>134469090</v>
      </c>
      <c r="R130" s="474">
        <v>3495</v>
      </c>
      <c r="S130" s="474">
        <v>3495</v>
      </c>
      <c r="T130" s="474">
        <v>3360</v>
      </c>
      <c r="U130" s="474">
        <v>123840</v>
      </c>
      <c r="V130" s="474">
        <v>36000000</v>
      </c>
    </row>
    <row r="131" spans="2:22" ht="12.95" customHeight="1">
      <c r="M131" s="473" t="s">
        <v>2255</v>
      </c>
      <c r="N131" s="474">
        <v>3495</v>
      </c>
      <c r="O131" s="475">
        <v>-45</v>
      </c>
      <c r="P131" s="474">
        <v>30917</v>
      </c>
      <c r="Q131" s="474">
        <v>107304850</v>
      </c>
      <c r="R131" s="474">
        <v>3490</v>
      </c>
      <c r="S131" s="474">
        <v>3545</v>
      </c>
      <c r="T131" s="474">
        <v>3445</v>
      </c>
      <c r="U131" s="474">
        <v>125820</v>
      </c>
      <c r="V131" s="474">
        <v>36000000</v>
      </c>
    </row>
    <row r="132" spans="2:22" ht="12.95" customHeight="1">
      <c r="M132" s="473" t="s">
        <v>2256</v>
      </c>
      <c r="N132" s="474">
        <v>3540</v>
      </c>
      <c r="O132" s="475">
        <v>25</v>
      </c>
      <c r="P132" s="474">
        <v>55744</v>
      </c>
      <c r="Q132" s="474">
        <v>195254765</v>
      </c>
      <c r="R132" s="474">
        <v>3485</v>
      </c>
      <c r="S132" s="474">
        <v>3600</v>
      </c>
      <c r="T132" s="474">
        <v>3460</v>
      </c>
      <c r="U132" s="474">
        <v>127440</v>
      </c>
      <c r="V132" s="474">
        <v>36000000</v>
      </c>
    </row>
    <row r="133" spans="2:22" ht="12.95" customHeight="1">
      <c r="M133" s="473" t="s">
        <v>2257</v>
      </c>
      <c r="N133" s="474">
        <v>3515</v>
      </c>
      <c r="O133" s="475">
        <v>20</v>
      </c>
      <c r="P133" s="474">
        <v>65242</v>
      </c>
      <c r="Q133" s="474">
        <v>229515595</v>
      </c>
      <c r="R133" s="474">
        <v>3510</v>
      </c>
      <c r="S133" s="474">
        <v>3570</v>
      </c>
      <c r="T133" s="474">
        <v>3480</v>
      </c>
      <c r="U133" s="474">
        <v>126540</v>
      </c>
      <c r="V133" s="474">
        <v>36000000</v>
      </c>
    </row>
    <row r="134" spans="2:22" ht="12.95" customHeight="1">
      <c r="B134" s="449"/>
      <c r="C134" s="449"/>
      <c r="D134" s="449"/>
      <c r="E134" s="449"/>
      <c r="M134" s="473" t="s">
        <v>2258</v>
      </c>
      <c r="N134" s="474">
        <v>3495</v>
      </c>
      <c r="O134" s="475">
        <v>50</v>
      </c>
      <c r="P134" s="474">
        <v>53316</v>
      </c>
      <c r="Q134" s="474">
        <v>183600940</v>
      </c>
      <c r="R134" s="474">
        <v>3445</v>
      </c>
      <c r="S134" s="474">
        <v>3495</v>
      </c>
      <c r="T134" s="474">
        <v>3400</v>
      </c>
      <c r="U134" s="474">
        <v>125820</v>
      </c>
      <c r="V134" s="474">
        <v>36000000</v>
      </c>
    </row>
    <row r="135" spans="2:22" ht="12.95" customHeight="1">
      <c r="B135" s="449"/>
      <c r="C135" s="449"/>
      <c r="D135" s="449"/>
      <c r="E135" s="449"/>
      <c r="M135" s="473" t="s">
        <v>2259</v>
      </c>
      <c r="N135" s="474">
        <v>3445</v>
      </c>
      <c r="O135" s="475">
        <v>45</v>
      </c>
      <c r="P135" s="474">
        <v>70928</v>
      </c>
      <c r="Q135" s="474">
        <v>244953395</v>
      </c>
      <c r="R135" s="474">
        <v>3400</v>
      </c>
      <c r="S135" s="474">
        <v>3500</v>
      </c>
      <c r="T135" s="474">
        <v>3400</v>
      </c>
      <c r="U135" s="474">
        <v>124020</v>
      </c>
      <c r="V135" s="474">
        <v>36000000</v>
      </c>
    </row>
    <row r="136" spans="2:22" ht="12.95" customHeight="1">
      <c r="B136" s="449"/>
      <c r="C136" s="449"/>
      <c r="D136" s="449"/>
      <c r="E136" s="449"/>
      <c r="M136" s="473" t="s">
        <v>2260</v>
      </c>
      <c r="N136" s="474">
        <v>3400</v>
      </c>
      <c r="O136" s="475">
        <v>65</v>
      </c>
      <c r="P136" s="474">
        <v>117392</v>
      </c>
      <c r="Q136" s="474">
        <v>394463890</v>
      </c>
      <c r="R136" s="474">
        <v>3260</v>
      </c>
      <c r="S136" s="474">
        <v>3480</v>
      </c>
      <c r="T136" s="474">
        <v>3260</v>
      </c>
      <c r="U136" s="474">
        <v>122400</v>
      </c>
      <c r="V136" s="474">
        <v>36000000</v>
      </c>
    </row>
    <row r="137" spans="2:22" ht="12.95" customHeight="1">
      <c r="B137" s="449"/>
      <c r="C137" s="449"/>
      <c r="D137" s="449"/>
      <c r="E137" s="449"/>
      <c r="M137" s="473" t="s">
        <v>2261</v>
      </c>
      <c r="N137" s="474">
        <v>3335</v>
      </c>
      <c r="O137" s="475">
        <v>-365</v>
      </c>
      <c r="P137" s="474">
        <v>185855</v>
      </c>
      <c r="Q137" s="474">
        <v>644739340</v>
      </c>
      <c r="R137" s="474">
        <v>3525</v>
      </c>
      <c r="S137" s="474">
        <v>3600</v>
      </c>
      <c r="T137" s="474">
        <v>3335</v>
      </c>
      <c r="U137" s="474">
        <v>120060</v>
      </c>
      <c r="V137" s="474">
        <v>36000000</v>
      </c>
    </row>
    <row r="138" spans="2:22" ht="12.95" customHeight="1">
      <c r="B138" s="449"/>
      <c r="C138" s="449"/>
      <c r="D138" s="449"/>
      <c r="E138" s="449"/>
      <c r="M138" s="473" t="s">
        <v>2262</v>
      </c>
      <c r="N138" s="474">
        <v>3700</v>
      </c>
      <c r="O138" s="475">
        <v>-145</v>
      </c>
      <c r="P138" s="474">
        <v>150726</v>
      </c>
      <c r="Q138" s="474">
        <v>558995605</v>
      </c>
      <c r="R138" s="474">
        <v>3845</v>
      </c>
      <c r="S138" s="474">
        <v>3845</v>
      </c>
      <c r="T138" s="474">
        <v>3665</v>
      </c>
      <c r="U138" s="474">
        <v>133200</v>
      </c>
      <c r="V138" s="474">
        <v>36000000</v>
      </c>
    </row>
    <row r="139" spans="2:22" ht="12.95" customHeight="1">
      <c r="B139" s="449"/>
      <c r="C139" s="449"/>
      <c r="D139" s="449"/>
      <c r="E139" s="449"/>
      <c r="M139" s="473" t="s">
        <v>2263</v>
      </c>
      <c r="N139" s="474">
        <v>3845</v>
      </c>
      <c r="O139" s="475">
        <v>70</v>
      </c>
      <c r="P139" s="474">
        <v>71192</v>
      </c>
      <c r="Q139" s="474">
        <v>270433325</v>
      </c>
      <c r="R139" s="474">
        <v>3775</v>
      </c>
      <c r="S139" s="474">
        <v>3850</v>
      </c>
      <c r="T139" s="474">
        <v>3730</v>
      </c>
      <c r="U139" s="474">
        <v>138420</v>
      </c>
      <c r="V139" s="474">
        <v>36000000</v>
      </c>
    </row>
    <row r="140" spans="2:22" ht="12.95" customHeight="1">
      <c r="B140" s="449"/>
      <c r="C140" s="449"/>
      <c r="D140" s="449"/>
      <c r="E140" s="449"/>
      <c r="M140" s="473" t="s">
        <v>2264</v>
      </c>
      <c r="N140" s="474">
        <v>3775</v>
      </c>
      <c r="O140" s="475">
        <v>-5</v>
      </c>
      <c r="P140" s="474">
        <v>29927</v>
      </c>
      <c r="Q140" s="474">
        <v>112616330</v>
      </c>
      <c r="R140" s="474">
        <v>3750</v>
      </c>
      <c r="S140" s="474">
        <v>3810</v>
      </c>
      <c r="T140" s="474">
        <v>3705</v>
      </c>
      <c r="U140" s="474">
        <v>135900</v>
      </c>
      <c r="V140" s="474">
        <v>36000000</v>
      </c>
    </row>
    <row r="141" spans="2:22" ht="12.95" customHeight="1">
      <c r="B141" s="449"/>
      <c r="C141" s="449"/>
      <c r="D141" s="449"/>
      <c r="E141" s="449"/>
      <c r="M141" s="473" t="s">
        <v>2265</v>
      </c>
      <c r="N141" s="474">
        <v>3780</v>
      </c>
      <c r="O141" s="475">
        <v>15</v>
      </c>
      <c r="P141" s="474">
        <v>32511</v>
      </c>
      <c r="Q141" s="474">
        <v>123093310</v>
      </c>
      <c r="R141" s="474">
        <v>3800</v>
      </c>
      <c r="S141" s="474">
        <v>3840</v>
      </c>
      <c r="T141" s="474">
        <v>3750</v>
      </c>
      <c r="U141" s="474">
        <v>136080</v>
      </c>
      <c r="V141" s="474">
        <v>36000000</v>
      </c>
    </row>
    <row r="142" spans="2:22" ht="12.95" customHeight="1">
      <c r="B142" s="449"/>
      <c r="C142" s="449"/>
      <c r="D142" s="449"/>
      <c r="E142" s="449"/>
      <c r="M142" s="473" t="s">
        <v>2266</v>
      </c>
      <c r="N142" s="474">
        <v>3765</v>
      </c>
      <c r="O142" s="475">
        <v>-60</v>
      </c>
      <c r="P142" s="474">
        <v>41299</v>
      </c>
      <c r="Q142" s="474">
        <v>157388880</v>
      </c>
      <c r="R142" s="474">
        <v>3825</v>
      </c>
      <c r="S142" s="474">
        <v>3860</v>
      </c>
      <c r="T142" s="474">
        <v>3765</v>
      </c>
      <c r="U142" s="474">
        <v>135540</v>
      </c>
      <c r="V142" s="474">
        <v>36000000</v>
      </c>
    </row>
    <row r="143" spans="2:22" ht="12.95" customHeight="1">
      <c r="B143" s="449"/>
      <c r="C143" s="449"/>
      <c r="D143" s="449"/>
      <c r="E143" s="449"/>
      <c r="M143" s="473" t="s">
        <v>2267</v>
      </c>
      <c r="N143" s="474">
        <v>3825</v>
      </c>
      <c r="O143" s="475">
        <v>0</v>
      </c>
      <c r="P143" s="474">
        <v>42697</v>
      </c>
      <c r="Q143" s="474">
        <v>163760060</v>
      </c>
      <c r="R143" s="474">
        <v>3850</v>
      </c>
      <c r="S143" s="474">
        <v>3855</v>
      </c>
      <c r="T143" s="474">
        <v>3805</v>
      </c>
      <c r="U143" s="474">
        <v>137700</v>
      </c>
      <c r="V143" s="474">
        <v>36000000</v>
      </c>
    </row>
    <row r="144" spans="2:22" ht="12.95" customHeight="1">
      <c r="B144" s="449"/>
      <c r="C144" s="449"/>
      <c r="D144" s="449"/>
      <c r="E144" s="449"/>
    </row>
    <row r="145" spans="2:5" ht="12.95" customHeight="1">
      <c r="B145" s="449"/>
      <c r="C145" s="449"/>
      <c r="D145" s="449"/>
      <c r="E145" s="449"/>
    </row>
    <row r="146" spans="2:5" ht="12.95" customHeight="1">
      <c r="B146" s="449"/>
      <c r="C146" s="449"/>
      <c r="D146" s="449"/>
      <c r="E146" s="449"/>
    </row>
    <row r="147" spans="2:5" ht="12.95" customHeight="1">
      <c r="B147" s="449"/>
      <c r="C147" s="449"/>
      <c r="D147" s="449"/>
      <c r="E147" s="449"/>
    </row>
    <row r="148" spans="2:5" ht="12.95" customHeight="1">
      <c r="B148" s="449"/>
      <c r="C148" s="449"/>
      <c r="D148" s="449"/>
      <c r="E148" s="449"/>
    </row>
    <row r="149" spans="2:5" ht="12.95" customHeight="1">
      <c r="B149" s="449"/>
      <c r="C149" s="449"/>
      <c r="D149" s="449"/>
      <c r="E149" s="449"/>
    </row>
    <row r="150" spans="2:5" ht="12.95" customHeight="1">
      <c r="B150" s="449"/>
      <c r="C150" s="449"/>
      <c r="D150" s="449"/>
      <c r="E150" s="449"/>
    </row>
    <row r="151" spans="2:5" ht="12.95" customHeight="1">
      <c r="B151" s="449"/>
      <c r="C151" s="449"/>
      <c r="D151" s="449"/>
      <c r="E151" s="449"/>
    </row>
    <row r="152" spans="2:5" ht="12.95" customHeight="1">
      <c r="B152" s="449"/>
      <c r="C152" s="449"/>
      <c r="D152" s="449"/>
      <c r="E152" s="449"/>
    </row>
    <row r="153" spans="2:5" ht="12.95" customHeight="1">
      <c r="B153" s="449"/>
      <c r="C153" s="449"/>
      <c r="D153" s="449"/>
      <c r="E153" s="449"/>
    </row>
    <row r="154" spans="2:5" ht="12.95" customHeight="1">
      <c r="B154" s="449"/>
      <c r="C154" s="449"/>
      <c r="D154" s="449"/>
      <c r="E154" s="449"/>
    </row>
    <row r="155" spans="2:5" ht="12.95" customHeight="1">
      <c r="B155" s="449"/>
      <c r="C155" s="449"/>
      <c r="D155" s="449"/>
      <c r="E155" s="449"/>
    </row>
    <row r="156" spans="2:5" ht="12.95" customHeight="1">
      <c r="B156" s="449"/>
      <c r="C156" s="449"/>
      <c r="D156" s="449"/>
      <c r="E156" s="449"/>
    </row>
    <row r="157" spans="2:5" ht="12.95" customHeight="1">
      <c r="B157" s="449"/>
      <c r="C157" s="449"/>
      <c r="D157" s="449"/>
      <c r="E157" s="449"/>
    </row>
    <row r="158" spans="2:5" ht="12.95" customHeight="1">
      <c r="B158" s="449"/>
      <c r="C158" s="449"/>
      <c r="D158" s="449"/>
      <c r="E158" s="449"/>
    </row>
    <row r="159" spans="2:5" ht="12.95" customHeight="1">
      <c r="B159" s="449"/>
      <c r="C159" s="449"/>
      <c r="D159" s="449"/>
      <c r="E159" s="449"/>
    </row>
    <row r="160" spans="2:5" ht="12.95" customHeight="1">
      <c r="B160" s="449"/>
      <c r="C160" s="449"/>
      <c r="D160" s="449"/>
      <c r="E160" s="449"/>
    </row>
    <row r="161" spans="2:5" ht="12.95" customHeight="1">
      <c r="B161" s="449"/>
      <c r="C161" s="449"/>
      <c r="D161" s="449"/>
      <c r="E161" s="449"/>
    </row>
    <row r="162" spans="2:5" ht="12.95" customHeight="1">
      <c r="B162" s="449"/>
      <c r="C162" s="449"/>
      <c r="D162" s="449"/>
      <c r="E162" s="449"/>
    </row>
    <row r="163" spans="2:5" ht="12.95" customHeight="1">
      <c r="B163" s="449"/>
      <c r="C163" s="449"/>
      <c r="D163" s="449"/>
      <c r="E163" s="449"/>
    </row>
    <row r="164" spans="2:5" ht="12.95" customHeight="1">
      <c r="B164" s="449"/>
      <c r="C164" s="449"/>
      <c r="D164" s="449"/>
      <c r="E164" s="449"/>
    </row>
    <row r="165" spans="2:5" ht="12.95" customHeight="1">
      <c r="B165" s="449"/>
      <c r="C165" s="449"/>
      <c r="D165" s="449"/>
      <c r="E165" s="449"/>
    </row>
    <row r="166" spans="2:5" ht="12.95" customHeight="1">
      <c r="B166" s="449"/>
      <c r="C166" s="449"/>
      <c r="D166" s="449"/>
      <c r="E166" s="449"/>
    </row>
    <row r="167" spans="2:5" ht="12.95" customHeight="1">
      <c r="B167" s="449"/>
      <c r="C167" s="449"/>
      <c r="D167" s="449"/>
      <c r="E167" s="449"/>
    </row>
    <row r="168" spans="2:5" ht="12.95" customHeight="1">
      <c r="B168" s="449"/>
      <c r="C168" s="449"/>
      <c r="D168" s="449"/>
      <c r="E168" s="449"/>
    </row>
    <row r="169" spans="2:5" ht="12.95" customHeight="1">
      <c r="B169" s="449"/>
      <c r="C169" s="449"/>
      <c r="D169" s="449"/>
      <c r="E169" s="449"/>
    </row>
    <row r="170" spans="2:5" ht="12.95" customHeight="1">
      <c r="B170" s="449"/>
      <c r="C170" s="449"/>
      <c r="D170" s="449"/>
      <c r="E170" s="449"/>
    </row>
    <row r="171" spans="2:5" ht="12.95" customHeight="1">
      <c r="B171" s="449"/>
      <c r="C171" s="449"/>
      <c r="D171" s="449"/>
      <c r="E171" s="449"/>
    </row>
    <row r="172" spans="2:5" ht="12.95" customHeight="1">
      <c r="B172" s="449"/>
      <c r="C172" s="449"/>
      <c r="D172" s="449"/>
      <c r="E172" s="449"/>
    </row>
    <row r="173" spans="2:5" ht="12.95" customHeight="1">
      <c r="B173" s="449"/>
      <c r="C173" s="449"/>
      <c r="D173" s="449"/>
      <c r="E173" s="449"/>
    </row>
    <row r="174" spans="2:5" ht="12.95" customHeight="1">
      <c r="B174" s="449"/>
      <c r="C174" s="449"/>
      <c r="D174" s="449"/>
      <c r="E174" s="449"/>
    </row>
    <row r="175" spans="2:5" ht="12.95" customHeight="1">
      <c r="B175" s="449"/>
      <c r="C175" s="449"/>
      <c r="D175" s="449"/>
      <c r="E175" s="449"/>
    </row>
    <row r="176" spans="2:5" ht="12.95" customHeight="1">
      <c r="B176" s="449"/>
      <c r="C176" s="449"/>
      <c r="D176" s="449"/>
      <c r="E176" s="449"/>
    </row>
    <row r="177" spans="2:5" ht="12.95" customHeight="1">
      <c r="B177" s="449"/>
      <c r="C177" s="449"/>
      <c r="D177" s="449"/>
      <c r="E177" s="449"/>
    </row>
    <row r="178" spans="2:5" ht="12.95" customHeight="1">
      <c r="B178" s="449"/>
      <c r="C178" s="449"/>
      <c r="D178" s="449"/>
      <c r="E178" s="449"/>
    </row>
    <row r="179" spans="2:5" ht="12.95" customHeight="1">
      <c r="B179" s="449"/>
      <c r="C179" s="449"/>
      <c r="D179" s="449"/>
      <c r="E179" s="449"/>
    </row>
    <row r="180" spans="2:5" ht="12.95" customHeight="1">
      <c r="B180" s="449"/>
      <c r="C180" s="449"/>
      <c r="D180" s="449"/>
      <c r="E180" s="449"/>
    </row>
    <row r="181" spans="2:5" ht="12.95" customHeight="1">
      <c r="B181" s="449"/>
      <c r="C181" s="449"/>
      <c r="D181" s="449"/>
      <c r="E181" s="449"/>
    </row>
    <row r="182" spans="2:5" ht="12.95" customHeight="1">
      <c r="B182" s="449"/>
      <c r="C182" s="449"/>
      <c r="D182" s="449"/>
      <c r="E182" s="449"/>
    </row>
    <row r="183" spans="2:5" ht="12.95" customHeight="1">
      <c r="B183" s="449"/>
      <c r="C183" s="449"/>
      <c r="D183" s="449"/>
      <c r="E183" s="449"/>
    </row>
    <row r="184" spans="2:5" ht="12.95" customHeight="1">
      <c r="B184" s="449"/>
      <c r="C184" s="449"/>
      <c r="D184" s="449"/>
      <c r="E184" s="449"/>
    </row>
    <row r="185" spans="2:5" ht="12.95" customHeight="1">
      <c r="B185" s="449"/>
      <c r="C185" s="449"/>
      <c r="D185" s="449"/>
      <c r="E185" s="449"/>
    </row>
    <row r="186" spans="2:5" ht="12.95" customHeight="1">
      <c r="B186" s="449"/>
      <c r="C186" s="449"/>
      <c r="D186" s="449"/>
      <c r="E186" s="449"/>
    </row>
    <row r="187" spans="2:5" ht="12.95" customHeight="1">
      <c r="B187" s="449"/>
      <c r="C187" s="449"/>
      <c r="D187" s="449"/>
      <c r="E187" s="449"/>
    </row>
    <row r="188" spans="2:5" ht="12.95" customHeight="1">
      <c r="B188" s="449"/>
      <c r="C188" s="449"/>
      <c r="D188" s="449"/>
      <c r="E188" s="449"/>
    </row>
    <row r="189" spans="2:5" ht="12.95" customHeight="1">
      <c r="B189" s="449"/>
      <c r="C189" s="449"/>
      <c r="D189" s="449"/>
      <c r="E189" s="449"/>
    </row>
    <row r="190" spans="2:5" ht="12.95" customHeight="1">
      <c r="B190" s="449"/>
      <c r="C190" s="449"/>
      <c r="D190" s="449"/>
      <c r="E190" s="449"/>
    </row>
    <row r="191" spans="2:5" ht="12.95" customHeight="1">
      <c r="B191" s="449"/>
      <c r="C191" s="449"/>
      <c r="D191" s="449"/>
      <c r="E191" s="449"/>
    </row>
    <row r="192" spans="2:5" ht="12.95" customHeight="1">
      <c r="B192" s="449"/>
      <c r="C192" s="449"/>
      <c r="D192" s="449"/>
      <c r="E192" s="449"/>
    </row>
    <row r="193" spans="2:5" ht="12.95" customHeight="1">
      <c r="B193" s="449"/>
      <c r="C193" s="449"/>
      <c r="D193" s="449"/>
      <c r="E193" s="449"/>
    </row>
    <row r="194" spans="2:5" ht="12.95" customHeight="1">
      <c r="B194" s="449"/>
      <c r="C194" s="449"/>
      <c r="D194" s="449"/>
      <c r="E194" s="449"/>
    </row>
    <row r="195" spans="2:5" ht="12.95" customHeight="1">
      <c r="B195" s="449"/>
      <c r="C195" s="449"/>
      <c r="D195" s="449"/>
      <c r="E195" s="449"/>
    </row>
    <row r="196" spans="2:5" ht="12.95" customHeight="1">
      <c r="B196" s="449"/>
      <c r="C196" s="449"/>
      <c r="D196" s="449"/>
      <c r="E196" s="449"/>
    </row>
    <row r="197" spans="2:5" ht="12.95" customHeight="1">
      <c r="B197" s="449"/>
      <c r="C197" s="449"/>
      <c r="D197" s="449"/>
      <c r="E197" s="449"/>
    </row>
    <row r="198" spans="2:5" ht="12.95" customHeight="1">
      <c r="B198" s="449"/>
      <c r="C198" s="449"/>
      <c r="D198" s="449"/>
      <c r="E198" s="449"/>
    </row>
    <row r="199" spans="2:5" ht="12.95" customHeight="1">
      <c r="B199" s="449"/>
      <c r="C199" s="449"/>
      <c r="D199" s="449"/>
      <c r="E199" s="449"/>
    </row>
    <row r="200" spans="2:5" ht="12.95" customHeight="1">
      <c r="B200" s="449"/>
      <c r="C200" s="449"/>
      <c r="D200" s="449"/>
      <c r="E200" s="449"/>
    </row>
    <row r="201" spans="2:5" ht="12.95" customHeight="1">
      <c r="B201" s="449"/>
      <c r="C201" s="449"/>
      <c r="D201" s="449"/>
      <c r="E201" s="449"/>
    </row>
    <row r="202" spans="2:5" ht="12.95" customHeight="1">
      <c r="B202" s="449"/>
      <c r="C202" s="449"/>
      <c r="D202" s="449"/>
      <c r="E202" s="449"/>
    </row>
    <row r="203" spans="2:5" ht="12.95" customHeight="1">
      <c r="B203" s="449"/>
      <c r="C203" s="449"/>
      <c r="D203" s="449"/>
      <c r="E203" s="449"/>
    </row>
    <row r="204" spans="2:5" ht="12.95" customHeight="1">
      <c r="B204" s="449"/>
      <c r="C204" s="449"/>
      <c r="D204" s="449"/>
      <c r="E204" s="449"/>
    </row>
    <row r="205" spans="2:5" ht="12.95" customHeight="1">
      <c r="B205" s="449"/>
      <c r="C205" s="449"/>
      <c r="D205" s="449"/>
      <c r="E205" s="449"/>
    </row>
    <row r="206" spans="2:5" ht="12.95" customHeight="1">
      <c r="B206" s="449"/>
      <c r="C206" s="449"/>
      <c r="D206" s="449"/>
      <c r="E206" s="449"/>
    </row>
    <row r="207" spans="2:5" ht="12.95" customHeight="1">
      <c r="B207" s="449"/>
      <c r="C207" s="449"/>
      <c r="D207" s="449"/>
      <c r="E207" s="449"/>
    </row>
    <row r="208" spans="2:5" ht="12.95" customHeight="1">
      <c r="B208" s="449"/>
      <c r="C208" s="449"/>
      <c r="D208" s="449"/>
      <c r="E208" s="449"/>
    </row>
    <row r="209" spans="2:5" ht="12.95" customHeight="1">
      <c r="B209" s="449"/>
      <c r="C209" s="449"/>
      <c r="D209" s="449"/>
      <c r="E209" s="449"/>
    </row>
    <row r="210" spans="2:5" ht="12.95" customHeight="1">
      <c r="B210" s="449"/>
      <c r="C210" s="449"/>
      <c r="D210" s="449"/>
      <c r="E210" s="449"/>
    </row>
    <row r="211" spans="2:5" ht="12.95" customHeight="1">
      <c r="B211" s="449"/>
      <c r="C211" s="449"/>
      <c r="D211" s="449"/>
      <c r="E211" s="449"/>
    </row>
    <row r="212" spans="2:5" ht="12.95" customHeight="1">
      <c r="B212" s="449"/>
      <c r="C212" s="449"/>
      <c r="D212" s="449"/>
      <c r="E212" s="449"/>
    </row>
    <row r="213" spans="2:5" ht="12.95" customHeight="1">
      <c r="B213" s="449"/>
      <c r="C213" s="449"/>
      <c r="D213" s="449"/>
      <c r="E213" s="449"/>
    </row>
    <row r="214" spans="2:5" ht="12.95" customHeight="1">
      <c r="B214" s="449"/>
      <c r="C214" s="449"/>
      <c r="D214" s="449"/>
      <c r="E214" s="449"/>
    </row>
    <row r="215" spans="2:5" ht="12.95" customHeight="1">
      <c r="B215" s="449"/>
      <c r="C215" s="449"/>
      <c r="D215" s="449"/>
      <c r="E215" s="449"/>
    </row>
    <row r="216" spans="2:5" ht="12.95" customHeight="1">
      <c r="B216" s="449"/>
      <c r="C216" s="449"/>
      <c r="D216" s="449"/>
      <c r="E216" s="449"/>
    </row>
    <row r="217" spans="2:5" ht="12.95" customHeight="1">
      <c r="B217" s="449"/>
      <c r="C217" s="449"/>
      <c r="D217" s="449"/>
      <c r="E217" s="449"/>
    </row>
    <row r="218" spans="2:5" ht="12.95" customHeight="1">
      <c r="B218" s="449"/>
      <c r="C218" s="449"/>
      <c r="D218" s="449"/>
      <c r="E218" s="449"/>
    </row>
    <row r="219" spans="2:5" ht="12.95" customHeight="1">
      <c r="B219" s="449"/>
      <c r="C219" s="449"/>
      <c r="D219" s="449"/>
      <c r="E219" s="449"/>
    </row>
    <row r="220" spans="2:5" ht="12.95" customHeight="1">
      <c r="B220" s="449"/>
      <c r="C220" s="449"/>
      <c r="D220" s="449"/>
      <c r="E220" s="449"/>
    </row>
    <row r="221" spans="2:5" ht="12.95" customHeight="1">
      <c r="B221" s="449"/>
      <c r="C221" s="449"/>
      <c r="D221" s="449"/>
      <c r="E221" s="449"/>
    </row>
    <row r="222" spans="2:5" ht="12.95" customHeight="1">
      <c r="B222" s="449"/>
      <c r="C222" s="449"/>
      <c r="D222" s="449"/>
      <c r="E222" s="449"/>
    </row>
    <row r="223" spans="2:5" ht="12.95" customHeight="1">
      <c r="B223" s="449"/>
      <c r="C223" s="449"/>
      <c r="D223" s="449"/>
      <c r="E223" s="449"/>
    </row>
    <row r="224" spans="2:5" ht="12.95" customHeight="1">
      <c r="B224" s="449"/>
      <c r="C224" s="449"/>
      <c r="D224" s="449"/>
      <c r="E224" s="449"/>
    </row>
    <row r="225" spans="2:5" ht="12.95" customHeight="1">
      <c r="B225" s="449"/>
      <c r="C225" s="449"/>
      <c r="D225" s="449"/>
      <c r="E225" s="449"/>
    </row>
    <row r="226" spans="2:5" ht="12.95" customHeight="1">
      <c r="B226" s="449"/>
      <c r="C226" s="449"/>
      <c r="D226" s="449"/>
      <c r="E226" s="449"/>
    </row>
    <row r="227" spans="2:5" ht="12.95" customHeight="1">
      <c r="B227" s="449"/>
      <c r="C227" s="449"/>
      <c r="D227" s="449"/>
      <c r="E227" s="449"/>
    </row>
    <row r="228" spans="2:5" ht="12.95" customHeight="1">
      <c r="B228" s="449"/>
      <c r="C228" s="449"/>
      <c r="D228" s="449"/>
      <c r="E228" s="449"/>
    </row>
    <row r="229" spans="2:5" ht="12.95" customHeight="1">
      <c r="B229" s="449"/>
      <c r="C229" s="449"/>
      <c r="D229" s="449"/>
      <c r="E229" s="449"/>
    </row>
    <row r="230" spans="2:5" ht="12.95" customHeight="1">
      <c r="B230" s="449"/>
      <c r="C230" s="449"/>
      <c r="D230" s="449"/>
      <c r="E230" s="449"/>
    </row>
    <row r="231" spans="2:5" ht="12.95" customHeight="1">
      <c r="B231" s="449"/>
      <c r="C231" s="449"/>
      <c r="D231" s="449"/>
      <c r="E231" s="449"/>
    </row>
    <row r="232" spans="2:5" ht="12.95" customHeight="1">
      <c r="B232" s="449"/>
      <c r="C232" s="449"/>
      <c r="D232" s="449"/>
      <c r="E232" s="449"/>
    </row>
    <row r="233" spans="2:5" ht="12.95" customHeight="1">
      <c r="B233" s="449"/>
      <c r="C233" s="449"/>
      <c r="D233" s="449"/>
      <c r="E233" s="449"/>
    </row>
    <row r="234" spans="2:5" ht="12.95" customHeight="1">
      <c r="B234" s="449"/>
      <c r="C234" s="449"/>
      <c r="D234" s="449"/>
      <c r="E234" s="449"/>
    </row>
    <row r="235" spans="2:5" ht="12.95" customHeight="1">
      <c r="B235" s="449"/>
      <c r="C235" s="449"/>
      <c r="D235" s="449"/>
      <c r="E235" s="449"/>
    </row>
    <row r="236" spans="2:5" ht="12.95" customHeight="1">
      <c r="B236" s="449"/>
      <c r="C236" s="449"/>
      <c r="D236" s="449"/>
      <c r="E236" s="449"/>
    </row>
    <row r="237" spans="2:5" ht="12.95" customHeight="1">
      <c r="B237" s="449"/>
      <c r="C237" s="449"/>
      <c r="D237" s="449"/>
      <c r="E237" s="449"/>
    </row>
    <row r="238" spans="2:5" ht="12.95" customHeight="1">
      <c r="B238" s="449"/>
      <c r="C238" s="449"/>
      <c r="D238" s="449"/>
      <c r="E238" s="449"/>
    </row>
    <row r="239" spans="2:5" ht="12.95" customHeight="1">
      <c r="B239" s="449"/>
      <c r="C239" s="449"/>
      <c r="D239" s="449"/>
      <c r="E239" s="449"/>
    </row>
    <row r="240" spans="2:5" ht="12.95" customHeight="1">
      <c r="B240" s="449"/>
      <c r="C240" s="449"/>
      <c r="D240" s="449"/>
      <c r="E240" s="449"/>
    </row>
    <row r="241" spans="2:5" ht="12.95" customHeight="1">
      <c r="B241" s="449"/>
      <c r="C241" s="449"/>
      <c r="D241" s="449"/>
      <c r="E241" s="449"/>
    </row>
    <row r="242" spans="2:5" ht="12.95" customHeight="1">
      <c r="B242" s="449"/>
      <c r="C242" s="449"/>
      <c r="D242" s="449"/>
      <c r="E242" s="449"/>
    </row>
    <row r="243" spans="2:5" ht="12.95" customHeight="1">
      <c r="B243" s="449"/>
      <c r="C243" s="449"/>
      <c r="D243" s="449"/>
      <c r="E243" s="449"/>
    </row>
    <row r="244" spans="2:5" ht="12.95" customHeight="1">
      <c r="B244" s="449"/>
      <c r="C244" s="449"/>
      <c r="D244" s="449"/>
      <c r="E244" s="449"/>
    </row>
    <row r="245" spans="2:5" ht="12.95" customHeight="1">
      <c r="B245" s="449"/>
      <c r="C245" s="449"/>
      <c r="D245" s="449"/>
      <c r="E245" s="449"/>
    </row>
    <row r="246" spans="2:5" ht="12.95" customHeight="1">
      <c r="B246" s="449"/>
      <c r="C246" s="449"/>
      <c r="D246" s="449"/>
      <c r="E246" s="449"/>
    </row>
    <row r="247" spans="2:5" ht="12.95" customHeight="1">
      <c r="B247" s="449"/>
      <c r="C247" s="449"/>
      <c r="D247" s="449"/>
      <c r="E247" s="449"/>
    </row>
    <row r="248" spans="2:5" ht="12.95" customHeight="1">
      <c r="B248" s="449"/>
      <c r="C248" s="449"/>
      <c r="D248" s="449"/>
      <c r="E248" s="449"/>
    </row>
    <row r="249" spans="2:5" ht="12.95" customHeight="1">
      <c r="B249" s="449"/>
      <c r="C249" s="449"/>
      <c r="D249" s="449"/>
      <c r="E249" s="449"/>
    </row>
    <row r="250" spans="2:5" ht="12.95" customHeight="1">
      <c r="B250" s="449"/>
      <c r="C250" s="449"/>
      <c r="D250" s="449"/>
      <c r="E250" s="449"/>
    </row>
    <row r="251" spans="2:5" ht="12.95" customHeight="1">
      <c r="B251" s="449"/>
      <c r="C251" s="449"/>
      <c r="D251" s="449"/>
      <c r="E251" s="449"/>
    </row>
    <row r="252" spans="2:5" ht="12.95" customHeight="1">
      <c r="B252" s="449"/>
      <c r="C252" s="449"/>
      <c r="D252" s="449"/>
      <c r="E252" s="449"/>
    </row>
    <row r="253" spans="2:5" ht="12.95" customHeight="1">
      <c r="B253" s="449"/>
      <c r="C253" s="449"/>
      <c r="D253" s="449"/>
      <c r="E253" s="449"/>
    </row>
    <row r="254" spans="2:5" ht="12.95" customHeight="1">
      <c r="B254" s="449"/>
      <c r="C254" s="449"/>
      <c r="D254" s="449"/>
      <c r="E254" s="449"/>
    </row>
    <row r="255" spans="2:5" ht="12.95" customHeight="1">
      <c r="B255" s="449"/>
      <c r="C255" s="449"/>
      <c r="D255" s="449"/>
      <c r="E255" s="449"/>
    </row>
    <row r="259" spans="10:10" ht="12.95" customHeight="1">
      <c r="J259" s="500"/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V143"/>
  <sheetViews>
    <sheetView topLeftCell="E1" workbookViewId="0">
      <selection activeCell="M26" sqref="M26"/>
    </sheetView>
  </sheetViews>
  <sheetFormatPr defaultRowHeight="12.95" customHeight="1"/>
  <cols>
    <col min="1" max="1" width="9" style="68"/>
    <col min="2" max="2" width="29.125" style="68" customWidth="1"/>
    <col min="3" max="5" width="16" style="68" bestFit="1" customWidth="1"/>
    <col min="6" max="6" width="9" style="68"/>
    <col min="7" max="8" width="19.875" style="68" customWidth="1"/>
    <col min="9" max="9" width="12.25" style="68" bestFit="1" customWidth="1"/>
    <col min="10" max="11" width="13.125" style="68" bestFit="1" customWidth="1"/>
    <col min="12" max="12" width="9" style="68"/>
    <col min="13" max="13" width="20" style="68" bestFit="1" customWidth="1"/>
    <col min="14" max="14" width="7.125" style="68" bestFit="1" customWidth="1"/>
    <col min="15" max="15" width="4.625" style="68" customWidth="1"/>
    <col min="16" max="16" width="8.625" style="68" customWidth="1"/>
    <col min="17" max="17" width="12.875" style="68" bestFit="1" customWidth="1"/>
    <col min="18" max="20" width="5.5" style="68" customWidth="1"/>
    <col min="21" max="21" width="7.25" style="68" customWidth="1"/>
    <col min="22" max="22" width="9.5" style="68" bestFit="1" customWidth="1"/>
    <col min="23" max="16384" width="9" style="68"/>
  </cols>
  <sheetData>
    <row r="2" spans="2:15" ht="12.95" customHeight="1">
      <c r="B2" s="594" t="s">
        <v>4740</v>
      </c>
      <c r="C2" s="595" t="s">
        <v>4741</v>
      </c>
      <c r="D2" s="49"/>
      <c r="E2" s="449"/>
      <c r="F2" s="449"/>
      <c r="G2" s="596" t="s">
        <v>4742</v>
      </c>
      <c r="H2" s="597">
        <v>2018</v>
      </c>
      <c r="J2" s="505"/>
      <c r="K2" s="505"/>
      <c r="L2" s="546"/>
      <c r="M2" s="63" t="s">
        <v>4743</v>
      </c>
      <c r="N2" s="79">
        <f>AVERAGE(N82:N143)</f>
        <v>1505.8064516129032</v>
      </c>
      <c r="O2" s="63" t="s">
        <v>4744</v>
      </c>
    </row>
    <row r="3" spans="2:15" ht="12.95" customHeight="1">
      <c r="B3" s="101" t="s">
        <v>4745</v>
      </c>
      <c r="C3" s="104">
        <f>C4+C5</f>
        <v>17507.572651000002</v>
      </c>
      <c r="D3" s="49"/>
      <c r="E3" s="449"/>
      <c r="F3" s="449"/>
      <c r="G3" s="116"/>
      <c r="H3" s="117" t="s">
        <v>4746</v>
      </c>
      <c r="J3" s="505"/>
      <c r="K3" s="505"/>
      <c r="L3" s="546"/>
      <c r="M3" s="63" t="s">
        <v>4747</v>
      </c>
      <c r="N3" s="79">
        <f>AVERAGE(N23:N81)</f>
        <v>1730.9322033898304</v>
      </c>
      <c r="O3" s="63" t="s">
        <v>4744</v>
      </c>
    </row>
    <row r="4" spans="2:15" ht="12.95" customHeight="1">
      <c r="B4" s="106" t="s">
        <v>4748</v>
      </c>
      <c r="C4" s="105">
        <f>C25/10^6</f>
        <v>17456.016067</v>
      </c>
      <c r="D4" s="49"/>
      <c r="E4" s="449"/>
      <c r="F4" s="449"/>
      <c r="G4" s="100" t="s">
        <v>4749</v>
      </c>
      <c r="H4" s="105">
        <f>I23/10^6</f>
        <v>7043.2704839999997</v>
      </c>
      <c r="J4" s="505"/>
      <c r="K4" s="505"/>
      <c r="L4" s="546"/>
      <c r="M4" s="63" t="s">
        <v>4750</v>
      </c>
      <c r="N4" s="79">
        <f>AVERAGE(N23:N143)</f>
        <v>1615.5785123966941</v>
      </c>
      <c r="O4" s="63" t="s">
        <v>4744</v>
      </c>
    </row>
    <row r="5" spans="2:15" ht="12.95" customHeight="1">
      <c r="B5" s="106" t="s">
        <v>4751</v>
      </c>
      <c r="C5" s="105">
        <f>C27/10^6</f>
        <v>51.556584000000001</v>
      </c>
      <c r="D5" s="49"/>
      <c r="E5" s="449"/>
      <c r="F5" s="449"/>
      <c r="G5" s="100" t="s">
        <v>4752</v>
      </c>
      <c r="H5" s="105">
        <f>I27/10^6</f>
        <v>-2377.1422040000002</v>
      </c>
      <c r="J5" s="505"/>
      <c r="K5" s="505"/>
      <c r="L5" s="505"/>
      <c r="M5" s="63" t="s">
        <v>4741</v>
      </c>
      <c r="N5" s="219">
        <f>U82</f>
        <v>92596</v>
      </c>
      <c r="O5" s="63" t="s">
        <v>4702</v>
      </c>
    </row>
    <row r="6" spans="2:15" ht="12.95" customHeight="1">
      <c r="B6" s="506" t="s">
        <v>4753</v>
      </c>
      <c r="C6" s="507">
        <f t="shared" ref="C6" si="0">SUM(C7:C9)</f>
        <v>25208.694490999998</v>
      </c>
      <c r="D6" s="49"/>
      <c r="E6" s="449"/>
      <c r="F6" s="449"/>
      <c r="G6" s="100" t="s">
        <v>4754</v>
      </c>
      <c r="H6" s="105">
        <f>SUM(I67:I68)/10^3</f>
        <v>3492.6410000000001</v>
      </c>
      <c r="J6" s="505"/>
      <c r="K6" s="505"/>
      <c r="L6" s="505"/>
      <c r="M6" s="63" t="s">
        <v>4706</v>
      </c>
      <c r="N6" s="219">
        <f>U23</f>
        <v>155020</v>
      </c>
      <c r="O6" s="63" t="s">
        <v>4702</v>
      </c>
    </row>
    <row r="7" spans="2:15" ht="12.95" customHeight="1">
      <c r="B7" s="108" t="s">
        <v>4755</v>
      </c>
      <c r="C7" s="109">
        <f>C48/10^6</f>
        <v>18923.909342999999</v>
      </c>
      <c r="D7" s="49"/>
      <c r="E7" s="449"/>
      <c r="F7" s="449"/>
      <c r="G7" s="100" t="s">
        <v>4709</v>
      </c>
      <c r="H7" s="105">
        <f>H6+H5</f>
        <v>1115.4987959999999</v>
      </c>
      <c r="J7" s="505"/>
      <c r="K7" s="505"/>
      <c r="L7" s="505"/>
      <c r="M7" s="505"/>
      <c r="N7" s="505"/>
      <c r="O7" s="505"/>
    </row>
    <row r="8" spans="2:15" ht="12.95" customHeight="1" thickBot="1">
      <c r="B8" s="108" t="s">
        <v>4756</v>
      </c>
      <c r="C8" s="109">
        <f>C55/10^6</f>
        <v>6284.7851479999999</v>
      </c>
      <c r="D8" s="49"/>
      <c r="E8" s="449"/>
      <c r="F8" s="449"/>
      <c r="G8" s="110" t="s">
        <v>4712</v>
      </c>
      <c r="H8" s="111">
        <f>I36/10^6</f>
        <v>-5104.3844339999996</v>
      </c>
      <c r="J8" s="505"/>
      <c r="K8" s="505"/>
      <c r="L8" s="505"/>
      <c r="M8" s="505"/>
      <c r="N8" s="505"/>
      <c r="O8" s="505"/>
    </row>
    <row r="9" spans="2:15" ht="12.95" customHeight="1" thickTop="1">
      <c r="B9" s="108" t="s">
        <v>4714</v>
      </c>
      <c r="C9" s="112">
        <v>0</v>
      </c>
      <c r="D9" s="49"/>
      <c r="E9" s="49"/>
      <c r="F9" s="449"/>
      <c r="G9" s="449"/>
      <c r="H9" s="449"/>
      <c r="I9" s="449"/>
      <c r="J9" s="449"/>
      <c r="K9" s="505"/>
      <c r="L9" s="505"/>
      <c r="M9" s="505"/>
      <c r="N9" s="505"/>
      <c r="O9" s="505"/>
    </row>
    <row r="10" spans="2:15" ht="12.95" customHeight="1">
      <c r="B10" s="506" t="s">
        <v>4757</v>
      </c>
      <c r="C10" s="507">
        <f>SUM(C11:C14)</f>
        <v>4776.7661619999999</v>
      </c>
      <c r="D10" s="49"/>
      <c r="E10" s="49"/>
      <c r="F10" s="449"/>
      <c r="G10" s="449"/>
      <c r="H10" s="449"/>
      <c r="I10" s="449"/>
      <c r="J10" s="449"/>
      <c r="K10" s="505"/>
      <c r="L10" s="505"/>
      <c r="M10" s="505"/>
      <c r="N10" s="505"/>
      <c r="O10" s="505"/>
    </row>
    <row r="11" spans="2:15" ht="12.95" customHeight="1">
      <c r="B11" s="106" t="s">
        <v>4758</v>
      </c>
      <c r="C11" s="61">
        <f>(C29)/1000000</f>
        <v>2617.6271660000002</v>
      </c>
      <c r="D11" s="49"/>
      <c r="E11" s="49"/>
      <c r="F11" s="449"/>
      <c r="G11" s="449"/>
      <c r="H11" s="449"/>
      <c r="I11" s="449"/>
      <c r="J11" s="449"/>
      <c r="K11" s="505"/>
      <c r="L11" s="505"/>
      <c r="M11" s="505"/>
      <c r="N11" s="505"/>
      <c r="O11" s="505"/>
    </row>
    <row r="12" spans="2:15" ht="12.95" customHeight="1">
      <c r="B12" s="106" t="s">
        <v>4760</v>
      </c>
      <c r="C12" s="49">
        <v>0</v>
      </c>
      <c r="D12" s="49"/>
      <c r="E12" s="49"/>
      <c r="F12" s="449"/>
      <c r="G12" s="449"/>
      <c r="H12" s="449"/>
      <c r="I12" s="449"/>
      <c r="J12" s="449"/>
      <c r="K12" s="505"/>
      <c r="L12" s="505"/>
      <c r="M12" s="505"/>
      <c r="N12" s="505"/>
      <c r="O12" s="505"/>
    </row>
    <row r="13" spans="2:15" ht="12.95" customHeight="1">
      <c r="B13" s="106" t="s">
        <v>4762</v>
      </c>
      <c r="C13" s="61">
        <f>C39/10^6</f>
        <v>2159.1389960000001</v>
      </c>
      <c r="D13" s="49"/>
      <c r="E13" s="49"/>
      <c r="F13" s="449"/>
      <c r="G13" s="449"/>
      <c r="H13" s="449"/>
      <c r="I13" s="449"/>
      <c r="J13" s="449"/>
      <c r="K13" s="505"/>
      <c r="L13" s="505"/>
      <c r="M13" s="505"/>
      <c r="N13" s="505"/>
      <c r="O13" s="505"/>
    </row>
    <row r="14" spans="2:15" ht="12.95" customHeight="1">
      <c r="B14" s="106" t="s">
        <v>4720</v>
      </c>
      <c r="C14" s="49">
        <v>0</v>
      </c>
      <c r="D14" s="49"/>
      <c r="E14" s="49"/>
      <c r="F14" s="449"/>
      <c r="G14" s="449"/>
      <c r="H14" s="449"/>
      <c r="I14" s="449"/>
      <c r="J14" s="449"/>
      <c r="K14" s="505"/>
      <c r="L14" s="505"/>
      <c r="M14" s="505"/>
      <c r="N14" s="505"/>
      <c r="O14" s="505"/>
    </row>
    <row r="15" spans="2:15" ht="12.95" customHeight="1" thickBot="1">
      <c r="B15" s="508" t="s">
        <v>4722</v>
      </c>
      <c r="C15" s="509">
        <f>C67/10^6</f>
        <v>33349.809472000001</v>
      </c>
      <c r="D15" s="49"/>
      <c r="E15" s="49"/>
      <c r="F15" s="449"/>
      <c r="G15" s="449"/>
      <c r="H15" s="449"/>
      <c r="I15" s="449"/>
      <c r="J15" s="449"/>
      <c r="K15" s="505"/>
      <c r="L15" s="505"/>
      <c r="M15" s="505"/>
      <c r="N15" s="505"/>
      <c r="O15" s="505"/>
    </row>
    <row r="16" spans="2:15" ht="12.95" customHeight="1" thickTop="1"/>
    <row r="17" spans="2:22" ht="12.95" customHeight="1">
      <c r="B17" s="171" t="s">
        <v>120</v>
      </c>
      <c r="C17" s="172"/>
      <c r="D17" s="172"/>
      <c r="E17" s="172"/>
      <c r="G17" s="171" t="s">
        <v>125</v>
      </c>
      <c r="H17" s="171"/>
      <c r="I17" s="172"/>
      <c r="J17" s="172"/>
      <c r="K17" s="172"/>
    </row>
    <row r="18" spans="2:22" ht="12.95" customHeight="1">
      <c r="B18" s="173" t="s">
        <v>4669</v>
      </c>
      <c r="C18" s="172"/>
      <c r="D18" s="172"/>
      <c r="E18" s="172"/>
      <c r="G18" s="173" t="s">
        <v>4670</v>
      </c>
      <c r="H18" s="173"/>
      <c r="I18" s="172"/>
      <c r="J18" s="172"/>
      <c r="K18" s="172"/>
    </row>
    <row r="19" spans="2:22" ht="12.95" customHeight="1">
      <c r="B19" s="173" t="s">
        <v>4671</v>
      </c>
      <c r="C19" s="172"/>
      <c r="D19" s="172"/>
      <c r="E19" s="172"/>
      <c r="G19" s="173" t="s">
        <v>4672</v>
      </c>
      <c r="H19" s="173"/>
      <c r="I19" s="172"/>
      <c r="J19" s="172"/>
      <c r="K19" s="172"/>
    </row>
    <row r="20" spans="2:22" ht="12.95" customHeight="1">
      <c r="B20" s="173" t="s">
        <v>4673</v>
      </c>
      <c r="C20" s="172"/>
      <c r="D20" s="172"/>
      <c r="E20" s="172"/>
      <c r="G20" s="173" t="s">
        <v>4674</v>
      </c>
      <c r="H20" s="173"/>
      <c r="I20" s="172"/>
      <c r="J20" s="172"/>
      <c r="K20" s="172"/>
    </row>
    <row r="21" spans="2:22" ht="12.95" customHeight="1">
      <c r="B21" s="173" t="s">
        <v>121</v>
      </c>
      <c r="C21" s="172"/>
      <c r="D21" s="172"/>
      <c r="E21" s="172"/>
      <c r="G21" s="173" t="s">
        <v>121</v>
      </c>
      <c r="H21" s="173"/>
      <c r="I21" s="172"/>
      <c r="J21" s="172"/>
      <c r="K21" s="172"/>
    </row>
    <row r="22" spans="2:22" ht="12.95" customHeight="1">
      <c r="B22" s="598"/>
      <c r="C22" s="584" t="s">
        <v>1241</v>
      </c>
      <c r="D22" s="584" t="s">
        <v>1242</v>
      </c>
      <c r="E22" s="585" t="s">
        <v>4675</v>
      </c>
      <c r="F22" s="599"/>
      <c r="G22" s="583"/>
      <c r="H22" s="586"/>
      <c r="I22" s="584" t="s">
        <v>1241</v>
      </c>
      <c r="J22" s="584" t="s">
        <v>1242</v>
      </c>
      <c r="K22" s="585" t="s">
        <v>4675</v>
      </c>
      <c r="M22" s="587" t="s">
        <v>127</v>
      </c>
      <c r="N22" s="587" t="s">
        <v>128</v>
      </c>
      <c r="O22" s="587" t="s">
        <v>129</v>
      </c>
      <c r="P22" s="587" t="s">
        <v>130</v>
      </c>
      <c r="Q22" s="587" t="s">
        <v>131</v>
      </c>
      <c r="R22" s="587" t="s">
        <v>132</v>
      </c>
      <c r="S22" s="587" t="s">
        <v>133</v>
      </c>
      <c r="T22" s="587" t="s">
        <v>134</v>
      </c>
      <c r="U22" s="587" t="s">
        <v>135</v>
      </c>
      <c r="V22" s="587" t="s">
        <v>136</v>
      </c>
    </row>
    <row r="23" spans="2:22" ht="12.95" customHeight="1">
      <c r="B23" s="600" t="s">
        <v>14</v>
      </c>
      <c r="C23" s="601"/>
      <c r="D23" s="601"/>
      <c r="E23" s="602"/>
      <c r="G23" s="600" t="s">
        <v>86</v>
      </c>
      <c r="H23" s="603"/>
      <c r="I23" s="75">
        <v>7043270484</v>
      </c>
      <c r="J23" s="75">
        <v>18183213543</v>
      </c>
      <c r="K23" s="76">
        <v>6615291052</v>
      </c>
      <c r="M23" s="589" t="s">
        <v>2082</v>
      </c>
      <c r="N23" s="590">
        <v>2430</v>
      </c>
      <c r="O23" s="591">
        <v>-45</v>
      </c>
      <c r="P23" s="590">
        <v>729615</v>
      </c>
      <c r="Q23" s="590">
        <v>1780452195</v>
      </c>
      <c r="R23" s="590">
        <v>2510</v>
      </c>
      <c r="S23" s="590">
        <v>2540</v>
      </c>
      <c r="T23" s="590">
        <v>2385</v>
      </c>
      <c r="U23" s="590">
        <v>155020</v>
      </c>
      <c r="V23" s="590">
        <v>63794270</v>
      </c>
    </row>
    <row r="24" spans="2:22" ht="12.95" customHeight="1">
      <c r="B24" s="600" t="s">
        <v>15</v>
      </c>
      <c r="C24" s="75">
        <v>23767142894</v>
      </c>
      <c r="D24" s="75">
        <v>3114568832</v>
      </c>
      <c r="E24" s="76">
        <v>15273307808</v>
      </c>
      <c r="G24" s="600" t="s">
        <v>53</v>
      </c>
      <c r="H24" s="603"/>
      <c r="I24" s="75">
        <v>3750152606</v>
      </c>
      <c r="J24" s="75">
        <v>6633263090</v>
      </c>
      <c r="K24" s="76">
        <v>9228690574</v>
      </c>
      <c r="M24" s="589" t="s">
        <v>2083</v>
      </c>
      <c r="N24" s="590">
        <v>2475</v>
      </c>
      <c r="O24" s="591">
        <v>-20</v>
      </c>
      <c r="P24" s="590">
        <v>773630</v>
      </c>
      <c r="Q24" s="590">
        <v>1872983930</v>
      </c>
      <c r="R24" s="590">
        <v>2430</v>
      </c>
      <c r="S24" s="590">
        <v>2500</v>
      </c>
      <c r="T24" s="590">
        <v>2320</v>
      </c>
      <c r="U24" s="590">
        <v>157891</v>
      </c>
      <c r="V24" s="590">
        <v>63794270</v>
      </c>
    </row>
    <row r="25" spans="2:22" ht="12.95" customHeight="1">
      <c r="B25" s="600" t="s">
        <v>16</v>
      </c>
      <c r="C25" s="75">
        <v>17456016067</v>
      </c>
      <c r="D25" s="75">
        <v>585931793</v>
      </c>
      <c r="E25" s="76">
        <v>2945131556</v>
      </c>
      <c r="G25" s="600" t="s">
        <v>54</v>
      </c>
      <c r="H25" s="603"/>
      <c r="I25" s="75">
        <v>3293117878</v>
      </c>
      <c r="J25" s="75">
        <v>11549950453</v>
      </c>
      <c r="K25" s="76">
        <v>-2613399522</v>
      </c>
      <c r="M25" s="589" t="s">
        <v>2087</v>
      </c>
      <c r="N25" s="590">
        <v>2495</v>
      </c>
      <c r="O25" s="591">
        <v>-5</v>
      </c>
      <c r="P25" s="590">
        <v>956303</v>
      </c>
      <c r="Q25" s="590">
        <v>2369191830</v>
      </c>
      <c r="R25" s="590">
        <v>2560</v>
      </c>
      <c r="S25" s="590">
        <v>2590</v>
      </c>
      <c r="T25" s="590">
        <v>2440</v>
      </c>
      <c r="U25" s="590">
        <v>157122</v>
      </c>
      <c r="V25" s="590">
        <v>62974598</v>
      </c>
    </row>
    <row r="26" spans="2:22" ht="12.95" customHeight="1">
      <c r="B26" s="600" t="s">
        <v>4791</v>
      </c>
      <c r="C26" s="73"/>
      <c r="D26" s="73"/>
      <c r="E26" s="74"/>
      <c r="G26" s="600" t="s">
        <v>55</v>
      </c>
      <c r="H26" s="603"/>
      <c r="I26" s="75">
        <v>5670260082</v>
      </c>
      <c r="J26" s="75">
        <v>6817545631</v>
      </c>
      <c r="K26" s="76">
        <v>2509042679</v>
      </c>
      <c r="M26" s="589" t="s">
        <v>2088</v>
      </c>
      <c r="N26" s="590">
        <v>2500</v>
      </c>
      <c r="O26" s="591">
        <v>115</v>
      </c>
      <c r="P26" s="590">
        <v>1941829</v>
      </c>
      <c r="Q26" s="590">
        <v>4834866965</v>
      </c>
      <c r="R26" s="590">
        <v>2595</v>
      </c>
      <c r="S26" s="590">
        <v>2650</v>
      </c>
      <c r="T26" s="590">
        <v>2385</v>
      </c>
      <c r="U26" s="590">
        <v>157436</v>
      </c>
      <c r="V26" s="590">
        <v>62974598</v>
      </c>
    </row>
    <row r="27" spans="2:22" ht="12.95" customHeight="1">
      <c r="B27" s="600" t="s">
        <v>17</v>
      </c>
      <c r="C27" s="75">
        <v>51556584</v>
      </c>
      <c r="D27" s="73"/>
      <c r="E27" s="74"/>
      <c r="G27" s="600" t="s">
        <v>56</v>
      </c>
      <c r="H27" s="603"/>
      <c r="I27" s="75">
        <v>-2377142204</v>
      </c>
      <c r="J27" s="75">
        <v>4732404822</v>
      </c>
      <c r="K27" s="76">
        <v>-5122442201</v>
      </c>
      <c r="M27" s="589" t="s">
        <v>2089</v>
      </c>
      <c r="N27" s="590">
        <v>2385</v>
      </c>
      <c r="O27" s="591">
        <v>-390</v>
      </c>
      <c r="P27" s="590">
        <v>2919401</v>
      </c>
      <c r="Q27" s="590">
        <v>7547106810</v>
      </c>
      <c r="R27" s="590">
        <v>2775</v>
      </c>
      <c r="S27" s="590">
        <v>2830</v>
      </c>
      <c r="T27" s="590">
        <v>2315</v>
      </c>
      <c r="U27" s="590">
        <v>150194</v>
      </c>
      <c r="V27" s="590">
        <v>62974598</v>
      </c>
    </row>
    <row r="28" spans="2:22" ht="12.95" customHeight="1">
      <c r="B28" s="600" t="s">
        <v>1345</v>
      </c>
      <c r="C28" s="75">
        <v>1941234687</v>
      </c>
      <c r="D28" s="75">
        <v>1857315184</v>
      </c>
      <c r="E28" s="76">
        <v>4254124412</v>
      </c>
      <c r="G28" s="600" t="s">
        <v>59</v>
      </c>
      <c r="H28" s="603"/>
      <c r="I28" s="75">
        <v>1535658236</v>
      </c>
      <c r="J28" s="75">
        <v>100700518</v>
      </c>
      <c r="K28" s="76">
        <v>538641022</v>
      </c>
      <c r="M28" s="589" t="s">
        <v>2090</v>
      </c>
      <c r="N28" s="590">
        <v>2775</v>
      </c>
      <c r="O28" s="591">
        <v>110</v>
      </c>
      <c r="P28" s="590">
        <v>2787660</v>
      </c>
      <c r="Q28" s="590">
        <v>7917821570</v>
      </c>
      <c r="R28" s="590">
        <v>3000</v>
      </c>
      <c r="S28" s="590">
        <v>3080</v>
      </c>
      <c r="T28" s="590">
        <v>2720</v>
      </c>
      <c r="U28" s="590">
        <v>174755</v>
      </c>
      <c r="V28" s="590">
        <v>62974598</v>
      </c>
    </row>
    <row r="29" spans="2:22" ht="12.95" customHeight="1">
      <c r="B29" s="600" t="s">
        <v>3541</v>
      </c>
      <c r="C29" s="75">
        <v>2617627166</v>
      </c>
      <c r="D29" s="75">
        <v>526544584</v>
      </c>
      <c r="E29" s="76">
        <v>2830519359</v>
      </c>
      <c r="G29" s="600" t="s">
        <v>87</v>
      </c>
      <c r="H29" s="603"/>
      <c r="I29" s="75">
        <v>3857534052</v>
      </c>
      <c r="J29" s="75">
        <v>2237732547</v>
      </c>
      <c r="K29" s="76">
        <v>1140089866</v>
      </c>
      <c r="M29" s="589" t="s">
        <v>2091</v>
      </c>
      <c r="N29" s="590">
        <v>2665</v>
      </c>
      <c r="O29" s="591">
        <v>80</v>
      </c>
      <c r="P29" s="590">
        <v>3957215</v>
      </c>
      <c r="Q29" s="590">
        <v>10819521305</v>
      </c>
      <c r="R29" s="590">
        <v>2585</v>
      </c>
      <c r="S29" s="590">
        <v>2880</v>
      </c>
      <c r="T29" s="590">
        <v>2585</v>
      </c>
      <c r="U29" s="590">
        <v>167827</v>
      </c>
      <c r="V29" s="590">
        <v>62974598</v>
      </c>
    </row>
    <row r="30" spans="2:22" ht="12.95" customHeight="1">
      <c r="B30" s="600" t="s">
        <v>19</v>
      </c>
      <c r="C30" s="75">
        <v>905521000</v>
      </c>
      <c r="D30" s="73"/>
      <c r="E30" s="76">
        <v>3206758322</v>
      </c>
      <c r="G30" s="600" t="s">
        <v>1257</v>
      </c>
      <c r="H30" s="603"/>
      <c r="I30" s="75">
        <v>176887929</v>
      </c>
      <c r="J30" s="75">
        <v>117833374</v>
      </c>
      <c r="K30" s="76">
        <v>344965034</v>
      </c>
      <c r="M30" s="589" t="s">
        <v>2093</v>
      </c>
      <c r="N30" s="590">
        <v>2585</v>
      </c>
      <c r="O30" s="591">
        <v>-195</v>
      </c>
      <c r="P30" s="590">
        <v>4105084</v>
      </c>
      <c r="Q30" s="590">
        <v>10594680675</v>
      </c>
      <c r="R30" s="590">
        <v>2800</v>
      </c>
      <c r="S30" s="590">
        <v>2860</v>
      </c>
      <c r="T30" s="590">
        <v>2315</v>
      </c>
      <c r="U30" s="590">
        <v>161730</v>
      </c>
      <c r="V30" s="590">
        <v>62564762</v>
      </c>
    </row>
    <row r="31" spans="2:22" ht="12.95" customHeight="1">
      <c r="B31" s="600" t="s">
        <v>22</v>
      </c>
      <c r="C31" s="75">
        <v>773699256</v>
      </c>
      <c r="D31" s="75">
        <v>144777271</v>
      </c>
      <c r="E31" s="76">
        <v>1629924070</v>
      </c>
      <c r="G31" s="600" t="s">
        <v>1258</v>
      </c>
      <c r="H31" s="603"/>
      <c r="I31" s="75">
        <v>626394266</v>
      </c>
      <c r="J31" s="75">
        <v>403456001</v>
      </c>
      <c r="K31" s="76">
        <v>395282590</v>
      </c>
      <c r="M31" s="589" t="s">
        <v>2096</v>
      </c>
      <c r="N31" s="590">
        <v>2780</v>
      </c>
      <c r="O31" s="591">
        <v>-120</v>
      </c>
      <c r="P31" s="590">
        <v>4941533</v>
      </c>
      <c r="Q31" s="590">
        <v>13575989820</v>
      </c>
      <c r="R31" s="590">
        <v>2785</v>
      </c>
      <c r="S31" s="590">
        <v>2945</v>
      </c>
      <c r="T31" s="590">
        <v>2555</v>
      </c>
      <c r="U31" s="590">
        <v>173930</v>
      </c>
      <c r="V31" s="590">
        <v>62564762</v>
      </c>
    </row>
    <row r="32" spans="2:22" ht="12.95" customHeight="1">
      <c r="B32" s="600" t="s">
        <v>20</v>
      </c>
      <c r="C32" s="75">
        <v>21488134</v>
      </c>
      <c r="D32" s="73"/>
      <c r="E32" s="76">
        <v>406850089</v>
      </c>
      <c r="G32" s="600" t="s">
        <v>61</v>
      </c>
      <c r="H32" s="603"/>
      <c r="I32" s="75">
        <v>-5148524357</v>
      </c>
      <c r="J32" s="75">
        <v>2309750166</v>
      </c>
      <c r="K32" s="76">
        <v>-5774208601</v>
      </c>
      <c r="M32" s="589" t="s">
        <v>2098</v>
      </c>
      <c r="N32" s="590">
        <v>2900</v>
      </c>
      <c r="O32" s="591">
        <v>400</v>
      </c>
      <c r="P32" s="590">
        <v>5285552</v>
      </c>
      <c r="Q32" s="590">
        <v>14812007755</v>
      </c>
      <c r="R32" s="590">
        <v>2630</v>
      </c>
      <c r="S32" s="590">
        <v>2955</v>
      </c>
      <c r="T32" s="590">
        <v>2600</v>
      </c>
      <c r="U32" s="590">
        <v>181438</v>
      </c>
      <c r="V32" s="590">
        <v>62564762</v>
      </c>
    </row>
    <row r="33" spans="2:22" ht="12.95" customHeight="1">
      <c r="B33" s="600" t="s">
        <v>23</v>
      </c>
      <c r="C33" s="75">
        <v>49072871478</v>
      </c>
      <c r="D33" s="75">
        <v>45011901485</v>
      </c>
      <c r="E33" s="76">
        <v>46061614416</v>
      </c>
      <c r="G33" s="600" t="s">
        <v>4792</v>
      </c>
      <c r="H33" s="603"/>
      <c r="I33" s="73"/>
      <c r="J33" s="75">
        <v>-1244059406</v>
      </c>
      <c r="K33" s="76">
        <v>96157980</v>
      </c>
      <c r="M33" s="589" t="s">
        <v>2100</v>
      </c>
      <c r="N33" s="590">
        <v>2500</v>
      </c>
      <c r="O33" s="591">
        <v>220</v>
      </c>
      <c r="P33" s="590">
        <v>2754580</v>
      </c>
      <c r="Q33" s="590">
        <v>6613137920</v>
      </c>
      <c r="R33" s="590">
        <v>2315</v>
      </c>
      <c r="S33" s="590">
        <v>2500</v>
      </c>
      <c r="T33" s="590">
        <v>2290</v>
      </c>
      <c r="U33" s="590">
        <v>156412</v>
      </c>
      <c r="V33" s="590">
        <v>62564762</v>
      </c>
    </row>
    <row r="34" spans="2:22" ht="12.95" customHeight="1">
      <c r="B34" s="600" t="s">
        <v>117</v>
      </c>
      <c r="C34" s="73"/>
      <c r="D34" s="75">
        <v>40164276</v>
      </c>
      <c r="E34" s="76">
        <v>29039448</v>
      </c>
      <c r="G34" s="600" t="s">
        <v>4793</v>
      </c>
      <c r="H34" s="603"/>
      <c r="I34" s="75">
        <v>-5148524357</v>
      </c>
      <c r="J34" s="75">
        <v>3553809572</v>
      </c>
      <c r="K34" s="76">
        <v>-5870366581</v>
      </c>
      <c r="M34" s="589" t="s">
        <v>2102</v>
      </c>
      <c r="N34" s="590">
        <v>2280</v>
      </c>
      <c r="O34" s="591">
        <v>235</v>
      </c>
      <c r="P34" s="590">
        <v>2780310</v>
      </c>
      <c r="Q34" s="590">
        <v>6113111630</v>
      </c>
      <c r="R34" s="590">
        <v>2040</v>
      </c>
      <c r="S34" s="590">
        <v>2315</v>
      </c>
      <c r="T34" s="590">
        <v>2035</v>
      </c>
      <c r="U34" s="590">
        <v>142648</v>
      </c>
      <c r="V34" s="590">
        <v>62564762</v>
      </c>
    </row>
    <row r="35" spans="2:22" ht="12.95" customHeight="1">
      <c r="B35" s="600" t="s">
        <v>3541</v>
      </c>
      <c r="C35" s="75">
        <v>1348414000</v>
      </c>
      <c r="D35" s="75">
        <v>1399670000</v>
      </c>
      <c r="E35" s="76">
        <v>1478532852</v>
      </c>
      <c r="G35" s="600" t="s">
        <v>1360</v>
      </c>
      <c r="H35" s="603"/>
      <c r="I35" s="75">
        <v>44139923</v>
      </c>
      <c r="J35" s="75">
        <v>-18767141272</v>
      </c>
      <c r="K35" s="76">
        <v>-4703870962</v>
      </c>
      <c r="M35" s="589" t="s">
        <v>2105</v>
      </c>
      <c r="N35" s="590">
        <v>2045</v>
      </c>
      <c r="O35" s="591">
        <v>60</v>
      </c>
      <c r="P35" s="590">
        <v>1563291</v>
      </c>
      <c r="Q35" s="590">
        <v>3157240515</v>
      </c>
      <c r="R35" s="590">
        <v>1975</v>
      </c>
      <c r="S35" s="590">
        <v>2095</v>
      </c>
      <c r="T35" s="590">
        <v>1960</v>
      </c>
      <c r="U35" s="590">
        <v>127945</v>
      </c>
      <c r="V35" s="590">
        <v>62564762</v>
      </c>
    </row>
    <row r="36" spans="2:22" ht="12.95" customHeight="1">
      <c r="B36" s="600" t="s">
        <v>28</v>
      </c>
      <c r="C36" s="75">
        <v>33685985158</v>
      </c>
      <c r="D36" s="75">
        <v>35668140147</v>
      </c>
      <c r="E36" s="76">
        <v>27346660208</v>
      </c>
      <c r="G36" s="600" t="s">
        <v>63</v>
      </c>
      <c r="H36" s="603"/>
      <c r="I36" s="75">
        <v>-5104384434</v>
      </c>
      <c r="J36" s="75">
        <v>-15213331700</v>
      </c>
      <c r="K36" s="76">
        <v>-10574237543</v>
      </c>
      <c r="M36" s="589" t="s">
        <v>2108</v>
      </c>
      <c r="N36" s="590">
        <v>1985</v>
      </c>
      <c r="O36" s="591">
        <v>5</v>
      </c>
      <c r="P36" s="590">
        <v>1296781</v>
      </c>
      <c r="Q36" s="590">
        <v>2590263010</v>
      </c>
      <c r="R36" s="590">
        <v>1990</v>
      </c>
      <c r="S36" s="590">
        <v>2050</v>
      </c>
      <c r="T36" s="590">
        <v>1920</v>
      </c>
      <c r="U36" s="590">
        <v>124191</v>
      </c>
      <c r="V36" s="590">
        <v>62564762</v>
      </c>
    </row>
    <row r="37" spans="2:22" ht="12.95" customHeight="1">
      <c r="B37" s="600" t="s">
        <v>82</v>
      </c>
      <c r="C37" s="75">
        <v>11879333324</v>
      </c>
      <c r="D37" s="75">
        <v>6047393882</v>
      </c>
      <c r="E37" s="76">
        <v>6277114479</v>
      </c>
      <c r="G37" s="600" t="s">
        <v>64</v>
      </c>
      <c r="H37" s="603"/>
      <c r="I37" s="75">
        <v>-186432970</v>
      </c>
      <c r="J37" s="75">
        <v>2507309939</v>
      </c>
      <c r="K37" s="76">
        <v>-1010628956</v>
      </c>
      <c r="M37" s="589" t="s">
        <v>2109</v>
      </c>
      <c r="N37" s="590">
        <v>1980</v>
      </c>
      <c r="O37" s="591">
        <v>150</v>
      </c>
      <c r="P37" s="590">
        <v>3636902</v>
      </c>
      <c r="Q37" s="590">
        <v>7176148745</v>
      </c>
      <c r="R37" s="590">
        <v>1900</v>
      </c>
      <c r="S37" s="590">
        <v>2060</v>
      </c>
      <c r="T37" s="590">
        <v>1900</v>
      </c>
      <c r="U37" s="590">
        <v>123878</v>
      </c>
      <c r="V37" s="590">
        <v>62564762</v>
      </c>
    </row>
    <row r="38" spans="2:22" ht="12.95" customHeight="1">
      <c r="B38" s="600" t="s">
        <v>27</v>
      </c>
      <c r="C38" s="73"/>
      <c r="D38" s="75">
        <v>1750000000</v>
      </c>
      <c r="E38" s="74"/>
      <c r="G38" s="600" t="s">
        <v>4220</v>
      </c>
      <c r="H38" s="603"/>
      <c r="I38" s="75">
        <v>-186432970</v>
      </c>
      <c r="J38" s="75">
        <v>1672062561</v>
      </c>
      <c r="K38" s="76">
        <v>736150959</v>
      </c>
      <c r="M38" s="589" t="s">
        <v>2112</v>
      </c>
      <c r="N38" s="590">
        <v>1830</v>
      </c>
      <c r="O38" s="591">
        <v>110</v>
      </c>
      <c r="P38" s="590">
        <v>2421289</v>
      </c>
      <c r="Q38" s="590">
        <v>4374992805</v>
      </c>
      <c r="R38" s="590">
        <v>1720</v>
      </c>
      <c r="S38" s="590">
        <v>1880</v>
      </c>
      <c r="T38" s="590">
        <v>1720</v>
      </c>
      <c r="U38" s="590">
        <v>114494</v>
      </c>
      <c r="V38" s="590">
        <v>62564762</v>
      </c>
    </row>
    <row r="39" spans="2:22" ht="12.95" customHeight="1">
      <c r="B39" s="600" t="s">
        <v>1348</v>
      </c>
      <c r="C39" s="75">
        <v>2159138996</v>
      </c>
      <c r="D39" s="73"/>
      <c r="E39" s="74"/>
      <c r="G39" s="600" t="s">
        <v>4794</v>
      </c>
      <c r="H39" s="603"/>
      <c r="I39" s="75">
        <v>-194551554</v>
      </c>
      <c r="J39" s="75">
        <v>87345678</v>
      </c>
      <c r="K39" s="76">
        <v>736150959</v>
      </c>
      <c r="M39" s="589" t="s">
        <v>2113</v>
      </c>
      <c r="N39" s="590">
        <v>1720</v>
      </c>
      <c r="O39" s="591">
        <v>50</v>
      </c>
      <c r="P39" s="590">
        <v>1779757</v>
      </c>
      <c r="Q39" s="590">
        <v>2997606475</v>
      </c>
      <c r="R39" s="590">
        <v>1640</v>
      </c>
      <c r="S39" s="590">
        <v>1730</v>
      </c>
      <c r="T39" s="590">
        <v>1610</v>
      </c>
      <c r="U39" s="590">
        <v>107611</v>
      </c>
      <c r="V39" s="590">
        <v>62564762</v>
      </c>
    </row>
    <row r="40" spans="2:22" ht="12.95" customHeight="1">
      <c r="B40" s="600" t="s">
        <v>4795</v>
      </c>
      <c r="C40" s="73"/>
      <c r="D40" s="75">
        <v>106533180</v>
      </c>
      <c r="E40" s="76">
        <v>8267429</v>
      </c>
      <c r="G40" s="600" t="s">
        <v>2159</v>
      </c>
      <c r="H40" s="603"/>
      <c r="I40" s="75">
        <v>8118584</v>
      </c>
      <c r="J40" s="73"/>
      <c r="K40" s="74"/>
      <c r="M40" s="589" t="s">
        <v>2114</v>
      </c>
      <c r="N40" s="590">
        <v>1670</v>
      </c>
      <c r="O40" s="591">
        <v>220</v>
      </c>
      <c r="P40" s="590">
        <v>4099436</v>
      </c>
      <c r="Q40" s="590">
        <v>6517126995</v>
      </c>
      <c r="R40" s="590">
        <v>1450</v>
      </c>
      <c r="S40" s="590">
        <v>1670</v>
      </c>
      <c r="T40" s="590">
        <v>1450</v>
      </c>
      <c r="U40" s="590">
        <v>104483</v>
      </c>
      <c r="V40" s="590">
        <v>62564762</v>
      </c>
    </row>
    <row r="41" spans="2:22" ht="12.95" customHeight="1">
      <c r="B41" s="600" t="s">
        <v>31</v>
      </c>
      <c r="C41" s="73"/>
      <c r="D41" s="73"/>
      <c r="E41" s="76">
        <v>10922000000</v>
      </c>
      <c r="G41" s="600" t="s">
        <v>4796</v>
      </c>
      <c r="H41" s="603"/>
      <c r="I41" s="73"/>
      <c r="J41" s="75">
        <v>1584716883</v>
      </c>
      <c r="K41" s="74"/>
      <c r="M41" s="589" t="s">
        <v>2115</v>
      </c>
      <c r="N41" s="590">
        <v>1450</v>
      </c>
      <c r="O41" s="591">
        <v>5</v>
      </c>
      <c r="P41" s="590">
        <v>204452</v>
      </c>
      <c r="Q41" s="590">
        <v>295380470</v>
      </c>
      <c r="R41" s="590">
        <v>1445</v>
      </c>
      <c r="S41" s="590">
        <v>1475</v>
      </c>
      <c r="T41" s="590">
        <v>1435</v>
      </c>
      <c r="U41" s="590">
        <v>90719</v>
      </c>
      <c r="V41" s="590">
        <v>62564762</v>
      </c>
    </row>
    <row r="42" spans="2:22" ht="12.95" customHeight="1">
      <c r="B42" s="600" t="s">
        <v>32</v>
      </c>
      <c r="C42" s="75">
        <v>72840014372</v>
      </c>
      <c r="D42" s="75">
        <v>48126470317</v>
      </c>
      <c r="E42" s="76">
        <v>61334922224</v>
      </c>
      <c r="G42" s="600" t="s">
        <v>65</v>
      </c>
      <c r="H42" s="603"/>
      <c r="I42" s="73"/>
      <c r="J42" s="75">
        <v>835247378</v>
      </c>
      <c r="K42" s="76">
        <v>-1746779915</v>
      </c>
      <c r="M42" s="589" t="s">
        <v>2117</v>
      </c>
      <c r="N42" s="590">
        <v>1445</v>
      </c>
      <c r="O42" s="591">
        <v>25</v>
      </c>
      <c r="P42" s="590">
        <v>218369</v>
      </c>
      <c r="Q42" s="590">
        <v>317496625</v>
      </c>
      <c r="R42" s="590">
        <v>1440</v>
      </c>
      <c r="S42" s="590">
        <v>1485</v>
      </c>
      <c r="T42" s="590">
        <v>1425</v>
      </c>
      <c r="U42" s="590">
        <v>90406</v>
      </c>
      <c r="V42" s="590">
        <v>62564762</v>
      </c>
    </row>
    <row r="43" spans="2:22" ht="12.95" customHeight="1">
      <c r="B43" s="600" t="s">
        <v>33</v>
      </c>
      <c r="C43" s="73"/>
      <c r="D43" s="73"/>
      <c r="E43" s="74"/>
      <c r="G43" s="600" t="s">
        <v>66</v>
      </c>
      <c r="H43" s="603"/>
      <c r="I43" s="73"/>
      <c r="J43" s="75">
        <v>835247378</v>
      </c>
      <c r="K43" s="76">
        <v>-1746779915</v>
      </c>
      <c r="M43" s="589" t="s">
        <v>2119</v>
      </c>
      <c r="N43" s="590">
        <v>1420</v>
      </c>
      <c r="O43" s="591">
        <v>-25</v>
      </c>
      <c r="P43" s="590">
        <v>407774</v>
      </c>
      <c r="Q43" s="590">
        <v>584432730</v>
      </c>
      <c r="R43" s="590">
        <v>1435</v>
      </c>
      <c r="S43" s="590">
        <v>1450</v>
      </c>
      <c r="T43" s="590">
        <v>1420</v>
      </c>
      <c r="U43" s="590">
        <v>88842</v>
      </c>
      <c r="V43" s="590">
        <v>62564762</v>
      </c>
    </row>
    <row r="44" spans="2:22" ht="12.95" customHeight="1">
      <c r="B44" s="600" t="s">
        <v>34</v>
      </c>
      <c r="C44" s="75">
        <v>27883192042</v>
      </c>
      <c r="D44" s="75">
        <v>28692280568</v>
      </c>
      <c r="E44" s="76">
        <v>34960377980</v>
      </c>
      <c r="G44" s="600" t="s">
        <v>67</v>
      </c>
      <c r="H44" s="603"/>
      <c r="I44" s="75">
        <v>-5290817404</v>
      </c>
      <c r="J44" s="75">
        <v>-12706021761</v>
      </c>
      <c r="K44" s="76">
        <v>-11584866499</v>
      </c>
      <c r="M44" s="589" t="s">
        <v>2121</v>
      </c>
      <c r="N44" s="590">
        <v>1445</v>
      </c>
      <c r="O44" s="591">
        <v>-10</v>
      </c>
      <c r="P44" s="590">
        <v>171683</v>
      </c>
      <c r="Q44" s="590">
        <v>247936885</v>
      </c>
      <c r="R44" s="590">
        <v>1455</v>
      </c>
      <c r="S44" s="590">
        <v>1470</v>
      </c>
      <c r="T44" s="590">
        <v>1430</v>
      </c>
      <c r="U44" s="590">
        <v>90406</v>
      </c>
      <c r="V44" s="590">
        <v>62564762</v>
      </c>
    </row>
    <row r="45" spans="2:22" ht="12.95" customHeight="1">
      <c r="B45" s="600" t="s">
        <v>2725</v>
      </c>
      <c r="C45" s="75">
        <v>76759891</v>
      </c>
      <c r="D45" s="75">
        <v>87542806</v>
      </c>
      <c r="E45" s="76">
        <v>7464803351</v>
      </c>
      <c r="G45" s="600" t="s">
        <v>4797</v>
      </c>
      <c r="H45" s="603"/>
      <c r="I45" s="73"/>
      <c r="J45" s="73"/>
      <c r="K45" s="74"/>
      <c r="M45" s="589" t="s">
        <v>2122</v>
      </c>
      <c r="N45" s="590">
        <v>1455</v>
      </c>
      <c r="O45" s="591">
        <v>20</v>
      </c>
      <c r="P45" s="590">
        <v>380215</v>
      </c>
      <c r="Q45" s="590">
        <v>549581345</v>
      </c>
      <c r="R45" s="590">
        <v>1440</v>
      </c>
      <c r="S45" s="590">
        <v>1465</v>
      </c>
      <c r="T45" s="590">
        <v>1435</v>
      </c>
      <c r="U45" s="590">
        <v>91032</v>
      </c>
      <c r="V45" s="590">
        <v>62564762</v>
      </c>
    </row>
    <row r="46" spans="2:22" ht="12.95" customHeight="1">
      <c r="B46" s="600" t="s">
        <v>4798</v>
      </c>
      <c r="C46" s="75">
        <v>731123868</v>
      </c>
      <c r="D46" s="75">
        <v>585147115</v>
      </c>
      <c r="E46" s="74"/>
      <c r="G46" s="600" t="s">
        <v>4212</v>
      </c>
      <c r="H46" s="603"/>
      <c r="I46" s="75">
        <v>-5105057113</v>
      </c>
      <c r="J46" s="75">
        <v>-15192754835</v>
      </c>
      <c r="K46" s="76">
        <v>-10574237543</v>
      </c>
      <c r="M46" s="589" t="s">
        <v>2124</v>
      </c>
      <c r="N46" s="590">
        <v>1435</v>
      </c>
      <c r="O46" s="591">
        <v>-20</v>
      </c>
      <c r="P46" s="590">
        <v>325414</v>
      </c>
      <c r="Q46" s="590">
        <v>465391665</v>
      </c>
      <c r="R46" s="590">
        <v>1450</v>
      </c>
      <c r="S46" s="590">
        <v>1455</v>
      </c>
      <c r="T46" s="590">
        <v>1415</v>
      </c>
      <c r="U46" s="590">
        <v>89780</v>
      </c>
      <c r="V46" s="590">
        <v>62564762</v>
      </c>
    </row>
    <row r="47" spans="2:22" ht="12.95" customHeight="1">
      <c r="B47" s="600" t="s">
        <v>36</v>
      </c>
      <c r="C47" s="73"/>
      <c r="D47" s="75">
        <v>22670000000</v>
      </c>
      <c r="E47" s="76">
        <v>27384279442</v>
      </c>
      <c r="G47" s="600" t="s">
        <v>4799</v>
      </c>
      <c r="H47" s="603"/>
      <c r="I47" s="75">
        <v>-5149197036</v>
      </c>
      <c r="J47" s="75">
        <v>3567445586</v>
      </c>
      <c r="K47" s="76">
        <v>-5870366581</v>
      </c>
      <c r="M47" s="589" t="s">
        <v>2126</v>
      </c>
      <c r="N47" s="590">
        <v>1455</v>
      </c>
      <c r="O47" s="591">
        <v>25</v>
      </c>
      <c r="P47" s="590">
        <v>212223</v>
      </c>
      <c r="Q47" s="590">
        <v>304700310</v>
      </c>
      <c r="R47" s="590">
        <v>1430</v>
      </c>
      <c r="S47" s="590">
        <v>1470</v>
      </c>
      <c r="T47" s="590">
        <v>1415</v>
      </c>
      <c r="U47" s="590">
        <v>91032</v>
      </c>
      <c r="V47" s="590">
        <v>62564762</v>
      </c>
    </row>
    <row r="48" spans="2:22" ht="12.95" customHeight="1">
      <c r="B48" s="600" t="s">
        <v>1249</v>
      </c>
      <c r="C48" s="75">
        <v>18923909343</v>
      </c>
      <c r="D48" s="75">
        <v>3831554466</v>
      </c>
      <c r="E48" s="74"/>
      <c r="G48" s="600" t="s">
        <v>4800</v>
      </c>
      <c r="H48" s="603"/>
      <c r="I48" s="75">
        <v>44139923</v>
      </c>
      <c r="J48" s="75">
        <v>-18760200421</v>
      </c>
      <c r="K48" s="76">
        <v>-4703870962</v>
      </c>
      <c r="M48" s="589" t="s">
        <v>2128</v>
      </c>
      <c r="N48" s="590">
        <v>1430</v>
      </c>
      <c r="O48" s="591">
        <v>-30</v>
      </c>
      <c r="P48" s="590">
        <v>336411</v>
      </c>
      <c r="Q48" s="590">
        <v>482363670</v>
      </c>
      <c r="R48" s="590">
        <v>1460</v>
      </c>
      <c r="S48" s="590">
        <v>1460</v>
      </c>
      <c r="T48" s="590">
        <v>1420</v>
      </c>
      <c r="U48" s="590">
        <v>89468</v>
      </c>
      <c r="V48" s="590">
        <v>62564762</v>
      </c>
    </row>
    <row r="49" spans="2:22" ht="12.95" customHeight="1">
      <c r="B49" s="600" t="s">
        <v>4801</v>
      </c>
      <c r="C49" s="75">
        <v>7778698000</v>
      </c>
      <c r="D49" s="75">
        <v>410772100</v>
      </c>
      <c r="E49" s="74"/>
      <c r="G49" s="600" t="s">
        <v>49</v>
      </c>
      <c r="H49" s="603"/>
      <c r="I49" s="75">
        <v>672679</v>
      </c>
      <c r="J49" s="75">
        <v>-20576865</v>
      </c>
      <c r="K49" s="74"/>
      <c r="M49" s="589" t="s">
        <v>2130</v>
      </c>
      <c r="N49" s="590">
        <v>1460</v>
      </c>
      <c r="O49" s="591">
        <v>-20</v>
      </c>
      <c r="P49" s="590">
        <v>177155</v>
      </c>
      <c r="Q49" s="590">
        <v>258658070</v>
      </c>
      <c r="R49" s="590">
        <v>1470</v>
      </c>
      <c r="S49" s="590">
        <v>1490</v>
      </c>
      <c r="T49" s="590">
        <v>1445</v>
      </c>
      <c r="U49" s="590">
        <v>91345</v>
      </c>
      <c r="V49" s="590">
        <v>62564762</v>
      </c>
    </row>
    <row r="50" spans="2:22" ht="12.95" customHeight="1">
      <c r="B50" s="600" t="s">
        <v>83</v>
      </c>
      <c r="C50" s="73"/>
      <c r="D50" s="75">
        <v>2994651</v>
      </c>
      <c r="E50" s="74"/>
      <c r="G50" s="600" t="s">
        <v>4802</v>
      </c>
      <c r="H50" s="603"/>
      <c r="I50" s="75">
        <v>672679</v>
      </c>
      <c r="J50" s="75">
        <v>-13636014</v>
      </c>
      <c r="K50" s="74"/>
      <c r="M50" s="589" t="s">
        <v>2131</v>
      </c>
      <c r="N50" s="590">
        <v>1480</v>
      </c>
      <c r="O50" s="591">
        <v>40</v>
      </c>
      <c r="P50" s="590">
        <v>738313</v>
      </c>
      <c r="Q50" s="590">
        <v>1101389065</v>
      </c>
      <c r="R50" s="590">
        <v>1465</v>
      </c>
      <c r="S50" s="590">
        <v>1545</v>
      </c>
      <c r="T50" s="590">
        <v>1455</v>
      </c>
      <c r="U50" s="590">
        <v>92596</v>
      </c>
      <c r="V50" s="590">
        <v>62564762</v>
      </c>
    </row>
    <row r="51" spans="2:22" ht="12.95" customHeight="1">
      <c r="B51" s="600" t="s">
        <v>3942</v>
      </c>
      <c r="C51" s="73"/>
      <c r="D51" s="75">
        <v>222000000</v>
      </c>
      <c r="E51" s="74"/>
      <c r="G51" s="600" t="s">
        <v>4803</v>
      </c>
      <c r="H51" s="603"/>
      <c r="I51" s="73"/>
      <c r="J51" s="75">
        <v>-6940851</v>
      </c>
      <c r="K51" s="74"/>
      <c r="M51" s="589" t="s">
        <v>2132</v>
      </c>
      <c r="N51" s="590">
        <v>1440</v>
      </c>
      <c r="O51" s="591">
        <v>0</v>
      </c>
      <c r="P51" s="590">
        <v>232668</v>
      </c>
      <c r="Q51" s="590">
        <v>335949660</v>
      </c>
      <c r="R51" s="590">
        <v>1435</v>
      </c>
      <c r="S51" s="590">
        <v>1460</v>
      </c>
      <c r="T51" s="590">
        <v>1430</v>
      </c>
      <c r="U51" s="590">
        <v>90093</v>
      </c>
      <c r="V51" s="590">
        <v>62564762</v>
      </c>
    </row>
    <row r="52" spans="2:22" ht="12.95" customHeight="1">
      <c r="B52" s="600" t="s">
        <v>38</v>
      </c>
      <c r="C52" s="75">
        <v>372700940</v>
      </c>
      <c r="D52" s="75">
        <v>882269430</v>
      </c>
      <c r="E52" s="76">
        <v>111295187</v>
      </c>
      <c r="G52" s="600" t="s">
        <v>4804</v>
      </c>
      <c r="H52" s="603"/>
      <c r="I52" s="73"/>
      <c r="J52" s="73"/>
      <c r="K52" s="74"/>
      <c r="M52" s="589" t="s">
        <v>2133</v>
      </c>
      <c r="N52" s="590">
        <v>1440</v>
      </c>
      <c r="O52" s="591">
        <v>0</v>
      </c>
      <c r="P52" s="590">
        <v>128333</v>
      </c>
      <c r="Q52" s="590">
        <v>184477855</v>
      </c>
      <c r="R52" s="590">
        <v>1425</v>
      </c>
      <c r="S52" s="590">
        <v>1450</v>
      </c>
      <c r="T52" s="590">
        <v>1425</v>
      </c>
      <c r="U52" s="590">
        <v>90093</v>
      </c>
      <c r="V52" s="590">
        <v>62564762</v>
      </c>
    </row>
    <row r="53" spans="2:22" ht="12.95" customHeight="1">
      <c r="B53" s="600" t="s">
        <v>39</v>
      </c>
      <c r="C53" s="75">
        <v>11607012858</v>
      </c>
      <c r="D53" s="75">
        <v>4914567408</v>
      </c>
      <c r="E53" s="74"/>
      <c r="G53" s="600" t="s">
        <v>4805</v>
      </c>
      <c r="H53" s="603"/>
      <c r="I53" s="75">
        <v>-5291490083</v>
      </c>
      <c r="J53" s="75">
        <v>-13002388273</v>
      </c>
      <c r="K53" s="76">
        <v>-11584866499</v>
      </c>
      <c r="M53" s="589" t="s">
        <v>2134</v>
      </c>
      <c r="N53" s="590">
        <v>1440</v>
      </c>
      <c r="O53" s="591">
        <v>-5</v>
      </c>
      <c r="P53" s="590">
        <v>173376</v>
      </c>
      <c r="Q53" s="590">
        <v>249217220</v>
      </c>
      <c r="R53" s="590">
        <v>1440</v>
      </c>
      <c r="S53" s="590">
        <v>1450</v>
      </c>
      <c r="T53" s="590">
        <v>1425</v>
      </c>
      <c r="U53" s="590">
        <v>90093</v>
      </c>
      <c r="V53" s="590">
        <v>62564762</v>
      </c>
    </row>
    <row r="54" spans="2:22" ht="12.95" customHeight="1">
      <c r="B54" s="600" t="s">
        <v>4798</v>
      </c>
      <c r="C54" s="75">
        <v>159375000</v>
      </c>
      <c r="D54" s="75">
        <v>22000000</v>
      </c>
      <c r="E54" s="74"/>
      <c r="G54" s="600" t="s">
        <v>49</v>
      </c>
      <c r="H54" s="603"/>
      <c r="I54" s="75">
        <v>672679</v>
      </c>
      <c r="J54" s="75">
        <v>296366512</v>
      </c>
      <c r="K54" s="74"/>
      <c r="M54" s="589" t="s">
        <v>2135</v>
      </c>
      <c r="N54" s="590">
        <v>1445</v>
      </c>
      <c r="O54" s="591">
        <v>-5</v>
      </c>
      <c r="P54" s="590">
        <v>186322</v>
      </c>
      <c r="Q54" s="590">
        <v>268450815</v>
      </c>
      <c r="R54" s="590">
        <v>1455</v>
      </c>
      <c r="S54" s="590">
        <v>1455</v>
      </c>
      <c r="T54" s="590">
        <v>1430</v>
      </c>
      <c r="U54" s="590">
        <v>90406</v>
      </c>
      <c r="V54" s="590">
        <v>62564762</v>
      </c>
    </row>
    <row r="55" spans="2:22" ht="12.95" customHeight="1">
      <c r="B55" s="600" t="s">
        <v>1249</v>
      </c>
      <c r="C55" s="75">
        <v>6284785148</v>
      </c>
      <c r="D55" s="73"/>
      <c r="E55" s="74"/>
      <c r="G55" s="600" t="s">
        <v>72</v>
      </c>
      <c r="H55" s="603"/>
      <c r="I55" s="73"/>
      <c r="J55" s="73"/>
      <c r="K55" s="74"/>
      <c r="M55" s="589" t="s">
        <v>2136</v>
      </c>
      <c r="N55" s="590">
        <v>1450</v>
      </c>
      <c r="O55" s="591">
        <v>15</v>
      </c>
      <c r="P55" s="590">
        <v>197941</v>
      </c>
      <c r="Q55" s="590">
        <v>284599105</v>
      </c>
      <c r="R55" s="590">
        <v>1470</v>
      </c>
      <c r="S55" s="590">
        <v>1470</v>
      </c>
      <c r="T55" s="590">
        <v>1425</v>
      </c>
      <c r="U55" s="590">
        <v>90719</v>
      </c>
      <c r="V55" s="590">
        <v>62564762</v>
      </c>
    </row>
    <row r="56" spans="2:22" ht="12.95" customHeight="1">
      <c r="B56" s="600" t="s">
        <v>105</v>
      </c>
      <c r="C56" s="75">
        <v>35192216</v>
      </c>
      <c r="D56" s="73"/>
      <c r="E56" s="74"/>
      <c r="G56" s="600" t="s">
        <v>383</v>
      </c>
      <c r="H56" s="603"/>
      <c r="I56" s="73">
        <v>-98</v>
      </c>
      <c r="J56" s="73">
        <v>-358</v>
      </c>
      <c r="K56" s="74">
        <v>-392</v>
      </c>
      <c r="M56" s="589" t="s">
        <v>2137</v>
      </c>
      <c r="N56" s="590">
        <v>1435</v>
      </c>
      <c r="O56" s="591">
        <v>-50</v>
      </c>
      <c r="P56" s="590">
        <v>506247</v>
      </c>
      <c r="Q56" s="590">
        <v>730990730</v>
      </c>
      <c r="R56" s="590">
        <v>1485</v>
      </c>
      <c r="S56" s="590">
        <v>1485</v>
      </c>
      <c r="T56" s="590">
        <v>1425</v>
      </c>
      <c r="U56" s="590">
        <v>89780</v>
      </c>
      <c r="V56" s="590">
        <v>62564762</v>
      </c>
    </row>
    <row r="57" spans="2:22" ht="12.95" customHeight="1">
      <c r="B57" s="600" t="s">
        <v>3942</v>
      </c>
      <c r="C57" s="75">
        <v>4680689066</v>
      </c>
      <c r="D57" s="75">
        <v>4445595980</v>
      </c>
      <c r="E57" s="74"/>
      <c r="G57" s="600" t="s">
        <v>4806</v>
      </c>
      <c r="H57" s="603"/>
      <c r="I57" s="73">
        <v>-99</v>
      </c>
      <c r="J57" s="73">
        <v>82</v>
      </c>
      <c r="K57" s="74">
        <v>-217</v>
      </c>
      <c r="M57" s="589" t="s">
        <v>2138</v>
      </c>
      <c r="N57" s="590">
        <v>1485</v>
      </c>
      <c r="O57" s="591">
        <v>5</v>
      </c>
      <c r="P57" s="590">
        <v>190180</v>
      </c>
      <c r="Q57" s="590">
        <v>280747100</v>
      </c>
      <c r="R57" s="590">
        <v>1485</v>
      </c>
      <c r="S57" s="590">
        <v>1520</v>
      </c>
      <c r="T57" s="590">
        <v>1460</v>
      </c>
      <c r="U57" s="590">
        <v>92909</v>
      </c>
      <c r="V57" s="590">
        <v>62564762</v>
      </c>
    </row>
    <row r="58" spans="2:22" ht="12.95" customHeight="1">
      <c r="B58" s="600" t="s">
        <v>76</v>
      </c>
      <c r="C58" s="75">
        <v>446971428</v>
      </c>
      <c r="D58" s="75">
        <v>446971428</v>
      </c>
      <c r="E58" s="74"/>
      <c r="G58" s="600" t="s">
        <v>4807</v>
      </c>
      <c r="H58" s="603"/>
      <c r="I58" s="73">
        <v>1</v>
      </c>
      <c r="J58" s="73">
        <v>-440</v>
      </c>
      <c r="K58" s="74">
        <v>-175</v>
      </c>
      <c r="M58" s="589" t="s">
        <v>2139</v>
      </c>
      <c r="N58" s="590">
        <v>1480</v>
      </c>
      <c r="O58" s="591">
        <v>-10</v>
      </c>
      <c r="P58" s="590">
        <v>253313</v>
      </c>
      <c r="Q58" s="590">
        <v>377411010</v>
      </c>
      <c r="R58" s="590">
        <v>1490</v>
      </c>
      <c r="S58" s="590">
        <v>1515</v>
      </c>
      <c r="T58" s="590">
        <v>1465</v>
      </c>
      <c r="U58" s="590">
        <v>92596</v>
      </c>
      <c r="V58" s="590">
        <v>62564762</v>
      </c>
    </row>
    <row r="59" spans="2:22" ht="12.95" customHeight="1">
      <c r="B59" s="600" t="s">
        <v>42</v>
      </c>
      <c r="C59" s="75">
        <v>39490204900</v>
      </c>
      <c r="D59" s="75">
        <v>33606847976</v>
      </c>
      <c r="E59" s="76">
        <v>34960377980</v>
      </c>
      <c r="G59" s="600" t="s">
        <v>524</v>
      </c>
      <c r="H59" s="603"/>
      <c r="I59" s="73">
        <v>-98</v>
      </c>
      <c r="J59" s="73">
        <v>-358</v>
      </c>
      <c r="K59" s="74">
        <v>-392</v>
      </c>
      <c r="M59" s="589" t="s">
        <v>2140</v>
      </c>
      <c r="N59" s="590">
        <v>1490</v>
      </c>
      <c r="O59" s="591">
        <v>-15</v>
      </c>
      <c r="P59" s="590">
        <v>366058</v>
      </c>
      <c r="Q59" s="590">
        <v>540292155</v>
      </c>
      <c r="R59" s="590">
        <v>1505</v>
      </c>
      <c r="S59" s="590">
        <v>1505</v>
      </c>
      <c r="T59" s="590">
        <v>1465</v>
      </c>
      <c r="U59" s="590">
        <v>93221</v>
      </c>
      <c r="V59" s="590">
        <v>62564762</v>
      </c>
    </row>
    <row r="60" spans="2:22" ht="12.95" customHeight="1">
      <c r="B60" s="600" t="s">
        <v>43</v>
      </c>
      <c r="C60" s="73"/>
      <c r="D60" s="73"/>
      <c r="E60" s="74"/>
      <c r="G60" s="600" t="s">
        <v>4808</v>
      </c>
      <c r="H60" s="603"/>
      <c r="I60" s="73">
        <v>-99</v>
      </c>
      <c r="J60" s="73">
        <v>82</v>
      </c>
      <c r="K60" s="74">
        <v>-217</v>
      </c>
      <c r="M60" s="589" t="s">
        <v>2144</v>
      </c>
      <c r="N60" s="590">
        <v>1505</v>
      </c>
      <c r="O60" s="591">
        <v>-40</v>
      </c>
      <c r="P60" s="590">
        <v>458404</v>
      </c>
      <c r="Q60" s="590">
        <v>681665070</v>
      </c>
      <c r="R60" s="590">
        <v>1545</v>
      </c>
      <c r="S60" s="590">
        <v>1545</v>
      </c>
      <c r="T60" s="590">
        <v>1455</v>
      </c>
      <c r="U60" s="590">
        <v>94160</v>
      </c>
      <c r="V60" s="590">
        <v>62564762</v>
      </c>
    </row>
    <row r="61" spans="2:22" ht="12.95" customHeight="1">
      <c r="B61" s="600" t="s">
        <v>4805</v>
      </c>
      <c r="C61" s="75">
        <v>33045629430</v>
      </c>
      <c r="D61" s="75">
        <v>14216114978</v>
      </c>
      <c r="E61" s="76">
        <v>26415255316</v>
      </c>
      <c r="G61" s="604" t="s">
        <v>4809</v>
      </c>
      <c r="H61" s="605"/>
      <c r="I61" s="77">
        <v>1</v>
      </c>
      <c r="J61" s="77">
        <v>-440</v>
      </c>
      <c r="K61" s="170">
        <v>-175</v>
      </c>
      <c r="M61" s="589" t="s">
        <v>2146</v>
      </c>
      <c r="N61" s="590">
        <v>1545</v>
      </c>
      <c r="O61" s="591">
        <v>125</v>
      </c>
      <c r="P61" s="590">
        <v>982097</v>
      </c>
      <c r="Q61" s="590">
        <v>1490183395</v>
      </c>
      <c r="R61" s="590">
        <v>1500</v>
      </c>
      <c r="S61" s="590">
        <v>1565</v>
      </c>
      <c r="T61" s="590">
        <v>1475</v>
      </c>
      <c r="U61" s="590">
        <v>96663</v>
      </c>
      <c r="V61" s="590">
        <v>62564762</v>
      </c>
    </row>
    <row r="62" spans="2:22" ht="12.95" customHeight="1">
      <c r="B62" s="600" t="s">
        <v>45</v>
      </c>
      <c r="C62" s="75">
        <v>6256476200</v>
      </c>
      <c r="D62" s="75">
        <v>4294927700</v>
      </c>
      <c r="E62" s="76">
        <v>4210355200</v>
      </c>
      <c r="I62" s="606"/>
      <c r="J62" s="606"/>
      <c r="K62" s="606"/>
      <c r="M62" s="589" t="s">
        <v>2148</v>
      </c>
      <c r="N62" s="590">
        <v>1420</v>
      </c>
      <c r="O62" s="591">
        <v>-10</v>
      </c>
      <c r="P62" s="590">
        <v>192067</v>
      </c>
      <c r="Q62" s="590">
        <v>272195200</v>
      </c>
      <c r="R62" s="590">
        <v>1445</v>
      </c>
      <c r="S62" s="590">
        <v>1445</v>
      </c>
      <c r="T62" s="590">
        <v>1410</v>
      </c>
      <c r="U62" s="590">
        <v>88842</v>
      </c>
      <c r="V62" s="590">
        <v>62564762</v>
      </c>
    </row>
    <row r="63" spans="2:22" ht="12.95" customHeight="1">
      <c r="B63" s="600" t="s">
        <v>46</v>
      </c>
      <c r="C63" s="75">
        <v>85082319448</v>
      </c>
      <c r="D63" s="75">
        <v>64023235696</v>
      </c>
      <c r="E63" s="76">
        <v>63304560261</v>
      </c>
      <c r="I63" s="606"/>
      <c r="J63" s="606"/>
      <c r="K63" s="606"/>
      <c r="M63" s="589" t="s">
        <v>2150</v>
      </c>
      <c r="N63" s="590">
        <v>1430</v>
      </c>
      <c r="O63" s="591">
        <v>-10</v>
      </c>
      <c r="P63" s="590">
        <v>136950</v>
      </c>
      <c r="Q63" s="590">
        <v>195359425</v>
      </c>
      <c r="R63" s="590">
        <v>1450</v>
      </c>
      <c r="S63" s="590">
        <v>1465</v>
      </c>
      <c r="T63" s="590">
        <v>1420</v>
      </c>
      <c r="U63" s="590">
        <v>89468</v>
      </c>
      <c r="V63" s="590">
        <v>62564762</v>
      </c>
    </row>
    <row r="64" spans="2:22" ht="12.95" customHeight="1">
      <c r="B64" s="600" t="s">
        <v>4810</v>
      </c>
      <c r="C64" s="75">
        <v>10801529535</v>
      </c>
      <c r="D64" s="75">
        <v>9701157252</v>
      </c>
      <c r="E64" s="76">
        <v>7598136368</v>
      </c>
      <c r="G64" s="242" t="s">
        <v>4811</v>
      </c>
      <c r="H64" s="242"/>
      <c r="I64" s="244"/>
      <c r="J64" s="244"/>
      <c r="K64" s="606"/>
      <c r="M64" s="589" t="s">
        <v>2152</v>
      </c>
      <c r="N64" s="590">
        <v>1440</v>
      </c>
      <c r="O64" s="591">
        <v>5</v>
      </c>
      <c r="P64" s="590">
        <v>236351</v>
      </c>
      <c r="Q64" s="590">
        <v>335899495</v>
      </c>
      <c r="R64" s="590">
        <v>1415</v>
      </c>
      <c r="S64" s="590">
        <v>1445</v>
      </c>
      <c r="T64" s="590">
        <v>1410</v>
      </c>
      <c r="U64" s="590">
        <v>90093</v>
      </c>
      <c r="V64" s="590">
        <v>62564762</v>
      </c>
    </row>
    <row r="65" spans="2:22" ht="12.95" customHeight="1">
      <c r="B65" s="600" t="s">
        <v>4812</v>
      </c>
      <c r="C65" s="75">
        <v>-69094695753</v>
      </c>
      <c r="D65" s="75">
        <v>-63803205670</v>
      </c>
      <c r="E65" s="76">
        <v>-48697796513</v>
      </c>
      <c r="G65" s="259" t="s">
        <v>1296</v>
      </c>
      <c r="H65" s="259"/>
      <c r="I65" s="244"/>
      <c r="J65" s="244"/>
      <c r="K65" s="606"/>
      <c r="M65" s="589" t="s">
        <v>2153</v>
      </c>
      <c r="N65" s="590">
        <v>1435</v>
      </c>
      <c r="O65" s="591">
        <v>5</v>
      </c>
      <c r="P65" s="590">
        <v>315909</v>
      </c>
      <c r="Q65" s="590">
        <v>446948515</v>
      </c>
      <c r="R65" s="590">
        <v>1425</v>
      </c>
      <c r="S65" s="590">
        <v>1435</v>
      </c>
      <c r="T65" s="590">
        <v>1390</v>
      </c>
      <c r="U65" s="590">
        <v>89780</v>
      </c>
      <c r="V65" s="590">
        <v>62564762</v>
      </c>
    </row>
    <row r="66" spans="2:22" ht="12.95" customHeight="1">
      <c r="B66" s="600" t="s">
        <v>2721</v>
      </c>
      <c r="C66" s="75">
        <v>304180042</v>
      </c>
      <c r="D66" s="75">
        <v>303507363</v>
      </c>
      <c r="E66" s="74"/>
      <c r="G66" s="260" t="s">
        <v>879</v>
      </c>
      <c r="H66" s="431"/>
      <c r="I66" s="248" t="s">
        <v>1241</v>
      </c>
      <c r="J66" s="248" t="s">
        <v>1242</v>
      </c>
      <c r="K66" s="606"/>
      <c r="M66" s="589" t="s">
        <v>2156</v>
      </c>
      <c r="N66" s="590">
        <v>1430</v>
      </c>
      <c r="O66" s="591">
        <v>-10</v>
      </c>
      <c r="P66" s="590">
        <v>267743</v>
      </c>
      <c r="Q66" s="590">
        <v>379894795</v>
      </c>
      <c r="R66" s="590">
        <v>1450</v>
      </c>
      <c r="S66" s="590">
        <v>1465</v>
      </c>
      <c r="T66" s="590">
        <v>1405</v>
      </c>
      <c r="U66" s="590">
        <v>89468</v>
      </c>
      <c r="V66" s="590">
        <v>62564762</v>
      </c>
    </row>
    <row r="67" spans="2:22" ht="12.95" customHeight="1">
      <c r="B67" s="600" t="s">
        <v>50</v>
      </c>
      <c r="C67" s="75">
        <v>33349809472</v>
      </c>
      <c r="D67" s="75">
        <v>14519622341</v>
      </c>
      <c r="E67" s="76">
        <v>26415255316</v>
      </c>
      <c r="G67" s="305" t="s">
        <v>73</v>
      </c>
      <c r="H67" s="607"/>
      <c r="I67" s="286">
        <v>2246689</v>
      </c>
      <c r="J67" s="288">
        <v>5972491</v>
      </c>
      <c r="K67" s="606"/>
      <c r="M67" s="589" t="s">
        <v>2158</v>
      </c>
      <c r="N67" s="590">
        <v>1440</v>
      </c>
      <c r="O67" s="591">
        <v>-35</v>
      </c>
      <c r="P67" s="590">
        <v>245203</v>
      </c>
      <c r="Q67" s="590">
        <v>354817685</v>
      </c>
      <c r="R67" s="590">
        <v>1475</v>
      </c>
      <c r="S67" s="590">
        <v>1475</v>
      </c>
      <c r="T67" s="590">
        <v>1440</v>
      </c>
      <c r="U67" s="590">
        <v>90093</v>
      </c>
      <c r="V67" s="590">
        <v>62564762</v>
      </c>
    </row>
    <row r="68" spans="2:22" ht="12.95" customHeight="1">
      <c r="B68" s="604" t="s">
        <v>51</v>
      </c>
      <c r="C68" s="169">
        <v>72840014372</v>
      </c>
      <c r="D68" s="169">
        <v>48126470317</v>
      </c>
      <c r="E68" s="78">
        <v>61375633296</v>
      </c>
      <c r="G68" s="608" t="s">
        <v>74</v>
      </c>
      <c r="H68" s="609"/>
      <c r="I68" s="290">
        <v>1245952</v>
      </c>
      <c r="J68" s="291">
        <v>3525445</v>
      </c>
      <c r="K68" s="606"/>
      <c r="M68" s="589" t="s">
        <v>2160</v>
      </c>
      <c r="N68" s="590">
        <v>1475</v>
      </c>
      <c r="O68" s="591">
        <v>-20</v>
      </c>
      <c r="P68" s="590">
        <v>321642</v>
      </c>
      <c r="Q68" s="590">
        <v>470996935</v>
      </c>
      <c r="R68" s="590">
        <v>1480</v>
      </c>
      <c r="S68" s="590">
        <v>1495</v>
      </c>
      <c r="T68" s="590">
        <v>1430</v>
      </c>
      <c r="U68" s="590">
        <v>92283</v>
      </c>
      <c r="V68" s="590">
        <v>62564762</v>
      </c>
    </row>
    <row r="69" spans="2:22" ht="12.95" customHeight="1">
      <c r="B69" s="610"/>
      <c r="C69" s="606"/>
      <c r="D69" s="606"/>
      <c r="E69" s="606"/>
      <c r="M69" s="589" t="s">
        <v>2161</v>
      </c>
      <c r="N69" s="590">
        <v>1495</v>
      </c>
      <c r="O69" s="591">
        <v>0</v>
      </c>
      <c r="P69" s="590">
        <v>166909</v>
      </c>
      <c r="Q69" s="590">
        <v>247869710</v>
      </c>
      <c r="R69" s="590">
        <v>1495</v>
      </c>
      <c r="S69" s="590">
        <v>1500</v>
      </c>
      <c r="T69" s="590">
        <v>1475</v>
      </c>
      <c r="U69" s="590">
        <v>93534</v>
      </c>
      <c r="V69" s="590">
        <v>62564762</v>
      </c>
    </row>
    <row r="70" spans="2:22" ht="12.95" customHeight="1">
      <c r="M70" s="589" t="s">
        <v>2162</v>
      </c>
      <c r="N70" s="590">
        <v>1495</v>
      </c>
      <c r="O70" s="591">
        <v>-25</v>
      </c>
      <c r="P70" s="590">
        <v>270446</v>
      </c>
      <c r="Q70" s="590">
        <v>403062080</v>
      </c>
      <c r="R70" s="590">
        <v>1515</v>
      </c>
      <c r="S70" s="590">
        <v>1530</v>
      </c>
      <c r="T70" s="590">
        <v>1455</v>
      </c>
      <c r="U70" s="590">
        <v>93534</v>
      </c>
      <c r="V70" s="590">
        <v>62564762</v>
      </c>
    </row>
    <row r="71" spans="2:22" ht="12.95" customHeight="1">
      <c r="M71" s="589" t="s">
        <v>2163</v>
      </c>
      <c r="N71" s="590">
        <v>1520</v>
      </c>
      <c r="O71" s="591">
        <v>40</v>
      </c>
      <c r="P71" s="590">
        <v>265409</v>
      </c>
      <c r="Q71" s="590">
        <v>397401005</v>
      </c>
      <c r="R71" s="590">
        <v>1480</v>
      </c>
      <c r="S71" s="590">
        <v>1520</v>
      </c>
      <c r="T71" s="590">
        <v>1470</v>
      </c>
      <c r="U71" s="590">
        <v>95098</v>
      </c>
      <c r="V71" s="590">
        <v>62564762</v>
      </c>
    </row>
    <row r="72" spans="2:22" ht="12.95" customHeight="1">
      <c r="M72" s="589" t="s">
        <v>2165</v>
      </c>
      <c r="N72" s="590">
        <v>1480</v>
      </c>
      <c r="O72" s="591">
        <v>-10</v>
      </c>
      <c r="P72" s="590">
        <v>105450</v>
      </c>
      <c r="Q72" s="590">
        <v>156925125</v>
      </c>
      <c r="R72" s="590">
        <v>1475</v>
      </c>
      <c r="S72" s="590">
        <v>1500</v>
      </c>
      <c r="T72" s="590">
        <v>1475</v>
      </c>
      <c r="U72" s="590">
        <v>92596</v>
      </c>
      <c r="V72" s="590">
        <v>62564762</v>
      </c>
    </row>
    <row r="73" spans="2:22" ht="12.95" customHeight="1">
      <c r="M73" s="589" t="s">
        <v>2166</v>
      </c>
      <c r="N73" s="590">
        <v>1490</v>
      </c>
      <c r="O73" s="591">
        <v>5</v>
      </c>
      <c r="P73" s="590">
        <v>99420</v>
      </c>
      <c r="Q73" s="590">
        <v>146563555</v>
      </c>
      <c r="R73" s="590">
        <v>1460</v>
      </c>
      <c r="S73" s="590">
        <v>1490</v>
      </c>
      <c r="T73" s="590">
        <v>1460</v>
      </c>
      <c r="U73" s="590">
        <v>93221</v>
      </c>
      <c r="V73" s="590">
        <v>62564762</v>
      </c>
    </row>
    <row r="74" spans="2:22" ht="12.95" customHeight="1">
      <c r="M74" s="589" t="s">
        <v>2167</v>
      </c>
      <c r="N74" s="590">
        <v>1485</v>
      </c>
      <c r="O74" s="591">
        <v>-10</v>
      </c>
      <c r="P74" s="590">
        <v>158749</v>
      </c>
      <c r="Q74" s="590">
        <v>233497510</v>
      </c>
      <c r="R74" s="590">
        <v>1500</v>
      </c>
      <c r="S74" s="590">
        <v>1510</v>
      </c>
      <c r="T74" s="590">
        <v>1450</v>
      </c>
      <c r="U74" s="590">
        <v>92909</v>
      </c>
      <c r="V74" s="590">
        <v>62564762</v>
      </c>
    </row>
    <row r="75" spans="2:22" ht="12.95" customHeight="1">
      <c r="M75" s="589" t="s">
        <v>2168</v>
      </c>
      <c r="N75" s="590">
        <v>1495</v>
      </c>
      <c r="O75" s="591">
        <v>15</v>
      </c>
      <c r="P75" s="590">
        <v>114985</v>
      </c>
      <c r="Q75" s="590">
        <v>170908520</v>
      </c>
      <c r="R75" s="590">
        <v>1470</v>
      </c>
      <c r="S75" s="590">
        <v>1495</v>
      </c>
      <c r="T75" s="590">
        <v>1470</v>
      </c>
      <c r="U75" s="590">
        <v>93534</v>
      </c>
      <c r="V75" s="590">
        <v>62564762</v>
      </c>
    </row>
    <row r="76" spans="2:22" ht="12.95" customHeight="1">
      <c r="M76" s="589" t="s">
        <v>2170</v>
      </c>
      <c r="N76" s="590">
        <v>1480</v>
      </c>
      <c r="O76" s="591">
        <v>-10</v>
      </c>
      <c r="P76" s="590">
        <v>388642</v>
      </c>
      <c r="Q76" s="590">
        <v>572621855</v>
      </c>
      <c r="R76" s="590">
        <v>1480</v>
      </c>
      <c r="S76" s="590">
        <v>1550</v>
      </c>
      <c r="T76" s="590">
        <v>1455</v>
      </c>
      <c r="U76" s="590">
        <v>92596</v>
      </c>
      <c r="V76" s="590">
        <v>62564762</v>
      </c>
    </row>
    <row r="77" spans="2:22" ht="12.95" customHeight="1">
      <c r="M77" s="589" t="s">
        <v>2171</v>
      </c>
      <c r="N77" s="590">
        <v>1490</v>
      </c>
      <c r="O77" s="591">
        <v>10</v>
      </c>
      <c r="P77" s="590">
        <v>208607</v>
      </c>
      <c r="Q77" s="590">
        <v>306455700</v>
      </c>
      <c r="R77" s="590">
        <v>1470</v>
      </c>
      <c r="S77" s="590">
        <v>1495</v>
      </c>
      <c r="T77" s="590">
        <v>1440</v>
      </c>
      <c r="U77" s="590">
        <v>93221</v>
      </c>
      <c r="V77" s="590">
        <v>62564762</v>
      </c>
    </row>
    <row r="78" spans="2:22" ht="12.95" customHeight="1">
      <c r="M78" s="589" t="s">
        <v>2173</v>
      </c>
      <c r="N78" s="590">
        <v>1480</v>
      </c>
      <c r="O78" s="591">
        <v>-15</v>
      </c>
      <c r="P78" s="590">
        <v>187531</v>
      </c>
      <c r="Q78" s="590">
        <v>276455895</v>
      </c>
      <c r="R78" s="590">
        <v>1485</v>
      </c>
      <c r="S78" s="590">
        <v>1510</v>
      </c>
      <c r="T78" s="590">
        <v>1415</v>
      </c>
      <c r="U78" s="590">
        <v>92596</v>
      </c>
      <c r="V78" s="590">
        <v>62564762</v>
      </c>
    </row>
    <row r="79" spans="2:22" ht="12.95" customHeight="1">
      <c r="M79" s="589" t="s">
        <v>2174</v>
      </c>
      <c r="N79" s="590">
        <v>1495</v>
      </c>
      <c r="O79" s="591">
        <v>-10</v>
      </c>
      <c r="P79" s="590">
        <v>113023</v>
      </c>
      <c r="Q79" s="590">
        <v>168130245</v>
      </c>
      <c r="R79" s="590">
        <v>1490</v>
      </c>
      <c r="S79" s="590">
        <v>1510</v>
      </c>
      <c r="T79" s="590">
        <v>1470</v>
      </c>
      <c r="U79" s="590">
        <v>93534</v>
      </c>
      <c r="V79" s="590">
        <v>62564762</v>
      </c>
    </row>
    <row r="80" spans="2:22" ht="12.95" customHeight="1">
      <c r="M80" s="589" t="s">
        <v>2176</v>
      </c>
      <c r="N80" s="590">
        <v>1505</v>
      </c>
      <c r="O80" s="591">
        <v>-10</v>
      </c>
      <c r="P80" s="590">
        <v>115979</v>
      </c>
      <c r="Q80" s="590">
        <v>173882705</v>
      </c>
      <c r="R80" s="590">
        <v>1505</v>
      </c>
      <c r="S80" s="590">
        <v>1520</v>
      </c>
      <c r="T80" s="590">
        <v>1485</v>
      </c>
      <c r="U80" s="590">
        <v>94160</v>
      </c>
      <c r="V80" s="590">
        <v>62564762</v>
      </c>
    </row>
    <row r="81" spans="13:22" ht="12.95" customHeight="1">
      <c r="M81" s="589" t="s">
        <v>2177</v>
      </c>
      <c r="N81" s="590">
        <v>1515</v>
      </c>
      <c r="O81" s="591">
        <v>35</v>
      </c>
      <c r="P81" s="590">
        <v>233406</v>
      </c>
      <c r="Q81" s="590">
        <v>352046200</v>
      </c>
      <c r="R81" s="590">
        <v>1490</v>
      </c>
      <c r="S81" s="590">
        <v>1525</v>
      </c>
      <c r="T81" s="590">
        <v>1485</v>
      </c>
      <c r="U81" s="590">
        <v>94786</v>
      </c>
      <c r="V81" s="590">
        <v>62564762</v>
      </c>
    </row>
    <row r="82" spans="13:22" ht="12.95" customHeight="1">
      <c r="M82" s="589" t="s">
        <v>2179</v>
      </c>
      <c r="N82" s="590">
        <v>1480</v>
      </c>
      <c r="O82" s="591">
        <v>40</v>
      </c>
      <c r="P82" s="590">
        <v>173958</v>
      </c>
      <c r="Q82" s="590">
        <v>254326900</v>
      </c>
      <c r="R82" s="590">
        <v>1440</v>
      </c>
      <c r="S82" s="590">
        <v>1480</v>
      </c>
      <c r="T82" s="590">
        <v>1435</v>
      </c>
      <c r="U82" s="590">
        <v>92596</v>
      </c>
      <c r="V82" s="590">
        <v>62564762</v>
      </c>
    </row>
    <row r="83" spans="13:22" ht="12.95" customHeight="1">
      <c r="M83" s="589" t="s">
        <v>2180</v>
      </c>
      <c r="N83" s="590">
        <v>1440</v>
      </c>
      <c r="O83" s="591">
        <v>5</v>
      </c>
      <c r="P83" s="590">
        <v>62664</v>
      </c>
      <c r="Q83" s="590">
        <v>89810985</v>
      </c>
      <c r="R83" s="590">
        <v>1415</v>
      </c>
      <c r="S83" s="590">
        <v>1470</v>
      </c>
      <c r="T83" s="590">
        <v>1415</v>
      </c>
      <c r="U83" s="590">
        <v>90093</v>
      </c>
      <c r="V83" s="590">
        <v>62564762</v>
      </c>
    </row>
    <row r="84" spans="13:22" ht="12.95" customHeight="1">
      <c r="M84" s="589" t="s">
        <v>2183</v>
      </c>
      <c r="N84" s="590">
        <v>1435</v>
      </c>
      <c r="O84" s="591">
        <v>-5</v>
      </c>
      <c r="P84" s="590">
        <v>214415</v>
      </c>
      <c r="Q84" s="590">
        <v>304187860</v>
      </c>
      <c r="R84" s="590">
        <v>1480</v>
      </c>
      <c r="S84" s="590">
        <v>1480</v>
      </c>
      <c r="T84" s="590">
        <v>1400</v>
      </c>
      <c r="U84" s="590">
        <v>89780</v>
      </c>
      <c r="V84" s="590">
        <v>62564762</v>
      </c>
    </row>
    <row r="85" spans="13:22" ht="12.95" customHeight="1">
      <c r="M85" s="589" t="s">
        <v>2185</v>
      </c>
      <c r="N85" s="590">
        <v>1440</v>
      </c>
      <c r="O85" s="591">
        <v>-45</v>
      </c>
      <c r="P85" s="590">
        <v>118044</v>
      </c>
      <c r="Q85" s="590">
        <v>172347585</v>
      </c>
      <c r="R85" s="590">
        <v>1495</v>
      </c>
      <c r="S85" s="590">
        <v>1495</v>
      </c>
      <c r="T85" s="590">
        <v>1440</v>
      </c>
      <c r="U85" s="590">
        <v>90093</v>
      </c>
      <c r="V85" s="590">
        <v>62564762</v>
      </c>
    </row>
    <row r="86" spans="13:22" ht="12.95" customHeight="1">
      <c r="M86" s="589" t="s">
        <v>2187</v>
      </c>
      <c r="N86" s="590">
        <v>1485</v>
      </c>
      <c r="O86" s="591">
        <v>25</v>
      </c>
      <c r="P86" s="590">
        <v>107648</v>
      </c>
      <c r="Q86" s="590">
        <v>158440460</v>
      </c>
      <c r="R86" s="590">
        <v>1495</v>
      </c>
      <c r="S86" s="590">
        <v>1500</v>
      </c>
      <c r="T86" s="590">
        <v>1445</v>
      </c>
      <c r="U86" s="590">
        <v>92909</v>
      </c>
      <c r="V86" s="590">
        <v>62564762</v>
      </c>
    </row>
    <row r="87" spans="13:22" ht="12.95" customHeight="1">
      <c r="M87" s="589" t="s">
        <v>2188</v>
      </c>
      <c r="N87" s="590">
        <v>1460</v>
      </c>
      <c r="O87" s="591">
        <v>-55</v>
      </c>
      <c r="P87" s="590">
        <v>255630</v>
      </c>
      <c r="Q87" s="590">
        <v>379567410</v>
      </c>
      <c r="R87" s="590">
        <v>1510</v>
      </c>
      <c r="S87" s="590">
        <v>1525</v>
      </c>
      <c r="T87" s="590">
        <v>1460</v>
      </c>
      <c r="U87" s="590">
        <v>91345</v>
      </c>
      <c r="V87" s="590">
        <v>62564762</v>
      </c>
    </row>
    <row r="88" spans="13:22" ht="12.95" customHeight="1">
      <c r="M88" s="589" t="s">
        <v>2193</v>
      </c>
      <c r="N88" s="590">
        <v>1515</v>
      </c>
      <c r="O88" s="591">
        <v>5</v>
      </c>
      <c r="P88" s="590">
        <v>246906</v>
      </c>
      <c r="Q88" s="590">
        <v>369941025</v>
      </c>
      <c r="R88" s="590">
        <v>1490</v>
      </c>
      <c r="S88" s="590">
        <v>1525</v>
      </c>
      <c r="T88" s="590">
        <v>1480</v>
      </c>
      <c r="U88" s="590">
        <v>94786</v>
      </c>
      <c r="V88" s="590">
        <v>62564762</v>
      </c>
    </row>
    <row r="89" spans="13:22" ht="12.95" customHeight="1">
      <c r="M89" s="589" t="s">
        <v>2196</v>
      </c>
      <c r="N89" s="590">
        <v>1510</v>
      </c>
      <c r="O89" s="591">
        <v>-30</v>
      </c>
      <c r="P89" s="590">
        <v>533650</v>
      </c>
      <c r="Q89" s="590">
        <v>813628405</v>
      </c>
      <c r="R89" s="590">
        <v>1555</v>
      </c>
      <c r="S89" s="590">
        <v>1580</v>
      </c>
      <c r="T89" s="590">
        <v>1505</v>
      </c>
      <c r="U89" s="590">
        <v>94473</v>
      </c>
      <c r="V89" s="590">
        <v>62564762</v>
      </c>
    </row>
    <row r="90" spans="13:22" ht="12.95" customHeight="1">
      <c r="M90" s="589" t="s">
        <v>2197</v>
      </c>
      <c r="N90" s="590">
        <v>1540</v>
      </c>
      <c r="O90" s="591">
        <v>-70</v>
      </c>
      <c r="P90" s="590">
        <v>375220</v>
      </c>
      <c r="Q90" s="590">
        <v>582008250</v>
      </c>
      <c r="R90" s="590">
        <v>1625</v>
      </c>
      <c r="S90" s="590">
        <v>1625</v>
      </c>
      <c r="T90" s="590">
        <v>1535</v>
      </c>
      <c r="U90" s="590">
        <v>84683</v>
      </c>
      <c r="V90" s="590">
        <v>54989006</v>
      </c>
    </row>
    <row r="91" spans="13:22" ht="12.95" customHeight="1">
      <c r="M91" s="589" t="s">
        <v>2200</v>
      </c>
      <c r="N91" s="590">
        <v>1610</v>
      </c>
      <c r="O91" s="591">
        <v>-20</v>
      </c>
      <c r="P91" s="590">
        <v>272489</v>
      </c>
      <c r="Q91" s="590">
        <v>434652100</v>
      </c>
      <c r="R91" s="590">
        <v>1650</v>
      </c>
      <c r="S91" s="590">
        <v>1650</v>
      </c>
      <c r="T91" s="590">
        <v>1565</v>
      </c>
      <c r="U91" s="590">
        <v>88532</v>
      </c>
      <c r="V91" s="590">
        <v>54989006</v>
      </c>
    </row>
    <row r="92" spans="13:22" ht="12.95" customHeight="1">
      <c r="M92" s="589" t="s">
        <v>2201</v>
      </c>
      <c r="N92" s="590">
        <v>1630</v>
      </c>
      <c r="O92" s="591">
        <v>10</v>
      </c>
      <c r="P92" s="590">
        <v>246472</v>
      </c>
      <c r="Q92" s="590">
        <v>398356295</v>
      </c>
      <c r="R92" s="590">
        <v>1630</v>
      </c>
      <c r="S92" s="590">
        <v>1650</v>
      </c>
      <c r="T92" s="590">
        <v>1530</v>
      </c>
      <c r="U92" s="590">
        <v>89632</v>
      </c>
      <c r="V92" s="590">
        <v>54989006</v>
      </c>
    </row>
    <row r="93" spans="13:22" ht="12.95" customHeight="1">
      <c r="M93" s="589" t="s">
        <v>2204</v>
      </c>
      <c r="N93" s="590">
        <v>1620</v>
      </c>
      <c r="O93" s="591">
        <v>55</v>
      </c>
      <c r="P93" s="590">
        <v>462096</v>
      </c>
      <c r="Q93" s="590">
        <v>749013845</v>
      </c>
      <c r="R93" s="590">
        <v>1615</v>
      </c>
      <c r="S93" s="590">
        <v>1655</v>
      </c>
      <c r="T93" s="590">
        <v>1595</v>
      </c>
      <c r="U93" s="590">
        <v>89082</v>
      </c>
      <c r="V93" s="590">
        <v>54989006</v>
      </c>
    </row>
    <row r="94" spans="13:22" ht="12.95" customHeight="1">
      <c r="M94" s="589" t="s">
        <v>2206</v>
      </c>
      <c r="N94" s="590">
        <v>1565</v>
      </c>
      <c r="O94" s="591">
        <v>-20</v>
      </c>
      <c r="P94" s="590">
        <v>180328</v>
      </c>
      <c r="Q94" s="590">
        <v>283915375</v>
      </c>
      <c r="R94" s="590">
        <v>1585</v>
      </c>
      <c r="S94" s="590">
        <v>1600</v>
      </c>
      <c r="T94" s="590">
        <v>1560</v>
      </c>
      <c r="U94" s="590">
        <v>86058</v>
      </c>
      <c r="V94" s="590">
        <v>54989006</v>
      </c>
    </row>
    <row r="95" spans="13:22" ht="12.95" customHeight="1">
      <c r="M95" s="589" t="s">
        <v>2207</v>
      </c>
      <c r="N95" s="590">
        <v>1585</v>
      </c>
      <c r="O95" s="591">
        <v>35</v>
      </c>
      <c r="P95" s="590">
        <v>208157</v>
      </c>
      <c r="Q95" s="590">
        <v>322963285</v>
      </c>
      <c r="R95" s="590">
        <v>1565</v>
      </c>
      <c r="S95" s="590">
        <v>1585</v>
      </c>
      <c r="T95" s="590">
        <v>1530</v>
      </c>
      <c r="U95" s="590">
        <v>87158</v>
      </c>
      <c r="V95" s="590">
        <v>54989006</v>
      </c>
    </row>
    <row r="96" spans="13:22" ht="12.95" customHeight="1">
      <c r="M96" s="589" t="s">
        <v>2209</v>
      </c>
      <c r="N96" s="590">
        <v>1550</v>
      </c>
      <c r="O96" s="591">
        <v>0</v>
      </c>
      <c r="P96" s="590">
        <v>238324</v>
      </c>
      <c r="Q96" s="590">
        <v>368201865</v>
      </c>
      <c r="R96" s="590">
        <v>1540</v>
      </c>
      <c r="S96" s="590">
        <v>1565</v>
      </c>
      <c r="T96" s="590">
        <v>1530</v>
      </c>
      <c r="U96" s="590">
        <v>85233</v>
      </c>
      <c r="V96" s="590">
        <v>54989006</v>
      </c>
    </row>
    <row r="97" spans="13:22" ht="12.95" customHeight="1">
      <c r="M97" s="589" t="s">
        <v>2211</v>
      </c>
      <c r="N97" s="590">
        <v>1550</v>
      </c>
      <c r="O97" s="591">
        <v>-55</v>
      </c>
      <c r="P97" s="590">
        <v>274499</v>
      </c>
      <c r="Q97" s="590">
        <v>426069665</v>
      </c>
      <c r="R97" s="590">
        <v>1610</v>
      </c>
      <c r="S97" s="590">
        <v>1610</v>
      </c>
      <c r="T97" s="590">
        <v>1525</v>
      </c>
      <c r="U97" s="590">
        <v>85233</v>
      </c>
      <c r="V97" s="590">
        <v>54989006</v>
      </c>
    </row>
    <row r="98" spans="13:22" ht="12.95" customHeight="1">
      <c r="M98" s="589" t="s">
        <v>2212</v>
      </c>
      <c r="N98" s="590">
        <v>1605</v>
      </c>
      <c r="O98" s="591">
        <v>-20</v>
      </c>
      <c r="P98" s="590">
        <v>152063</v>
      </c>
      <c r="Q98" s="590">
        <v>242461315</v>
      </c>
      <c r="R98" s="590">
        <v>1600</v>
      </c>
      <c r="S98" s="590">
        <v>1635</v>
      </c>
      <c r="T98" s="590">
        <v>1575</v>
      </c>
      <c r="U98" s="590">
        <v>88257</v>
      </c>
      <c r="V98" s="590">
        <v>54989006</v>
      </c>
    </row>
    <row r="99" spans="13:22" ht="12.95" customHeight="1">
      <c r="M99" s="589" t="s">
        <v>2215</v>
      </c>
      <c r="N99" s="590">
        <v>1625</v>
      </c>
      <c r="O99" s="591">
        <v>-50</v>
      </c>
      <c r="P99" s="590">
        <v>337520</v>
      </c>
      <c r="Q99" s="590">
        <v>553342785</v>
      </c>
      <c r="R99" s="590">
        <v>1665</v>
      </c>
      <c r="S99" s="590">
        <v>1700</v>
      </c>
      <c r="T99" s="590">
        <v>1605</v>
      </c>
      <c r="U99" s="590">
        <v>89357</v>
      </c>
      <c r="V99" s="590">
        <v>54989006</v>
      </c>
    </row>
    <row r="100" spans="13:22" ht="12.95" customHeight="1">
      <c r="M100" s="589" t="s">
        <v>2216</v>
      </c>
      <c r="N100" s="590">
        <v>1675</v>
      </c>
      <c r="O100" s="591">
        <v>-25</v>
      </c>
      <c r="P100" s="590">
        <v>523923</v>
      </c>
      <c r="Q100" s="590">
        <v>878481260</v>
      </c>
      <c r="R100" s="590">
        <v>1710</v>
      </c>
      <c r="S100" s="590">
        <v>1725</v>
      </c>
      <c r="T100" s="590">
        <v>1645</v>
      </c>
      <c r="U100" s="590">
        <v>92107</v>
      </c>
      <c r="V100" s="590">
        <v>54989006</v>
      </c>
    </row>
    <row r="101" spans="13:22" ht="12.95" customHeight="1">
      <c r="M101" s="589" t="s">
        <v>2217</v>
      </c>
      <c r="N101" s="590">
        <v>1700</v>
      </c>
      <c r="O101" s="591">
        <v>25</v>
      </c>
      <c r="P101" s="590">
        <v>2215359</v>
      </c>
      <c r="Q101" s="590">
        <v>3962219210</v>
      </c>
      <c r="R101" s="590">
        <v>1825</v>
      </c>
      <c r="S101" s="590">
        <v>1940</v>
      </c>
      <c r="T101" s="590">
        <v>1665</v>
      </c>
      <c r="U101" s="590">
        <v>93481</v>
      </c>
      <c r="V101" s="590">
        <v>54989006</v>
      </c>
    </row>
    <row r="102" spans="13:22" ht="12.95" customHeight="1">
      <c r="M102" s="589" t="s">
        <v>2218</v>
      </c>
      <c r="N102" s="590">
        <v>1675</v>
      </c>
      <c r="O102" s="591">
        <v>-20</v>
      </c>
      <c r="P102" s="590">
        <v>587858</v>
      </c>
      <c r="Q102" s="590">
        <v>1002854255</v>
      </c>
      <c r="R102" s="590">
        <v>1710</v>
      </c>
      <c r="S102" s="590">
        <v>1735</v>
      </c>
      <c r="T102" s="590">
        <v>1675</v>
      </c>
      <c r="U102" s="590">
        <v>92107</v>
      </c>
      <c r="V102" s="590">
        <v>54989006</v>
      </c>
    </row>
    <row r="103" spans="13:22" ht="12.95" customHeight="1">
      <c r="M103" s="589" t="s">
        <v>2219</v>
      </c>
      <c r="N103" s="590">
        <v>1695</v>
      </c>
      <c r="O103" s="591">
        <v>95</v>
      </c>
      <c r="P103" s="590">
        <v>1187685</v>
      </c>
      <c r="Q103" s="590">
        <v>2017694040</v>
      </c>
      <c r="R103" s="590">
        <v>1610</v>
      </c>
      <c r="S103" s="590">
        <v>1755</v>
      </c>
      <c r="T103" s="590">
        <v>1610</v>
      </c>
      <c r="U103" s="590">
        <v>93206</v>
      </c>
      <c r="V103" s="590">
        <v>54989006</v>
      </c>
    </row>
    <row r="104" spans="13:22" ht="12.95" customHeight="1">
      <c r="M104" s="589" t="s">
        <v>2221</v>
      </c>
      <c r="N104" s="590">
        <v>1600</v>
      </c>
      <c r="O104" s="591">
        <v>115</v>
      </c>
      <c r="P104" s="590">
        <v>1143983</v>
      </c>
      <c r="Q104" s="590">
        <v>1839538600</v>
      </c>
      <c r="R104" s="590">
        <v>1540</v>
      </c>
      <c r="S104" s="590">
        <v>1690</v>
      </c>
      <c r="T104" s="590">
        <v>1520</v>
      </c>
      <c r="U104" s="590">
        <v>87982</v>
      </c>
      <c r="V104" s="590">
        <v>54989006</v>
      </c>
    </row>
    <row r="105" spans="13:22" ht="12.95" customHeight="1">
      <c r="M105" s="589" t="s">
        <v>2222</v>
      </c>
      <c r="N105" s="590">
        <v>1485</v>
      </c>
      <c r="O105" s="591">
        <v>-85</v>
      </c>
      <c r="P105" s="590">
        <v>634136</v>
      </c>
      <c r="Q105" s="590">
        <v>956447075</v>
      </c>
      <c r="R105" s="590">
        <v>1570</v>
      </c>
      <c r="S105" s="590">
        <v>1570</v>
      </c>
      <c r="T105" s="590">
        <v>1475</v>
      </c>
      <c r="U105" s="590">
        <v>81659</v>
      </c>
      <c r="V105" s="590">
        <v>54989006</v>
      </c>
    </row>
    <row r="106" spans="13:22" ht="12.95" customHeight="1">
      <c r="M106" s="589" t="s">
        <v>2223</v>
      </c>
      <c r="N106" s="590">
        <v>1570</v>
      </c>
      <c r="O106" s="591">
        <v>-10</v>
      </c>
      <c r="P106" s="590">
        <v>396663</v>
      </c>
      <c r="Q106" s="590">
        <v>616982750</v>
      </c>
      <c r="R106" s="590">
        <v>1610</v>
      </c>
      <c r="S106" s="590">
        <v>1610</v>
      </c>
      <c r="T106" s="590">
        <v>1530</v>
      </c>
      <c r="U106" s="590">
        <v>86333</v>
      </c>
      <c r="V106" s="590">
        <v>54989006</v>
      </c>
    </row>
    <row r="107" spans="13:22" ht="12.95" customHeight="1">
      <c r="M107" s="589" t="s">
        <v>2224</v>
      </c>
      <c r="N107" s="590">
        <v>1580</v>
      </c>
      <c r="O107" s="591">
        <v>-25</v>
      </c>
      <c r="P107" s="590">
        <v>254809</v>
      </c>
      <c r="Q107" s="590">
        <v>409706025</v>
      </c>
      <c r="R107" s="590">
        <v>1615</v>
      </c>
      <c r="S107" s="590">
        <v>1645</v>
      </c>
      <c r="T107" s="590">
        <v>1580</v>
      </c>
      <c r="U107" s="590">
        <v>86883</v>
      </c>
      <c r="V107" s="590">
        <v>54989006</v>
      </c>
    </row>
    <row r="108" spans="13:22" ht="12.95" customHeight="1">
      <c r="M108" s="589" t="s">
        <v>2226</v>
      </c>
      <c r="N108" s="590">
        <v>1605</v>
      </c>
      <c r="O108" s="591">
        <v>0</v>
      </c>
      <c r="P108" s="590">
        <v>259662</v>
      </c>
      <c r="Q108" s="590">
        <v>413573735</v>
      </c>
      <c r="R108" s="590">
        <v>1575</v>
      </c>
      <c r="S108" s="590">
        <v>1630</v>
      </c>
      <c r="T108" s="590">
        <v>1565</v>
      </c>
      <c r="U108" s="590">
        <v>88257</v>
      </c>
      <c r="V108" s="590">
        <v>54989006</v>
      </c>
    </row>
    <row r="109" spans="13:22" ht="12.95" customHeight="1">
      <c r="M109" s="589" t="s">
        <v>2227</v>
      </c>
      <c r="N109" s="590">
        <v>1605</v>
      </c>
      <c r="O109" s="591">
        <v>70</v>
      </c>
      <c r="P109" s="590">
        <v>711434</v>
      </c>
      <c r="Q109" s="590">
        <v>1139769645</v>
      </c>
      <c r="R109" s="590">
        <v>1540</v>
      </c>
      <c r="S109" s="590">
        <v>1640</v>
      </c>
      <c r="T109" s="590">
        <v>1525</v>
      </c>
      <c r="U109" s="590">
        <v>88257</v>
      </c>
      <c r="V109" s="590">
        <v>54989006</v>
      </c>
    </row>
    <row r="110" spans="13:22" ht="12.95" customHeight="1">
      <c r="M110" s="589" t="s">
        <v>2228</v>
      </c>
      <c r="N110" s="590">
        <v>1535</v>
      </c>
      <c r="O110" s="591">
        <v>10</v>
      </c>
      <c r="P110" s="590">
        <v>193253</v>
      </c>
      <c r="Q110" s="590">
        <v>294855095</v>
      </c>
      <c r="R110" s="590">
        <v>1545</v>
      </c>
      <c r="S110" s="590">
        <v>1545</v>
      </c>
      <c r="T110" s="590">
        <v>1500</v>
      </c>
      <c r="U110" s="590">
        <v>84408</v>
      </c>
      <c r="V110" s="590">
        <v>54989006</v>
      </c>
    </row>
    <row r="111" spans="13:22" ht="12.95" customHeight="1">
      <c r="M111" s="589" t="s">
        <v>2229</v>
      </c>
      <c r="N111" s="590">
        <v>1525</v>
      </c>
      <c r="O111" s="591">
        <v>5</v>
      </c>
      <c r="P111" s="590">
        <v>181833</v>
      </c>
      <c r="Q111" s="590">
        <v>276860385</v>
      </c>
      <c r="R111" s="590">
        <v>1505</v>
      </c>
      <c r="S111" s="590">
        <v>1585</v>
      </c>
      <c r="T111" s="590">
        <v>1505</v>
      </c>
      <c r="U111" s="590">
        <v>83858</v>
      </c>
      <c r="V111" s="590">
        <v>54989006</v>
      </c>
    </row>
    <row r="112" spans="13:22" ht="12.95" customHeight="1">
      <c r="M112" s="589" t="s">
        <v>2230</v>
      </c>
      <c r="N112" s="590">
        <v>1520</v>
      </c>
      <c r="O112" s="591">
        <v>0</v>
      </c>
      <c r="P112" s="590">
        <v>157199</v>
      </c>
      <c r="Q112" s="590">
        <v>237216435</v>
      </c>
      <c r="R112" s="590">
        <v>1535</v>
      </c>
      <c r="S112" s="590">
        <v>1535</v>
      </c>
      <c r="T112" s="590">
        <v>1495</v>
      </c>
      <c r="U112" s="590">
        <v>83583</v>
      </c>
      <c r="V112" s="590">
        <v>54989006</v>
      </c>
    </row>
    <row r="113" spans="13:22" ht="12.95" customHeight="1">
      <c r="M113" s="589" t="s">
        <v>2232</v>
      </c>
      <c r="N113" s="590">
        <v>1520</v>
      </c>
      <c r="O113" s="591">
        <v>-30</v>
      </c>
      <c r="P113" s="590">
        <v>197341</v>
      </c>
      <c r="Q113" s="590">
        <v>299411015</v>
      </c>
      <c r="R113" s="590">
        <v>1520</v>
      </c>
      <c r="S113" s="590">
        <v>1545</v>
      </c>
      <c r="T113" s="590">
        <v>1490</v>
      </c>
      <c r="U113" s="590">
        <v>83583</v>
      </c>
      <c r="V113" s="590">
        <v>54989006</v>
      </c>
    </row>
    <row r="114" spans="13:22" ht="12.95" customHeight="1">
      <c r="M114" s="589" t="s">
        <v>2233</v>
      </c>
      <c r="N114" s="590">
        <v>1550</v>
      </c>
      <c r="O114" s="591">
        <v>45</v>
      </c>
      <c r="P114" s="590">
        <v>561455</v>
      </c>
      <c r="Q114" s="590">
        <v>860544905</v>
      </c>
      <c r="R114" s="590">
        <v>1480</v>
      </c>
      <c r="S114" s="590">
        <v>1625</v>
      </c>
      <c r="T114" s="590">
        <v>1460</v>
      </c>
      <c r="U114" s="590">
        <v>85233</v>
      </c>
      <c r="V114" s="590">
        <v>54989006</v>
      </c>
    </row>
    <row r="115" spans="13:22" ht="12.95" customHeight="1">
      <c r="M115" s="589" t="s">
        <v>2235</v>
      </c>
      <c r="N115" s="590">
        <v>1505</v>
      </c>
      <c r="O115" s="591">
        <v>-90</v>
      </c>
      <c r="P115" s="590">
        <v>339169</v>
      </c>
      <c r="Q115" s="590">
        <v>522188005</v>
      </c>
      <c r="R115" s="590">
        <v>1560</v>
      </c>
      <c r="S115" s="590">
        <v>1590</v>
      </c>
      <c r="T115" s="590">
        <v>1500</v>
      </c>
      <c r="U115" s="590">
        <v>82758</v>
      </c>
      <c r="V115" s="590">
        <v>54989006</v>
      </c>
    </row>
    <row r="116" spans="13:22" ht="12.95" customHeight="1">
      <c r="M116" s="589" t="s">
        <v>2236</v>
      </c>
      <c r="N116" s="590">
        <v>1595</v>
      </c>
      <c r="O116" s="591">
        <v>-15</v>
      </c>
      <c r="P116" s="590">
        <v>333926</v>
      </c>
      <c r="Q116" s="590">
        <v>525113205</v>
      </c>
      <c r="R116" s="590">
        <v>1610</v>
      </c>
      <c r="S116" s="590">
        <v>1610</v>
      </c>
      <c r="T116" s="590">
        <v>1545</v>
      </c>
      <c r="U116" s="590">
        <v>87707</v>
      </c>
      <c r="V116" s="590">
        <v>54989006</v>
      </c>
    </row>
    <row r="117" spans="13:22" ht="12.95" customHeight="1">
      <c r="M117" s="589" t="s">
        <v>2237</v>
      </c>
      <c r="N117" s="590">
        <v>1610</v>
      </c>
      <c r="O117" s="591">
        <v>30</v>
      </c>
      <c r="P117" s="590">
        <v>354743</v>
      </c>
      <c r="Q117" s="590">
        <v>566670495</v>
      </c>
      <c r="R117" s="590">
        <v>1590</v>
      </c>
      <c r="S117" s="590">
        <v>1670</v>
      </c>
      <c r="T117" s="590">
        <v>1560</v>
      </c>
      <c r="U117" s="590">
        <v>88532</v>
      </c>
      <c r="V117" s="590">
        <v>54989006</v>
      </c>
    </row>
    <row r="118" spans="13:22" ht="12.95" customHeight="1">
      <c r="M118" s="589" t="s">
        <v>2238</v>
      </c>
      <c r="N118" s="590">
        <v>1580</v>
      </c>
      <c r="O118" s="591">
        <v>70</v>
      </c>
      <c r="P118" s="590">
        <v>1700246</v>
      </c>
      <c r="Q118" s="590">
        <v>2763614535</v>
      </c>
      <c r="R118" s="590">
        <v>1520</v>
      </c>
      <c r="S118" s="590">
        <v>1750</v>
      </c>
      <c r="T118" s="590">
        <v>1515</v>
      </c>
      <c r="U118" s="590">
        <v>86883</v>
      </c>
      <c r="V118" s="590">
        <v>54989006</v>
      </c>
    </row>
    <row r="119" spans="13:22" ht="12.95" customHeight="1">
      <c r="M119" s="589" t="s">
        <v>2239</v>
      </c>
      <c r="N119" s="590">
        <v>1510</v>
      </c>
      <c r="O119" s="591">
        <v>95</v>
      </c>
      <c r="P119" s="590">
        <v>661816</v>
      </c>
      <c r="Q119" s="590">
        <v>981418585</v>
      </c>
      <c r="R119" s="590">
        <v>1410</v>
      </c>
      <c r="S119" s="590">
        <v>1535</v>
      </c>
      <c r="T119" s="590">
        <v>1410</v>
      </c>
      <c r="U119" s="590">
        <v>83033</v>
      </c>
      <c r="V119" s="590">
        <v>54989006</v>
      </c>
    </row>
    <row r="120" spans="13:22" ht="12.95" customHeight="1">
      <c r="M120" s="589" t="s">
        <v>2240</v>
      </c>
      <c r="N120" s="590">
        <v>1415</v>
      </c>
      <c r="O120" s="591">
        <v>-5</v>
      </c>
      <c r="P120" s="590">
        <v>182116</v>
      </c>
      <c r="Q120" s="590">
        <v>259024870</v>
      </c>
      <c r="R120" s="590">
        <v>1440</v>
      </c>
      <c r="S120" s="590">
        <v>1450</v>
      </c>
      <c r="T120" s="590">
        <v>1405</v>
      </c>
      <c r="U120" s="590">
        <v>77809</v>
      </c>
      <c r="V120" s="590">
        <v>54989006</v>
      </c>
    </row>
    <row r="121" spans="13:22" ht="12.95" customHeight="1">
      <c r="M121" s="589" t="s">
        <v>2243</v>
      </c>
      <c r="N121" s="590">
        <v>1420</v>
      </c>
      <c r="O121" s="591">
        <v>35</v>
      </c>
      <c r="P121" s="590">
        <v>322429</v>
      </c>
      <c r="Q121" s="590">
        <v>451307115</v>
      </c>
      <c r="R121" s="590">
        <v>1390</v>
      </c>
      <c r="S121" s="590">
        <v>1420</v>
      </c>
      <c r="T121" s="590">
        <v>1370</v>
      </c>
      <c r="U121" s="590">
        <v>78084</v>
      </c>
      <c r="V121" s="590">
        <v>54989006</v>
      </c>
    </row>
    <row r="122" spans="13:22" ht="12.95" customHeight="1">
      <c r="M122" s="589" t="s">
        <v>2245</v>
      </c>
      <c r="N122" s="590">
        <v>1385</v>
      </c>
      <c r="O122" s="591">
        <v>55</v>
      </c>
      <c r="P122" s="590">
        <v>172010</v>
      </c>
      <c r="Q122" s="590">
        <v>234883660</v>
      </c>
      <c r="R122" s="590">
        <v>1335</v>
      </c>
      <c r="S122" s="590">
        <v>1390</v>
      </c>
      <c r="T122" s="590">
        <v>1330</v>
      </c>
      <c r="U122" s="590">
        <v>76160</v>
      </c>
      <c r="V122" s="590">
        <v>54989006</v>
      </c>
    </row>
    <row r="123" spans="13:22" ht="12.95" customHeight="1">
      <c r="M123" s="589" t="s">
        <v>2247</v>
      </c>
      <c r="N123" s="590">
        <v>1330</v>
      </c>
      <c r="O123" s="591">
        <v>50</v>
      </c>
      <c r="P123" s="590">
        <v>236523</v>
      </c>
      <c r="Q123" s="590">
        <v>308155025</v>
      </c>
      <c r="R123" s="590">
        <v>1300</v>
      </c>
      <c r="S123" s="590">
        <v>1350</v>
      </c>
      <c r="T123" s="590">
        <v>1265</v>
      </c>
      <c r="U123" s="590">
        <v>73135</v>
      </c>
      <c r="V123" s="590">
        <v>54989006</v>
      </c>
    </row>
    <row r="124" spans="13:22" ht="12.95" customHeight="1">
      <c r="M124" s="589" t="s">
        <v>2248</v>
      </c>
      <c r="N124" s="590">
        <v>1280</v>
      </c>
      <c r="O124" s="591">
        <v>-30</v>
      </c>
      <c r="P124" s="590">
        <v>891014</v>
      </c>
      <c r="Q124" s="590">
        <v>1127718925</v>
      </c>
      <c r="R124" s="590">
        <v>1230</v>
      </c>
      <c r="S124" s="590">
        <v>1320</v>
      </c>
      <c r="T124" s="590">
        <v>1220</v>
      </c>
      <c r="U124" s="590">
        <v>70386</v>
      </c>
      <c r="V124" s="590">
        <v>54989006</v>
      </c>
    </row>
    <row r="125" spans="13:22" ht="12.95" customHeight="1">
      <c r="M125" s="589" t="s">
        <v>2249</v>
      </c>
      <c r="N125" s="590">
        <v>1310</v>
      </c>
      <c r="O125" s="591">
        <v>-110</v>
      </c>
      <c r="P125" s="590">
        <v>503677</v>
      </c>
      <c r="Q125" s="590">
        <v>698944770</v>
      </c>
      <c r="R125" s="590">
        <v>1405</v>
      </c>
      <c r="S125" s="590">
        <v>1445</v>
      </c>
      <c r="T125" s="590">
        <v>1310</v>
      </c>
      <c r="U125" s="590">
        <v>71284</v>
      </c>
      <c r="V125" s="590">
        <v>54415529</v>
      </c>
    </row>
    <row r="126" spans="13:22" ht="12.95" customHeight="1">
      <c r="M126" s="589" t="s">
        <v>2250</v>
      </c>
      <c r="N126" s="590">
        <v>1420</v>
      </c>
      <c r="O126" s="591">
        <v>85</v>
      </c>
      <c r="P126" s="590">
        <v>649248</v>
      </c>
      <c r="Q126" s="590">
        <v>910557840</v>
      </c>
      <c r="R126" s="590">
        <v>1345</v>
      </c>
      <c r="S126" s="590">
        <v>1440</v>
      </c>
      <c r="T126" s="590">
        <v>1345</v>
      </c>
      <c r="U126" s="590">
        <v>77270</v>
      </c>
      <c r="V126" s="590">
        <v>54415529</v>
      </c>
    </row>
    <row r="127" spans="13:22" ht="12.95" customHeight="1">
      <c r="M127" s="589" t="s">
        <v>2251</v>
      </c>
      <c r="N127" s="590">
        <v>1335</v>
      </c>
      <c r="O127" s="591">
        <v>-45</v>
      </c>
      <c r="P127" s="590">
        <v>285581</v>
      </c>
      <c r="Q127" s="590">
        <v>382690725</v>
      </c>
      <c r="R127" s="590">
        <v>1365</v>
      </c>
      <c r="S127" s="590">
        <v>1380</v>
      </c>
      <c r="T127" s="590">
        <v>1310</v>
      </c>
      <c r="U127" s="590">
        <v>72645</v>
      </c>
      <c r="V127" s="590">
        <v>54415529</v>
      </c>
    </row>
    <row r="128" spans="13:22" ht="12.95" customHeight="1">
      <c r="M128" s="589" t="s">
        <v>2252</v>
      </c>
      <c r="N128" s="590">
        <v>1380</v>
      </c>
      <c r="O128" s="591">
        <v>-20</v>
      </c>
      <c r="P128" s="590">
        <v>372347</v>
      </c>
      <c r="Q128" s="590">
        <v>516252965</v>
      </c>
      <c r="R128" s="590">
        <v>1420</v>
      </c>
      <c r="S128" s="590">
        <v>1425</v>
      </c>
      <c r="T128" s="590">
        <v>1370</v>
      </c>
      <c r="U128" s="590">
        <v>75093</v>
      </c>
      <c r="V128" s="590">
        <v>54415529</v>
      </c>
    </row>
    <row r="129" spans="13:22" ht="12.95" customHeight="1">
      <c r="M129" s="589" t="s">
        <v>2253</v>
      </c>
      <c r="N129" s="590">
        <v>1400</v>
      </c>
      <c r="O129" s="591">
        <v>-10</v>
      </c>
      <c r="P129" s="590">
        <v>343282</v>
      </c>
      <c r="Q129" s="590">
        <v>483226880</v>
      </c>
      <c r="R129" s="590">
        <v>1410</v>
      </c>
      <c r="S129" s="590">
        <v>1440</v>
      </c>
      <c r="T129" s="590">
        <v>1385</v>
      </c>
      <c r="U129" s="590">
        <v>76182</v>
      </c>
      <c r="V129" s="590">
        <v>54415529</v>
      </c>
    </row>
    <row r="130" spans="13:22" ht="12.95" customHeight="1">
      <c r="M130" s="589" t="s">
        <v>2254</v>
      </c>
      <c r="N130" s="590">
        <v>1410</v>
      </c>
      <c r="O130" s="591">
        <v>-15</v>
      </c>
      <c r="P130" s="590">
        <v>218915</v>
      </c>
      <c r="Q130" s="590">
        <v>308467885</v>
      </c>
      <c r="R130" s="590">
        <v>1440</v>
      </c>
      <c r="S130" s="590">
        <v>1440</v>
      </c>
      <c r="T130" s="590">
        <v>1390</v>
      </c>
      <c r="U130" s="590">
        <v>76726</v>
      </c>
      <c r="V130" s="590">
        <v>54415529</v>
      </c>
    </row>
    <row r="131" spans="13:22" ht="12.95" customHeight="1">
      <c r="M131" s="589" t="s">
        <v>2255</v>
      </c>
      <c r="N131" s="590">
        <v>1425</v>
      </c>
      <c r="O131" s="591">
        <v>20</v>
      </c>
      <c r="P131" s="590">
        <v>275616</v>
      </c>
      <c r="Q131" s="590">
        <v>385446300</v>
      </c>
      <c r="R131" s="590">
        <v>1370</v>
      </c>
      <c r="S131" s="590">
        <v>1430</v>
      </c>
      <c r="T131" s="590">
        <v>1365</v>
      </c>
      <c r="U131" s="590">
        <v>77542</v>
      </c>
      <c r="V131" s="590">
        <v>54415529</v>
      </c>
    </row>
    <row r="132" spans="13:22" ht="12.95" customHeight="1">
      <c r="M132" s="589" t="s">
        <v>2256</v>
      </c>
      <c r="N132" s="590">
        <v>1405</v>
      </c>
      <c r="O132" s="591">
        <v>10</v>
      </c>
      <c r="P132" s="590">
        <v>127177</v>
      </c>
      <c r="Q132" s="590">
        <v>177420540</v>
      </c>
      <c r="R132" s="590">
        <v>1415</v>
      </c>
      <c r="S132" s="590">
        <v>1420</v>
      </c>
      <c r="T132" s="590">
        <v>1365</v>
      </c>
      <c r="U132" s="590">
        <v>76454</v>
      </c>
      <c r="V132" s="590">
        <v>54415529</v>
      </c>
    </row>
    <row r="133" spans="13:22" ht="12.95" customHeight="1">
      <c r="M133" s="589" t="s">
        <v>2257</v>
      </c>
      <c r="N133" s="590">
        <v>1395</v>
      </c>
      <c r="O133" s="591">
        <v>-10</v>
      </c>
      <c r="P133" s="590">
        <v>210809</v>
      </c>
      <c r="Q133" s="590">
        <v>296128785</v>
      </c>
      <c r="R133" s="590">
        <v>1405</v>
      </c>
      <c r="S133" s="590">
        <v>1445</v>
      </c>
      <c r="T133" s="590">
        <v>1380</v>
      </c>
      <c r="U133" s="590">
        <v>75910</v>
      </c>
      <c r="V133" s="590">
        <v>54415529</v>
      </c>
    </row>
    <row r="134" spans="13:22" ht="12.95" customHeight="1">
      <c r="M134" s="589" t="s">
        <v>2258</v>
      </c>
      <c r="N134" s="590">
        <v>1405</v>
      </c>
      <c r="O134" s="591">
        <v>10</v>
      </c>
      <c r="P134" s="590">
        <v>169141</v>
      </c>
      <c r="Q134" s="590">
        <v>235950850</v>
      </c>
      <c r="R134" s="590">
        <v>1385</v>
      </c>
      <c r="S134" s="590">
        <v>1415</v>
      </c>
      <c r="T134" s="590">
        <v>1385</v>
      </c>
      <c r="U134" s="590">
        <v>76454</v>
      </c>
      <c r="V134" s="590">
        <v>54415529</v>
      </c>
    </row>
    <row r="135" spans="13:22" ht="12.95" customHeight="1">
      <c r="M135" s="589" t="s">
        <v>2259</v>
      </c>
      <c r="N135" s="590">
        <v>1395</v>
      </c>
      <c r="O135" s="591">
        <v>0</v>
      </c>
      <c r="P135" s="590">
        <v>160593</v>
      </c>
      <c r="Q135" s="590">
        <v>224885765</v>
      </c>
      <c r="R135" s="590">
        <v>1395</v>
      </c>
      <c r="S135" s="590">
        <v>1420</v>
      </c>
      <c r="T135" s="590">
        <v>1390</v>
      </c>
      <c r="U135" s="590">
        <v>75910</v>
      </c>
      <c r="V135" s="590">
        <v>54415529</v>
      </c>
    </row>
    <row r="136" spans="13:22" ht="12.95" customHeight="1">
      <c r="M136" s="589" t="s">
        <v>2260</v>
      </c>
      <c r="N136" s="590">
        <v>1395</v>
      </c>
      <c r="O136" s="591">
        <v>0</v>
      </c>
      <c r="P136" s="590">
        <v>319924</v>
      </c>
      <c r="Q136" s="590">
        <v>445707620</v>
      </c>
      <c r="R136" s="590">
        <v>1345</v>
      </c>
      <c r="S136" s="590">
        <v>1430</v>
      </c>
      <c r="T136" s="590">
        <v>1345</v>
      </c>
      <c r="U136" s="590">
        <v>75910</v>
      </c>
      <c r="V136" s="590">
        <v>54415529</v>
      </c>
    </row>
    <row r="137" spans="13:22" ht="12.95" customHeight="1">
      <c r="M137" s="589" t="s">
        <v>2261</v>
      </c>
      <c r="N137" s="590">
        <v>1395</v>
      </c>
      <c r="O137" s="591">
        <v>-70</v>
      </c>
      <c r="P137" s="590">
        <v>538870</v>
      </c>
      <c r="Q137" s="590">
        <v>762725500</v>
      </c>
      <c r="R137" s="590">
        <v>1400</v>
      </c>
      <c r="S137" s="590">
        <v>1475</v>
      </c>
      <c r="T137" s="590">
        <v>1390</v>
      </c>
      <c r="U137" s="590">
        <v>75910</v>
      </c>
      <c r="V137" s="590">
        <v>54415529</v>
      </c>
    </row>
    <row r="138" spans="13:22" ht="12.95" customHeight="1">
      <c r="M138" s="589" t="s">
        <v>2262</v>
      </c>
      <c r="N138" s="590">
        <v>1465</v>
      </c>
      <c r="O138" s="591">
        <v>-15</v>
      </c>
      <c r="P138" s="590">
        <v>399738</v>
      </c>
      <c r="Q138" s="590">
        <v>581857940</v>
      </c>
      <c r="R138" s="590">
        <v>1460</v>
      </c>
      <c r="S138" s="590">
        <v>1530</v>
      </c>
      <c r="T138" s="590">
        <v>1400</v>
      </c>
      <c r="U138" s="590">
        <v>79719</v>
      </c>
      <c r="V138" s="590">
        <v>54415529</v>
      </c>
    </row>
    <row r="139" spans="13:22" ht="12.95" customHeight="1">
      <c r="M139" s="589" t="s">
        <v>2263</v>
      </c>
      <c r="N139" s="590">
        <v>1480</v>
      </c>
      <c r="O139" s="591">
        <v>-15</v>
      </c>
      <c r="P139" s="590">
        <v>207910</v>
      </c>
      <c r="Q139" s="590">
        <v>311778545</v>
      </c>
      <c r="R139" s="590">
        <v>1495</v>
      </c>
      <c r="S139" s="590">
        <v>1545</v>
      </c>
      <c r="T139" s="590">
        <v>1425</v>
      </c>
      <c r="U139" s="590">
        <v>80535</v>
      </c>
      <c r="V139" s="590">
        <v>54415529</v>
      </c>
    </row>
    <row r="140" spans="13:22" ht="12.95" customHeight="1">
      <c r="M140" s="589" t="s">
        <v>2264</v>
      </c>
      <c r="N140" s="590">
        <v>1495</v>
      </c>
      <c r="O140" s="591">
        <v>-55</v>
      </c>
      <c r="P140" s="590">
        <v>326190</v>
      </c>
      <c r="Q140" s="590">
        <v>487092725</v>
      </c>
      <c r="R140" s="590">
        <v>1525</v>
      </c>
      <c r="S140" s="590">
        <v>1540</v>
      </c>
      <c r="T140" s="590">
        <v>1470</v>
      </c>
      <c r="U140" s="590">
        <v>81351</v>
      </c>
      <c r="V140" s="590">
        <v>54415529</v>
      </c>
    </row>
    <row r="141" spans="13:22" ht="12.95" customHeight="1">
      <c r="M141" s="589" t="s">
        <v>2265</v>
      </c>
      <c r="N141" s="590">
        <v>1550</v>
      </c>
      <c r="O141" s="591">
        <v>-15</v>
      </c>
      <c r="P141" s="590">
        <v>267801</v>
      </c>
      <c r="Q141" s="590">
        <v>413226795</v>
      </c>
      <c r="R141" s="590">
        <v>1550</v>
      </c>
      <c r="S141" s="590">
        <v>1570</v>
      </c>
      <c r="T141" s="590">
        <v>1525</v>
      </c>
      <c r="U141" s="590">
        <v>84344</v>
      </c>
      <c r="V141" s="590">
        <v>54415529</v>
      </c>
    </row>
    <row r="142" spans="13:22" ht="12.95" customHeight="1">
      <c r="M142" s="589" t="s">
        <v>2266</v>
      </c>
      <c r="N142" s="590">
        <v>1565</v>
      </c>
      <c r="O142" s="591">
        <v>-55</v>
      </c>
      <c r="P142" s="590">
        <v>448628</v>
      </c>
      <c r="Q142" s="590">
        <v>705785995</v>
      </c>
      <c r="R142" s="590">
        <v>1620</v>
      </c>
      <c r="S142" s="590">
        <v>1625</v>
      </c>
      <c r="T142" s="590">
        <v>1535</v>
      </c>
      <c r="U142" s="590">
        <v>85160</v>
      </c>
      <c r="V142" s="590">
        <v>54415529</v>
      </c>
    </row>
    <row r="143" spans="13:22" ht="12.95" customHeight="1">
      <c r="M143" s="589" t="s">
        <v>2267</v>
      </c>
      <c r="N143" s="590">
        <v>1620</v>
      </c>
      <c r="O143" s="591">
        <v>50</v>
      </c>
      <c r="P143" s="590">
        <v>756798</v>
      </c>
      <c r="Q143" s="590">
        <v>1221647955</v>
      </c>
      <c r="R143" s="590">
        <v>1585</v>
      </c>
      <c r="S143" s="590">
        <v>1660</v>
      </c>
      <c r="T143" s="590">
        <v>1575</v>
      </c>
      <c r="U143" s="590">
        <v>88153</v>
      </c>
      <c r="V143" s="590">
        <v>54415529</v>
      </c>
    </row>
  </sheetData>
  <phoneticPr fontId="2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AE511"/>
  <sheetViews>
    <sheetView workbookViewId="0"/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6" style="49" bestFit="1" customWidth="1"/>
    <col min="6" max="7" width="9" style="49"/>
    <col min="8" max="8" width="29.375" style="49" customWidth="1"/>
    <col min="9" max="9" width="15.25" style="49" customWidth="1"/>
    <col min="10" max="11" width="16" style="49" bestFit="1" customWidth="1"/>
    <col min="12" max="14" width="2.625" style="49" customWidth="1"/>
    <col min="15" max="15" width="9" style="49"/>
    <col min="16" max="16" width="9.375" style="49" bestFit="1" customWidth="1"/>
    <col min="17" max="18" width="9.25" style="49" bestFit="1" customWidth="1"/>
    <col min="19" max="19" width="13.625" style="49" bestFit="1" customWidth="1"/>
    <col min="20" max="22" width="9.25" style="49" bestFit="1" customWidth="1"/>
    <col min="23" max="23" width="11.75" style="49" bestFit="1" customWidth="1"/>
    <col min="24" max="24" width="10.125" style="49" bestFit="1" customWidth="1"/>
    <col min="25" max="16384" width="9" style="49"/>
  </cols>
  <sheetData>
    <row r="2" spans="2:9" ht="12" customHeight="1">
      <c r="B2" s="118" t="s">
        <v>2021</v>
      </c>
      <c r="C2" s="119" t="s">
        <v>2023</v>
      </c>
      <c r="H2" s="115" t="s">
        <v>2019</v>
      </c>
      <c r="I2" s="120">
        <v>2018</v>
      </c>
    </row>
    <row r="3" spans="2:9" ht="12" customHeight="1">
      <c r="B3" s="101" t="s">
        <v>4395</v>
      </c>
      <c r="C3" s="104">
        <f>C4+C5</f>
        <v>16418682022</v>
      </c>
      <c r="H3" s="116"/>
      <c r="I3" s="117" t="s">
        <v>2025</v>
      </c>
    </row>
    <row r="4" spans="2:9" ht="12" customHeight="1">
      <c r="B4" s="106" t="s">
        <v>2031</v>
      </c>
      <c r="C4" s="105">
        <f>C29</f>
        <v>16418682022</v>
      </c>
      <c r="H4" s="100" t="s">
        <v>4396</v>
      </c>
      <c r="I4" s="105">
        <f>I27</f>
        <v>214350887599</v>
      </c>
    </row>
    <row r="5" spans="2:9" ht="12" customHeight="1">
      <c r="B5" s="106" t="s">
        <v>2035</v>
      </c>
      <c r="C5" s="105">
        <f>C30</f>
        <v>0</v>
      </c>
      <c r="H5" s="100" t="s">
        <v>2033</v>
      </c>
      <c r="I5" s="105">
        <f>I31</f>
        <v>1017299887</v>
      </c>
    </row>
    <row r="6" spans="2:9" ht="12" customHeight="1">
      <c r="B6" s="103" t="s">
        <v>4397</v>
      </c>
      <c r="C6" s="107">
        <f t="shared" ref="C6" si="0">SUM(C7:C9)</f>
        <v>12611434610</v>
      </c>
      <c r="H6" s="100" t="s">
        <v>2037</v>
      </c>
      <c r="I6" s="105">
        <f>SUM(I64:I65)*10^3</f>
        <v>4267128000</v>
      </c>
    </row>
    <row r="7" spans="2:9" ht="12" customHeight="1">
      <c r="B7" s="108" t="s">
        <v>4398</v>
      </c>
      <c r="C7" s="109">
        <f>C55</f>
        <v>9700000000</v>
      </c>
      <c r="H7" s="100" t="s">
        <v>2041</v>
      </c>
      <c r="I7" s="105">
        <f>I5+I6</f>
        <v>5284427887</v>
      </c>
    </row>
    <row r="8" spans="2:9" ht="12" customHeight="1" thickBot="1">
      <c r="B8" s="108" t="s">
        <v>2049</v>
      </c>
      <c r="C8" s="109">
        <f>C66</f>
        <v>0</v>
      </c>
      <c r="H8" s="110" t="s">
        <v>2045</v>
      </c>
      <c r="I8" s="111">
        <f>I39</f>
        <v>13621633767</v>
      </c>
    </row>
    <row r="9" spans="2:9" ht="12" customHeight="1" thickTop="1">
      <c r="B9" s="108" t="s">
        <v>2051</v>
      </c>
      <c r="C9" s="112">
        <f>C61</f>
        <v>2911434610</v>
      </c>
    </row>
    <row r="10" spans="2:9" ht="12" customHeight="1">
      <c r="B10" s="103" t="s">
        <v>4399</v>
      </c>
      <c r="C10" s="107">
        <f>SUM(C11:C14)</f>
        <v>68450958523</v>
      </c>
    </row>
    <row r="11" spans="2:9" ht="12" customHeight="1">
      <c r="B11" s="106" t="s">
        <v>4400</v>
      </c>
      <c r="C11" s="61">
        <f>C41</f>
        <v>7500000</v>
      </c>
    </row>
    <row r="12" spans="2:9" ht="12" customHeight="1">
      <c r="B12" s="106" t="s">
        <v>2058</v>
      </c>
      <c r="C12" s="61">
        <f>SUM(C45)</f>
        <v>65487405499</v>
      </c>
    </row>
    <row r="13" spans="2:9" ht="12" customHeight="1">
      <c r="B13" s="106" t="s">
        <v>4401</v>
      </c>
      <c r="C13" s="61">
        <f>C42</f>
        <v>2402064814</v>
      </c>
    </row>
    <row r="14" spans="2:9" ht="12" customHeight="1">
      <c r="B14" s="106" t="s">
        <v>4402</v>
      </c>
      <c r="C14" s="61">
        <f>C36</f>
        <v>553988210</v>
      </c>
    </row>
    <row r="15" spans="2:9" ht="12" customHeight="1" thickBot="1">
      <c r="B15" s="113" t="s">
        <v>4403</v>
      </c>
      <c r="C15" s="114">
        <f>C82</f>
        <v>43011648544</v>
      </c>
    </row>
    <row r="16" spans="2:9" ht="12" customHeight="1" thickTop="1"/>
    <row r="18" spans="2:26" ht="12" customHeight="1">
      <c r="B18" s="52" t="s">
        <v>4404</v>
      </c>
      <c r="H18" s="52" t="s">
        <v>4405</v>
      </c>
      <c r="I18" s="52"/>
      <c r="O18" s="58" t="s">
        <v>4406</v>
      </c>
      <c r="Z18" s="58"/>
    </row>
    <row r="19" spans="2:26" ht="12" customHeight="1">
      <c r="H19"/>
      <c r="I19" s="384"/>
      <c r="J19"/>
      <c r="K19" s="93"/>
      <c r="L19" s="93"/>
      <c r="M19" s="93"/>
    </row>
    <row r="20" spans="2:26" ht="12" customHeight="1">
      <c r="D20" s="93"/>
      <c r="H20"/>
      <c r="I20" s="385"/>
      <c r="J20" s="386"/>
      <c r="K20" s="385"/>
      <c r="L20" s="93"/>
      <c r="M20" s="93"/>
      <c r="N20" s="93"/>
      <c r="O20" s="49" t="s">
        <v>127</v>
      </c>
      <c r="P20" s="59" t="s">
        <v>128</v>
      </c>
      <c r="Q20" s="49" t="s">
        <v>129</v>
      </c>
      <c r="R20" s="49" t="s">
        <v>130</v>
      </c>
      <c r="S20" s="49" t="s">
        <v>131</v>
      </c>
      <c r="T20" s="49" t="s">
        <v>132</v>
      </c>
      <c r="U20" s="49" t="s">
        <v>133</v>
      </c>
      <c r="V20" s="49" t="s">
        <v>134</v>
      </c>
      <c r="W20" s="49" t="s">
        <v>135</v>
      </c>
      <c r="X20" s="49" t="s">
        <v>136</v>
      </c>
    </row>
    <row r="21" spans="2:26" ht="12" customHeight="1">
      <c r="B21" s="387" t="s">
        <v>2300</v>
      </c>
      <c r="C21"/>
      <c r="D21"/>
      <c r="E21"/>
      <c r="F21"/>
      <c r="H21" s="387" t="s">
        <v>2301</v>
      </c>
      <c r="I21"/>
      <c r="J21"/>
      <c r="K21"/>
      <c r="N21" s="93"/>
      <c r="O21" s="238" t="s">
        <v>4407</v>
      </c>
      <c r="P21" s="238">
        <v>1890</v>
      </c>
      <c r="Q21" s="238">
        <v>-5</v>
      </c>
      <c r="R21" s="238">
        <v>52393</v>
      </c>
      <c r="S21" s="238">
        <v>99733475</v>
      </c>
      <c r="T21" s="238">
        <v>1875</v>
      </c>
      <c r="U21" s="238">
        <v>1930</v>
      </c>
      <c r="V21" s="238">
        <v>1875</v>
      </c>
      <c r="W21" s="238">
        <v>47281</v>
      </c>
      <c r="X21" s="238">
        <v>25016587</v>
      </c>
    </row>
    <row r="22" spans="2:26" ht="12" customHeight="1">
      <c r="B22" s="388" t="s">
        <v>4408</v>
      </c>
      <c r="C22"/>
      <c r="D22"/>
      <c r="E22"/>
      <c r="F22"/>
      <c r="H22" s="388" t="s">
        <v>4409</v>
      </c>
      <c r="I22"/>
      <c r="J22"/>
      <c r="K22"/>
      <c r="N22" s="93"/>
      <c r="O22" s="238" t="s">
        <v>4410</v>
      </c>
      <c r="P22" s="238">
        <v>1895</v>
      </c>
      <c r="Q22" s="238">
        <v>-35</v>
      </c>
      <c r="R22" s="238">
        <v>71463</v>
      </c>
      <c r="S22" s="238">
        <v>136019380</v>
      </c>
      <c r="T22" s="238">
        <v>1900</v>
      </c>
      <c r="U22" s="238">
        <v>1975</v>
      </c>
      <c r="V22" s="238">
        <v>1850</v>
      </c>
      <c r="W22" s="238">
        <v>47406</v>
      </c>
      <c r="X22" s="238">
        <v>25016587</v>
      </c>
    </row>
    <row r="23" spans="2:26" ht="12" customHeight="1">
      <c r="B23" s="388" t="s">
        <v>4411</v>
      </c>
      <c r="C23"/>
      <c r="D23"/>
      <c r="E23"/>
      <c r="F23"/>
      <c r="H23" s="388" t="s">
        <v>4412</v>
      </c>
      <c r="I23"/>
      <c r="J23"/>
      <c r="K23"/>
      <c r="N23" s="93"/>
      <c r="O23" s="238" t="s">
        <v>4413</v>
      </c>
      <c r="P23" s="238">
        <v>1930</v>
      </c>
      <c r="Q23" s="238">
        <v>100</v>
      </c>
      <c r="R23" s="238">
        <v>82335</v>
      </c>
      <c r="S23" s="238">
        <v>155611215</v>
      </c>
      <c r="T23" s="238">
        <v>1790</v>
      </c>
      <c r="U23" s="238">
        <v>1930</v>
      </c>
      <c r="V23" s="238">
        <v>1790</v>
      </c>
      <c r="W23" s="238">
        <v>48282</v>
      </c>
      <c r="X23" s="238">
        <v>25016587</v>
      </c>
    </row>
    <row r="24" spans="2:26" ht="12" customHeight="1">
      <c r="B24" s="388" t="s">
        <v>4414</v>
      </c>
      <c r="C24"/>
      <c r="D24"/>
      <c r="E24"/>
      <c r="F24"/>
      <c r="H24" s="388" t="s">
        <v>4415</v>
      </c>
      <c r="I24"/>
      <c r="J24"/>
      <c r="K24"/>
      <c r="O24" s="238" t="s">
        <v>4416</v>
      </c>
      <c r="P24" s="238">
        <v>1830</v>
      </c>
      <c r="Q24" s="238">
        <v>-95</v>
      </c>
      <c r="R24" s="238">
        <v>66387</v>
      </c>
      <c r="S24" s="238">
        <v>124435985</v>
      </c>
      <c r="T24" s="238">
        <v>1920</v>
      </c>
      <c r="U24" s="238">
        <v>1925</v>
      </c>
      <c r="V24" s="238">
        <v>1830</v>
      </c>
      <c r="W24" s="238">
        <v>45780</v>
      </c>
      <c r="X24" s="238">
        <v>25016587</v>
      </c>
    </row>
    <row r="25" spans="2:26" ht="12" customHeight="1">
      <c r="B25" s="389"/>
      <c r="C25"/>
      <c r="D25"/>
      <c r="E25" s="389" t="s">
        <v>121</v>
      </c>
      <c r="F25"/>
      <c r="I25"/>
      <c r="J25"/>
      <c r="K25" s="389" t="s">
        <v>121</v>
      </c>
      <c r="O25" s="238" t="s">
        <v>4417</v>
      </c>
      <c r="P25" s="238">
        <v>1925</v>
      </c>
      <c r="Q25" s="238">
        <v>65</v>
      </c>
      <c r="R25" s="238">
        <v>193379</v>
      </c>
      <c r="S25" s="238">
        <v>364779640</v>
      </c>
      <c r="T25" s="238">
        <v>1860</v>
      </c>
      <c r="U25" s="238">
        <v>1935</v>
      </c>
      <c r="V25" s="238">
        <v>1825</v>
      </c>
      <c r="W25" s="238">
        <v>48157</v>
      </c>
      <c r="X25" s="238">
        <v>25016587</v>
      </c>
    </row>
    <row r="26" spans="2:26" ht="12" customHeight="1">
      <c r="B26" s="390"/>
      <c r="C26" s="391" t="s">
        <v>2924</v>
      </c>
      <c r="D26" s="391" t="s">
        <v>4418</v>
      </c>
      <c r="E26" s="392" t="s">
        <v>2084</v>
      </c>
      <c r="F26" s="393"/>
      <c r="H26" s="390"/>
      <c r="I26" s="391" t="s">
        <v>2924</v>
      </c>
      <c r="J26" s="391" t="s">
        <v>4418</v>
      </c>
      <c r="K26" s="392" t="s">
        <v>2084</v>
      </c>
      <c r="O26" s="238" t="s">
        <v>4419</v>
      </c>
      <c r="P26" s="238">
        <v>1860</v>
      </c>
      <c r="Q26" s="238">
        <v>105</v>
      </c>
      <c r="R26" s="238">
        <v>210401</v>
      </c>
      <c r="S26" s="238">
        <v>385035365</v>
      </c>
      <c r="T26" s="238">
        <v>1760</v>
      </c>
      <c r="U26" s="238">
        <v>1900</v>
      </c>
      <c r="V26" s="238">
        <v>1755</v>
      </c>
      <c r="W26" s="238">
        <v>46531</v>
      </c>
      <c r="X26" s="238">
        <v>25016587</v>
      </c>
    </row>
    <row r="27" spans="2:26" ht="12" customHeight="1">
      <c r="B27" s="394" t="s">
        <v>14</v>
      </c>
      <c r="C27" s="395"/>
      <c r="D27" s="395"/>
      <c r="E27" s="396"/>
      <c r="F27" s="386"/>
      <c r="H27" s="394" t="s">
        <v>86</v>
      </c>
      <c r="I27" s="397">
        <v>214350887599</v>
      </c>
      <c r="J27" s="397">
        <v>251692538291</v>
      </c>
      <c r="K27" s="398">
        <v>310315230594</v>
      </c>
      <c r="O27" s="238" t="s">
        <v>4420</v>
      </c>
      <c r="P27" s="238">
        <v>1755</v>
      </c>
      <c r="Q27" s="238">
        <v>20</v>
      </c>
      <c r="R27" s="238">
        <v>28449</v>
      </c>
      <c r="S27" s="238">
        <v>50360205</v>
      </c>
      <c r="T27" s="238">
        <v>1770</v>
      </c>
      <c r="U27" s="238">
        <v>1790</v>
      </c>
      <c r="V27" s="238">
        <v>1745</v>
      </c>
      <c r="W27" s="238">
        <v>43904</v>
      </c>
      <c r="X27" s="238">
        <v>25016587</v>
      </c>
    </row>
    <row r="28" spans="2:26" ht="12" customHeight="1">
      <c r="B28" s="394" t="s">
        <v>15</v>
      </c>
      <c r="C28" s="397">
        <v>33931373794</v>
      </c>
      <c r="D28" s="397">
        <v>116273470565</v>
      </c>
      <c r="E28" s="398">
        <v>140947256059</v>
      </c>
      <c r="F28" s="399"/>
      <c r="H28" s="394" t="s">
        <v>53</v>
      </c>
      <c r="I28" s="397">
        <v>186475183619</v>
      </c>
      <c r="J28" s="397">
        <v>224372096260</v>
      </c>
      <c r="K28" s="398">
        <v>287800454974</v>
      </c>
      <c r="O28" s="238" t="s">
        <v>4421</v>
      </c>
      <c r="P28" s="238">
        <v>1735</v>
      </c>
      <c r="Q28" s="238">
        <v>30</v>
      </c>
      <c r="R28" s="238">
        <v>26770</v>
      </c>
      <c r="S28" s="238">
        <v>45968360</v>
      </c>
      <c r="T28" s="238">
        <v>1700</v>
      </c>
      <c r="U28" s="238">
        <v>1750</v>
      </c>
      <c r="V28" s="238">
        <v>1700</v>
      </c>
      <c r="W28" s="238">
        <v>43404</v>
      </c>
      <c r="X28" s="238">
        <v>25016587</v>
      </c>
    </row>
    <row r="29" spans="2:26" ht="12" customHeight="1">
      <c r="B29" s="394" t="s">
        <v>16</v>
      </c>
      <c r="C29" s="397">
        <v>16418682022</v>
      </c>
      <c r="D29" s="397">
        <v>15381082558</v>
      </c>
      <c r="E29" s="398">
        <v>6075290386</v>
      </c>
      <c r="F29" s="399"/>
      <c r="H29" s="394" t="s">
        <v>54</v>
      </c>
      <c r="I29" s="397">
        <v>27875703980</v>
      </c>
      <c r="J29" s="397">
        <v>27320442031</v>
      </c>
      <c r="K29" s="398">
        <v>22514775620</v>
      </c>
      <c r="O29" s="238" t="s">
        <v>4422</v>
      </c>
      <c r="P29" s="238">
        <v>1705</v>
      </c>
      <c r="Q29" s="238">
        <v>-75</v>
      </c>
      <c r="R29" s="238">
        <v>42356</v>
      </c>
      <c r="S29" s="238">
        <v>73518040</v>
      </c>
      <c r="T29" s="238">
        <v>1780</v>
      </c>
      <c r="U29" s="238">
        <v>1800</v>
      </c>
      <c r="V29" s="238">
        <v>1705</v>
      </c>
      <c r="W29" s="238">
        <v>42653</v>
      </c>
      <c r="X29" s="238">
        <v>25016587</v>
      </c>
    </row>
    <row r="30" spans="2:26" ht="12" customHeight="1">
      <c r="B30" s="394" t="s">
        <v>17</v>
      </c>
      <c r="C30" s="395">
        <v>0</v>
      </c>
      <c r="D30" s="397">
        <v>26707336</v>
      </c>
      <c r="E30" s="398">
        <v>64577286</v>
      </c>
      <c r="F30" s="399"/>
      <c r="H30" s="394" t="s">
        <v>55</v>
      </c>
      <c r="I30" s="397">
        <v>26858404093</v>
      </c>
      <c r="J30" s="397">
        <v>22600480563</v>
      </c>
      <c r="K30" s="398">
        <v>33229704765</v>
      </c>
      <c r="O30" s="238" t="s">
        <v>4423</v>
      </c>
      <c r="P30" s="238">
        <v>1780</v>
      </c>
      <c r="Q30" s="238">
        <v>20</v>
      </c>
      <c r="R30" s="238">
        <v>28246</v>
      </c>
      <c r="S30" s="238">
        <v>49721805</v>
      </c>
      <c r="T30" s="238">
        <v>1760</v>
      </c>
      <c r="U30" s="238">
        <v>1790</v>
      </c>
      <c r="V30" s="238">
        <v>1745</v>
      </c>
      <c r="W30" s="238">
        <v>44530</v>
      </c>
      <c r="X30" s="238">
        <v>25016587</v>
      </c>
    </row>
    <row r="31" spans="2:26" ht="12" customHeight="1">
      <c r="B31" s="394" t="s">
        <v>1345</v>
      </c>
      <c r="C31" s="397">
        <v>15081095439</v>
      </c>
      <c r="D31" s="397">
        <v>40268423138</v>
      </c>
      <c r="E31" s="398">
        <v>44975036245</v>
      </c>
      <c r="F31" s="400"/>
      <c r="H31" s="394" t="s">
        <v>56</v>
      </c>
      <c r="I31" s="397">
        <v>1017299887</v>
      </c>
      <c r="J31" s="397">
        <v>4719961468</v>
      </c>
      <c r="K31" s="398">
        <v>-10714929145</v>
      </c>
      <c r="O31" s="238" t="s">
        <v>4424</v>
      </c>
      <c r="P31" s="238">
        <v>1760</v>
      </c>
      <c r="Q31" s="238">
        <v>15</v>
      </c>
      <c r="R31" s="238">
        <v>39770</v>
      </c>
      <c r="S31" s="238">
        <v>69331960</v>
      </c>
      <c r="T31" s="238">
        <v>1745</v>
      </c>
      <c r="U31" s="238">
        <v>1760</v>
      </c>
      <c r="V31" s="238">
        <v>1715</v>
      </c>
      <c r="W31" s="238">
        <v>44029</v>
      </c>
      <c r="X31" s="238">
        <v>25016587</v>
      </c>
    </row>
    <row r="32" spans="2:26" ht="12" customHeight="1">
      <c r="B32" s="394" t="s">
        <v>1307</v>
      </c>
      <c r="C32" s="397">
        <v>1324468829</v>
      </c>
      <c r="D32" s="395">
        <v>0</v>
      </c>
      <c r="E32" s="396">
        <v>0</v>
      </c>
      <c r="F32" s="399"/>
      <c r="H32" s="394" t="s">
        <v>57</v>
      </c>
      <c r="I32" s="397">
        <v>26779645402</v>
      </c>
      <c r="J32" s="397">
        <v>5333453903</v>
      </c>
      <c r="K32" s="398">
        <v>10962644259</v>
      </c>
      <c r="L32" s="60"/>
      <c r="M32" s="60"/>
      <c r="O32" s="238" t="s">
        <v>4425</v>
      </c>
      <c r="P32" s="238">
        <v>1745</v>
      </c>
      <c r="Q32" s="238">
        <v>5</v>
      </c>
      <c r="R32" s="238">
        <v>34877</v>
      </c>
      <c r="S32" s="238">
        <v>60826565</v>
      </c>
      <c r="T32" s="238">
        <v>1770</v>
      </c>
      <c r="U32" s="238">
        <v>1770</v>
      </c>
      <c r="V32" s="238">
        <v>1725</v>
      </c>
      <c r="W32" s="238">
        <v>43654</v>
      </c>
      <c r="X32" s="238">
        <v>25016587</v>
      </c>
    </row>
    <row r="33" spans="2:24" ht="12" customHeight="1">
      <c r="B33" s="394" t="s">
        <v>1306</v>
      </c>
      <c r="C33" s="395">
        <v>0</v>
      </c>
      <c r="D33" s="397">
        <v>44603024044</v>
      </c>
      <c r="E33" s="398">
        <v>71427602442</v>
      </c>
      <c r="F33" s="400"/>
      <c r="H33" s="394" t="s">
        <v>58</v>
      </c>
      <c r="I33" s="397">
        <v>2699258183</v>
      </c>
      <c r="J33" s="397">
        <v>9325167277</v>
      </c>
      <c r="K33" s="398">
        <v>11039342209</v>
      </c>
      <c r="L33" s="60"/>
      <c r="M33" s="60"/>
      <c r="O33" s="238" t="s">
        <v>4426</v>
      </c>
      <c r="P33" s="238">
        <v>1740</v>
      </c>
      <c r="Q33" s="238">
        <v>75</v>
      </c>
      <c r="R33" s="238">
        <v>81850</v>
      </c>
      <c r="S33" s="238">
        <v>141296055</v>
      </c>
      <c r="T33" s="238">
        <v>1670</v>
      </c>
      <c r="U33" s="238">
        <v>1835</v>
      </c>
      <c r="V33" s="238">
        <v>1670</v>
      </c>
      <c r="W33" s="238">
        <v>43529</v>
      </c>
      <c r="X33" s="238">
        <v>25016587</v>
      </c>
    </row>
    <row r="34" spans="2:24" ht="12" customHeight="1">
      <c r="B34" s="394" t="s">
        <v>4427</v>
      </c>
      <c r="C34" s="397">
        <v>50234689</v>
      </c>
      <c r="D34" s="397">
        <v>795611574</v>
      </c>
      <c r="E34" s="398">
        <v>1801866768</v>
      </c>
      <c r="F34" s="399"/>
      <c r="H34" s="394" t="s">
        <v>59</v>
      </c>
      <c r="I34" s="397">
        <v>240921629</v>
      </c>
      <c r="J34" s="397">
        <v>124024084</v>
      </c>
      <c r="K34" s="398">
        <v>305661298</v>
      </c>
      <c r="L34" s="60"/>
      <c r="M34" s="60"/>
      <c r="O34" s="238" t="s">
        <v>4428</v>
      </c>
      <c r="P34" s="238">
        <v>1665</v>
      </c>
      <c r="Q34" s="238">
        <v>40</v>
      </c>
      <c r="R34" s="238">
        <v>62709</v>
      </c>
      <c r="S34" s="238">
        <v>104309725</v>
      </c>
      <c r="T34" s="238">
        <v>1630</v>
      </c>
      <c r="U34" s="238">
        <v>1700</v>
      </c>
      <c r="V34" s="238">
        <v>1625</v>
      </c>
      <c r="W34" s="238">
        <v>41653</v>
      </c>
      <c r="X34" s="238">
        <v>25016587</v>
      </c>
    </row>
    <row r="35" spans="2:24" ht="12" customHeight="1">
      <c r="B35" s="394" t="s">
        <v>4429</v>
      </c>
      <c r="C35" s="397">
        <v>6167410</v>
      </c>
      <c r="D35" s="397">
        <v>720355051</v>
      </c>
      <c r="E35" s="398">
        <v>1240059959</v>
      </c>
      <c r="F35" s="399"/>
      <c r="H35" s="394" t="s">
        <v>60</v>
      </c>
      <c r="I35" s="397">
        <v>5339831657</v>
      </c>
      <c r="J35" s="397">
        <v>7587982038</v>
      </c>
      <c r="K35" s="398">
        <v>8071580184</v>
      </c>
      <c r="L35" s="60"/>
      <c r="M35" s="60"/>
      <c r="N35" s="60"/>
      <c r="O35" s="238" t="s">
        <v>4430</v>
      </c>
      <c r="P35" s="238">
        <v>1625</v>
      </c>
      <c r="Q35" s="238">
        <v>-25</v>
      </c>
      <c r="R35" s="238">
        <v>76296</v>
      </c>
      <c r="S35" s="238">
        <v>123360615</v>
      </c>
      <c r="T35" s="238">
        <v>1660</v>
      </c>
      <c r="U35" s="238">
        <v>1660</v>
      </c>
      <c r="V35" s="238">
        <v>1595</v>
      </c>
      <c r="W35" s="238">
        <v>40652</v>
      </c>
      <c r="X35" s="238">
        <v>25016587</v>
      </c>
    </row>
    <row r="36" spans="2:24" ht="12" customHeight="1">
      <c r="B36" s="394" t="s">
        <v>4431</v>
      </c>
      <c r="C36" s="401">
        <v>553988210</v>
      </c>
      <c r="D36" s="397">
        <v>537072980</v>
      </c>
      <c r="E36" s="398">
        <v>804154513</v>
      </c>
      <c r="F36" s="399"/>
      <c r="H36" s="394" t="s">
        <v>3379</v>
      </c>
      <c r="I36" s="397">
        <v>-4912243254</v>
      </c>
      <c r="J36" s="397">
        <v>-1799159068</v>
      </c>
      <c r="K36" s="398">
        <v>-3303828894</v>
      </c>
      <c r="L36" s="60"/>
      <c r="M36" s="60"/>
      <c r="N36" s="60"/>
      <c r="O36" s="238" t="s">
        <v>4432</v>
      </c>
      <c r="P36" s="238">
        <v>1650</v>
      </c>
      <c r="Q36" s="238">
        <v>-55</v>
      </c>
      <c r="R36" s="238">
        <v>100277</v>
      </c>
      <c r="S36" s="238">
        <v>166211605</v>
      </c>
      <c r="T36" s="238">
        <v>1700</v>
      </c>
      <c r="U36" s="238">
        <v>1710</v>
      </c>
      <c r="V36" s="238">
        <v>1630</v>
      </c>
      <c r="W36" s="238">
        <v>41277</v>
      </c>
      <c r="X36" s="238">
        <v>25016587</v>
      </c>
    </row>
    <row r="37" spans="2:24" ht="12" customHeight="1">
      <c r="B37" s="394" t="s">
        <v>20</v>
      </c>
      <c r="C37" s="397">
        <v>15336150</v>
      </c>
      <c r="D37" s="397">
        <v>59450315</v>
      </c>
      <c r="E37" s="398">
        <v>50153736</v>
      </c>
      <c r="F37" s="399"/>
      <c r="H37" s="394" t="s">
        <v>61</v>
      </c>
      <c r="I37" s="397">
        <v>15086533824</v>
      </c>
      <c r="J37" s="397">
        <v>-8534868928</v>
      </c>
      <c r="K37" s="398">
        <v>-21861374875</v>
      </c>
      <c r="L37" s="60"/>
      <c r="M37" s="60"/>
      <c r="N37" s="60"/>
      <c r="O37" s="238" t="s">
        <v>4433</v>
      </c>
      <c r="P37" s="238">
        <v>1705</v>
      </c>
      <c r="Q37" s="238">
        <v>-5</v>
      </c>
      <c r="R37" s="238">
        <v>29892</v>
      </c>
      <c r="S37" s="238">
        <v>50848350</v>
      </c>
      <c r="T37" s="238">
        <v>1710</v>
      </c>
      <c r="U37" s="238">
        <v>1740</v>
      </c>
      <c r="V37" s="238">
        <v>1680</v>
      </c>
      <c r="W37" s="238">
        <v>42653</v>
      </c>
      <c r="X37" s="238">
        <v>25016587</v>
      </c>
    </row>
    <row r="38" spans="2:24" ht="12" customHeight="1">
      <c r="B38" s="394" t="s">
        <v>22</v>
      </c>
      <c r="C38" s="397">
        <v>109495482</v>
      </c>
      <c r="D38" s="397">
        <v>3379619936</v>
      </c>
      <c r="E38" s="398">
        <v>4264959523</v>
      </c>
      <c r="F38" s="399"/>
      <c r="H38" s="394" t="s">
        <v>62</v>
      </c>
      <c r="I38" s="397">
        <v>1464900057</v>
      </c>
      <c r="J38" s="397">
        <v>5903932851</v>
      </c>
      <c r="K38" s="398">
        <v>-2187242489</v>
      </c>
      <c r="L38" s="60"/>
      <c r="M38" s="60"/>
      <c r="N38" s="60"/>
      <c r="O38" s="238" t="s">
        <v>4434</v>
      </c>
      <c r="P38" s="238">
        <v>1710</v>
      </c>
      <c r="Q38" s="238">
        <v>-10</v>
      </c>
      <c r="R38" s="238">
        <v>12906</v>
      </c>
      <c r="S38" s="238">
        <v>22132585</v>
      </c>
      <c r="T38" s="238">
        <v>1720</v>
      </c>
      <c r="U38" s="238">
        <v>1730</v>
      </c>
      <c r="V38" s="238">
        <v>1695</v>
      </c>
      <c r="W38" s="238">
        <v>42778</v>
      </c>
      <c r="X38" s="238">
        <v>25016587</v>
      </c>
    </row>
    <row r="39" spans="2:24" ht="12" customHeight="1">
      <c r="B39" s="394" t="s">
        <v>19</v>
      </c>
      <c r="C39" s="397">
        <v>371905563</v>
      </c>
      <c r="D39" s="397">
        <v>10502123633</v>
      </c>
      <c r="E39" s="398">
        <v>10243555201</v>
      </c>
      <c r="F39" s="399"/>
      <c r="H39" s="394" t="s">
        <v>63</v>
      </c>
      <c r="I39" s="397">
        <v>13621633767</v>
      </c>
      <c r="J39" s="397">
        <v>-14438801779</v>
      </c>
      <c r="K39" s="398">
        <v>-19674132386</v>
      </c>
      <c r="L39" s="60"/>
      <c r="M39" s="60"/>
      <c r="N39" s="60"/>
      <c r="O39" s="238" t="s">
        <v>4435</v>
      </c>
      <c r="P39" s="238">
        <v>1720</v>
      </c>
      <c r="Q39" s="238">
        <v>30</v>
      </c>
      <c r="R39" s="238">
        <v>25508</v>
      </c>
      <c r="S39" s="238">
        <v>43618600</v>
      </c>
      <c r="T39" s="238">
        <v>1745</v>
      </c>
      <c r="U39" s="238">
        <v>1770</v>
      </c>
      <c r="V39" s="238">
        <v>1690</v>
      </c>
      <c r="W39" s="238">
        <v>43029</v>
      </c>
      <c r="X39" s="238">
        <v>25016587</v>
      </c>
    </row>
    <row r="40" spans="2:24" ht="12" customHeight="1">
      <c r="B40" s="394" t="s">
        <v>23</v>
      </c>
      <c r="C40" s="397">
        <v>70648159316</v>
      </c>
      <c r="D40" s="397">
        <v>257886929658</v>
      </c>
      <c r="E40" s="398">
        <v>264826389791</v>
      </c>
      <c r="F40" s="399"/>
      <c r="H40" s="394" t="s">
        <v>68</v>
      </c>
      <c r="I40" s="395"/>
      <c r="J40" s="395"/>
      <c r="K40" s="396"/>
      <c r="L40" s="60"/>
      <c r="M40" s="60"/>
      <c r="N40" s="60"/>
      <c r="O40" s="238" t="s">
        <v>4436</v>
      </c>
      <c r="P40" s="238">
        <v>1690</v>
      </c>
      <c r="Q40" s="238">
        <v>50</v>
      </c>
      <c r="R40" s="238">
        <v>49024</v>
      </c>
      <c r="S40" s="238">
        <v>82429130</v>
      </c>
      <c r="T40" s="238">
        <v>1655</v>
      </c>
      <c r="U40" s="238">
        <v>1800</v>
      </c>
      <c r="V40" s="238">
        <v>1640</v>
      </c>
      <c r="W40" s="238">
        <v>42278</v>
      </c>
      <c r="X40" s="238">
        <v>25016587</v>
      </c>
    </row>
    <row r="41" spans="2:24" ht="12" customHeight="1">
      <c r="B41" s="394" t="s">
        <v>24</v>
      </c>
      <c r="C41" s="401">
        <v>7500000</v>
      </c>
      <c r="D41" s="397">
        <v>8500000</v>
      </c>
      <c r="E41" s="398">
        <v>437707240</v>
      </c>
      <c r="F41" s="399"/>
      <c r="H41" s="394" t="s">
        <v>1361</v>
      </c>
      <c r="I41" s="397">
        <v>18825317616</v>
      </c>
      <c r="J41" s="397">
        <v>-8577869772</v>
      </c>
      <c r="K41" s="398">
        <v>-12466812975</v>
      </c>
      <c r="L41" s="93"/>
      <c r="M41" s="93"/>
      <c r="N41" s="60"/>
      <c r="O41" s="238" t="s">
        <v>4437</v>
      </c>
      <c r="P41" s="238">
        <v>1640</v>
      </c>
      <c r="Q41" s="238">
        <v>-15</v>
      </c>
      <c r="R41" s="238">
        <v>26086</v>
      </c>
      <c r="S41" s="238">
        <v>42719100</v>
      </c>
      <c r="T41" s="238">
        <v>1650</v>
      </c>
      <c r="U41" s="238">
        <v>1655</v>
      </c>
      <c r="V41" s="238">
        <v>1620</v>
      </c>
      <c r="W41" s="238">
        <v>41027</v>
      </c>
      <c r="X41" s="238">
        <v>25016587</v>
      </c>
    </row>
    <row r="42" spans="2:24" ht="12" customHeight="1">
      <c r="B42" s="394" t="s">
        <v>2716</v>
      </c>
      <c r="C42" s="401">
        <v>2402064814</v>
      </c>
      <c r="D42" s="395">
        <v>0</v>
      </c>
      <c r="E42" s="396">
        <v>0</v>
      </c>
      <c r="F42" s="399"/>
      <c r="H42" s="394" t="s">
        <v>1362</v>
      </c>
      <c r="I42" s="397">
        <v>-5203683849</v>
      </c>
      <c r="J42" s="397">
        <v>-5860932007</v>
      </c>
      <c r="K42" s="398">
        <v>-7207319411</v>
      </c>
      <c r="L42" s="93"/>
      <c r="M42" s="93"/>
      <c r="N42" s="60"/>
      <c r="O42" s="238" t="s">
        <v>4438</v>
      </c>
      <c r="P42" s="238">
        <v>1655</v>
      </c>
      <c r="Q42" s="238">
        <v>45</v>
      </c>
      <c r="R42" s="238">
        <v>18742</v>
      </c>
      <c r="S42" s="238">
        <v>30716280</v>
      </c>
      <c r="T42" s="238">
        <v>1625</v>
      </c>
      <c r="U42" s="238">
        <v>1655</v>
      </c>
      <c r="V42" s="238">
        <v>1615</v>
      </c>
      <c r="W42" s="238">
        <v>41402</v>
      </c>
      <c r="X42" s="238">
        <v>25016587</v>
      </c>
    </row>
    <row r="43" spans="2:24" ht="12" customHeight="1">
      <c r="B43" s="394" t="s">
        <v>1248</v>
      </c>
      <c r="C43" s="402">
        <v>0</v>
      </c>
      <c r="D43" s="397">
        <v>4667460850</v>
      </c>
      <c r="E43" s="398">
        <v>4546157034</v>
      </c>
      <c r="F43" s="400"/>
      <c r="H43" s="394" t="s">
        <v>64</v>
      </c>
      <c r="I43" s="397">
        <v>-3530292565</v>
      </c>
      <c r="J43" s="397">
        <v>1184890856</v>
      </c>
      <c r="K43" s="398">
        <v>61576570500</v>
      </c>
      <c r="L43" s="93"/>
      <c r="M43" s="93"/>
      <c r="N43" s="93"/>
      <c r="O43" s="238" t="s">
        <v>2082</v>
      </c>
      <c r="P43" s="238">
        <v>1610</v>
      </c>
      <c r="Q43" s="238">
        <v>25</v>
      </c>
      <c r="R43" s="238">
        <v>21436</v>
      </c>
      <c r="S43" s="238">
        <v>34183425</v>
      </c>
      <c r="T43" s="238">
        <v>1640</v>
      </c>
      <c r="U43" s="238">
        <v>1640</v>
      </c>
      <c r="V43" s="238">
        <v>1565</v>
      </c>
      <c r="W43" s="238">
        <v>40277</v>
      </c>
      <c r="X43" s="238">
        <v>25016587</v>
      </c>
    </row>
    <row r="44" spans="2:24" ht="12" customHeight="1">
      <c r="B44" s="394" t="s">
        <v>4439</v>
      </c>
      <c r="C44" s="397">
        <v>550000000</v>
      </c>
      <c r="D44" s="397">
        <v>550000000</v>
      </c>
      <c r="E44" s="396">
        <v>0</v>
      </c>
      <c r="F44" s="399"/>
      <c r="H44" s="394" t="s">
        <v>65</v>
      </c>
      <c r="I44" s="397">
        <v>-267217487</v>
      </c>
      <c r="J44" s="397">
        <v>-34724782</v>
      </c>
      <c r="K44" s="398">
        <v>61006003982</v>
      </c>
      <c r="L44" s="93"/>
      <c r="M44" s="93"/>
      <c r="N44" s="93"/>
      <c r="O44" s="238" t="s">
        <v>2083</v>
      </c>
      <c r="P44" s="238">
        <v>1585</v>
      </c>
      <c r="Q44" s="238">
        <v>-110</v>
      </c>
      <c r="R44" s="238">
        <v>77207</v>
      </c>
      <c r="S44" s="238">
        <v>125611045</v>
      </c>
      <c r="T44" s="238">
        <v>1670</v>
      </c>
      <c r="U44" s="238">
        <v>1705</v>
      </c>
      <c r="V44" s="238">
        <v>1585</v>
      </c>
      <c r="W44" s="238">
        <v>39651</v>
      </c>
      <c r="X44" s="238">
        <v>25016587</v>
      </c>
    </row>
    <row r="45" spans="2:24" ht="12" customHeight="1">
      <c r="B45" s="394" t="s">
        <v>1348</v>
      </c>
      <c r="C45" s="401">
        <v>65487405499</v>
      </c>
      <c r="D45" s="397">
        <v>2466914608</v>
      </c>
      <c r="E45" s="398">
        <v>1455478245</v>
      </c>
      <c r="F45" s="399"/>
      <c r="H45" s="394" t="s">
        <v>1476</v>
      </c>
      <c r="I45" s="395">
        <v>0</v>
      </c>
      <c r="J45" s="397">
        <v>21773986</v>
      </c>
      <c r="K45" s="398">
        <v>24253892</v>
      </c>
      <c r="L45" s="93"/>
      <c r="M45" s="93"/>
      <c r="N45" s="93"/>
      <c r="O45" s="238" t="s">
        <v>2087</v>
      </c>
      <c r="P45" s="238">
        <v>1695</v>
      </c>
      <c r="Q45" s="238">
        <v>-25</v>
      </c>
      <c r="R45" s="238">
        <v>32084</v>
      </c>
      <c r="S45" s="238">
        <v>54244145</v>
      </c>
      <c r="T45" s="238">
        <v>1740</v>
      </c>
      <c r="U45" s="238">
        <v>1740</v>
      </c>
      <c r="V45" s="238">
        <v>1670</v>
      </c>
      <c r="W45" s="238">
        <v>42403</v>
      </c>
      <c r="X45" s="238">
        <v>25016587</v>
      </c>
    </row>
    <row r="46" spans="2:24" ht="12" customHeight="1">
      <c r="B46" s="394" t="s">
        <v>4440</v>
      </c>
      <c r="C46" s="395">
        <v>0</v>
      </c>
      <c r="D46" s="397">
        <v>27500000</v>
      </c>
      <c r="E46" s="398">
        <v>27500000</v>
      </c>
      <c r="F46" s="399"/>
      <c r="H46" s="394" t="s">
        <v>1477</v>
      </c>
      <c r="I46" s="397">
        <v>-281061964</v>
      </c>
      <c r="J46" s="397">
        <v>-138902403</v>
      </c>
      <c r="K46" s="398">
        <v>290083788</v>
      </c>
      <c r="L46" s="93"/>
      <c r="M46" s="93"/>
      <c r="N46" s="93"/>
      <c r="O46" s="238" t="s">
        <v>2088</v>
      </c>
      <c r="P46" s="238">
        <v>1720</v>
      </c>
      <c r="Q46" s="238">
        <v>10</v>
      </c>
      <c r="R46" s="238">
        <v>23161</v>
      </c>
      <c r="S46" s="238">
        <v>39454755</v>
      </c>
      <c r="T46" s="238">
        <v>1680</v>
      </c>
      <c r="U46" s="238">
        <v>1735</v>
      </c>
      <c r="V46" s="238">
        <v>1680</v>
      </c>
      <c r="W46" s="238">
        <v>43029</v>
      </c>
      <c r="X46" s="238">
        <v>25016587</v>
      </c>
    </row>
    <row r="47" spans="2:24" ht="12" customHeight="1">
      <c r="B47" s="394" t="s">
        <v>28</v>
      </c>
      <c r="C47" s="397">
        <v>78794177</v>
      </c>
      <c r="D47" s="397">
        <v>232960959211</v>
      </c>
      <c r="E47" s="398">
        <v>237491504972</v>
      </c>
      <c r="F47" s="399"/>
      <c r="H47" s="394" t="s">
        <v>3939</v>
      </c>
      <c r="I47" s="397">
        <v>13844477</v>
      </c>
      <c r="J47" s="397">
        <v>82403635</v>
      </c>
      <c r="K47" s="398">
        <v>-27342949</v>
      </c>
      <c r="L47" s="60"/>
      <c r="M47" s="60"/>
      <c r="N47" s="93"/>
      <c r="O47" s="238" t="s">
        <v>2089</v>
      </c>
      <c r="P47" s="238">
        <v>1710</v>
      </c>
      <c r="Q47" s="238">
        <v>-30</v>
      </c>
      <c r="R47" s="238">
        <v>34837</v>
      </c>
      <c r="S47" s="238">
        <v>59629150</v>
      </c>
      <c r="T47" s="238">
        <v>1750</v>
      </c>
      <c r="U47" s="238">
        <v>1750</v>
      </c>
      <c r="V47" s="238">
        <v>1695</v>
      </c>
      <c r="W47" s="238">
        <v>42778</v>
      </c>
      <c r="X47" s="238">
        <v>25016587</v>
      </c>
    </row>
    <row r="48" spans="2:24" ht="12" customHeight="1">
      <c r="B48" s="394" t="s">
        <v>82</v>
      </c>
      <c r="C48" s="397">
        <v>986749896</v>
      </c>
      <c r="D48" s="397">
        <v>8743264897</v>
      </c>
      <c r="E48" s="398">
        <v>8492377669</v>
      </c>
      <c r="F48" s="399"/>
      <c r="H48" s="394" t="s">
        <v>4441</v>
      </c>
      <c r="I48" s="395">
        <v>0</v>
      </c>
      <c r="J48" s="395"/>
      <c r="K48" s="398">
        <v>60719009251</v>
      </c>
      <c r="L48" s="60"/>
      <c r="M48" s="60"/>
      <c r="N48" s="93"/>
      <c r="O48" s="238" t="s">
        <v>2090</v>
      </c>
      <c r="P48" s="238">
        <v>1740</v>
      </c>
      <c r="Q48" s="238">
        <v>-10</v>
      </c>
      <c r="R48" s="238">
        <v>26651</v>
      </c>
      <c r="S48" s="238">
        <v>46117520</v>
      </c>
      <c r="T48" s="238">
        <v>1770</v>
      </c>
      <c r="U48" s="238">
        <v>1770</v>
      </c>
      <c r="V48" s="238">
        <v>1720</v>
      </c>
      <c r="W48" s="238">
        <v>43529</v>
      </c>
      <c r="X48" s="238">
        <v>25016587</v>
      </c>
    </row>
    <row r="49" spans="2:24" ht="12" customHeight="1">
      <c r="B49" s="394" t="s">
        <v>31</v>
      </c>
      <c r="C49" s="397">
        <v>1135644930</v>
      </c>
      <c r="D49" s="397">
        <v>7563844220</v>
      </c>
      <c r="E49" s="398">
        <v>6309238812</v>
      </c>
      <c r="F49" s="399"/>
      <c r="H49" s="394" t="s">
        <v>80</v>
      </c>
      <c r="I49" s="397">
        <v>-3263075078</v>
      </c>
      <c r="J49" s="397">
        <v>1219615638</v>
      </c>
      <c r="K49" s="398">
        <v>570566518</v>
      </c>
      <c r="L49" s="403"/>
      <c r="M49" s="403"/>
      <c r="N49" s="60"/>
      <c r="O49" s="238" t="s">
        <v>2091</v>
      </c>
      <c r="P49" s="238">
        <v>1750</v>
      </c>
      <c r="Q49" s="238">
        <v>-10</v>
      </c>
      <c r="R49" s="238">
        <v>98926</v>
      </c>
      <c r="S49" s="238">
        <v>170933755</v>
      </c>
      <c r="T49" s="238">
        <v>1770</v>
      </c>
      <c r="U49" s="238">
        <v>1770</v>
      </c>
      <c r="V49" s="238">
        <v>1705</v>
      </c>
      <c r="W49" s="238">
        <v>43779</v>
      </c>
      <c r="X49" s="238">
        <v>25016587</v>
      </c>
    </row>
    <row r="50" spans="2:24" ht="12" customHeight="1">
      <c r="B50" s="394" t="s">
        <v>26</v>
      </c>
      <c r="C50" s="395">
        <v>0</v>
      </c>
      <c r="D50" s="397">
        <v>898485872</v>
      </c>
      <c r="E50" s="398">
        <v>6066425819</v>
      </c>
      <c r="F50" s="399"/>
      <c r="H50" s="394" t="s">
        <v>4442</v>
      </c>
      <c r="I50" s="397">
        <v>30673045</v>
      </c>
      <c r="J50" s="395">
        <v>0</v>
      </c>
      <c r="K50" s="396">
        <v>0</v>
      </c>
      <c r="L50" s="93"/>
      <c r="M50" s="93"/>
      <c r="N50" s="60"/>
      <c r="O50" s="238" t="s">
        <v>2093</v>
      </c>
      <c r="P50" s="238">
        <v>1760</v>
      </c>
      <c r="Q50" s="238">
        <v>-30</v>
      </c>
      <c r="R50" s="238">
        <v>42599</v>
      </c>
      <c r="S50" s="238">
        <v>74986410</v>
      </c>
      <c r="T50" s="238">
        <v>1790</v>
      </c>
      <c r="U50" s="238">
        <v>1790</v>
      </c>
      <c r="V50" s="238">
        <v>1740</v>
      </c>
      <c r="W50" s="238">
        <v>44029</v>
      </c>
      <c r="X50" s="238">
        <v>25016587</v>
      </c>
    </row>
    <row r="51" spans="2:24" ht="12" customHeight="1">
      <c r="B51" s="394" t="s">
        <v>32</v>
      </c>
      <c r="C51" s="397">
        <v>104579533110</v>
      </c>
      <c r="D51" s="397">
        <v>374160400223</v>
      </c>
      <c r="E51" s="398">
        <v>405773645850</v>
      </c>
      <c r="F51" s="399"/>
      <c r="H51" s="394" t="s">
        <v>114</v>
      </c>
      <c r="I51" s="397">
        <v>-321918023</v>
      </c>
      <c r="J51" s="397">
        <v>1219615638</v>
      </c>
      <c r="K51" s="398">
        <v>570566518</v>
      </c>
      <c r="L51" s="93"/>
      <c r="M51" s="93"/>
      <c r="N51" s="403"/>
      <c r="O51" s="238" t="s">
        <v>2096</v>
      </c>
      <c r="P51" s="238">
        <v>1790</v>
      </c>
      <c r="Q51" s="238">
        <v>10</v>
      </c>
      <c r="R51" s="238">
        <v>40502</v>
      </c>
      <c r="S51" s="238">
        <v>71272970</v>
      </c>
      <c r="T51" s="238">
        <v>1800</v>
      </c>
      <c r="U51" s="238">
        <v>1800</v>
      </c>
      <c r="V51" s="238">
        <v>1720</v>
      </c>
      <c r="W51" s="238">
        <v>44780</v>
      </c>
      <c r="X51" s="238">
        <v>25016587</v>
      </c>
    </row>
    <row r="52" spans="2:24" ht="12" customHeight="1">
      <c r="B52" s="394" t="s">
        <v>33</v>
      </c>
      <c r="C52" s="395"/>
      <c r="D52" s="395"/>
      <c r="E52" s="396"/>
      <c r="F52" s="399"/>
      <c r="H52" s="394" t="s">
        <v>4441</v>
      </c>
      <c r="I52" s="397">
        <v>-2971830100</v>
      </c>
      <c r="J52" s="395">
        <v>0</v>
      </c>
      <c r="K52" s="396">
        <v>0</v>
      </c>
      <c r="L52" s="93"/>
      <c r="M52" s="93"/>
      <c r="N52" s="93"/>
      <c r="O52" s="238" t="s">
        <v>2098</v>
      </c>
      <c r="P52" s="238">
        <v>1780</v>
      </c>
      <c r="Q52" s="238">
        <v>0</v>
      </c>
      <c r="R52" s="238">
        <v>19006</v>
      </c>
      <c r="S52" s="238">
        <v>33944655</v>
      </c>
      <c r="T52" s="238">
        <v>1780</v>
      </c>
      <c r="U52" s="238">
        <v>1805</v>
      </c>
      <c r="V52" s="238">
        <v>1765</v>
      </c>
      <c r="W52" s="238">
        <v>44530</v>
      </c>
      <c r="X52" s="238">
        <v>25016587</v>
      </c>
    </row>
    <row r="53" spans="2:24" ht="12" customHeight="1">
      <c r="B53" s="394" t="s">
        <v>34</v>
      </c>
      <c r="C53" s="397">
        <v>57626630697</v>
      </c>
      <c r="D53" s="397">
        <v>169457581995</v>
      </c>
      <c r="E53" s="398">
        <v>187072235343</v>
      </c>
      <c r="F53" s="399"/>
      <c r="H53" s="394" t="s">
        <v>67</v>
      </c>
      <c r="I53" s="397">
        <v>10091341202</v>
      </c>
      <c r="J53" s="397">
        <v>-13253910923</v>
      </c>
      <c r="K53" s="398">
        <v>41902438114</v>
      </c>
      <c r="N53" s="93"/>
      <c r="O53" s="238" t="s">
        <v>2100</v>
      </c>
      <c r="P53" s="238">
        <v>1780</v>
      </c>
      <c r="Q53" s="238">
        <v>-75</v>
      </c>
      <c r="R53" s="238">
        <v>89352</v>
      </c>
      <c r="S53" s="238">
        <v>160278660</v>
      </c>
      <c r="T53" s="238">
        <v>1850</v>
      </c>
      <c r="U53" s="238">
        <v>1850</v>
      </c>
      <c r="V53" s="238">
        <v>1780</v>
      </c>
      <c r="W53" s="238">
        <v>44530</v>
      </c>
      <c r="X53" s="238">
        <v>25016587</v>
      </c>
    </row>
    <row r="54" spans="2:24" ht="12" customHeight="1">
      <c r="B54" s="394" t="s">
        <v>2725</v>
      </c>
      <c r="C54" s="397">
        <v>24963964270</v>
      </c>
      <c r="D54" s="397">
        <v>35614773995</v>
      </c>
      <c r="E54" s="398">
        <v>47150995733</v>
      </c>
      <c r="F54" s="399"/>
      <c r="H54" s="394" t="s">
        <v>4443</v>
      </c>
      <c r="I54" s="395"/>
      <c r="J54" s="395"/>
      <c r="K54" s="396"/>
      <c r="N54" s="93"/>
      <c r="O54" s="238" t="s">
        <v>2102</v>
      </c>
      <c r="P54" s="238">
        <v>1855</v>
      </c>
      <c r="Q54" s="238">
        <v>15</v>
      </c>
      <c r="R54" s="238">
        <v>26798</v>
      </c>
      <c r="S54" s="238">
        <v>48698045</v>
      </c>
      <c r="T54" s="238">
        <v>1840</v>
      </c>
      <c r="U54" s="238">
        <v>1855</v>
      </c>
      <c r="V54" s="238">
        <v>1790</v>
      </c>
      <c r="W54" s="238">
        <v>46406</v>
      </c>
      <c r="X54" s="238">
        <v>25016587</v>
      </c>
    </row>
    <row r="55" spans="2:24" ht="12" customHeight="1">
      <c r="B55" s="394" t="s">
        <v>36</v>
      </c>
      <c r="C55" s="397">
        <v>9700000000</v>
      </c>
      <c r="D55" s="397">
        <v>104620000000</v>
      </c>
      <c r="E55" s="398">
        <v>111260000000</v>
      </c>
      <c r="F55" s="400"/>
      <c r="H55" s="394" t="s">
        <v>70</v>
      </c>
      <c r="I55" s="397">
        <v>17451670597</v>
      </c>
      <c r="J55" s="397">
        <v>-8160178266</v>
      </c>
      <c r="K55" s="398">
        <v>5440969054</v>
      </c>
      <c r="O55" s="238" t="s">
        <v>2105</v>
      </c>
      <c r="P55" s="238">
        <v>1840</v>
      </c>
      <c r="Q55" s="238">
        <v>25</v>
      </c>
      <c r="R55" s="238">
        <v>38179</v>
      </c>
      <c r="S55" s="238">
        <v>69163275</v>
      </c>
      <c r="T55" s="238">
        <v>1860</v>
      </c>
      <c r="U55" s="238">
        <v>1860</v>
      </c>
      <c r="V55" s="238">
        <v>1785</v>
      </c>
      <c r="W55" s="238">
        <v>46031</v>
      </c>
      <c r="X55" s="238">
        <v>25016587</v>
      </c>
    </row>
    <row r="56" spans="2:24" ht="12" customHeight="1">
      <c r="B56" s="394" t="s">
        <v>4444</v>
      </c>
      <c r="C56" s="397">
        <v>77087693</v>
      </c>
      <c r="D56" s="397">
        <v>1864673384</v>
      </c>
      <c r="E56" s="398">
        <v>3546797657</v>
      </c>
      <c r="F56" s="399"/>
      <c r="H56" s="394" t="s">
        <v>71</v>
      </c>
      <c r="I56" s="397">
        <v>-7360329395</v>
      </c>
      <c r="J56" s="397">
        <v>-5093732657</v>
      </c>
      <c r="K56" s="398">
        <v>36461469060</v>
      </c>
      <c r="L56" s="93"/>
      <c r="O56" s="238" t="s">
        <v>2108</v>
      </c>
      <c r="P56" s="238">
        <v>1815</v>
      </c>
      <c r="Q56" s="238">
        <v>35</v>
      </c>
      <c r="R56" s="238">
        <v>48703</v>
      </c>
      <c r="S56" s="238">
        <v>87133455</v>
      </c>
      <c r="T56" s="238">
        <v>1770</v>
      </c>
      <c r="U56" s="238">
        <v>1820</v>
      </c>
      <c r="V56" s="238">
        <v>1770</v>
      </c>
      <c r="W56" s="238">
        <v>45405</v>
      </c>
      <c r="X56" s="238">
        <v>25016587</v>
      </c>
    </row>
    <row r="57" spans="2:24" ht="12" customHeight="1">
      <c r="B57" s="394" t="s">
        <v>4445</v>
      </c>
      <c r="C57" s="397">
        <v>115864235</v>
      </c>
      <c r="D57" s="397">
        <v>2211867432</v>
      </c>
      <c r="E57" s="398">
        <v>2072435979</v>
      </c>
      <c r="F57" s="399"/>
      <c r="H57" s="394" t="s">
        <v>72</v>
      </c>
      <c r="I57" s="395"/>
      <c r="J57" s="395"/>
      <c r="K57" s="396"/>
      <c r="L57" s="93"/>
      <c r="M57" s="61"/>
      <c r="O57" s="238" t="s">
        <v>2109</v>
      </c>
      <c r="P57" s="238">
        <v>1780</v>
      </c>
      <c r="Q57" s="238">
        <v>-50</v>
      </c>
      <c r="R57" s="238">
        <v>32277</v>
      </c>
      <c r="S57" s="238">
        <v>58072530</v>
      </c>
      <c r="T57" s="238">
        <v>1850</v>
      </c>
      <c r="U57" s="238">
        <v>1850</v>
      </c>
      <c r="V57" s="238">
        <v>1770</v>
      </c>
      <c r="W57" s="238">
        <v>44530</v>
      </c>
      <c r="X57" s="238">
        <v>25016587</v>
      </c>
    </row>
    <row r="58" spans="2:24" ht="12" customHeight="1">
      <c r="B58" s="394" t="s">
        <v>37</v>
      </c>
      <c r="C58" s="397">
        <v>326709421</v>
      </c>
      <c r="D58" s="397">
        <v>1575337</v>
      </c>
      <c r="E58" s="396">
        <v>0</v>
      </c>
      <c r="F58" s="399"/>
      <c r="H58" s="404" t="s">
        <v>383</v>
      </c>
      <c r="I58" s="405">
        <v>784</v>
      </c>
      <c r="J58" s="405">
        <v>-410</v>
      </c>
      <c r="K58" s="406">
        <v>-613</v>
      </c>
      <c r="L58" s="93"/>
      <c r="O58" s="238" t="s">
        <v>2112</v>
      </c>
      <c r="P58" s="238">
        <v>1830</v>
      </c>
      <c r="Q58" s="238">
        <v>-50</v>
      </c>
      <c r="R58" s="238">
        <v>29227</v>
      </c>
      <c r="S58" s="238">
        <v>54178165</v>
      </c>
      <c r="T58" s="238">
        <v>1860</v>
      </c>
      <c r="U58" s="238">
        <v>1955</v>
      </c>
      <c r="V58" s="238">
        <v>1825</v>
      </c>
      <c r="W58" s="238">
        <v>45780</v>
      </c>
      <c r="X58" s="238">
        <v>25016587</v>
      </c>
    </row>
    <row r="59" spans="2:24" ht="12" customHeight="1">
      <c r="B59" s="394" t="s">
        <v>529</v>
      </c>
      <c r="C59" s="397">
        <v>18582335157</v>
      </c>
      <c r="D59" s="395">
        <v>0</v>
      </c>
      <c r="E59" s="396">
        <v>0</v>
      </c>
      <c r="F59" s="399"/>
      <c r="H59" s="407" t="s">
        <v>524</v>
      </c>
      <c r="I59" s="408">
        <v>784</v>
      </c>
      <c r="J59" s="408">
        <v>-410</v>
      </c>
      <c r="K59" s="409">
        <v>-613</v>
      </c>
      <c r="L59" s="93"/>
      <c r="M59" s="93"/>
      <c r="O59" s="238" t="s">
        <v>2113</v>
      </c>
      <c r="P59" s="238">
        <v>1880</v>
      </c>
      <c r="Q59" s="238">
        <v>-40</v>
      </c>
      <c r="R59" s="238">
        <v>47904</v>
      </c>
      <c r="S59" s="238">
        <v>90699910</v>
      </c>
      <c r="T59" s="238">
        <v>1940</v>
      </c>
      <c r="U59" s="238">
        <v>1940</v>
      </c>
      <c r="V59" s="238">
        <v>1865</v>
      </c>
      <c r="W59" s="238">
        <v>47031</v>
      </c>
      <c r="X59" s="238">
        <v>25016587</v>
      </c>
    </row>
    <row r="60" spans="2:24" ht="12" customHeight="1">
      <c r="B60" s="394" t="s">
        <v>1314</v>
      </c>
      <c r="C60" s="395">
        <v>0</v>
      </c>
      <c r="D60" s="397">
        <v>12525998380</v>
      </c>
      <c r="E60" s="398">
        <v>11182334025</v>
      </c>
      <c r="F60" s="399"/>
      <c r="H60" s="410"/>
      <c r="I60" s="399"/>
      <c r="J60" s="399"/>
      <c r="K60" s="399"/>
      <c r="L60" s="93"/>
      <c r="O60" s="238" t="s">
        <v>2114</v>
      </c>
      <c r="P60" s="238">
        <v>1920</v>
      </c>
      <c r="Q60" s="238">
        <v>30</v>
      </c>
      <c r="R60" s="238">
        <v>129965</v>
      </c>
      <c r="S60" s="238">
        <v>252068320</v>
      </c>
      <c r="T60" s="238">
        <v>1890</v>
      </c>
      <c r="U60" s="238">
        <v>1995</v>
      </c>
      <c r="V60" s="238">
        <v>1880</v>
      </c>
      <c r="W60" s="238">
        <v>48032</v>
      </c>
      <c r="X60" s="238">
        <v>25016587</v>
      </c>
    </row>
    <row r="61" spans="2:24" ht="12" customHeight="1">
      <c r="B61" s="394" t="s">
        <v>1350</v>
      </c>
      <c r="C61" s="397">
        <v>2911434610</v>
      </c>
      <c r="D61" s="397">
        <v>7259869933</v>
      </c>
      <c r="E61" s="398">
        <v>6272285013</v>
      </c>
      <c r="F61" s="400"/>
      <c r="O61" s="238" t="s">
        <v>2115</v>
      </c>
      <c r="P61" s="238">
        <v>1890</v>
      </c>
      <c r="Q61" s="238">
        <v>15</v>
      </c>
      <c r="R61" s="238">
        <v>55749</v>
      </c>
      <c r="S61" s="238">
        <v>104606675</v>
      </c>
      <c r="T61" s="238">
        <v>1870</v>
      </c>
      <c r="U61" s="238">
        <v>1895</v>
      </c>
      <c r="V61" s="238">
        <v>1830</v>
      </c>
      <c r="W61" s="238">
        <v>47281</v>
      </c>
      <c r="X61" s="238">
        <v>25016587</v>
      </c>
    </row>
    <row r="62" spans="2:24" ht="12" customHeight="1">
      <c r="B62" s="394" t="s">
        <v>123</v>
      </c>
      <c r="C62" s="397">
        <v>176289000</v>
      </c>
      <c r="D62" s="397">
        <v>266134976</v>
      </c>
      <c r="E62" s="398">
        <v>186165000</v>
      </c>
      <c r="F62" s="399"/>
      <c r="H62" s="93"/>
      <c r="I62" s="411"/>
      <c r="J62" s="411"/>
      <c r="O62" s="238" t="s">
        <v>2117</v>
      </c>
      <c r="P62" s="238">
        <v>1875</v>
      </c>
      <c r="Q62" s="238">
        <v>15</v>
      </c>
      <c r="R62" s="238">
        <v>150737</v>
      </c>
      <c r="S62" s="238">
        <v>278825150</v>
      </c>
      <c r="T62" s="238">
        <v>1860</v>
      </c>
      <c r="U62" s="238">
        <v>1910</v>
      </c>
      <c r="V62" s="238">
        <v>1805</v>
      </c>
      <c r="W62" s="238">
        <v>46906</v>
      </c>
      <c r="X62" s="238">
        <v>25016587</v>
      </c>
    </row>
    <row r="63" spans="2:24" ht="12" customHeight="1">
      <c r="B63" s="394" t="s">
        <v>4446</v>
      </c>
      <c r="C63" s="397">
        <v>175576400</v>
      </c>
      <c r="D63" s="397">
        <v>13686246</v>
      </c>
      <c r="E63" s="398">
        <v>116389584</v>
      </c>
      <c r="F63" s="399"/>
      <c r="H63" s="93"/>
      <c r="I63" s="93"/>
      <c r="J63" s="389" t="s">
        <v>4447</v>
      </c>
      <c r="O63" s="238" t="s">
        <v>2119</v>
      </c>
      <c r="P63" s="238">
        <v>1860</v>
      </c>
      <c r="Q63" s="238">
        <v>-90</v>
      </c>
      <c r="R63" s="238">
        <v>372360</v>
      </c>
      <c r="S63" s="238">
        <v>716241320</v>
      </c>
      <c r="T63" s="238">
        <v>1965</v>
      </c>
      <c r="U63" s="238">
        <v>1980</v>
      </c>
      <c r="V63" s="238">
        <v>1860</v>
      </c>
      <c r="W63" s="238">
        <v>46531</v>
      </c>
      <c r="X63" s="238">
        <v>25016587</v>
      </c>
    </row>
    <row r="64" spans="2:24" ht="12" customHeight="1">
      <c r="B64" s="394" t="s">
        <v>38</v>
      </c>
      <c r="C64" s="397">
        <v>597369911</v>
      </c>
      <c r="D64" s="397">
        <v>5079002312</v>
      </c>
      <c r="E64" s="398">
        <v>5284832352</v>
      </c>
      <c r="F64" s="399"/>
      <c r="H64" s="412" t="s">
        <v>73</v>
      </c>
      <c r="I64" s="413">
        <v>3568447</v>
      </c>
      <c r="J64" s="414">
        <v>4997729</v>
      </c>
      <c r="O64" s="238" t="s">
        <v>2121</v>
      </c>
      <c r="P64" s="238">
        <v>1950</v>
      </c>
      <c r="Q64" s="238">
        <v>135</v>
      </c>
      <c r="R64" s="238">
        <v>1013708</v>
      </c>
      <c r="S64" s="238">
        <v>2072145790</v>
      </c>
      <c r="T64" s="238">
        <v>1835</v>
      </c>
      <c r="U64" s="238">
        <v>2275</v>
      </c>
      <c r="V64" s="238">
        <v>1805</v>
      </c>
      <c r="W64" s="238">
        <v>48782</v>
      </c>
      <c r="X64" s="238">
        <v>25016587</v>
      </c>
    </row>
    <row r="65" spans="2:26" ht="12" customHeight="1">
      <c r="B65" s="394" t="s">
        <v>39</v>
      </c>
      <c r="C65" s="397">
        <v>3941253869</v>
      </c>
      <c r="D65" s="397">
        <v>46504127201</v>
      </c>
      <c r="E65" s="398">
        <v>50523224583</v>
      </c>
      <c r="F65" s="399"/>
      <c r="H65" s="415" t="s">
        <v>74</v>
      </c>
      <c r="I65" s="416">
        <v>698681</v>
      </c>
      <c r="J65" s="417">
        <v>891250</v>
      </c>
      <c r="O65" s="238" t="s">
        <v>2122</v>
      </c>
      <c r="P65" s="238">
        <v>1815</v>
      </c>
      <c r="Q65" s="238">
        <v>15</v>
      </c>
      <c r="R65" s="238">
        <v>42328</v>
      </c>
      <c r="S65" s="238">
        <v>76408310</v>
      </c>
      <c r="T65" s="238">
        <v>1790</v>
      </c>
      <c r="U65" s="238">
        <v>1820</v>
      </c>
      <c r="V65" s="238">
        <v>1790</v>
      </c>
      <c r="W65" s="238">
        <v>45405</v>
      </c>
      <c r="X65" s="238">
        <v>25016587</v>
      </c>
    </row>
    <row r="66" spans="2:26" ht="12" customHeight="1">
      <c r="B66" s="394" t="s">
        <v>40</v>
      </c>
      <c r="C66" s="395">
        <v>0</v>
      </c>
      <c r="D66" s="397">
        <v>17000000000</v>
      </c>
      <c r="E66" s="398">
        <v>17000000000</v>
      </c>
      <c r="F66" s="399"/>
      <c r="H66" s="93"/>
      <c r="I66" s="403"/>
      <c r="J66" s="403"/>
      <c r="O66" s="238" t="s">
        <v>2124</v>
      </c>
      <c r="P66" s="238">
        <v>1800</v>
      </c>
      <c r="Q66" s="238">
        <v>25</v>
      </c>
      <c r="R66" s="238">
        <v>31857</v>
      </c>
      <c r="S66" s="238">
        <v>56564320</v>
      </c>
      <c r="T66" s="238">
        <v>1775</v>
      </c>
      <c r="U66" s="238">
        <v>1800</v>
      </c>
      <c r="V66" s="238">
        <v>1750</v>
      </c>
      <c r="W66" s="238">
        <v>45030</v>
      </c>
      <c r="X66" s="238">
        <v>25016587</v>
      </c>
    </row>
    <row r="67" spans="2:26" ht="12" customHeight="1">
      <c r="B67" s="394" t="s">
        <v>4448</v>
      </c>
      <c r="C67" s="395">
        <v>0</v>
      </c>
      <c r="D67" s="395">
        <v>0</v>
      </c>
      <c r="E67" s="398">
        <v>2322482286</v>
      </c>
      <c r="F67" s="399"/>
      <c r="H67" s="93" t="s">
        <v>4449</v>
      </c>
      <c r="I67" s="418">
        <f>I31+SUM(I64:I65)*10^3</f>
        <v>5284427887</v>
      </c>
      <c r="J67" s="418">
        <f>J31+SUM(J64:J65)*10^3</f>
        <v>10608940468</v>
      </c>
      <c r="O67" s="238" t="s">
        <v>2126</v>
      </c>
      <c r="P67" s="238">
        <v>1775</v>
      </c>
      <c r="Q67" s="238">
        <v>15</v>
      </c>
      <c r="R67" s="238">
        <v>27018</v>
      </c>
      <c r="S67" s="238">
        <v>47611650</v>
      </c>
      <c r="T67" s="238">
        <v>1750</v>
      </c>
      <c r="U67" s="238">
        <v>1775</v>
      </c>
      <c r="V67" s="238">
        <v>1745</v>
      </c>
      <c r="W67" s="238">
        <v>44404</v>
      </c>
      <c r="X67" s="238">
        <v>25016587</v>
      </c>
    </row>
    <row r="68" spans="2:26" ht="12" customHeight="1">
      <c r="B68" s="394" t="s">
        <v>105</v>
      </c>
      <c r="C68" s="397">
        <v>2731035994</v>
      </c>
      <c r="D68" s="397">
        <v>2605848155</v>
      </c>
      <c r="E68" s="398">
        <v>6149561382</v>
      </c>
      <c r="F68" s="400"/>
      <c r="H68" s="93"/>
      <c r="I68" s="93"/>
      <c r="J68" s="93"/>
      <c r="O68" s="238" t="s">
        <v>2128</v>
      </c>
      <c r="P68" s="238">
        <v>1760</v>
      </c>
      <c r="Q68" s="238">
        <v>20</v>
      </c>
      <c r="R68" s="238">
        <v>32654</v>
      </c>
      <c r="S68" s="238">
        <v>57077720</v>
      </c>
      <c r="T68" s="238">
        <v>1740</v>
      </c>
      <c r="U68" s="238">
        <v>1760</v>
      </c>
      <c r="V68" s="238">
        <v>1730</v>
      </c>
      <c r="W68" s="238">
        <v>44029</v>
      </c>
      <c r="X68" s="238">
        <v>25016587</v>
      </c>
    </row>
    <row r="69" spans="2:26" ht="12" customHeight="1">
      <c r="B69" s="394" t="s">
        <v>4450</v>
      </c>
      <c r="C69" s="397">
        <v>34744016</v>
      </c>
      <c r="D69" s="397">
        <v>28453139</v>
      </c>
      <c r="E69" s="398">
        <v>28207639</v>
      </c>
      <c r="F69" s="399"/>
      <c r="H69" s="418"/>
      <c r="I69" s="418"/>
      <c r="J69" s="418"/>
      <c r="O69" s="238" t="s">
        <v>2130</v>
      </c>
      <c r="P69" s="238">
        <v>1740</v>
      </c>
      <c r="Q69" s="238">
        <v>-25</v>
      </c>
      <c r="R69" s="238">
        <v>43590</v>
      </c>
      <c r="S69" s="238">
        <v>76721185</v>
      </c>
      <c r="T69" s="238">
        <v>1785</v>
      </c>
      <c r="U69" s="238">
        <v>1790</v>
      </c>
      <c r="V69" s="238">
        <v>1740</v>
      </c>
      <c r="W69" s="238">
        <v>43529</v>
      </c>
      <c r="X69" s="238">
        <v>25016587</v>
      </c>
    </row>
    <row r="70" spans="2:26" ht="12" customHeight="1">
      <c r="B70" s="394" t="s">
        <v>1318</v>
      </c>
      <c r="C70" s="395">
        <v>0</v>
      </c>
      <c r="D70" s="397">
        <v>1337396383</v>
      </c>
      <c r="E70" s="398">
        <v>444285222</v>
      </c>
      <c r="F70" s="399"/>
      <c r="H70" s="93"/>
      <c r="I70" s="418"/>
      <c r="J70" s="418"/>
      <c r="O70" s="238" t="s">
        <v>2131</v>
      </c>
      <c r="P70" s="238">
        <v>1765</v>
      </c>
      <c r="Q70" s="238">
        <v>15</v>
      </c>
      <c r="R70" s="238">
        <v>25859</v>
      </c>
      <c r="S70" s="238">
        <v>45262330</v>
      </c>
      <c r="T70" s="238">
        <v>1725</v>
      </c>
      <c r="U70" s="238">
        <v>1800</v>
      </c>
      <c r="V70" s="238">
        <v>1725</v>
      </c>
      <c r="W70" s="238">
        <v>44154</v>
      </c>
      <c r="X70" s="238">
        <v>25016587</v>
      </c>
    </row>
    <row r="71" spans="2:26" ht="12" customHeight="1">
      <c r="B71" s="394" t="s">
        <v>76</v>
      </c>
      <c r="C71" s="397">
        <v>1175473859</v>
      </c>
      <c r="D71" s="397">
        <v>24207667610</v>
      </c>
      <c r="E71" s="398">
        <v>23123114491</v>
      </c>
      <c r="F71" s="399"/>
      <c r="O71" s="238" t="s">
        <v>2132</v>
      </c>
      <c r="P71" s="238">
        <v>1750</v>
      </c>
      <c r="Q71" s="238">
        <v>30</v>
      </c>
      <c r="R71" s="238">
        <v>37518</v>
      </c>
      <c r="S71" s="238">
        <v>65277240</v>
      </c>
      <c r="T71" s="238">
        <v>1720</v>
      </c>
      <c r="U71" s="238">
        <v>1750</v>
      </c>
      <c r="V71" s="238">
        <v>1720</v>
      </c>
      <c r="W71" s="238">
        <v>43779</v>
      </c>
      <c r="X71" s="238">
        <v>25016587</v>
      </c>
    </row>
    <row r="72" spans="2:26" ht="12" customHeight="1">
      <c r="B72" s="394" t="s">
        <v>107</v>
      </c>
      <c r="C72" s="395">
        <v>0</v>
      </c>
      <c r="D72" s="397">
        <v>1324761914</v>
      </c>
      <c r="E72" s="398">
        <v>1455573563</v>
      </c>
      <c r="F72" s="399"/>
      <c r="O72" s="238" t="s">
        <v>2133</v>
      </c>
      <c r="P72" s="238">
        <v>1720</v>
      </c>
      <c r="Q72" s="238">
        <v>-10</v>
      </c>
      <c r="R72" s="238">
        <v>17998</v>
      </c>
      <c r="S72" s="238">
        <v>30633185</v>
      </c>
      <c r="T72" s="238">
        <v>1730</v>
      </c>
      <c r="U72" s="238">
        <v>1730</v>
      </c>
      <c r="V72" s="238">
        <v>1690</v>
      </c>
      <c r="W72" s="238">
        <v>43029</v>
      </c>
      <c r="X72" s="238">
        <v>25016587</v>
      </c>
    </row>
    <row r="73" spans="2:26" ht="12" customHeight="1">
      <c r="B73" s="394" t="s">
        <v>42</v>
      </c>
      <c r="C73" s="397">
        <v>61567884566</v>
      </c>
      <c r="D73" s="397">
        <v>215961709196</v>
      </c>
      <c r="E73" s="398">
        <v>237595459926</v>
      </c>
      <c r="F73" s="399"/>
      <c r="G73" s="399"/>
      <c r="O73" s="238" t="s">
        <v>2134</v>
      </c>
      <c r="P73" s="238">
        <v>1730</v>
      </c>
      <c r="Q73" s="238">
        <v>15</v>
      </c>
      <c r="R73" s="238">
        <v>8761</v>
      </c>
      <c r="S73" s="238">
        <v>15021770</v>
      </c>
      <c r="T73" s="238">
        <v>1710</v>
      </c>
      <c r="U73" s="238">
        <v>1730</v>
      </c>
      <c r="V73" s="238">
        <v>1690</v>
      </c>
      <c r="W73" s="238">
        <v>43279</v>
      </c>
      <c r="X73" s="238">
        <v>25016587</v>
      </c>
    </row>
    <row r="74" spans="2:26" ht="12" customHeight="1">
      <c r="B74" s="394" t="s">
        <v>43</v>
      </c>
      <c r="C74" s="395"/>
      <c r="D74" s="395"/>
      <c r="E74" s="396"/>
      <c r="F74" s="399"/>
      <c r="G74" s="399"/>
      <c r="O74" s="238" t="s">
        <v>2135</v>
      </c>
      <c r="P74" s="238">
        <v>1715</v>
      </c>
      <c r="Q74" s="238">
        <v>20</v>
      </c>
      <c r="R74" s="238">
        <v>44249</v>
      </c>
      <c r="S74" s="238">
        <v>74937680</v>
      </c>
      <c r="T74" s="238">
        <v>1695</v>
      </c>
      <c r="U74" s="238">
        <v>1715</v>
      </c>
      <c r="V74" s="238">
        <v>1685</v>
      </c>
      <c r="W74" s="238">
        <v>42903</v>
      </c>
      <c r="X74" s="238">
        <v>25016587</v>
      </c>
    </row>
    <row r="75" spans="2:26" ht="12" customHeight="1">
      <c r="B75" s="394" t="s">
        <v>44</v>
      </c>
      <c r="C75" s="397">
        <v>43011648544</v>
      </c>
      <c r="D75" s="397">
        <v>22752718696</v>
      </c>
      <c r="E75" s="398">
        <v>28714968946</v>
      </c>
      <c r="F75" s="399"/>
      <c r="G75" s="399"/>
      <c r="O75" s="238" t="s">
        <v>2136</v>
      </c>
      <c r="P75" s="238">
        <v>1695</v>
      </c>
      <c r="Q75" s="238">
        <v>30</v>
      </c>
      <c r="R75" s="238">
        <v>38268</v>
      </c>
      <c r="S75" s="238">
        <v>64795760</v>
      </c>
      <c r="T75" s="238">
        <v>1670</v>
      </c>
      <c r="U75" s="238">
        <v>1720</v>
      </c>
      <c r="V75" s="238">
        <v>1660</v>
      </c>
      <c r="W75" s="238">
        <v>42403</v>
      </c>
      <c r="X75" s="238">
        <v>25016587</v>
      </c>
      <c r="Z75" s="419" t="s">
        <v>4451</v>
      </c>
    </row>
    <row r="76" spans="2:26" ht="12" customHeight="1">
      <c r="B76" s="394" t="s">
        <v>45</v>
      </c>
      <c r="C76" s="397">
        <v>12508293500</v>
      </c>
      <c r="D76" s="397">
        <v>5481961500</v>
      </c>
      <c r="E76" s="398">
        <v>5088491000</v>
      </c>
      <c r="F76" s="399"/>
      <c r="G76" s="399"/>
      <c r="O76" s="238" t="s">
        <v>2137</v>
      </c>
      <c r="P76" s="238">
        <v>1665</v>
      </c>
      <c r="Q76" s="238">
        <v>-35</v>
      </c>
      <c r="R76" s="238">
        <v>47961</v>
      </c>
      <c r="S76" s="238">
        <v>79648100</v>
      </c>
      <c r="T76" s="238">
        <v>1700</v>
      </c>
      <c r="U76" s="238">
        <v>1700</v>
      </c>
      <c r="V76" s="238">
        <v>1640</v>
      </c>
      <c r="W76" s="238">
        <v>41653</v>
      </c>
      <c r="X76" s="238">
        <v>25016587</v>
      </c>
    </row>
    <row r="77" spans="2:26" ht="12" customHeight="1">
      <c r="B77" s="394" t="s">
        <v>4029</v>
      </c>
      <c r="C77" s="397">
        <v>19357575698</v>
      </c>
      <c r="D77" s="397">
        <v>20244826074</v>
      </c>
      <c r="E77" s="398">
        <v>17701890567</v>
      </c>
      <c r="F77" s="399"/>
      <c r="G77" s="399"/>
      <c r="O77" s="238" t="s">
        <v>2138</v>
      </c>
      <c r="P77" s="238">
        <v>1700</v>
      </c>
      <c r="Q77" s="238">
        <v>-20</v>
      </c>
      <c r="R77" s="238">
        <v>32356</v>
      </c>
      <c r="S77" s="238">
        <v>54667645</v>
      </c>
      <c r="T77" s="238">
        <v>1695</v>
      </c>
      <c r="U77" s="238">
        <v>1710</v>
      </c>
      <c r="V77" s="238">
        <v>1675</v>
      </c>
      <c r="W77" s="238">
        <v>42528</v>
      </c>
      <c r="X77" s="238">
        <v>25016587</v>
      </c>
    </row>
    <row r="78" spans="2:26" ht="12" customHeight="1">
      <c r="B78" s="394" t="s">
        <v>47</v>
      </c>
      <c r="C78" s="397">
        <v>17382581035</v>
      </c>
      <c r="D78" s="397">
        <v>18528445465</v>
      </c>
      <c r="E78" s="398">
        <v>19266923456</v>
      </c>
      <c r="F78" s="400"/>
      <c r="G78" s="400"/>
      <c r="O78" s="238" t="s">
        <v>2139</v>
      </c>
      <c r="P78" s="238">
        <v>1720</v>
      </c>
      <c r="Q78" s="238">
        <v>-15</v>
      </c>
      <c r="R78" s="238">
        <v>35231</v>
      </c>
      <c r="S78" s="238">
        <v>59934890</v>
      </c>
      <c r="T78" s="238">
        <v>1735</v>
      </c>
      <c r="U78" s="238">
        <v>1735</v>
      </c>
      <c r="V78" s="238">
        <v>1685</v>
      </c>
      <c r="W78" s="238">
        <v>43029</v>
      </c>
      <c r="X78" s="238">
        <v>25016587</v>
      </c>
    </row>
    <row r="79" spans="2:26" ht="12" customHeight="1">
      <c r="B79" s="394" t="s">
        <v>78</v>
      </c>
      <c r="C79" s="397">
        <v>-175114015</v>
      </c>
      <c r="D79" s="397">
        <v>18534889192</v>
      </c>
      <c r="E79" s="398">
        <v>18529328971</v>
      </c>
      <c r="F79" s="399"/>
      <c r="G79" s="399"/>
      <c r="O79" s="238" t="s">
        <v>2140</v>
      </c>
      <c r="P79" s="238">
        <v>1735</v>
      </c>
      <c r="Q79" s="238">
        <v>35</v>
      </c>
      <c r="R79" s="238">
        <v>30539</v>
      </c>
      <c r="S79" s="238">
        <v>52470975</v>
      </c>
      <c r="T79" s="238">
        <v>1685</v>
      </c>
      <c r="U79" s="238">
        <v>1740</v>
      </c>
      <c r="V79" s="238">
        <v>1680</v>
      </c>
      <c r="W79" s="238">
        <v>43404</v>
      </c>
      <c r="X79" s="238">
        <v>25016587</v>
      </c>
    </row>
    <row r="80" spans="2:26" ht="12" customHeight="1">
      <c r="B80" s="394" t="s">
        <v>48</v>
      </c>
      <c r="C80" s="397">
        <v>-6061687674</v>
      </c>
      <c r="D80" s="397">
        <v>-40037403535</v>
      </c>
      <c r="E80" s="398">
        <v>-31871665048</v>
      </c>
      <c r="F80" s="399"/>
      <c r="G80" s="399"/>
      <c r="O80" s="238" t="s">
        <v>2144</v>
      </c>
      <c r="P80" s="238">
        <v>1700</v>
      </c>
      <c r="Q80" s="238">
        <v>-20</v>
      </c>
      <c r="R80" s="238">
        <v>18890</v>
      </c>
      <c r="S80" s="238">
        <v>31998900</v>
      </c>
      <c r="T80" s="238">
        <v>1735</v>
      </c>
      <c r="U80" s="238">
        <v>1735</v>
      </c>
      <c r="V80" s="238">
        <v>1680</v>
      </c>
      <c r="W80" s="238">
        <v>42528</v>
      </c>
      <c r="X80" s="238">
        <v>25016587</v>
      </c>
      <c r="Z80" s="419"/>
    </row>
    <row r="81" spans="2:26" ht="12" customHeight="1">
      <c r="B81" s="394" t="s">
        <v>49</v>
      </c>
      <c r="C81" s="395">
        <v>0</v>
      </c>
      <c r="D81" s="397">
        <v>135445972331</v>
      </c>
      <c r="E81" s="398">
        <v>139463216978</v>
      </c>
      <c r="F81" s="399"/>
      <c r="G81" s="399"/>
      <c r="O81" s="238" t="s">
        <v>2146</v>
      </c>
      <c r="P81" s="238">
        <v>1720</v>
      </c>
      <c r="Q81" s="238">
        <v>-30</v>
      </c>
      <c r="R81" s="238">
        <v>55560</v>
      </c>
      <c r="S81" s="238">
        <v>94681860</v>
      </c>
      <c r="T81" s="238">
        <v>1745</v>
      </c>
      <c r="U81" s="238">
        <v>1750</v>
      </c>
      <c r="V81" s="238">
        <v>1680</v>
      </c>
      <c r="W81" s="238">
        <v>43029</v>
      </c>
      <c r="X81" s="238">
        <v>25016587</v>
      </c>
      <c r="Z81" s="419"/>
    </row>
    <row r="82" spans="2:26" ht="12" customHeight="1">
      <c r="B82" s="394" t="s">
        <v>50</v>
      </c>
      <c r="C82" s="397">
        <v>43011648544</v>
      </c>
      <c r="D82" s="397">
        <v>158198691027</v>
      </c>
      <c r="E82" s="398">
        <v>168178185924</v>
      </c>
      <c r="F82" s="399"/>
      <c r="G82" s="399"/>
      <c r="O82" s="238" t="s">
        <v>2148</v>
      </c>
      <c r="P82" s="238">
        <v>1750</v>
      </c>
      <c r="Q82" s="238">
        <v>5</v>
      </c>
      <c r="R82" s="238">
        <v>52404</v>
      </c>
      <c r="S82" s="238">
        <v>89297375</v>
      </c>
      <c r="T82" s="238">
        <v>1765</v>
      </c>
      <c r="U82" s="238">
        <v>1765</v>
      </c>
      <c r="V82" s="238">
        <v>1665</v>
      </c>
      <c r="W82" s="238">
        <v>43779</v>
      </c>
      <c r="X82" s="238">
        <v>25016587</v>
      </c>
    </row>
    <row r="83" spans="2:26" ht="12" customHeight="1">
      <c r="B83" s="420" t="s">
        <v>51</v>
      </c>
      <c r="C83" s="416">
        <v>104579533110</v>
      </c>
      <c r="D83" s="416">
        <v>374160400223</v>
      </c>
      <c r="E83" s="417">
        <v>405773645850</v>
      </c>
      <c r="F83" s="399"/>
      <c r="G83" s="399"/>
      <c r="O83" s="238" t="s">
        <v>2150</v>
      </c>
      <c r="P83" s="238">
        <v>1745</v>
      </c>
      <c r="Q83" s="238">
        <v>50</v>
      </c>
      <c r="R83" s="238">
        <v>87807</v>
      </c>
      <c r="S83" s="238">
        <v>151126905</v>
      </c>
      <c r="T83" s="238">
        <v>1700</v>
      </c>
      <c r="U83" s="238">
        <v>1770</v>
      </c>
      <c r="V83" s="238">
        <v>1660</v>
      </c>
      <c r="W83" s="238">
        <v>43654</v>
      </c>
      <c r="X83" s="238">
        <v>25016587</v>
      </c>
    </row>
    <row r="84" spans="2:26" ht="12" customHeight="1">
      <c r="B84" s="410"/>
      <c r="C84" s="400"/>
      <c r="D84" s="399"/>
      <c r="E84" s="399"/>
      <c r="F84" s="399"/>
      <c r="G84" s="399"/>
      <c r="O84" s="238" t="s">
        <v>2152</v>
      </c>
      <c r="P84" s="238">
        <v>1695</v>
      </c>
      <c r="Q84" s="238">
        <v>0</v>
      </c>
      <c r="R84" s="238">
        <v>54374</v>
      </c>
      <c r="S84" s="238">
        <v>90120770</v>
      </c>
      <c r="T84" s="238">
        <v>1670</v>
      </c>
      <c r="U84" s="238">
        <v>1695</v>
      </c>
      <c r="V84" s="238">
        <v>1620</v>
      </c>
      <c r="W84" s="238">
        <v>42403</v>
      </c>
      <c r="X84" s="238">
        <v>25016587</v>
      </c>
    </row>
    <row r="85" spans="2:26" ht="12" customHeight="1">
      <c r="B85" s="410"/>
      <c r="C85" s="400"/>
      <c r="D85" s="399"/>
      <c r="E85" s="399"/>
      <c r="F85" s="399"/>
      <c r="G85" s="399"/>
      <c r="O85" s="238" t="s">
        <v>2153</v>
      </c>
      <c r="P85" s="238">
        <v>1695</v>
      </c>
      <c r="Q85" s="238">
        <v>50</v>
      </c>
      <c r="R85" s="238">
        <v>45931</v>
      </c>
      <c r="S85" s="238">
        <v>76456910</v>
      </c>
      <c r="T85" s="238">
        <v>1645</v>
      </c>
      <c r="U85" s="238">
        <v>1700</v>
      </c>
      <c r="V85" s="238">
        <v>1630</v>
      </c>
      <c r="W85" s="238">
        <v>42403</v>
      </c>
      <c r="X85" s="238">
        <v>25016587</v>
      </c>
    </row>
    <row r="86" spans="2:26" ht="12" customHeight="1">
      <c r="B86" s="410"/>
      <c r="C86" s="399"/>
      <c r="D86" s="400"/>
      <c r="E86" s="400"/>
      <c r="F86" s="400"/>
      <c r="G86" s="400"/>
      <c r="O86" s="238" t="s">
        <v>2156</v>
      </c>
      <c r="P86" s="238">
        <v>1645</v>
      </c>
      <c r="Q86" s="238">
        <v>-10</v>
      </c>
      <c r="R86" s="238">
        <v>13031</v>
      </c>
      <c r="S86" s="238">
        <v>21414440</v>
      </c>
      <c r="T86" s="238">
        <v>1630</v>
      </c>
      <c r="U86" s="238">
        <v>1650</v>
      </c>
      <c r="V86" s="238">
        <v>1630</v>
      </c>
      <c r="W86" s="238">
        <v>41152</v>
      </c>
      <c r="X86" s="238">
        <v>25016587</v>
      </c>
    </row>
    <row r="87" spans="2:26" ht="12" customHeight="1">
      <c r="B87" s="410"/>
      <c r="C87" s="400"/>
      <c r="D87" s="400"/>
      <c r="E87" s="400"/>
      <c r="F87" s="400"/>
      <c r="G87" s="400"/>
      <c r="O87" s="238" t="s">
        <v>2158</v>
      </c>
      <c r="P87" s="238">
        <v>1655</v>
      </c>
      <c r="Q87" s="238">
        <v>-40</v>
      </c>
      <c r="R87" s="238">
        <v>58904</v>
      </c>
      <c r="S87" s="238">
        <v>96779095</v>
      </c>
      <c r="T87" s="238">
        <v>1700</v>
      </c>
      <c r="U87" s="238">
        <v>1700</v>
      </c>
      <c r="V87" s="238">
        <v>1615</v>
      </c>
      <c r="W87" s="238">
        <v>41402</v>
      </c>
      <c r="X87" s="238">
        <v>25016587</v>
      </c>
    </row>
    <row r="88" spans="2:26" ht="12" customHeight="1">
      <c r="B88" s="410"/>
      <c r="C88" s="399"/>
      <c r="D88" s="399"/>
      <c r="E88" s="399"/>
      <c r="F88" s="399"/>
      <c r="G88" s="399"/>
      <c r="O88" s="238" t="s">
        <v>2160</v>
      </c>
      <c r="P88" s="238">
        <v>1695</v>
      </c>
      <c r="Q88" s="238">
        <v>10</v>
      </c>
      <c r="R88" s="238">
        <v>44673</v>
      </c>
      <c r="S88" s="238">
        <v>74860035</v>
      </c>
      <c r="T88" s="238">
        <v>1685</v>
      </c>
      <c r="U88" s="238">
        <v>1695</v>
      </c>
      <c r="V88" s="238">
        <v>1630</v>
      </c>
      <c r="W88" s="238">
        <v>42403</v>
      </c>
      <c r="X88" s="238">
        <v>25016587</v>
      </c>
    </row>
    <row r="89" spans="2:26" ht="12" customHeight="1">
      <c r="B89" s="410"/>
      <c r="C89" s="399"/>
      <c r="D89" s="400"/>
      <c r="E89" s="400"/>
      <c r="F89" s="400"/>
      <c r="G89" s="400"/>
      <c r="O89" s="238" t="s">
        <v>2161</v>
      </c>
      <c r="P89" s="238">
        <v>1685</v>
      </c>
      <c r="Q89" s="238">
        <v>-5</v>
      </c>
      <c r="R89" s="238">
        <v>19330</v>
      </c>
      <c r="S89" s="238">
        <v>32290135</v>
      </c>
      <c r="T89" s="238">
        <v>1665</v>
      </c>
      <c r="U89" s="238">
        <v>1690</v>
      </c>
      <c r="V89" s="238">
        <v>1640</v>
      </c>
      <c r="W89" s="238">
        <v>42153</v>
      </c>
      <c r="X89" s="238">
        <v>25016587</v>
      </c>
    </row>
    <row r="90" spans="2:26" ht="12" customHeight="1">
      <c r="B90" s="410"/>
      <c r="C90" s="400"/>
      <c r="D90" s="400"/>
      <c r="E90" s="400"/>
      <c r="F90" s="400"/>
      <c r="G90" s="400"/>
      <c r="O90" s="238" t="s">
        <v>2162</v>
      </c>
      <c r="P90" s="238">
        <v>1690</v>
      </c>
      <c r="Q90" s="238">
        <v>25</v>
      </c>
      <c r="R90" s="238">
        <v>39693</v>
      </c>
      <c r="S90" s="238">
        <v>64962645</v>
      </c>
      <c r="T90" s="238">
        <v>1665</v>
      </c>
      <c r="U90" s="238">
        <v>1690</v>
      </c>
      <c r="V90" s="238">
        <v>1610</v>
      </c>
      <c r="W90" s="238">
        <v>42278</v>
      </c>
      <c r="X90" s="238">
        <v>25016587</v>
      </c>
    </row>
    <row r="91" spans="2:26" ht="12" customHeight="1">
      <c r="B91" s="410"/>
      <c r="C91" s="399"/>
      <c r="D91" s="399"/>
      <c r="E91" s="399"/>
      <c r="F91" s="399"/>
      <c r="G91" s="399"/>
      <c r="O91" s="238" t="s">
        <v>2163</v>
      </c>
      <c r="P91" s="238">
        <v>1665</v>
      </c>
      <c r="Q91" s="238">
        <v>-15</v>
      </c>
      <c r="R91" s="238">
        <v>57278</v>
      </c>
      <c r="S91" s="238">
        <v>93423310</v>
      </c>
      <c r="T91" s="238">
        <v>1680</v>
      </c>
      <c r="U91" s="238">
        <v>1680</v>
      </c>
      <c r="V91" s="238">
        <v>1600</v>
      </c>
      <c r="W91" s="238">
        <v>41653</v>
      </c>
      <c r="X91" s="238">
        <v>25016587</v>
      </c>
    </row>
    <row r="92" spans="2:26" ht="12" customHeight="1">
      <c r="B92" s="410"/>
      <c r="C92" s="399"/>
      <c r="D92" s="399"/>
      <c r="E92" s="399"/>
      <c r="F92" s="399"/>
      <c r="G92" s="399"/>
      <c r="O92" s="238" t="s">
        <v>2165</v>
      </c>
      <c r="P92" s="238">
        <v>1680</v>
      </c>
      <c r="Q92" s="238">
        <v>50</v>
      </c>
      <c r="R92" s="238">
        <v>38598</v>
      </c>
      <c r="S92" s="238">
        <v>64185450</v>
      </c>
      <c r="T92" s="238">
        <v>1630</v>
      </c>
      <c r="U92" s="238">
        <v>1690</v>
      </c>
      <c r="V92" s="238">
        <v>1630</v>
      </c>
      <c r="W92" s="238">
        <v>42028</v>
      </c>
      <c r="X92" s="238">
        <v>25016587</v>
      </c>
    </row>
    <row r="93" spans="2:26" ht="12" customHeight="1">
      <c r="B93" s="421"/>
      <c r="C93" s="422"/>
      <c r="D93" s="422"/>
      <c r="E93" s="422"/>
      <c r="F93" s="422"/>
      <c r="G93"/>
      <c r="O93" s="238" t="s">
        <v>2166</v>
      </c>
      <c r="P93" s="238">
        <v>1630</v>
      </c>
      <c r="Q93" s="238">
        <v>15</v>
      </c>
      <c r="R93" s="238">
        <v>47695</v>
      </c>
      <c r="S93" s="238">
        <v>76933185</v>
      </c>
      <c r="T93" s="238">
        <v>1610</v>
      </c>
      <c r="U93" s="238">
        <v>1645</v>
      </c>
      <c r="V93" s="238">
        <v>1570</v>
      </c>
      <c r="W93" s="238">
        <v>40777</v>
      </c>
      <c r="X93" s="238">
        <v>25016587</v>
      </c>
    </row>
    <row r="94" spans="2:26" ht="12" customHeight="1">
      <c r="B94" s="421"/>
      <c r="C94" s="422"/>
      <c r="D94" s="422"/>
      <c r="E94" s="422"/>
      <c r="F94" s="422"/>
      <c r="G94"/>
      <c r="O94" s="238" t="s">
        <v>2167</v>
      </c>
      <c r="P94" s="238">
        <v>1615</v>
      </c>
      <c r="Q94" s="238">
        <v>25</v>
      </c>
      <c r="R94" s="238">
        <v>39711</v>
      </c>
      <c r="S94" s="238">
        <v>63235875</v>
      </c>
      <c r="T94" s="238">
        <v>1590</v>
      </c>
      <c r="U94" s="238">
        <v>1615</v>
      </c>
      <c r="V94" s="238">
        <v>1565</v>
      </c>
      <c r="W94" s="238">
        <v>40402</v>
      </c>
      <c r="X94" s="238">
        <v>25016587</v>
      </c>
    </row>
    <row r="95" spans="2:26" ht="12" customHeight="1">
      <c r="B95" s="411"/>
      <c r="C95" s="422"/>
      <c r="D95" s="422"/>
      <c r="E95" s="422"/>
      <c r="F95" s="422"/>
      <c r="G95"/>
      <c r="O95" s="238" t="s">
        <v>2168</v>
      </c>
      <c r="P95" s="238">
        <v>1590</v>
      </c>
      <c r="Q95" s="238">
        <v>-5</v>
      </c>
      <c r="R95" s="238">
        <v>30957</v>
      </c>
      <c r="S95" s="238">
        <v>48417185</v>
      </c>
      <c r="T95" s="238">
        <v>1590</v>
      </c>
      <c r="U95" s="238">
        <v>1600</v>
      </c>
      <c r="V95" s="238">
        <v>1540</v>
      </c>
      <c r="W95" s="238">
        <v>39776</v>
      </c>
      <c r="X95" s="238">
        <v>25016587</v>
      </c>
    </row>
    <row r="96" spans="2:26" ht="12" customHeight="1">
      <c r="O96" s="238" t="s">
        <v>2170</v>
      </c>
      <c r="P96" s="238">
        <v>1595</v>
      </c>
      <c r="Q96" s="238">
        <v>25</v>
      </c>
      <c r="R96" s="238">
        <v>30399</v>
      </c>
      <c r="S96" s="238">
        <v>47445185</v>
      </c>
      <c r="T96" s="238">
        <v>1540</v>
      </c>
      <c r="U96" s="238">
        <v>1595</v>
      </c>
      <c r="V96" s="238">
        <v>1535</v>
      </c>
      <c r="W96" s="238">
        <v>39901</v>
      </c>
      <c r="X96" s="238">
        <v>25016587</v>
      </c>
    </row>
    <row r="97" spans="15:24" ht="12" customHeight="1">
      <c r="O97" s="238" t="s">
        <v>2171</v>
      </c>
      <c r="P97" s="238">
        <v>1570</v>
      </c>
      <c r="Q97" s="238">
        <v>5</v>
      </c>
      <c r="R97" s="238">
        <v>30249</v>
      </c>
      <c r="S97" s="238">
        <v>46963185</v>
      </c>
      <c r="T97" s="238">
        <v>1565</v>
      </c>
      <c r="U97" s="238">
        <v>1570</v>
      </c>
      <c r="V97" s="238">
        <v>1525</v>
      </c>
      <c r="W97" s="238">
        <v>39276</v>
      </c>
      <c r="X97" s="238">
        <v>25016587</v>
      </c>
    </row>
    <row r="98" spans="15:24" ht="12" customHeight="1">
      <c r="O98" s="238" t="s">
        <v>2173</v>
      </c>
      <c r="P98" s="238">
        <v>1565</v>
      </c>
      <c r="Q98" s="238">
        <v>15</v>
      </c>
      <c r="R98" s="238">
        <v>45979</v>
      </c>
      <c r="S98" s="238">
        <v>70517510</v>
      </c>
      <c r="T98" s="238">
        <v>1550</v>
      </c>
      <c r="U98" s="238">
        <v>1580</v>
      </c>
      <c r="V98" s="238">
        <v>1510</v>
      </c>
      <c r="W98" s="238">
        <v>39151</v>
      </c>
      <c r="X98" s="238">
        <v>25016587</v>
      </c>
    </row>
    <row r="99" spans="15:24" ht="12" customHeight="1">
      <c r="O99" s="238" t="s">
        <v>2174</v>
      </c>
      <c r="P99" s="238">
        <v>1550</v>
      </c>
      <c r="Q99" s="238">
        <v>5</v>
      </c>
      <c r="R99" s="238">
        <v>21319</v>
      </c>
      <c r="S99" s="238">
        <v>32325520</v>
      </c>
      <c r="T99" s="238">
        <v>1575</v>
      </c>
      <c r="U99" s="238">
        <v>1575</v>
      </c>
      <c r="V99" s="238">
        <v>1485</v>
      </c>
      <c r="W99" s="238">
        <v>38776</v>
      </c>
      <c r="X99" s="238">
        <v>25016587</v>
      </c>
    </row>
    <row r="100" spans="15:24" ht="12" customHeight="1">
      <c r="O100" s="238" t="s">
        <v>2176</v>
      </c>
      <c r="P100" s="238">
        <v>1545</v>
      </c>
      <c r="Q100" s="238">
        <v>15</v>
      </c>
      <c r="R100" s="238">
        <v>9456</v>
      </c>
      <c r="S100" s="238">
        <v>14511755</v>
      </c>
      <c r="T100" s="238">
        <v>1550</v>
      </c>
      <c r="U100" s="238">
        <v>1555</v>
      </c>
      <c r="V100" s="238">
        <v>1520</v>
      </c>
      <c r="W100" s="238">
        <v>38651</v>
      </c>
      <c r="X100" s="238">
        <v>25016587</v>
      </c>
    </row>
    <row r="101" spans="15:24" ht="12" customHeight="1">
      <c r="O101" s="238" t="s">
        <v>2177</v>
      </c>
      <c r="P101" s="238">
        <v>1530</v>
      </c>
      <c r="Q101" s="238">
        <v>35</v>
      </c>
      <c r="R101" s="238">
        <v>22690</v>
      </c>
      <c r="S101" s="238">
        <v>34647975</v>
      </c>
      <c r="T101" s="238">
        <v>1500</v>
      </c>
      <c r="U101" s="238">
        <v>1565</v>
      </c>
      <c r="V101" s="238">
        <v>1500</v>
      </c>
      <c r="W101" s="238">
        <v>38275</v>
      </c>
      <c r="X101" s="238">
        <v>25016587</v>
      </c>
    </row>
    <row r="102" spans="15:24" ht="12" customHeight="1">
      <c r="O102" s="238" t="s">
        <v>2179</v>
      </c>
      <c r="P102" s="238">
        <v>1495</v>
      </c>
      <c r="Q102" s="238">
        <v>15</v>
      </c>
      <c r="R102" s="238">
        <v>14225</v>
      </c>
      <c r="S102" s="238">
        <v>21069250</v>
      </c>
      <c r="T102" s="238">
        <v>1460</v>
      </c>
      <c r="U102" s="238">
        <v>1525</v>
      </c>
      <c r="V102" s="238">
        <v>1445</v>
      </c>
      <c r="W102" s="238">
        <v>37400</v>
      </c>
      <c r="X102" s="238">
        <v>25016587</v>
      </c>
    </row>
    <row r="103" spans="15:24" ht="12" customHeight="1">
      <c r="O103" s="238" t="s">
        <v>2180</v>
      </c>
      <c r="P103" s="238">
        <v>1480</v>
      </c>
      <c r="Q103" s="238">
        <v>60</v>
      </c>
      <c r="R103" s="238">
        <v>14479</v>
      </c>
      <c r="S103" s="238">
        <v>21127885</v>
      </c>
      <c r="T103" s="238">
        <v>1435</v>
      </c>
      <c r="U103" s="238">
        <v>1500</v>
      </c>
      <c r="V103" s="238">
        <v>1435</v>
      </c>
      <c r="W103" s="238">
        <v>37025</v>
      </c>
      <c r="X103" s="238">
        <v>25016587</v>
      </c>
    </row>
    <row r="104" spans="15:24" ht="12" customHeight="1">
      <c r="O104" s="238" t="s">
        <v>2183</v>
      </c>
      <c r="P104" s="238">
        <v>1420</v>
      </c>
      <c r="Q104" s="238">
        <v>-135</v>
      </c>
      <c r="R104" s="238">
        <v>67144</v>
      </c>
      <c r="S104" s="238">
        <v>98598600</v>
      </c>
      <c r="T104" s="238">
        <v>1545</v>
      </c>
      <c r="U104" s="238">
        <v>1545</v>
      </c>
      <c r="V104" s="238">
        <v>1420</v>
      </c>
      <c r="W104" s="238">
        <v>35524</v>
      </c>
      <c r="X104" s="238">
        <v>25016587</v>
      </c>
    </row>
    <row r="105" spans="15:24" ht="12" customHeight="1">
      <c r="O105" s="238" t="s">
        <v>2185</v>
      </c>
      <c r="P105" s="238">
        <v>1555</v>
      </c>
      <c r="Q105" s="238">
        <v>-50</v>
      </c>
      <c r="R105" s="238">
        <v>44136</v>
      </c>
      <c r="S105" s="238">
        <v>68154605</v>
      </c>
      <c r="T105" s="238">
        <v>1605</v>
      </c>
      <c r="U105" s="238">
        <v>1605</v>
      </c>
      <c r="V105" s="238">
        <v>1525</v>
      </c>
      <c r="W105" s="238">
        <v>38901</v>
      </c>
      <c r="X105" s="238">
        <v>25016587</v>
      </c>
    </row>
    <row r="106" spans="15:24" ht="12" customHeight="1">
      <c r="O106" s="238" t="s">
        <v>2187</v>
      </c>
      <c r="P106" s="238">
        <v>1605</v>
      </c>
      <c r="Q106" s="238">
        <v>-10</v>
      </c>
      <c r="R106" s="238">
        <v>62848</v>
      </c>
      <c r="S106" s="238">
        <v>96880280</v>
      </c>
      <c r="T106" s="238">
        <v>1600</v>
      </c>
      <c r="U106" s="238">
        <v>1605</v>
      </c>
      <c r="V106" s="238">
        <v>1500</v>
      </c>
      <c r="W106" s="238">
        <v>40152</v>
      </c>
      <c r="X106" s="238">
        <v>25016587</v>
      </c>
    </row>
    <row r="107" spans="15:24" ht="12" customHeight="1">
      <c r="O107" s="238" t="s">
        <v>2188</v>
      </c>
      <c r="P107" s="238">
        <v>1615</v>
      </c>
      <c r="Q107" s="238">
        <v>50</v>
      </c>
      <c r="R107" s="238">
        <v>23844</v>
      </c>
      <c r="S107" s="238">
        <v>36983660</v>
      </c>
      <c r="T107" s="238">
        <v>1525</v>
      </c>
      <c r="U107" s="238">
        <v>1615</v>
      </c>
      <c r="V107" s="238">
        <v>1520</v>
      </c>
      <c r="W107" s="238">
        <v>40402</v>
      </c>
      <c r="X107" s="238">
        <v>25016587</v>
      </c>
    </row>
    <row r="108" spans="15:24" ht="12" customHeight="1">
      <c r="O108" s="238" t="s">
        <v>2193</v>
      </c>
      <c r="P108" s="238">
        <v>1565</v>
      </c>
      <c r="Q108" s="238">
        <v>15</v>
      </c>
      <c r="R108" s="238">
        <v>22370</v>
      </c>
      <c r="S108" s="238">
        <v>34439985</v>
      </c>
      <c r="T108" s="238">
        <v>1550</v>
      </c>
      <c r="U108" s="238">
        <v>1575</v>
      </c>
      <c r="V108" s="238">
        <v>1515</v>
      </c>
      <c r="W108" s="238">
        <v>39151</v>
      </c>
      <c r="X108" s="238">
        <v>25016587</v>
      </c>
    </row>
    <row r="109" spans="15:24" ht="12" customHeight="1">
      <c r="O109" s="238" t="s">
        <v>2196</v>
      </c>
      <c r="P109" s="238">
        <v>1550</v>
      </c>
      <c r="Q109" s="238">
        <v>-50</v>
      </c>
      <c r="R109" s="238">
        <v>46724</v>
      </c>
      <c r="S109" s="238">
        <v>72925190</v>
      </c>
      <c r="T109" s="238">
        <v>1595</v>
      </c>
      <c r="U109" s="238">
        <v>1600</v>
      </c>
      <c r="V109" s="238">
        <v>1545</v>
      </c>
      <c r="W109" s="238">
        <v>38776</v>
      </c>
      <c r="X109" s="238">
        <v>25016587</v>
      </c>
    </row>
    <row r="110" spans="15:24" ht="12" customHeight="1">
      <c r="O110" s="238" t="s">
        <v>2197</v>
      </c>
      <c r="P110" s="238">
        <v>1600</v>
      </c>
      <c r="Q110" s="238">
        <v>-70</v>
      </c>
      <c r="R110" s="238">
        <v>28177</v>
      </c>
      <c r="S110" s="238">
        <v>45327360</v>
      </c>
      <c r="T110" s="238">
        <v>1645</v>
      </c>
      <c r="U110" s="238">
        <v>1685</v>
      </c>
      <c r="V110" s="238">
        <v>1585</v>
      </c>
      <c r="W110" s="238">
        <v>40027</v>
      </c>
      <c r="X110" s="238">
        <v>25016587</v>
      </c>
    </row>
    <row r="111" spans="15:24" ht="12" customHeight="1">
      <c r="O111" s="238" t="s">
        <v>2200</v>
      </c>
      <c r="P111" s="238">
        <v>1670</v>
      </c>
      <c r="Q111" s="238">
        <v>-40</v>
      </c>
      <c r="R111" s="238">
        <v>15625</v>
      </c>
      <c r="S111" s="238">
        <v>26048705</v>
      </c>
      <c r="T111" s="238">
        <v>1680</v>
      </c>
      <c r="U111" s="238">
        <v>1710</v>
      </c>
      <c r="V111" s="238">
        <v>1640</v>
      </c>
      <c r="W111" s="238">
        <v>41778</v>
      </c>
      <c r="X111" s="238">
        <v>25016587</v>
      </c>
    </row>
    <row r="112" spans="15:24" ht="12" customHeight="1">
      <c r="O112" s="238" t="s">
        <v>2201</v>
      </c>
      <c r="P112" s="238">
        <v>1710</v>
      </c>
      <c r="Q112" s="238">
        <v>-20</v>
      </c>
      <c r="R112" s="238">
        <v>19086</v>
      </c>
      <c r="S112" s="238">
        <v>32315745</v>
      </c>
      <c r="T112" s="238">
        <v>1720</v>
      </c>
      <c r="U112" s="238">
        <v>1720</v>
      </c>
      <c r="V112" s="238">
        <v>1670</v>
      </c>
      <c r="W112" s="238">
        <v>42778</v>
      </c>
      <c r="X112" s="238">
        <v>25016587</v>
      </c>
    </row>
    <row r="113" spans="15:26" ht="12" customHeight="1">
      <c r="O113" s="238" t="s">
        <v>2204</v>
      </c>
      <c r="P113" s="238">
        <v>1730</v>
      </c>
      <c r="Q113" s="238">
        <v>5</v>
      </c>
      <c r="R113" s="238">
        <v>20725</v>
      </c>
      <c r="S113" s="238">
        <v>35182810</v>
      </c>
      <c r="T113" s="238">
        <v>1725</v>
      </c>
      <c r="U113" s="238">
        <v>1730</v>
      </c>
      <c r="V113" s="238">
        <v>1680</v>
      </c>
      <c r="W113" s="238">
        <v>43279</v>
      </c>
      <c r="X113" s="238">
        <v>25016587</v>
      </c>
    </row>
    <row r="114" spans="15:26" ht="12" customHeight="1">
      <c r="O114" s="238" t="s">
        <v>2206</v>
      </c>
      <c r="P114" s="238">
        <v>1725</v>
      </c>
      <c r="Q114" s="238">
        <v>10</v>
      </c>
      <c r="R114" s="238">
        <v>45837</v>
      </c>
      <c r="S114" s="238">
        <v>76829450</v>
      </c>
      <c r="T114" s="238">
        <v>1715</v>
      </c>
      <c r="U114" s="238">
        <v>1725</v>
      </c>
      <c r="V114" s="238">
        <v>1640</v>
      </c>
      <c r="W114" s="238">
        <v>43154</v>
      </c>
      <c r="X114" s="238">
        <v>25016587</v>
      </c>
    </row>
    <row r="115" spans="15:26" ht="12" customHeight="1">
      <c r="O115" s="238" t="s">
        <v>2207</v>
      </c>
      <c r="P115" s="238">
        <v>1715</v>
      </c>
      <c r="Q115" s="238">
        <v>15</v>
      </c>
      <c r="R115" s="238">
        <v>11452</v>
      </c>
      <c r="S115" s="238">
        <v>19361425</v>
      </c>
      <c r="T115" s="238">
        <v>1680</v>
      </c>
      <c r="U115" s="238">
        <v>1785</v>
      </c>
      <c r="V115" s="238">
        <v>1650</v>
      </c>
      <c r="W115" s="238">
        <v>42903</v>
      </c>
      <c r="X115" s="238">
        <v>25016587</v>
      </c>
    </row>
    <row r="116" spans="15:26" ht="12" customHeight="1">
      <c r="O116" s="238" t="s">
        <v>2209</v>
      </c>
      <c r="P116" s="238">
        <v>1700</v>
      </c>
      <c r="Q116" s="238">
        <v>20</v>
      </c>
      <c r="R116" s="238">
        <v>15198</v>
      </c>
      <c r="S116" s="238">
        <v>25406755</v>
      </c>
      <c r="T116" s="238">
        <v>1650</v>
      </c>
      <c r="U116" s="238">
        <v>1700</v>
      </c>
      <c r="V116" s="238">
        <v>1650</v>
      </c>
      <c r="W116" s="238">
        <v>42528</v>
      </c>
      <c r="X116" s="238">
        <v>25016587</v>
      </c>
      <c r="Z116" s="419"/>
    </row>
    <row r="117" spans="15:26" ht="12" customHeight="1">
      <c r="O117" s="238" t="s">
        <v>2211</v>
      </c>
      <c r="P117" s="238">
        <v>1680</v>
      </c>
      <c r="Q117" s="238">
        <v>-40</v>
      </c>
      <c r="R117" s="238">
        <v>16608</v>
      </c>
      <c r="S117" s="238">
        <v>27711130</v>
      </c>
      <c r="T117" s="238">
        <v>1690</v>
      </c>
      <c r="U117" s="238">
        <v>1720</v>
      </c>
      <c r="V117" s="238">
        <v>1645</v>
      </c>
      <c r="W117" s="238">
        <v>42028</v>
      </c>
      <c r="X117" s="238">
        <v>25016587</v>
      </c>
    </row>
    <row r="118" spans="15:26" ht="12" customHeight="1">
      <c r="O118" s="238" t="s">
        <v>2212</v>
      </c>
      <c r="P118" s="238">
        <v>1720</v>
      </c>
      <c r="Q118" s="238">
        <v>0</v>
      </c>
      <c r="R118" s="238">
        <v>28222</v>
      </c>
      <c r="S118" s="238">
        <v>48046700</v>
      </c>
      <c r="T118" s="238">
        <v>1715</v>
      </c>
      <c r="U118" s="238">
        <v>1720</v>
      </c>
      <c r="V118" s="238">
        <v>1685</v>
      </c>
      <c r="W118" s="238">
        <v>43029</v>
      </c>
      <c r="X118" s="238">
        <v>25016587</v>
      </c>
    </row>
    <row r="119" spans="15:26" ht="12" customHeight="1">
      <c r="O119" s="238" t="s">
        <v>2215</v>
      </c>
      <c r="P119" s="238">
        <v>1720</v>
      </c>
      <c r="Q119" s="238">
        <v>30</v>
      </c>
      <c r="R119" s="238">
        <v>26819</v>
      </c>
      <c r="S119" s="238">
        <v>46088540</v>
      </c>
      <c r="T119" s="238">
        <v>1715</v>
      </c>
      <c r="U119" s="238">
        <v>1735</v>
      </c>
      <c r="V119" s="238">
        <v>1690</v>
      </c>
      <c r="W119" s="238">
        <v>43029</v>
      </c>
      <c r="X119" s="238">
        <v>25016587</v>
      </c>
    </row>
    <row r="120" spans="15:26" ht="12" customHeight="1">
      <c r="O120" s="238" t="s">
        <v>2216</v>
      </c>
      <c r="P120" s="238">
        <v>1690</v>
      </c>
      <c r="Q120" s="238">
        <v>0</v>
      </c>
      <c r="R120" s="238">
        <v>21059</v>
      </c>
      <c r="S120" s="238">
        <v>35219095</v>
      </c>
      <c r="T120" s="238">
        <v>1690</v>
      </c>
      <c r="U120" s="238">
        <v>1710</v>
      </c>
      <c r="V120" s="238">
        <v>1655</v>
      </c>
      <c r="W120" s="238">
        <v>42278</v>
      </c>
      <c r="X120" s="238">
        <v>25016587</v>
      </c>
    </row>
    <row r="121" spans="15:26" ht="12" customHeight="1">
      <c r="O121" s="238" t="s">
        <v>2217</v>
      </c>
      <c r="P121" s="238">
        <v>1690</v>
      </c>
      <c r="Q121" s="238">
        <v>-5</v>
      </c>
      <c r="R121" s="238">
        <v>12864</v>
      </c>
      <c r="S121" s="238">
        <v>21603160</v>
      </c>
      <c r="T121" s="238">
        <v>1670</v>
      </c>
      <c r="U121" s="238">
        <v>1700</v>
      </c>
      <c r="V121" s="238">
        <v>1650</v>
      </c>
      <c r="W121" s="238">
        <v>42278</v>
      </c>
      <c r="X121" s="238">
        <v>25016587</v>
      </c>
    </row>
    <row r="122" spans="15:26" ht="12" customHeight="1">
      <c r="O122" s="238" t="s">
        <v>2218</v>
      </c>
      <c r="P122" s="238">
        <v>1695</v>
      </c>
      <c r="Q122" s="238">
        <v>15</v>
      </c>
      <c r="R122" s="238">
        <v>12683</v>
      </c>
      <c r="S122" s="238">
        <v>21424895</v>
      </c>
      <c r="T122" s="238">
        <v>1685</v>
      </c>
      <c r="U122" s="238">
        <v>1725</v>
      </c>
      <c r="V122" s="238">
        <v>1680</v>
      </c>
      <c r="W122" s="238">
        <v>42403</v>
      </c>
      <c r="X122" s="238">
        <v>25016587</v>
      </c>
    </row>
    <row r="123" spans="15:26" ht="12" customHeight="1">
      <c r="O123" s="238" t="s">
        <v>2219</v>
      </c>
      <c r="P123" s="238">
        <v>1680</v>
      </c>
      <c r="Q123" s="238">
        <v>-40</v>
      </c>
      <c r="R123" s="238">
        <v>38811</v>
      </c>
      <c r="S123" s="238">
        <v>66501070</v>
      </c>
      <c r="T123" s="238">
        <v>1720</v>
      </c>
      <c r="U123" s="238">
        <v>1725</v>
      </c>
      <c r="V123" s="238">
        <v>1680</v>
      </c>
      <c r="W123" s="238">
        <v>42028</v>
      </c>
      <c r="X123" s="238">
        <v>25016587</v>
      </c>
    </row>
    <row r="124" spans="15:26" ht="12" customHeight="1">
      <c r="O124" s="238" t="s">
        <v>2221</v>
      </c>
      <c r="P124" s="238">
        <v>1720</v>
      </c>
      <c r="Q124" s="238">
        <v>20</v>
      </c>
      <c r="R124" s="238">
        <v>16863</v>
      </c>
      <c r="S124" s="238">
        <v>29035480</v>
      </c>
      <c r="T124" s="238">
        <v>1765</v>
      </c>
      <c r="U124" s="238">
        <v>1765</v>
      </c>
      <c r="V124" s="238">
        <v>1705</v>
      </c>
      <c r="W124" s="238">
        <v>43029</v>
      </c>
      <c r="X124" s="238">
        <v>25016587</v>
      </c>
    </row>
    <row r="125" spans="15:26" ht="12" customHeight="1">
      <c r="O125" s="238" t="s">
        <v>2222</v>
      </c>
      <c r="P125" s="238">
        <v>1700</v>
      </c>
      <c r="Q125" s="238">
        <v>10</v>
      </c>
      <c r="R125" s="238">
        <v>38576</v>
      </c>
      <c r="S125" s="238">
        <v>64475330</v>
      </c>
      <c r="T125" s="238">
        <v>1690</v>
      </c>
      <c r="U125" s="238">
        <v>1700</v>
      </c>
      <c r="V125" s="238">
        <v>1630</v>
      </c>
      <c r="W125" s="238">
        <v>42528</v>
      </c>
      <c r="X125" s="238">
        <v>25016587</v>
      </c>
    </row>
    <row r="126" spans="15:26" ht="12" customHeight="1">
      <c r="O126" s="238" t="s">
        <v>2223</v>
      </c>
      <c r="P126" s="238">
        <v>1690</v>
      </c>
      <c r="Q126" s="238">
        <v>-30</v>
      </c>
      <c r="R126" s="238">
        <v>20180</v>
      </c>
      <c r="S126" s="238">
        <v>34122560</v>
      </c>
      <c r="T126" s="238">
        <v>1770</v>
      </c>
      <c r="U126" s="238">
        <v>1770</v>
      </c>
      <c r="V126" s="238">
        <v>1670</v>
      </c>
      <c r="W126" s="238">
        <v>42278</v>
      </c>
      <c r="X126" s="238">
        <v>25016587</v>
      </c>
    </row>
    <row r="127" spans="15:26" ht="12" customHeight="1">
      <c r="O127" s="238" t="s">
        <v>2224</v>
      </c>
      <c r="P127" s="238">
        <v>1720</v>
      </c>
      <c r="Q127" s="238">
        <v>50</v>
      </c>
      <c r="R127" s="238">
        <v>54531</v>
      </c>
      <c r="S127" s="238">
        <v>92568430</v>
      </c>
      <c r="T127" s="238">
        <v>1690</v>
      </c>
      <c r="U127" s="238">
        <v>1735</v>
      </c>
      <c r="V127" s="238">
        <v>1655</v>
      </c>
      <c r="W127" s="238">
        <v>43029</v>
      </c>
      <c r="X127" s="238">
        <v>25016587</v>
      </c>
    </row>
    <row r="128" spans="15:26" ht="12" customHeight="1">
      <c r="O128" s="238" t="s">
        <v>2226</v>
      </c>
      <c r="P128" s="238">
        <v>1670</v>
      </c>
      <c r="Q128" s="238">
        <v>40</v>
      </c>
      <c r="R128" s="238">
        <v>41057</v>
      </c>
      <c r="S128" s="238">
        <v>67668110</v>
      </c>
      <c r="T128" s="238">
        <v>1630</v>
      </c>
      <c r="U128" s="238">
        <v>1740</v>
      </c>
      <c r="V128" s="238">
        <v>1570</v>
      </c>
      <c r="W128" s="238">
        <v>41778</v>
      </c>
      <c r="X128" s="238">
        <v>25016587</v>
      </c>
    </row>
    <row r="129" spans="15:31" ht="12" customHeight="1">
      <c r="O129" s="238" t="s">
        <v>2227</v>
      </c>
      <c r="P129" s="238">
        <v>1630</v>
      </c>
      <c r="Q129" s="238">
        <v>15</v>
      </c>
      <c r="R129" s="238">
        <v>22765</v>
      </c>
      <c r="S129" s="238">
        <v>36703385</v>
      </c>
      <c r="T129" s="238">
        <v>1615</v>
      </c>
      <c r="U129" s="238">
        <v>1635</v>
      </c>
      <c r="V129" s="238">
        <v>1600</v>
      </c>
      <c r="W129" s="238">
        <v>40777</v>
      </c>
      <c r="X129" s="238">
        <v>25016587</v>
      </c>
    </row>
    <row r="130" spans="15:31" ht="12" customHeight="1">
      <c r="O130" s="238" t="s">
        <v>2228</v>
      </c>
      <c r="P130" s="238">
        <v>1615</v>
      </c>
      <c r="Q130" s="238">
        <v>-20</v>
      </c>
      <c r="R130" s="238">
        <v>30137</v>
      </c>
      <c r="S130" s="238">
        <v>49082205</v>
      </c>
      <c r="T130" s="238">
        <v>1675</v>
      </c>
      <c r="U130" s="238">
        <v>1675</v>
      </c>
      <c r="V130" s="238">
        <v>1610</v>
      </c>
      <c r="W130" s="238">
        <v>40402</v>
      </c>
      <c r="X130" s="238">
        <v>25016587</v>
      </c>
    </row>
    <row r="131" spans="15:31" ht="12" customHeight="1">
      <c r="O131" s="238" t="s">
        <v>2229</v>
      </c>
      <c r="P131" s="238">
        <v>1635</v>
      </c>
      <c r="Q131" s="238">
        <v>20</v>
      </c>
      <c r="R131" s="238">
        <v>19173</v>
      </c>
      <c r="S131" s="238">
        <v>31118680</v>
      </c>
      <c r="T131" s="238">
        <v>1615</v>
      </c>
      <c r="U131" s="238">
        <v>1640</v>
      </c>
      <c r="V131" s="238">
        <v>1565</v>
      </c>
      <c r="W131" s="238">
        <v>40902</v>
      </c>
      <c r="X131" s="238">
        <v>25016587</v>
      </c>
    </row>
    <row r="132" spans="15:31" ht="12" customHeight="1">
      <c r="O132" s="238" t="s">
        <v>2230</v>
      </c>
      <c r="P132" s="238">
        <v>1615</v>
      </c>
      <c r="Q132" s="238">
        <v>60</v>
      </c>
      <c r="R132" s="238">
        <v>39137</v>
      </c>
      <c r="S132" s="238">
        <v>61146185</v>
      </c>
      <c r="T132" s="238">
        <v>1555</v>
      </c>
      <c r="U132" s="238">
        <v>1615</v>
      </c>
      <c r="V132" s="238">
        <v>1535</v>
      </c>
      <c r="W132" s="238">
        <v>40402</v>
      </c>
      <c r="X132" s="238">
        <v>25016587</v>
      </c>
    </row>
    <row r="133" spans="15:31" ht="12" customHeight="1">
      <c r="O133" s="238" t="s">
        <v>2232</v>
      </c>
      <c r="P133" s="238">
        <v>1555</v>
      </c>
      <c r="Q133" s="238">
        <v>-45</v>
      </c>
      <c r="R133" s="238">
        <v>39729</v>
      </c>
      <c r="S133" s="238">
        <v>61716765</v>
      </c>
      <c r="T133" s="238">
        <v>1630</v>
      </c>
      <c r="U133" s="238">
        <v>1630</v>
      </c>
      <c r="V133" s="238">
        <v>1505</v>
      </c>
      <c r="W133" s="238">
        <v>38901</v>
      </c>
      <c r="X133" s="238">
        <v>25016587</v>
      </c>
    </row>
    <row r="134" spans="15:31" ht="12" customHeight="1">
      <c r="O134" s="238" t="s">
        <v>2233</v>
      </c>
      <c r="P134" s="238">
        <v>1600</v>
      </c>
      <c r="Q134" s="238">
        <v>-50</v>
      </c>
      <c r="R134" s="238">
        <v>70695</v>
      </c>
      <c r="S134" s="238">
        <v>111723845</v>
      </c>
      <c r="T134" s="238">
        <v>1590</v>
      </c>
      <c r="U134" s="238">
        <v>1645</v>
      </c>
      <c r="V134" s="238">
        <v>1550</v>
      </c>
      <c r="W134" s="238">
        <v>40027</v>
      </c>
      <c r="X134" s="238">
        <v>25016587</v>
      </c>
    </row>
    <row r="135" spans="15:31" ht="12" customHeight="1">
      <c r="O135" s="238" t="s">
        <v>2235</v>
      </c>
      <c r="P135" s="238">
        <v>1650</v>
      </c>
      <c r="Q135" s="238">
        <v>-45</v>
      </c>
      <c r="R135" s="238">
        <v>28880</v>
      </c>
      <c r="S135" s="238">
        <v>47199485</v>
      </c>
      <c r="T135" s="238">
        <v>1755</v>
      </c>
      <c r="U135" s="238">
        <v>1755</v>
      </c>
      <c r="V135" s="238">
        <v>1605</v>
      </c>
      <c r="W135" s="238">
        <v>41277</v>
      </c>
      <c r="X135" s="238">
        <v>25016587</v>
      </c>
      <c r="AE135" s="419"/>
    </row>
    <row r="136" spans="15:31" ht="12" customHeight="1">
      <c r="O136" s="238" t="s">
        <v>2236</v>
      </c>
      <c r="P136" s="238">
        <v>1695</v>
      </c>
      <c r="Q136" s="238">
        <v>0</v>
      </c>
      <c r="R136" s="238">
        <v>16616</v>
      </c>
      <c r="S136" s="238">
        <v>27637170</v>
      </c>
      <c r="T136" s="238">
        <v>1700</v>
      </c>
      <c r="U136" s="238">
        <v>1700</v>
      </c>
      <c r="V136" s="238">
        <v>1630</v>
      </c>
      <c r="W136" s="238">
        <v>42403</v>
      </c>
      <c r="X136" s="238">
        <v>25016587</v>
      </c>
    </row>
    <row r="137" spans="15:31" ht="12" customHeight="1">
      <c r="O137" s="238" t="s">
        <v>2237</v>
      </c>
      <c r="P137" s="238">
        <v>1695</v>
      </c>
      <c r="Q137" s="238">
        <v>95</v>
      </c>
      <c r="R137" s="238">
        <v>35329</v>
      </c>
      <c r="S137" s="238">
        <v>59413425</v>
      </c>
      <c r="T137" s="238">
        <v>1655</v>
      </c>
      <c r="U137" s="238">
        <v>1750</v>
      </c>
      <c r="V137" s="238">
        <v>1645</v>
      </c>
      <c r="W137" s="238">
        <v>42403</v>
      </c>
      <c r="X137" s="238">
        <v>25016587</v>
      </c>
    </row>
    <row r="138" spans="15:31" ht="12" customHeight="1">
      <c r="O138" s="238" t="s">
        <v>2238</v>
      </c>
      <c r="P138" s="238">
        <v>1600</v>
      </c>
      <c r="Q138" s="238">
        <v>-65</v>
      </c>
      <c r="R138" s="238">
        <v>38056</v>
      </c>
      <c r="S138" s="238">
        <v>63069280</v>
      </c>
      <c r="T138" s="238">
        <v>1665</v>
      </c>
      <c r="U138" s="238">
        <v>1710</v>
      </c>
      <c r="V138" s="238">
        <v>1585</v>
      </c>
      <c r="W138" s="238">
        <v>40027</v>
      </c>
      <c r="X138" s="238">
        <v>25016587</v>
      </c>
    </row>
    <row r="139" spans="15:31" ht="12" customHeight="1">
      <c r="O139" s="238" t="s">
        <v>2239</v>
      </c>
      <c r="P139" s="238">
        <v>1665</v>
      </c>
      <c r="Q139" s="238">
        <v>-10</v>
      </c>
      <c r="R139" s="238">
        <v>31317</v>
      </c>
      <c r="S139" s="238">
        <v>51882685</v>
      </c>
      <c r="T139" s="238">
        <v>1700</v>
      </c>
      <c r="U139" s="238">
        <v>1700</v>
      </c>
      <c r="V139" s="238">
        <v>1645</v>
      </c>
      <c r="W139" s="238">
        <v>41653</v>
      </c>
      <c r="X139" s="238">
        <v>25016587</v>
      </c>
    </row>
    <row r="140" spans="15:31" ht="12" customHeight="1">
      <c r="O140" s="238" t="s">
        <v>2240</v>
      </c>
      <c r="P140" s="238">
        <v>1675</v>
      </c>
      <c r="Q140" s="238">
        <v>-5</v>
      </c>
      <c r="R140" s="238">
        <v>32637</v>
      </c>
      <c r="S140" s="238">
        <v>54128665</v>
      </c>
      <c r="T140" s="238">
        <v>1655</v>
      </c>
      <c r="U140" s="238">
        <v>1700</v>
      </c>
      <c r="V140" s="238">
        <v>1650</v>
      </c>
      <c r="W140" s="238">
        <v>41903</v>
      </c>
      <c r="X140" s="238">
        <v>25016587</v>
      </c>
    </row>
    <row r="141" spans="15:31" ht="12" customHeight="1">
      <c r="O141" s="238" t="s">
        <v>2243</v>
      </c>
      <c r="P141" s="238">
        <v>1680</v>
      </c>
      <c r="Q141" s="238">
        <v>45</v>
      </c>
      <c r="R141" s="238">
        <v>11088</v>
      </c>
      <c r="S141" s="238">
        <v>18433980</v>
      </c>
      <c r="T141" s="238">
        <v>1635</v>
      </c>
      <c r="U141" s="238">
        <v>1685</v>
      </c>
      <c r="V141" s="238">
        <v>1630</v>
      </c>
      <c r="W141" s="238">
        <v>42028</v>
      </c>
      <c r="X141" s="238">
        <v>25016587</v>
      </c>
    </row>
    <row r="142" spans="15:31" ht="12" customHeight="1">
      <c r="O142" s="238" t="s">
        <v>2245</v>
      </c>
      <c r="P142" s="238">
        <v>1635</v>
      </c>
      <c r="Q142" s="238">
        <v>65</v>
      </c>
      <c r="R142" s="238">
        <v>51272</v>
      </c>
      <c r="S142" s="238">
        <v>82393890</v>
      </c>
      <c r="T142" s="238">
        <v>1570</v>
      </c>
      <c r="U142" s="238">
        <v>1650</v>
      </c>
      <c r="V142" s="238">
        <v>1570</v>
      </c>
      <c r="W142" s="238">
        <v>40902</v>
      </c>
      <c r="X142" s="238">
        <v>25016587</v>
      </c>
    </row>
    <row r="143" spans="15:31" ht="12" customHeight="1">
      <c r="O143" s="238" t="s">
        <v>2247</v>
      </c>
      <c r="P143" s="238">
        <v>1570</v>
      </c>
      <c r="Q143" s="238">
        <v>50</v>
      </c>
      <c r="R143" s="238">
        <v>32045</v>
      </c>
      <c r="S143" s="238">
        <v>49992760</v>
      </c>
      <c r="T143" s="238">
        <v>1520</v>
      </c>
      <c r="U143" s="238">
        <v>1595</v>
      </c>
      <c r="V143" s="238">
        <v>1520</v>
      </c>
      <c r="W143" s="238">
        <v>39276</v>
      </c>
      <c r="X143" s="238">
        <v>25016587</v>
      </c>
    </row>
    <row r="144" spans="15:31" ht="12" customHeight="1">
      <c r="O144" s="238" t="s">
        <v>2248</v>
      </c>
      <c r="P144" s="238">
        <v>1520</v>
      </c>
      <c r="Q144" s="238">
        <v>40</v>
      </c>
      <c r="R144" s="238">
        <v>55687</v>
      </c>
      <c r="S144" s="238">
        <v>80399350</v>
      </c>
      <c r="T144" s="238">
        <v>1355</v>
      </c>
      <c r="U144" s="238">
        <v>1540</v>
      </c>
      <c r="V144" s="238">
        <v>1355</v>
      </c>
      <c r="W144" s="238">
        <v>38025</v>
      </c>
      <c r="X144" s="238">
        <v>25016587</v>
      </c>
    </row>
    <row r="145" spans="15:24" ht="12" customHeight="1">
      <c r="O145" s="238" t="s">
        <v>2249</v>
      </c>
      <c r="P145" s="238">
        <v>1480</v>
      </c>
      <c r="Q145" s="238">
        <v>-110</v>
      </c>
      <c r="R145" s="238">
        <v>70969</v>
      </c>
      <c r="S145" s="238">
        <v>109261900</v>
      </c>
      <c r="T145" s="238">
        <v>1590</v>
      </c>
      <c r="U145" s="238">
        <v>1720</v>
      </c>
      <c r="V145" s="238">
        <v>1410</v>
      </c>
      <c r="W145" s="238">
        <v>37025</v>
      </c>
      <c r="X145" s="238">
        <v>25016587</v>
      </c>
    </row>
    <row r="146" spans="15:24" ht="12" customHeight="1">
      <c r="O146" s="238" t="s">
        <v>2250</v>
      </c>
      <c r="P146" s="238">
        <v>1590</v>
      </c>
      <c r="Q146" s="238">
        <v>-50</v>
      </c>
      <c r="R146" s="238">
        <v>55829</v>
      </c>
      <c r="S146" s="238">
        <v>89225565</v>
      </c>
      <c r="T146" s="238">
        <v>1670</v>
      </c>
      <c r="U146" s="238">
        <v>1695</v>
      </c>
      <c r="V146" s="238">
        <v>1510</v>
      </c>
      <c r="W146" s="238">
        <v>39776</v>
      </c>
      <c r="X146" s="238">
        <v>25016587</v>
      </c>
    </row>
    <row r="147" spans="15:24" ht="12" customHeight="1">
      <c r="O147" s="238" t="s">
        <v>2251</v>
      </c>
      <c r="P147" s="238">
        <v>1640</v>
      </c>
      <c r="Q147" s="238">
        <v>-115</v>
      </c>
      <c r="R147" s="238">
        <v>407379</v>
      </c>
      <c r="S147" s="238">
        <v>667124140</v>
      </c>
      <c r="T147" s="238">
        <v>1615</v>
      </c>
      <c r="U147" s="238">
        <v>1710</v>
      </c>
      <c r="V147" s="238">
        <v>1610</v>
      </c>
      <c r="W147" s="238">
        <v>41027</v>
      </c>
      <c r="X147" s="238">
        <v>25016587</v>
      </c>
    </row>
    <row r="148" spans="15:24" ht="12" customHeight="1">
      <c r="O148" s="238" t="s">
        <v>2252</v>
      </c>
      <c r="P148" s="238">
        <v>1755</v>
      </c>
      <c r="Q148" s="238">
        <v>-45</v>
      </c>
      <c r="R148" s="238">
        <v>20216</v>
      </c>
      <c r="S148" s="238">
        <v>36048950</v>
      </c>
      <c r="T148" s="238">
        <v>1800</v>
      </c>
      <c r="U148" s="238">
        <v>1885</v>
      </c>
      <c r="V148" s="238">
        <v>1755</v>
      </c>
      <c r="W148" s="238">
        <v>43904</v>
      </c>
      <c r="X148" s="238">
        <v>25016587</v>
      </c>
    </row>
    <row r="149" spans="15:24" ht="12" customHeight="1">
      <c r="O149" s="238" t="s">
        <v>2253</v>
      </c>
      <c r="P149" s="238">
        <v>1800</v>
      </c>
      <c r="Q149" s="238">
        <v>-60</v>
      </c>
      <c r="R149" s="238">
        <v>19430</v>
      </c>
      <c r="S149" s="238">
        <v>35553120</v>
      </c>
      <c r="T149" s="238">
        <v>1845</v>
      </c>
      <c r="U149" s="238">
        <v>1920</v>
      </c>
      <c r="V149" s="238">
        <v>1800</v>
      </c>
      <c r="W149" s="238">
        <v>45030</v>
      </c>
      <c r="X149" s="238">
        <v>25016587</v>
      </c>
    </row>
    <row r="150" spans="15:24" ht="12" customHeight="1">
      <c r="O150" s="238" t="s">
        <v>2254</v>
      </c>
      <c r="P150" s="238">
        <v>1860</v>
      </c>
      <c r="Q150" s="238">
        <v>-20</v>
      </c>
      <c r="R150" s="238">
        <v>17964</v>
      </c>
      <c r="S150" s="238">
        <v>33587540</v>
      </c>
      <c r="T150" s="238">
        <v>1855</v>
      </c>
      <c r="U150" s="238">
        <v>1935</v>
      </c>
      <c r="V150" s="238">
        <v>1840</v>
      </c>
      <c r="W150" s="238">
        <v>46531</v>
      </c>
      <c r="X150" s="238">
        <v>25016587</v>
      </c>
    </row>
    <row r="151" spans="15:24" ht="12" customHeight="1">
      <c r="O151" s="238" t="s">
        <v>2255</v>
      </c>
      <c r="P151" s="238">
        <v>1880</v>
      </c>
      <c r="Q151" s="238">
        <v>-50</v>
      </c>
      <c r="R151" s="238">
        <v>36756</v>
      </c>
      <c r="S151" s="238">
        <v>68723445</v>
      </c>
      <c r="T151" s="238">
        <v>1905</v>
      </c>
      <c r="U151" s="238">
        <v>1905</v>
      </c>
      <c r="V151" s="238">
        <v>1850</v>
      </c>
      <c r="W151" s="238">
        <v>47031</v>
      </c>
      <c r="X151" s="238">
        <v>25016587</v>
      </c>
    </row>
    <row r="152" spans="15:24" ht="12" customHeight="1">
      <c r="O152" s="238" t="s">
        <v>2256</v>
      </c>
      <c r="P152" s="238">
        <v>1930</v>
      </c>
      <c r="Q152" s="238">
        <v>-10</v>
      </c>
      <c r="R152" s="238">
        <v>71785</v>
      </c>
      <c r="S152" s="238">
        <v>136221475</v>
      </c>
      <c r="T152" s="238">
        <v>2000</v>
      </c>
      <c r="U152" s="238">
        <v>2000</v>
      </c>
      <c r="V152" s="238">
        <v>1815</v>
      </c>
      <c r="W152" s="238">
        <v>48282</v>
      </c>
      <c r="X152" s="238">
        <v>25016587</v>
      </c>
    </row>
    <row r="153" spans="15:24" ht="12" customHeight="1">
      <c r="O153" s="238" t="s">
        <v>2257</v>
      </c>
      <c r="P153" s="238">
        <v>1940</v>
      </c>
      <c r="Q153" s="238">
        <v>60</v>
      </c>
      <c r="R153" s="238">
        <v>38376</v>
      </c>
      <c r="S153" s="238">
        <v>73014175</v>
      </c>
      <c r="T153" s="238">
        <v>1935</v>
      </c>
      <c r="U153" s="238">
        <v>1960</v>
      </c>
      <c r="V153" s="238">
        <v>1865</v>
      </c>
      <c r="W153" s="238">
        <v>48532</v>
      </c>
      <c r="X153" s="238">
        <v>25016587</v>
      </c>
    </row>
    <row r="154" spans="15:24" ht="12" customHeight="1">
      <c r="O154" s="238" t="s">
        <v>2258</v>
      </c>
      <c r="P154" s="238">
        <v>1880</v>
      </c>
      <c r="Q154" s="238">
        <v>55</v>
      </c>
      <c r="R154" s="238">
        <v>35981</v>
      </c>
      <c r="S154" s="238">
        <v>66748765</v>
      </c>
      <c r="T154" s="238">
        <v>1800</v>
      </c>
      <c r="U154" s="238">
        <v>1880</v>
      </c>
      <c r="V154" s="238">
        <v>1775</v>
      </c>
      <c r="W154" s="238">
        <v>47031</v>
      </c>
      <c r="X154" s="238">
        <v>25016587</v>
      </c>
    </row>
    <row r="155" spans="15:24" ht="12" customHeight="1">
      <c r="O155" s="238" t="s">
        <v>2259</v>
      </c>
      <c r="P155" s="238">
        <v>1825</v>
      </c>
      <c r="Q155" s="238">
        <v>-25</v>
      </c>
      <c r="R155" s="238">
        <v>24679</v>
      </c>
      <c r="S155" s="238">
        <v>45291870</v>
      </c>
      <c r="T155" s="238">
        <v>1850</v>
      </c>
      <c r="U155" s="238">
        <v>1940</v>
      </c>
      <c r="V155" s="238">
        <v>1800</v>
      </c>
      <c r="W155" s="238">
        <v>45655</v>
      </c>
      <c r="X155" s="238">
        <v>25016587</v>
      </c>
    </row>
    <row r="156" spans="15:24" ht="12" customHeight="1">
      <c r="O156" s="238" t="s">
        <v>2260</v>
      </c>
      <c r="P156" s="238">
        <v>1850</v>
      </c>
      <c r="Q156" s="238">
        <v>60</v>
      </c>
      <c r="R156" s="238">
        <v>42766</v>
      </c>
      <c r="S156" s="238">
        <v>77593070</v>
      </c>
      <c r="T156" s="238">
        <v>1770</v>
      </c>
      <c r="U156" s="238">
        <v>1890</v>
      </c>
      <c r="V156" s="238">
        <v>1725</v>
      </c>
      <c r="W156" s="238">
        <v>46281</v>
      </c>
      <c r="X156" s="238">
        <v>25016587</v>
      </c>
    </row>
    <row r="157" spans="15:24" ht="12" customHeight="1">
      <c r="O157" s="238" t="s">
        <v>2261</v>
      </c>
      <c r="P157" s="238">
        <v>1790</v>
      </c>
      <c r="Q157" s="238">
        <v>-110</v>
      </c>
      <c r="R157" s="238">
        <v>87551</v>
      </c>
      <c r="S157" s="238">
        <v>160462675</v>
      </c>
      <c r="T157" s="238">
        <v>1715</v>
      </c>
      <c r="U157" s="238">
        <v>1900</v>
      </c>
      <c r="V157" s="238">
        <v>1715</v>
      </c>
      <c r="W157" s="238">
        <v>44780</v>
      </c>
      <c r="X157" s="238">
        <v>25016587</v>
      </c>
    </row>
    <row r="158" spans="15:24" ht="12" customHeight="1">
      <c r="O158" s="238" t="s">
        <v>2262</v>
      </c>
      <c r="P158" s="238">
        <v>1900</v>
      </c>
      <c r="Q158" s="238">
        <v>-50</v>
      </c>
      <c r="R158" s="238">
        <v>77945</v>
      </c>
      <c r="S158" s="238">
        <v>147118165</v>
      </c>
      <c r="T158" s="238">
        <v>1930</v>
      </c>
      <c r="U158" s="238">
        <v>1975</v>
      </c>
      <c r="V158" s="238">
        <v>1855</v>
      </c>
      <c r="W158" s="238">
        <v>47532</v>
      </c>
      <c r="X158" s="238">
        <v>25016587</v>
      </c>
    </row>
    <row r="159" spans="15:24" ht="12" customHeight="1">
      <c r="O159" s="238" t="s">
        <v>2263</v>
      </c>
      <c r="P159" s="238">
        <v>1950</v>
      </c>
      <c r="Q159" s="238">
        <v>10</v>
      </c>
      <c r="R159" s="238">
        <v>21628</v>
      </c>
      <c r="S159" s="238">
        <v>42441765</v>
      </c>
      <c r="T159" s="238">
        <v>1965</v>
      </c>
      <c r="U159" s="238">
        <v>1990</v>
      </c>
      <c r="V159" s="238">
        <v>1940</v>
      </c>
      <c r="W159" s="238">
        <v>48782</v>
      </c>
      <c r="X159" s="238">
        <v>25016587</v>
      </c>
    </row>
    <row r="160" spans="15:24" ht="12" customHeight="1">
      <c r="O160" s="238" t="s">
        <v>2264</v>
      </c>
      <c r="P160" s="238">
        <v>1940</v>
      </c>
      <c r="Q160" s="238">
        <v>-45</v>
      </c>
      <c r="R160" s="238">
        <v>49825</v>
      </c>
      <c r="S160" s="238">
        <v>98130870</v>
      </c>
      <c r="T160" s="238">
        <v>1985</v>
      </c>
      <c r="U160" s="238">
        <v>2010</v>
      </c>
      <c r="V160" s="238">
        <v>1935</v>
      </c>
      <c r="W160" s="238">
        <v>48532</v>
      </c>
      <c r="X160" s="238">
        <v>25016587</v>
      </c>
    </row>
    <row r="161" spans="15:24" ht="12" customHeight="1">
      <c r="O161" s="238" t="s">
        <v>2265</v>
      </c>
      <c r="P161" s="238">
        <v>1985</v>
      </c>
      <c r="Q161" s="238">
        <v>15</v>
      </c>
      <c r="R161" s="238">
        <v>58310</v>
      </c>
      <c r="S161" s="238">
        <v>115532995</v>
      </c>
      <c r="T161" s="238">
        <v>1975</v>
      </c>
      <c r="U161" s="238">
        <v>2015</v>
      </c>
      <c r="V161" s="238">
        <v>1965</v>
      </c>
      <c r="W161" s="238">
        <v>49658</v>
      </c>
      <c r="X161" s="238">
        <v>25016587</v>
      </c>
    </row>
    <row r="162" spans="15:24" ht="12" customHeight="1">
      <c r="O162" s="238" t="s">
        <v>2266</v>
      </c>
      <c r="P162" s="238">
        <v>1970</v>
      </c>
      <c r="Q162" s="238">
        <v>-55</v>
      </c>
      <c r="R162" s="238">
        <v>126477</v>
      </c>
      <c r="S162" s="238">
        <v>252017265</v>
      </c>
      <c r="T162" s="238">
        <v>2025</v>
      </c>
      <c r="U162" s="238">
        <v>2055</v>
      </c>
      <c r="V162" s="238">
        <v>1910</v>
      </c>
      <c r="W162" s="238">
        <v>49283</v>
      </c>
      <c r="X162" s="238">
        <v>25016587</v>
      </c>
    </row>
    <row r="163" spans="15:24" ht="12" customHeight="1">
      <c r="O163" s="238" t="s">
        <v>2267</v>
      </c>
      <c r="P163" s="238">
        <v>2025</v>
      </c>
      <c r="Q163" s="238">
        <v>10</v>
      </c>
      <c r="R163" s="238">
        <v>41004</v>
      </c>
      <c r="S163" s="238">
        <v>81748535</v>
      </c>
      <c r="T163" s="238">
        <v>2005</v>
      </c>
      <c r="U163" s="238">
        <v>2065</v>
      </c>
      <c r="V163" s="238">
        <v>1960</v>
      </c>
      <c r="W163" s="238">
        <v>50659</v>
      </c>
      <c r="X163" s="238">
        <v>25016587</v>
      </c>
    </row>
    <row r="164" spans="15:24" ht="12" customHeight="1">
      <c r="O164" s="238" t="s">
        <v>4452</v>
      </c>
      <c r="P164" s="238">
        <v>2015</v>
      </c>
      <c r="Q164" s="238">
        <v>-15</v>
      </c>
      <c r="R164" s="238">
        <v>72052</v>
      </c>
      <c r="S164" s="238">
        <v>143569355</v>
      </c>
      <c r="T164" s="238">
        <v>2030</v>
      </c>
      <c r="U164" s="238">
        <v>2055</v>
      </c>
      <c r="V164" s="238">
        <v>1955</v>
      </c>
      <c r="W164" s="238">
        <v>50408</v>
      </c>
      <c r="X164" s="238">
        <v>25016587</v>
      </c>
    </row>
    <row r="165" spans="15:24" ht="12" customHeight="1">
      <c r="O165" s="238" t="s">
        <v>4453</v>
      </c>
      <c r="P165" s="238">
        <v>2030</v>
      </c>
      <c r="Q165" s="238">
        <v>20</v>
      </c>
      <c r="R165" s="238">
        <v>175898</v>
      </c>
      <c r="S165" s="238">
        <v>360491230</v>
      </c>
      <c r="T165" s="238">
        <v>2010</v>
      </c>
      <c r="U165" s="238">
        <v>2125</v>
      </c>
      <c r="V165" s="238">
        <v>1980</v>
      </c>
      <c r="W165" s="238">
        <v>50784</v>
      </c>
      <c r="X165" s="238">
        <v>25016587</v>
      </c>
    </row>
    <row r="166" spans="15:24" ht="12" customHeight="1">
      <c r="O166" s="238" t="s">
        <v>4454</v>
      </c>
      <c r="P166" s="238">
        <v>2010</v>
      </c>
      <c r="Q166" s="238">
        <v>45</v>
      </c>
      <c r="R166" s="238">
        <v>61486</v>
      </c>
      <c r="S166" s="238">
        <v>122135900</v>
      </c>
      <c r="T166" s="238">
        <v>1965</v>
      </c>
      <c r="U166" s="238">
        <v>2030</v>
      </c>
      <c r="V166" s="238">
        <v>1960</v>
      </c>
      <c r="W166" s="238">
        <v>50283</v>
      </c>
      <c r="X166" s="238">
        <v>25016587</v>
      </c>
    </row>
    <row r="167" spans="15:24" ht="12" customHeight="1">
      <c r="O167" s="238" t="s">
        <v>4455</v>
      </c>
      <c r="P167" s="238">
        <v>1965</v>
      </c>
      <c r="Q167" s="238">
        <v>-50</v>
      </c>
      <c r="R167" s="238">
        <v>88196</v>
      </c>
      <c r="S167" s="238">
        <v>175412885</v>
      </c>
      <c r="T167" s="238">
        <v>2015</v>
      </c>
      <c r="U167" s="238">
        <v>2035</v>
      </c>
      <c r="V167" s="238">
        <v>1960</v>
      </c>
      <c r="W167" s="238">
        <v>49158</v>
      </c>
      <c r="X167" s="238">
        <v>25016587</v>
      </c>
    </row>
    <row r="168" spans="15:24" ht="12" customHeight="1">
      <c r="O168" s="238" t="s">
        <v>4456</v>
      </c>
      <c r="P168" s="238">
        <v>2015</v>
      </c>
      <c r="Q168" s="238">
        <v>10</v>
      </c>
      <c r="R168" s="238">
        <v>94276</v>
      </c>
      <c r="S168" s="238">
        <v>188593175</v>
      </c>
      <c r="T168" s="238">
        <v>2005</v>
      </c>
      <c r="U168" s="238">
        <v>2050</v>
      </c>
      <c r="V168" s="238">
        <v>1960</v>
      </c>
      <c r="W168" s="238">
        <v>50408</v>
      </c>
      <c r="X168" s="238">
        <v>25016587</v>
      </c>
    </row>
    <row r="169" spans="15:24" ht="12" customHeight="1">
      <c r="O169" s="238" t="s">
        <v>4457</v>
      </c>
      <c r="P169" s="238">
        <v>2005</v>
      </c>
      <c r="Q169" s="238">
        <v>5</v>
      </c>
      <c r="R169" s="238">
        <v>100400</v>
      </c>
      <c r="S169" s="238">
        <v>202507095</v>
      </c>
      <c r="T169" s="238">
        <v>2000</v>
      </c>
      <c r="U169" s="238">
        <v>2060</v>
      </c>
      <c r="V169" s="238">
        <v>1970</v>
      </c>
      <c r="W169" s="238">
        <v>50158</v>
      </c>
      <c r="X169" s="238">
        <v>25016587</v>
      </c>
    </row>
    <row r="170" spans="15:24" ht="12" customHeight="1">
      <c r="O170" s="238" t="s">
        <v>4458</v>
      </c>
      <c r="P170" s="238">
        <v>2000</v>
      </c>
      <c r="Q170" s="238">
        <v>-20</v>
      </c>
      <c r="R170" s="238">
        <v>212480</v>
      </c>
      <c r="S170" s="238">
        <v>438600970</v>
      </c>
      <c r="T170" s="238">
        <v>2030</v>
      </c>
      <c r="U170" s="238">
        <v>2150</v>
      </c>
      <c r="V170" s="238">
        <v>2000</v>
      </c>
      <c r="W170" s="238">
        <v>50033</v>
      </c>
      <c r="X170" s="238">
        <v>25016587</v>
      </c>
    </row>
    <row r="171" spans="15:24" ht="12" customHeight="1">
      <c r="O171" s="238" t="s">
        <v>4459</v>
      </c>
      <c r="P171" s="238">
        <v>2020</v>
      </c>
      <c r="Q171" s="238">
        <v>120</v>
      </c>
      <c r="R171" s="238">
        <v>667741</v>
      </c>
      <c r="S171" s="238">
        <v>1350092675</v>
      </c>
      <c r="T171" s="238">
        <v>1905</v>
      </c>
      <c r="U171" s="238">
        <v>2160</v>
      </c>
      <c r="V171" s="238">
        <v>1890</v>
      </c>
      <c r="W171" s="238">
        <v>50534</v>
      </c>
      <c r="X171" s="238">
        <v>25016587</v>
      </c>
    </row>
    <row r="172" spans="15:24" ht="12" customHeight="1">
      <c r="O172" s="238" t="s">
        <v>4460</v>
      </c>
      <c r="P172" s="238">
        <v>1900</v>
      </c>
      <c r="Q172" s="238">
        <v>-30</v>
      </c>
      <c r="R172" s="238">
        <v>119450</v>
      </c>
      <c r="S172" s="238">
        <v>225383625</v>
      </c>
      <c r="T172" s="238">
        <v>1915</v>
      </c>
      <c r="U172" s="238">
        <v>1945</v>
      </c>
      <c r="V172" s="238">
        <v>1870</v>
      </c>
      <c r="W172" s="238">
        <v>47532</v>
      </c>
      <c r="X172" s="238">
        <v>25016587</v>
      </c>
    </row>
    <row r="173" spans="15:24" ht="12" customHeight="1">
      <c r="O173" s="238" t="s">
        <v>4461</v>
      </c>
      <c r="P173" s="238">
        <v>1930</v>
      </c>
      <c r="Q173" s="238">
        <v>30</v>
      </c>
      <c r="R173" s="238">
        <v>65681</v>
      </c>
      <c r="S173" s="238">
        <v>124709605</v>
      </c>
      <c r="T173" s="238">
        <v>1960</v>
      </c>
      <c r="U173" s="238">
        <v>1960</v>
      </c>
      <c r="V173" s="238">
        <v>1880</v>
      </c>
      <c r="W173" s="238">
        <v>48282</v>
      </c>
      <c r="X173" s="238">
        <v>25016587</v>
      </c>
    </row>
    <row r="174" spans="15:24" ht="12" customHeight="1">
      <c r="O174" s="238" t="s">
        <v>4462</v>
      </c>
      <c r="P174" s="238">
        <v>1900</v>
      </c>
      <c r="Q174" s="238">
        <v>-20</v>
      </c>
      <c r="R174" s="238">
        <v>67445</v>
      </c>
      <c r="S174" s="238">
        <v>128753475</v>
      </c>
      <c r="T174" s="238">
        <v>1920</v>
      </c>
      <c r="U174" s="238">
        <v>1940</v>
      </c>
      <c r="V174" s="238">
        <v>1890</v>
      </c>
      <c r="W174" s="238">
        <v>47532</v>
      </c>
      <c r="X174" s="238">
        <v>25016587</v>
      </c>
    </row>
    <row r="175" spans="15:24" ht="12" customHeight="1">
      <c r="O175" s="238" t="s">
        <v>4463</v>
      </c>
      <c r="P175" s="238">
        <v>1920</v>
      </c>
      <c r="Q175" s="238">
        <v>-5</v>
      </c>
      <c r="R175" s="238">
        <v>79838</v>
      </c>
      <c r="S175" s="238">
        <v>151312095</v>
      </c>
      <c r="T175" s="238">
        <v>1880</v>
      </c>
      <c r="U175" s="238">
        <v>1925</v>
      </c>
      <c r="V175" s="238">
        <v>1880</v>
      </c>
      <c r="W175" s="238">
        <v>48032</v>
      </c>
      <c r="X175" s="238">
        <v>25016587</v>
      </c>
    </row>
    <row r="176" spans="15:24" ht="12" customHeight="1">
      <c r="O176" s="238" t="s">
        <v>4464</v>
      </c>
      <c r="P176" s="238">
        <v>1925</v>
      </c>
      <c r="Q176" s="238">
        <v>-55</v>
      </c>
      <c r="R176" s="238">
        <v>132071</v>
      </c>
      <c r="S176" s="238">
        <v>253374805</v>
      </c>
      <c r="T176" s="238">
        <v>1950</v>
      </c>
      <c r="U176" s="238">
        <v>1975</v>
      </c>
      <c r="V176" s="238">
        <v>1880</v>
      </c>
      <c r="W176" s="238">
        <v>48157</v>
      </c>
      <c r="X176" s="238">
        <v>25016587</v>
      </c>
    </row>
    <row r="177" spans="15:24" ht="12" customHeight="1">
      <c r="O177" s="238" t="s">
        <v>4465</v>
      </c>
      <c r="P177" s="238">
        <v>1980</v>
      </c>
      <c r="Q177" s="238">
        <v>-10</v>
      </c>
      <c r="R177" s="238">
        <v>45855</v>
      </c>
      <c r="S177" s="238">
        <v>90353325</v>
      </c>
      <c r="T177" s="238">
        <v>2010</v>
      </c>
      <c r="U177" s="238">
        <v>2010</v>
      </c>
      <c r="V177" s="238">
        <v>1955</v>
      </c>
      <c r="W177" s="238">
        <v>49533</v>
      </c>
      <c r="X177" s="238">
        <v>25016587</v>
      </c>
    </row>
    <row r="178" spans="15:24" ht="12" customHeight="1">
      <c r="O178" s="238" t="s">
        <v>4466</v>
      </c>
      <c r="P178" s="238">
        <v>1990</v>
      </c>
      <c r="Q178" s="238">
        <v>30</v>
      </c>
      <c r="R178" s="238">
        <v>93319</v>
      </c>
      <c r="S178" s="238">
        <v>183206315</v>
      </c>
      <c r="T178" s="238">
        <v>1970</v>
      </c>
      <c r="U178" s="238">
        <v>1990</v>
      </c>
      <c r="V178" s="238">
        <v>1940</v>
      </c>
      <c r="W178" s="238">
        <v>49783</v>
      </c>
      <c r="X178" s="238">
        <v>25016587</v>
      </c>
    </row>
    <row r="179" spans="15:24" ht="12" customHeight="1">
      <c r="O179" s="238" t="s">
        <v>4467</v>
      </c>
      <c r="P179" s="238">
        <v>1960</v>
      </c>
      <c r="Q179" s="238">
        <v>15</v>
      </c>
      <c r="R179" s="238">
        <v>66444</v>
      </c>
      <c r="S179" s="238">
        <v>129957720</v>
      </c>
      <c r="T179" s="238">
        <v>1970</v>
      </c>
      <c r="U179" s="238">
        <v>1985</v>
      </c>
      <c r="V179" s="238">
        <v>1935</v>
      </c>
      <c r="W179" s="238">
        <v>49033</v>
      </c>
      <c r="X179" s="238">
        <v>25016587</v>
      </c>
    </row>
    <row r="180" spans="15:24" ht="12" customHeight="1">
      <c r="O180" s="238" t="s">
        <v>4468</v>
      </c>
      <c r="P180" s="238">
        <v>1945</v>
      </c>
      <c r="Q180" s="238">
        <v>20</v>
      </c>
      <c r="R180" s="238">
        <v>65462</v>
      </c>
      <c r="S180" s="238">
        <v>127971030</v>
      </c>
      <c r="T180" s="238">
        <v>1970</v>
      </c>
      <c r="U180" s="238">
        <v>1990</v>
      </c>
      <c r="V180" s="238">
        <v>1925</v>
      </c>
      <c r="W180" s="238">
        <v>48657</v>
      </c>
      <c r="X180" s="238">
        <v>25016587</v>
      </c>
    </row>
    <row r="181" spans="15:24" ht="12" customHeight="1">
      <c r="O181" s="238" t="s">
        <v>4469</v>
      </c>
      <c r="P181" s="238">
        <v>1925</v>
      </c>
      <c r="Q181" s="238">
        <v>15</v>
      </c>
      <c r="R181" s="238">
        <v>36034</v>
      </c>
      <c r="S181" s="238">
        <v>68942445</v>
      </c>
      <c r="T181" s="238">
        <v>1960</v>
      </c>
      <c r="U181" s="238">
        <v>1960</v>
      </c>
      <c r="V181" s="238">
        <v>1890</v>
      </c>
      <c r="W181" s="238">
        <v>48157</v>
      </c>
      <c r="X181" s="238">
        <v>25016587</v>
      </c>
    </row>
    <row r="182" spans="15:24" ht="12" customHeight="1">
      <c r="O182" s="238" t="s">
        <v>4470</v>
      </c>
      <c r="P182" s="238">
        <v>1910</v>
      </c>
      <c r="Q182" s="238">
        <v>15</v>
      </c>
      <c r="R182" s="238">
        <v>93079</v>
      </c>
      <c r="S182" s="238">
        <v>177451615</v>
      </c>
      <c r="T182" s="238">
        <v>1870</v>
      </c>
      <c r="U182" s="238">
        <v>1940</v>
      </c>
      <c r="V182" s="238">
        <v>1870</v>
      </c>
      <c r="W182" s="238">
        <v>47782</v>
      </c>
      <c r="X182" s="238">
        <v>25016587</v>
      </c>
    </row>
    <row r="183" spans="15:24" ht="12" customHeight="1">
      <c r="O183" s="238" t="s">
        <v>4471</v>
      </c>
      <c r="P183" s="238">
        <v>1895</v>
      </c>
      <c r="Q183" s="238">
        <v>25</v>
      </c>
      <c r="R183" s="238">
        <v>144191</v>
      </c>
      <c r="S183" s="238">
        <v>270733100</v>
      </c>
      <c r="T183" s="238">
        <v>1915</v>
      </c>
      <c r="U183" s="238">
        <v>1920</v>
      </c>
      <c r="V183" s="238">
        <v>1845</v>
      </c>
      <c r="W183" s="238">
        <v>47406</v>
      </c>
      <c r="X183" s="238">
        <v>25016587</v>
      </c>
    </row>
    <row r="184" spans="15:24" ht="12" customHeight="1">
      <c r="O184" s="238" t="s">
        <v>4472</v>
      </c>
      <c r="P184" s="238">
        <v>1870</v>
      </c>
      <c r="Q184" s="238">
        <v>15</v>
      </c>
      <c r="R184" s="238">
        <v>122571</v>
      </c>
      <c r="S184" s="238">
        <v>229249865</v>
      </c>
      <c r="T184" s="238">
        <v>1900</v>
      </c>
      <c r="U184" s="238">
        <v>1905</v>
      </c>
      <c r="V184" s="238">
        <v>1840</v>
      </c>
      <c r="W184" s="238">
        <v>46781</v>
      </c>
      <c r="X184" s="238">
        <v>25016587</v>
      </c>
    </row>
    <row r="185" spans="15:24" ht="12" customHeight="1">
      <c r="O185" s="238" t="s">
        <v>4473</v>
      </c>
      <c r="P185" s="238">
        <v>1855</v>
      </c>
      <c r="Q185" s="238">
        <v>-75</v>
      </c>
      <c r="R185" s="238">
        <v>157624</v>
      </c>
      <c r="S185" s="238">
        <v>298434945</v>
      </c>
      <c r="T185" s="238">
        <v>1940</v>
      </c>
      <c r="U185" s="238">
        <v>1975</v>
      </c>
      <c r="V185" s="238">
        <v>1850</v>
      </c>
      <c r="W185" s="238">
        <v>46406</v>
      </c>
      <c r="X185" s="238">
        <v>25016587</v>
      </c>
    </row>
    <row r="186" spans="15:24" ht="12" customHeight="1">
      <c r="O186" s="238" t="s">
        <v>4474</v>
      </c>
      <c r="P186" s="238">
        <v>1930</v>
      </c>
      <c r="Q186" s="238">
        <v>-40</v>
      </c>
      <c r="R186" s="238">
        <v>222589</v>
      </c>
      <c r="S186" s="238">
        <v>426600665</v>
      </c>
      <c r="T186" s="238">
        <v>1935</v>
      </c>
      <c r="U186" s="238">
        <v>1970</v>
      </c>
      <c r="V186" s="238">
        <v>1885</v>
      </c>
      <c r="W186" s="238">
        <v>48282</v>
      </c>
      <c r="X186" s="238">
        <v>25016587</v>
      </c>
    </row>
    <row r="187" spans="15:24" ht="12" customHeight="1">
      <c r="O187" s="238" t="s">
        <v>4475</v>
      </c>
      <c r="P187" s="238">
        <v>1970</v>
      </c>
      <c r="Q187" s="238">
        <v>10</v>
      </c>
      <c r="R187" s="238">
        <v>168417</v>
      </c>
      <c r="S187" s="238">
        <v>335553100</v>
      </c>
      <c r="T187" s="238">
        <v>1965</v>
      </c>
      <c r="U187" s="238">
        <v>2050</v>
      </c>
      <c r="V187" s="238">
        <v>1955</v>
      </c>
      <c r="W187" s="238">
        <v>49283</v>
      </c>
      <c r="X187" s="238">
        <v>25016587</v>
      </c>
    </row>
    <row r="188" spans="15:24" ht="12" customHeight="1">
      <c r="O188" s="238" t="s">
        <v>4476</v>
      </c>
      <c r="P188" s="238">
        <v>1960</v>
      </c>
      <c r="Q188" s="238">
        <v>-40</v>
      </c>
      <c r="R188" s="238">
        <v>252596</v>
      </c>
      <c r="S188" s="238">
        <v>500695565</v>
      </c>
      <c r="T188" s="238">
        <v>1995</v>
      </c>
      <c r="U188" s="238">
        <v>2060</v>
      </c>
      <c r="V188" s="238">
        <v>1920</v>
      </c>
      <c r="W188" s="238">
        <v>49033</v>
      </c>
      <c r="X188" s="238">
        <v>25016587</v>
      </c>
    </row>
    <row r="189" spans="15:24" ht="12" customHeight="1">
      <c r="O189" s="238" t="s">
        <v>4477</v>
      </c>
      <c r="P189" s="238">
        <v>2000</v>
      </c>
      <c r="Q189" s="238">
        <v>-50</v>
      </c>
      <c r="R189" s="238">
        <v>250264</v>
      </c>
      <c r="S189" s="238">
        <v>502899090</v>
      </c>
      <c r="T189" s="238">
        <v>2050</v>
      </c>
      <c r="U189" s="238">
        <v>2055</v>
      </c>
      <c r="V189" s="238">
        <v>1985</v>
      </c>
      <c r="W189" s="238">
        <v>50033</v>
      </c>
      <c r="X189" s="238">
        <v>25016587</v>
      </c>
    </row>
    <row r="190" spans="15:24" ht="12" customHeight="1">
      <c r="O190" s="238" t="s">
        <v>4478</v>
      </c>
      <c r="P190" s="238">
        <v>2050</v>
      </c>
      <c r="Q190" s="238">
        <v>215</v>
      </c>
      <c r="R190" s="238">
        <v>1229962</v>
      </c>
      <c r="S190" s="238">
        <v>2595085095</v>
      </c>
      <c r="T190" s="238">
        <v>1850</v>
      </c>
      <c r="U190" s="238">
        <v>2280</v>
      </c>
      <c r="V190" s="238">
        <v>1835</v>
      </c>
      <c r="W190" s="238">
        <v>51284</v>
      </c>
      <c r="X190" s="238">
        <v>25016587</v>
      </c>
    </row>
    <row r="191" spans="15:24" ht="12" customHeight="1">
      <c r="O191" s="238" t="s">
        <v>4479</v>
      </c>
      <c r="P191" s="238">
        <v>1835</v>
      </c>
      <c r="Q191" s="238">
        <v>30</v>
      </c>
      <c r="R191" s="238">
        <v>96765</v>
      </c>
      <c r="S191" s="238">
        <v>178182230</v>
      </c>
      <c r="T191" s="238">
        <v>1785</v>
      </c>
      <c r="U191" s="238">
        <v>1885</v>
      </c>
      <c r="V191" s="238">
        <v>1785</v>
      </c>
      <c r="W191" s="238">
        <v>45905</v>
      </c>
      <c r="X191" s="238">
        <v>25016587</v>
      </c>
    </row>
    <row r="192" spans="15:24" ht="12" customHeight="1">
      <c r="O192" s="238" t="s">
        <v>4480</v>
      </c>
      <c r="P192" s="238">
        <v>1805</v>
      </c>
      <c r="Q192" s="238">
        <v>-5</v>
      </c>
      <c r="R192" s="238">
        <v>79005</v>
      </c>
      <c r="S192" s="238">
        <v>140570990</v>
      </c>
      <c r="T192" s="238">
        <v>1755</v>
      </c>
      <c r="U192" s="238">
        <v>1820</v>
      </c>
      <c r="V192" s="238">
        <v>1745</v>
      </c>
      <c r="W192" s="238">
        <v>45155</v>
      </c>
      <c r="X192" s="238">
        <v>25016587</v>
      </c>
    </row>
    <row r="193" spans="15:24" ht="12" customHeight="1">
      <c r="O193" s="238" t="s">
        <v>4481</v>
      </c>
      <c r="P193" s="238">
        <v>1810</v>
      </c>
      <c r="Q193" s="238">
        <v>80</v>
      </c>
      <c r="R193" s="238">
        <v>98585</v>
      </c>
      <c r="S193" s="238">
        <v>171734470</v>
      </c>
      <c r="T193" s="238">
        <v>1715</v>
      </c>
      <c r="U193" s="238">
        <v>1815</v>
      </c>
      <c r="V193" s="238">
        <v>1680</v>
      </c>
      <c r="W193" s="238">
        <v>45280</v>
      </c>
      <c r="X193" s="238">
        <v>25016587</v>
      </c>
    </row>
    <row r="194" spans="15:24" ht="12" customHeight="1">
      <c r="O194" s="238" t="s">
        <v>4482</v>
      </c>
      <c r="P194" s="238">
        <v>1730</v>
      </c>
      <c r="Q194" s="238">
        <v>-130</v>
      </c>
      <c r="R194" s="238">
        <v>137942</v>
      </c>
      <c r="S194" s="238">
        <v>243845650</v>
      </c>
      <c r="T194" s="238">
        <v>1810</v>
      </c>
      <c r="U194" s="238">
        <v>1870</v>
      </c>
      <c r="V194" s="238">
        <v>1720</v>
      </c>
      <c r="W194" s="238">
        <v>43279</v>
      </c>
      <c r="X194" s="238">
        <v>25016587</v>
      </c>
    </row>
    <row r="195" spans="15:24" ht="12" customHeight="1">
      <c r="O195" s="238" t="s">
        <v>4483</v>
      </c>
      <c r="P195" s="238">
        <v>1860</v>
      </c>
      <c r="Q195" s="238">
        <v>-10</v>
      </c>
      <c r="R195" s="238">
        <v>117939</v>
      </c>
      <c r="S195" s="238">
        <v>217187285</v>
      </c>
      <c r="T195" s="238">
        <v>1870</v>
      </c>
      <c r="U195" s="238">
        <v>1890</v>
      </c>
      <c r="V195" s="238">
        <v>1800</v>
      </c>
      <c r="W195" s="238">
        <v>46531</v>
      </c>
      <c r="X195" s="238">
        <v>25016587</v>
      </c>
    </row>
    <row r="196" spans="15:24" ht="12" customHeight="1">
      <c r="O196" s="238" t="s">
        <v>4484</v>
      </c>
      <c r="P196" s="238">
        <v>1870</v>
      </c>
      <c r="Q196" s="238">
        <v>-35</v>
      </c>
      <c r="R196" s="238">
        <v>79026</v>
      </c>
      <c r="S196" s="238">
        <v>148345375</v>
      </c>
      <c r="T196" s="238">
        <v>1905</v>
      </c>
      <c r="U196" s="238">
        <v>1920</v>
      </c>
      <c r="V196" s="238">
        <v>1850</v>
      </c>
      <c r="W196" s="238">
        <v>46781</v>
      </c>
      <c r="X196" s="238">
        <v>25016587</v>
      </c>
    </row>
    <row r="197" spans="15:24" ht="12" customHeight="1">
      <c r="O197" s="238" t="s">
        <v>4485</v>
      </c>
      <c r="P197" s="238">
        <v>1905</v>
      </c>
      <c r="Q197" s="238">
        <v>-10</v>
      </c>
      <c r="R197" s="238">
        <v>113328</v>
      </c>
      <c r="S197" s="238">
        <v>214925470</v>
      </c>
      <c r="T197" s="238">
        <v>1940</v>
      </c>
      <c r="U197" s="238">
        <v>1940</v>
      </c>
      <c r="V197" s="238">
        <v>1880</v>
      </c>
      <c r="W197" s="238">
        <v>47657</v>
      </c>
      <c r="X197" s="238">
        <v>25016587</v>
      </c>
    </row>
    <row r="198" spans="15:24" ht="12" customHeight="1">
      <c r="O198" s="238" t="s">
        <v>4486</v>
      </c>
      <c r="P198" s="238">
        <v>1915</v>
      </c>
      <c r="Q198" s="238">
        <v>-35</v>
      </c>
      <c r="R198" s="238">
        <v>92613</v>
      </c>
      <c r="S198" s="238">
        <v>178287980</v>
      </c>
      <c r="T198" s="238">
        <v>1985</v>
      </c>
      <c r="U198" s="238">
        <v>1985</v>
      </c>
      <c r="V198" s="238">
        <v>1910</v>
      </c>
      <c r="W198" s="238">
        <v>47907</v>
      </c>
      <c r="X198" s="238">
        <v>25016587</v>
      </c>
    </row>
    <row r="199" spans="15:24" ht="12" customHeight="1">
      <c r="O199" s="238" t="s">
        <v>4487</v>
      </c>
      <c r="P199" s="238">
        <v>1950</v>
      </c>
      <c r="Q199" s="238">
        <v>5</v>
      </c>
      <c r="R199" s="238">
        <v>50939</v>
      </c>
      <c r="S199" s="238">
        <v>99318995</v>
      </c>
      <c r="T199" s="238">
        <v>1955</v>
      </c>
      <c r="U199" s="238">
        <v>1970</v>
      </c>
      <c r="V199" s="238">
        <v>1930</v>
      </c>
      <c r="W199" s="238">
        <v>48782</v>
      </c>
      <c r="X199" s="238">
        <v>25016587</v>
      </c>
    </row>
    <row r="200" spans="15:24" ht="12" customHeight="1">
      <c r="O200" s="238" t="s">
        <v>4488</v>
      </c>
      <c r="P200" s="238">
        <v>1945</v>
      </c>
      <c r="Q200" s="238">
        <v>-15</v>
      </c>
      <c r="R200" s="238">
        <v>63285</v>
      </c>
      <c r="S200" s="238">
        <v>123571315</v>
      </c>
      <c r="T200" s="238">
        <v>1960</v>
      </c>
      <c r="U200" s="238">
        <v>1990</v>
      </c>
      <c r="V200" s="238">
        <v>1940</v>
      </c>
      <c r="W200" s="238">
        <v>48657</v>
      </c>
      <c r="X200" s="238">
        <v>25016587</v>
      </c>
    </row>
    <row r="201" spans="15:24" ht="12" customHeight="1">
      <c r="O201" s="238" t="s">
        <v>4489</v>
      </c>
      <c r="P201" s="238">
        <v>1960</v>
      </c>
      <c r="Q201" s="238">
        <v>15</v>
      </c>
      <c r="R201" s="238">
        <v>51613</v>
      </c>
      <c r="S201" s="238">
        <v>99976545</v>
      </c>
      <c r="T201" s="238">
        <v>1975</v>
      </c>
      <c r="U201" s="238">
        <v>1975</v>
      </c>
      <c r="V201" s="238">
        <v>1920</v>
      </c>
      <c r="W201" s="238">
        <v>49033</v>
      </c>
      <c r="X201" s="238">
        <v>25016587</v>
      </c>
    </row>
    <row r="202" spans="15:24" ht="12" customHeight="1">
      <c r="O202" s="238" t="s">
        <v>4490</v>
      </c>
      <c r="P202" s="238">
        <v>1945</v>
      </c>
      <c r="Q202" s="238">
        <v>10</v>
      </c>
      <c r="R202" s="238">
        <v>143475</v>
      </c>
      <c r="S202" s="238">
        <v>278081830</v>
      </c>
      <c r="T202" s="238">
        <v>1935</v>
      </c>
      <c r="U202" s="238">
        <v>1985</v>
      </c>
      <c r="V202" s="238">
        <v>1910</v>
      </c>
      <c r="W202" s="238">
        <v>48657</v>
      </c>
      <c r="X202" s="238">
        <v>25016587</v>
      </c>
    </row>
    <row r="203" spans="15:24" ht="12" customHeight="1">
      <c r="O203" s="238" t="s">
        <v>4491</v>
      </c>
      <c r="P203" s="238">
        <v>1935</v>
      </c>
      <c r="Q203" s="238">
        <v>-25</v>
      </c>
      <c r="R203" s="238">
        <v>65697</v>
      </c>
      <c r="S203" s="238">
        <v>127022670</v>
      </c>
      <c r="T203" s="238">
        <v>1990</v>
      </c>
      <c r="U203" s="238">
        <v>1990</v>
      </c>
      <c r="V203" s="238">
        <v>1915</v>
      </c>
      <c r="W203" s="238">
        <v>48407</v>
      </c>
      <c r="X203" s="238">
        <v>25016587</v>
      </c>
    </row>
    <row r="204" spans="15:24" ht="12" customHeight="1">
      <c r="O204" s="238" t="s">
        <v>4492</v>
      </c>
      <c r="P204" s="238">
        <v>1960</v>
      </c>
      <c r="Q204" s="238">
        <v>-15</v>
      </c>
      <c r="R204" s="238">
        <v>51027</v>
      </c>
      <c r="S204" s="238">
        <v>99806185</v>
      </c>
      <c r="T204" s="238">
        <v>1990</v>
      </c>
      <c r="U204" s="238">
        <v>1995</v>
      </c>
      <c r="V204" s="238">
        <v>1925</v>
      </c>
      <c r="W204" s="238">
        <v>49033</v>
      </c>
      <c r="X204" s="238">
        <v>25016587</v>
      </c>
    </row>
    <row r="205" spans="15:24" ht="12" customHeight="1">
      <c r="O205" s="238" t="s">
        <v>4493</v>
      </c>
      <c r="P205" s="238">
        <v>1975</v>
      </c>
      <c r="Q205" s="238">
        <v>-35</v>
      </c>
      <c r="R205" s="238">
        <v>259500</v>
      </c>
      <c r="S205" s="238">
        <v>504273075</v>
      </c>
      <c r="T205" s="238">
        <v>2000</v>
      </c>
      <c r="U205" s="238">
        <v>2000</v>
      </c>
      <c r="V205" s="238">
        <v>1910</v>
      </c>
      <c r="W205" s="238">
        <v>49408</v>
      </c>
      <c r="X205" s="238">
        <v>25016587</v>
      </c>
    </row>
    <row r="206" spans="15:24" ht="12" customHeight="1">
      <c r="O206" s="238" t="s">
        <v>4494</v>
      </c>
      <c r="P206" s="238">
        <v>2010</v>
      </c>
      <c r="Q206" s="238">
        <v>10</v>
      </c>
      <c r="R206" s="238">
        <v>301271</v>
      </c>
      <c r="S206" s="238">
        <v>604724225</v>
      </c>
      <c r="T206" s="238">
        <v>2000</v>
      </c>
      <c r="U206" s="238">
        <v>2050</v>
      </c>
      <c r="V206" s="238">
        <v>1970</v>
      </c>
      <c r="W206" s="238">
        <v>50283</v>
      </c>
      <c r="X206" s="238">
        <v>25016587</v>
      </c>
    </row>
    <row r="207" spans="15:24" ht="12" customHeight="1">
      <c r="O207" s="238" t="s">
        <v>4495</v>
      </c>
      <c r="P207" s="238">
        <v>2000</v>
      </c>
      <c r="Q207" s="238">
        <v>10</v>
      </c>
      <c r="R207" s="238">
        <v>66929</v>
      </c>
      <c r="S207" s="238">
        <v>132405710</v>
      </c>
      <c r="T207" s="238">
        <v>2070</v>
      </c>
      <c r="U207" s="238">
        <v>2070</v>
      </c>
      <c r="V207" s="238">
        <v>1940</v>
      </c>
      <c r="W207" s="238">
        <v>50033</v>
      </c>
      <c r="X207" s="238">
        <v>25016587</v>
      </c>
    </row>
    <row r="208" spans="15:24" ht="12" customHeight="1">
      <c r="O208" s="238" t="s">
        <v>4496</v>
      </c>
      <c r="P208" s="238">
        <v>1990</v>
      </c>
      <c r="Q208" s="238">
        <v>0</v>
      </c>
      <c r="R208" s="238">
        <v>123304</v>
      </c>
      <c r="S208" s="238">
        <v>246373215</v>
      </c>
      <c r="T208" s="238">
        <v>1990</v>
      </c>
      <c r="U208" s="238">
        <v>2050</v>
      </c>
      <c r="V208" s="238">
        <v>1970</v>
      </c>
      <c r="W208" s="238">
        <v>49783</v>
      </c>
      <c r="X208" s="238">
        <v>25016587</v>
      </c>
    </row>
    <row r="209" spans="15:24" ht="12" customHeight="1">
      <c r="O209" s="238" t="s">
        <v>4497</v>
      </c>
      <c r="P209" s="238">
        <v>1990</v>
      </c>
      <c r="Q209" s="238">
        <v>-135</v>
      </c>
      <c r="R209" s="238">
        <v>121029</v>
      </c>
      <c r="S209" s="238">
        <v>243991055</v>
      </c>
      <c r="T209" s="238">
        <v>2160</v>
      </c>
      <c r="U209" s="238">
        <v>2160</v>
      </c>
      <c r="V209" s="238">
        <v>1990</v>
      </c>
      <c r="W209" s="238">
        <v>49783</v>
      </c>
      <c r="X209" s="238">
        <v>25016587</v>
      </c>
    </row>
    <row r="210" spans="15:24" ht="12" customHeight="1">
      <c r="O210" s="238" t="s">
        <v>4498</v>
      </c>
      <c r="P210" s="238">
        <v>2125</v>
      </c>
      <c r="Q210" s="238">
        <v>0</v>
      </c>
      <c r="R210" s="238">
        <v>118411</v>
      </c>
      <c r="S210" s="238">
        <v>250789375</v>
      </c>
      <c r="T210" s="238">
        <v>2125</v>
      </c>
      <c r="U210" s="238">
        <v>2195</v>
      </c>
      <c r="V210" s="238">
        <v>2090</v>
      </c>
      <c r="W210" s="238">
        <v>53160</v>
      </c>
      <c r="X210" s="238">
        <v>25016587</v>
      </c>
    </row>
    <row r="211" spans="15:24" ht="12" customHeight="1">
      <c r="O211" s="238" t="s">
        <v>673</v>
      </c>
      <c r="P211" s="238">
        <v>2125</v>
      </c>
      <c r="Q211" s="238">
        <v>40</v>
      </c>
      <c r="R211" s="238">
        <v>78851</v>
      </c>
      <c r="S211" s="238">
        <v>165532920</v>
      </c>
      <c r="T211" s="238">
        <v>2060</v>
      </c>
      <c r="U211" s="238">
        <v>2150</v>
      </c>
      <c r="V211" s="238">
        <v>2060</v>
      </c>
      <c r="W211" s="238">
        <v>53160</v>
      </c>
      <c r="X211" s="238">
        <v>25016587</v>
      </c>
    </row>
    <row r="212" spans="15:24" ht="12" customHeight="1">
      <c r="O212" s="238" t="s">
        <v>674</v>
      </c>
      <c r="P212" s="238">
        <v>2085</v>
      </c>
      <c r="Q212" s="238">
        <v>-105</v>
      </c>
      <c r="R212" s="238">
        <v>159458</v>
      </c>
      <c r="S212" s="238">
        <v>341955815</v>
      </c>
      <c r="T212" s="238">
        <v>2190</v>
      </c>
      <c r="U212" s="238">
        <v>2200</v>
      </c>
      <c r="V212" s="238">
        <v>2085</v>
      </c>
      <c r="W212" s="238">
        <v>52160</v>
      </c>
      <c r="X212" s="238">
        <v>25016587</v>
      </c>
    </row>
    <row r="213" spans="15:24" ht="12" customHeight="1">
      <c r="O213" s="238" t="s">
        <v>675</v>
      </c>
      <c r="P213" s="238">
        <v>2190</v>
      </c>
      <c r="Q213" s="238">
        <v>10</v>
      </c>
      <c r="R213" s="238">
        <v>48389</v>
      </c>
      <c r="S213" s="238">
        <v>106720725</v>
      </c>
      <c r="T213" s="238">
        <v>2195</v>
      </c>
      <c r="U213" s="238">
        <v>2230</v>
      </c>
      <c r="V213" s="238">
        <v>2175</v>
      </c>
      <c r="W213" s="238">
        <v>54786</v>
      </c>
      <c r="X213" s="238">
        <v>25016587</v>
      </c>
    </row>
    <row r="214" spans="15:24" ht="12" customHeight="1">
      <c r="O214" s="238" t="s">
        <v>676</v>
      </c>
      <c r="P214" s="238">
        <v>2180</v>
      </c>
      <c r="Q214" s="238">
        <v>0</v>
      </c>
      <c r="R214" s="238">
        <v>58605</v>
      </c>
      <c r="S214" s="238">
        <v>127891160</v>
      </c>
      <c r="T214" s="238">
        <v>2210</v>
      </c>
      <c r="U214" s="238">
        <v>2220</v>
      </c>
      <c r="V214" s="238">
        <v>2155</v>
      </c>
      <c r="W214" s="238">
        <v>54536</v>
      </c>
      <c r="X214" s="238">
        <v>25016587</v>
      </c>
    </row>
    <row r="215" spans="15:24" ht="12" customHeight="1">
      <c r="O215" s="238" t="s">
        <v>677</v>
      </c>
      <c r="P215" s="238">
        <v>2180</v>
      </c>
      <c r="Q215" s="238">
        <v>10</v>
      </c>
      <c r="R215" s="238">
        <v>87649</v>
      </c>
      <c r="S215" s="238">
        <v>190488755</v>
      </c>
      <c r="T215" s="238">
        <v>2225</v>
      </c>
      <c r="U215" s="238">
        <v>2225</v>
      </c>
      <c r="V215" s="238">
        <v>2150</v>
      </c>
      <c r="W215" s="238">
        <v>54536</v>
      </c>
      <c r="X215" s="238">
        <v>25016587</v>
      </c>
    </row>
    <row r="216" spans="15:24" ht="12" customHeight="1">
      <c r="O216" s="238" t="s">
        <v>678</v>
      </c>
      <c r="P216" s="238">
        <v>2170</v>
      </c>
      <c r="Q216" s="238">
        <v>-70</v>
      </c>
      <c r="R216" s="238">
        <v>118788</v>
      </c>
      <c r="S216" s="238">
        <v>260056905</v>
      </c>
      <c r="T216" s="238">
        <v>2200</v>
      </c>
      <c r="U216" s="238">
        <v>2255</v>
      </c>
      <c r="V216" s="238">
        <v>2150</v>
      </c>
      <c r="W216" s="238">
        <v>54286</v>
      </c>
      <c r="X216" s="238">
        <v>25016587</v>
      </c>
    </row>
    <row r="217" spans="15:24" ht="12" customHeight="1">
      <c r="O217" s="238" t="s">
        <v>137</v>
      </c>
      <c r="P217" s="238">
        <v>2240</v>
      </c>
      <c r="Q217" s="238">
        <v>40</v>
      </c>
      <c r="R217" s="238">
        <v>84140</v>
      </c>
      <c r="S217" s="238">
        <v>186310660</v>
      </c>
      <c r="T217" s="238">
        <v>2200</v>
      </c>
      <c r="U217" s="238">
        <v>2255</v>
      </c>
      <c r="V217" s="238">
        <v>2160</v>
      </c>
      <c r="W217" s="238">
        <v>56037</v>
      </c>
      <c r="X217" s="238">
        <v>25016587</v>
      </c>
    </row>
    <row r="218" spans="15:24" ht="12" customHeight="1">
      <c r="O218" s="238" t="s">
        <v>142</v>
      </c>
      <c r="P218" s="238">
        <v>2200</v>
      </c>
      <c r="Q218" s="238">
        <v>45</v>
      </c>
      <c r="R218" s="238">
        <v>128198</v>
      </c>
      <c r="S218" s="238">
        <v>278563085</v>
      </c>
      <c r="T218" s="238">
        <v>2225</v>
      </c>
      <c r="U218" s="238">
        <v>2225</v>
      </c>
      <c r="V218" s="238">
        <v>2155</v>
      </c>
      <c r="W218" s="238">
        <v>55036</v>
      </c>
      <c r="X218" s="238">
        <v>25016587</v>
      </c>
    </row>
    <row r="219" spans="15:24" ht="12" customHeight="1">
      <c r="O219" s="238" t="s">
        <v>145</v>
      </c>
      <c r="P219" s="238">
        <v>2155</v>
      </c>
      <c r="Q219" s="238">
        <v>15</v>
      </c>
      <c r="R219" s="238">
        <v>165967</v>
      </c>
      <c r="S219" s="238">
        <v>354636815</v>
      </c>
      <c r="T219" s="238">
        <v>2135</v>
      </c>
      <c r="U219" s="238">
        <v>2220</v>
      </c>
      <c r="V219" s="238">
        <v>2100</v>
      </c>
      <c r="W219" s="238">
        <v>53911</v>
      </c>
      <c r="X219" s="238">
        <v>25016587</v>
      </c>
    </row>
    <row r="220" spans="15:24" ht="12" customHeight="1">
      <c r="O220" s="238" t="s">
        <v>150</v>
      </c>
      <c r="P220" s="238">
        <v>2140</v>
      </c>
      <c r="Q220" s="238">
        <v>-10</v>
      </c>
      <c r="R220" s="238">
        <v>133852</v>
      </c>
      <c r="S220" s="238">
        <v>282665545</v>
      </c>
      <c r="T220" s="238">
        <v>2150</v>
      </c>
      <c r="U220" s="238">
        <v>2170</v>
      </c>
      <c r="V220" s="238">
        <v>2080</v>
      </c>
      <c r="W220" s="238">
        <v>53535</v>
      </c>
      <c r="X220" s="238">
        <v>25016587</v>
      </c>
    </row>
    <row r="221" spans="15:24" ht="12" customHeight="1">
      <c r="O221" s="238" t="s">
        <v>155</v>
      </c>
      <c r="P221" s="238">
        <v>2150</v>
      </c>
      <c r="Q221" s="238">
        <v>-40</v>
      </c>
      <c r="R221" s="238">
        <v>237313</v>
      </c>
      <c r="S221" s="238">
        <v>507338625</v>
      </c>
      <c r="T221" s="238">
        <v>2160</v>
      </c>
      <c r="U221" s="238">
        <v>2240</v>
      </c>
      <c r="V221" s="238">
        <v>2070</v>
      </c>
      <c r="W221" s="238">
        <v>53786</v>
      </c>
      <c r="X221" s="238">
        <v>25016587</v>
      </c>
    </row>
    <row r="222" spans="15:24" ht="12" customHeight="1">
      <c r="O222" s="238" t="s">
        <v>159</v>
      </c>
      <c r="P222" s="238">
        <v>2190</v>
      </c>
      <c r="Q222" s="238">
        <v>50</v>
      </c>
      <c r="R222" s="238">
        <v>240914</v>
      </c>
      <c r="S222" s="238">
        <v>526251930</v>
      </c>
      <c r="T222" s="238">
        <v>2140</v>
      </c>
      <c r="U222" s="238">
        <v>2275</v>
      </c>
      <c r="V222" s="238">
        <v>2130</v>
      </c>
      <c r="W222" s="238">
        <v>54786</v>
      </c>
      <c r="X222" s="238">
        <v>25016587</v>
      </c>
    </row>
    <row r="223" spans="15:24" ht="12" customHeight="1">
      <c r="O223" s="238" t="s">
        <v>164</v>
      </c>
      <c r="P223" s="238">
        <v>2140</v>
      </c>
      <c r="Q223" s="238">
        <v>-70</v>
      </c>
      <c r="R223" s="238">
        <v>313488</v>
      </c>
      <c r="S223" s="238">
        <v>674972260</v>
      </c>
      <c r="T223" s="238">
        <v>2210</v>
      </c>
      <c r="U223" s="238">
        <v>2270</v>
      </c>
      <c r="V223" s="238">
        <v>2030</v>
      </c>
      <c r="W223" s="238">
        <v>53535</v>
      </c>
      <c r="X223" s="238">
        <v>25016587</v>
      </c>
    </row>
    <row r="224" spans="15:24" ht="12" customHeight="1">
      <c r="O224" s="238" t="s">
        <v>169</v>
      </c>
      <c r="P224" s="238">
        <v>2210</v>
      </c>
      <c r="Q224" s="238">
        <v>-215</v>
      </c>
      <c r="R224" s="238">
        <v>623403</v>
      </c>
      <c r="S224" s="238">
        <v>1488326760</v>
      </c>
      <c r="T224" s="238">
        <v>2475</v>
      </c>
      <c r="U224" s="238">
        <v>2565</v>
      </c>
      <c r="V224" s="238">
        <v>2195</v>
      </c>
      <c r="W224" s="238">
        <v>55287</v>
      </c>
      <c r="X224" s="238">
        <v>25016587</v>
      </c>
    </row>
    <row r="225" spans="15:24" ht="12" customHeight="1">
      <c r="O225" s="238" t="s">
        <v>172</v>
      </c>
      <c r="P225" s="238">
        <v>2425</v>
      </c>
      <c r="Q225" s="238">
        <v>325</v>
      </c>
      <c r="R225" s="238">
        <v>1447623</v>
      </c>
      <c r="S225" s="238">
        <v>3357328140</v>
      </c>
      <c r="T225" s="238">
        <v>2070</v>
      </c>
      <c r="U225" s="238">
        <v>2545</v>
      </c>
      <c r="V225" s="238">
        <v>2070</v>
      </c>
      <c r="W225" s="238">
        <v>60665</v>
      </c>
      <c r="X225" s="238">
        <v>25016587</v>
      </c>
    </row>
    <row r="226" spans="15:24" ht="12" customHeight="1">
      <c r="O226" s="238" t="s">
        <v>176</v>
      </c>
      <c r="P226" s="238">
        <v>2100</v>
      </c>
      <c r="Q226" s="238">
        <v>-100</v>
      </c>
      <c r="R226" s="238">
        <v>249980</v>
      </c>
      <c r="S226" s="238">
        <v>542070780</v>
      </c>
      <c r="T226" s="238">
        <v>2200</v>
      </c>
      <c r="U226" s="238">
        <v>2255</v>
      </c>
      <c r="V226" s="238">
        <v>2100</v>
      </c>
      <c r="W226" s="238">
        <v>52535</v>
      </c>
      <c r="X226" s="238">
        <v>25016587</v>
      </c>
    </row>
    <row r="227" spans="15:24" ht="12" customHeight="1">
      <c r="O227" s="238" t="s">
        <v>180</v>
      </c>
      <c r="P227" s="238">
        <v>2200</v>
      </c>
      <c r="Q227" s="238">
        <v>-95</v>
      </c>
      <c r="R227" s="238">
        <v>404034</v>
      </c>
      <c r="S227" s="238">
        <v>913653435</v>
      </c>
      <c r="T227" s="238">
        <v>2250</v>
      </c>
      <c r="U227" s="238">
        <v>2360</v>
      </c>
      <c r="V227" s="238">
        <v>2200</v>
      </c>
      <c r="W227" s="238">
        <v>55036</v>
      </c>
      <c r="X227" s="238">
        <v>25016587</v>
      </c>
    </row>
    <row r="228" spans="15:24" ht="12" customHeight="1">
      <c r="O228" s="238" t="s">
        <v>184</v>
      </c>
      <c r="P228" s="238">
        <v>2295</v>
      </c>
      <c r="Q228" s="238">
        <v>-100</v>
      </c>
      <c r="R228" s="238">
        <v>246008</v>
      </c>
      <c r="S228" s="238">
        <v>559441365</v>
      </c>
      <c r="T228" s="238">
        <v>2380</v>
      </c>
      <c r="U228" s="238">
        <v>2380</v>
      </c>
      <c r="V228" s="238">
        <v>2245</v>
      </c>
      <c r="W228" s="238">
        <v>54738</v>
      </c>
      <c r="X228" s="238">
        <v>23851087</v>
      </c>
    </row>
    <row r="229" spans="15:24" ht="12" customHeight="1">
      <c r="O229" s="238" t="s">
        <v>187</v>
      </c>
      <c r="P229" s="238">
        <v>2395</v>
      </c>
      <c r="Q229" s="238">
        <v>-95</v>
      </c>
      <c r="R229" s="238">
        <v>296789</v>
      </c>
      <c r="S229" s="238">
        <v>701714010</v>
      </c>
      <c r="T229" s="238">
        <v>2400</v>
      </c>
      <c r="U229" s="238">
        <v>2490</v>
      </c>
      <c r="V229" s="238">
        <v>2300</v>
      </c>
      <c r="W229" s="238">
        <v>57123</v>
      </c>
      <c r="X229" s="238">
        <v>23851087</v>
      </c>
    </row>
    <row r="230" spans="15:24" ht="12" customHeight="1">
      <c r="O230" s="238" t="s">
        <v>190</v>
      </c>
      <c r="P230" s="238">
        <v>2490</v>
      </c>
      <c r="Q230" s="238">
        <v>45</v>
      </c>
      <c r="R230" s="238">
        <v>396435</v>
      </c>
      <c r="S230" s="238">
        <v>964002585</v>
      </c>
      <c r="T230" s="238">
        <v>2390</v>
      </c>
      <c r="U230" s="238">
        <v>2530</v>
      </c>
      <c r="V230" s="238">
        <v>2360</v>
      </c>
      <c r="W230" s="238">
        <v>59389</v>
      </c>
      <c r="X230" s="238">
        <v>23851087</v>
      </c>
    </row>
    <row r="231" spans="15:24" ht="12" customHeight="1">
      <c r="O231" s="238" t="s">
        <v>192</v>
      </c>
      <c r="P231" s="238">
        <v>2445</v>
      </c>
      <c r="Q231" s="238">
        <v>-250</v>
      </c>
      <c r="R231" s="238">
        <v>827084</v>
      </c>
      <c r="S231" s="238">
        <v>2088534495</v>
      </c>
      <c r="T231" s="238">
        <v>2770</v>
      </c>
      <c r="U231" s="238">
        <v>2775</v>
      </c>
      <c r="V231" s="238">
        <v>2400</v>
      </c>
      <c r="W231" s="238">
        <v>58316</v>
      </c>
      <c r="X231" s="238">
        <v>23851087</v>
      </c>
    </row>
    <row r="232" spans="15:24" ht="12" customHeight="1">
      <c r="O232" s="238" t="s">
        <v>194</v>
      </c>
      <c r="P232" s="238">
        <v>2695</v>
      </c>
      <c r="Q232" s="238">
        <v>-235</v>
      </c>
      <c r="R232" s="238">
        <v>1783641</v>
      </c>
      <c r="S232" s="238">
        <v>5208065965</v>
      </c>
      <c r="T232" s="238">
        <v>2860</v>
      </c>
      <c r="U232" s="238">
        <v>3250</v>
      </c>
      <c r="V232" s="238">
        <v>2630</v>
      </c>
      <c r="W232" s="238">
        <v>64279</v>
      </c>
      <c r="X232" s="238">
        <v>23851087</v>
      </c>
    </row>
    <row r="233" spans="15:24" ht="12" customHeight="1">
      <c r="O233" s="238" t="s">
        <v>196</v>
      </c>
      <c r="P233" s="238">
        <v>2930</v>
      </c>
      <c r="Q233" s="238">
        <v>-125</v>
      </c>
      <c r="R233" s="238">
        <v>607042</v>
      </c>
      <c r="S233" s="238">
        <v>1765932325</v>
      </c>
      <c r="T233" s="238">
        <v>3055</v>
      </c>
      <c r="U233" s="238">
        <v>3115</v>
      </c>
      <c r="V233" s="238">
        <v>2820</v>
      </c>
      <c r="W233" s="238">
        <v>69884</v>
      </c>
      <c r="X233" s="238">
        <v>23851087</v>
      </c>
    </row>
    <row r="234" spans="15:24" ht="12" customHeight="1">
      <c r="O234" s="238" t="s">
        <v>198</v>
      </c>
      <c r="P234" s="238">
        <v>3055</v>
      </c>
      <c r="Q234" s="238">
        <v>-365</v>
      </c>
      <c r="R234" s="238">
        <v>2018761</v>
      </c>
      <c r="S234" s="238">
        <v>6703557130</v>
      </c>
      <c r="T234" s="238">
        <v>3520</v>
      </c>
      <c r="U234" s="238">
        <v>3760</v>
      </c>
      <c r="V234" s="238">
        <v>2950</v>
      </c>
      <c r="W234" s="238">
        <v>72865</v>
      </c>
      <c r="X234" s="238">
        <v>23851087</v>
      </c>
    </row>
    <row r="235" spans="15:24" ht="12" customHeight="1">
      <c r="O235" s="238" t="s">
        <v>200</v>
      </c>
      <c r="P235" s="238">
        <v>3420</v>
      </c>
      <c r="Q235" s="238">
        <v>455</v>
      </c>
      <c r="R235" s="238">
        <v>3214783</v>
      </c>
      <c r="S235" s="238">
        <v>10549835580</v>
      </c>
      <c r="T235" s="238">
        <v>3045</v>
      </c>
      <c r="U235" s="238">
        <v>3485</v>
      </c>
      <c r="V235" s="238">
        <v>2970</v>
      </c>
      <c r="W235" s="238">
        <v>81571</v>
      </c>
      <c r="X235" s="238">
        <v>23851087</v>
      </c>
    </row>
    <row r="236" spans="15:24" ht="12" customHeight="1">
      <c r="O236" s="238" t="s">
        <v>201</v>
      </c>
      <c r="P236" s="238">
        <v>2965</v>
      </c>
      <c r="Q236" s="238">
        <v>215</v>
      </c>
      <c r="R236" s="238">
        <v>794550</v>
      </c>
      <c r="S236" s="238">
        <v>2282715460</v>
      </c>
      <c r="T236" s="238">
        <v>2715</v>
      </c>
      <c r="U236" s="238">
        <v>3020</v>
      </c>
      <c r="V236" s="238">
        <v>2710</v>
      </c>
      <c r="W236" s="238">
        <v>70718</v>
      </c>
      <c r="X236" s="238">
        <v>23851087</v>
      </c>
    </row>
    <row r="237" spans="15:24" ht="12" customHeight="1">
      <c r="O237" s="238" t="s">
        <v>202</v>
      </c>
      <c r="P237" s="238">
        <v>2750</v>
      </c>
      <c r="Q237" s="238">
        <v>100</v>
      </c>
      <c r="R237" s="238">
        <v>1098389</v>
      </c>
      <c r="S237" s="238">
        <v>2993124710</v>
      </c>
      <c r="T237" s="238">
        <v>2600</v>
      </c>
      <c r="U237" s="238">
        <v>2855</v>
      </c>
      <c r="V237" s="238">
        <v>2580</v>
      </c>
      <c r="W237" s="238">
        <v>65590</v>
      </c>
      <c r="X237" s="238">
        <v>23851087</v>
      </c>
    </row>
    <row r="238" spans="15:24" ht="12" customHeight="1">
      <c r="O238" s="238" t="s">
        <v>204</v>
      </c>
      <c r="P238" s="238">
        <v>2650</v>
      </c>
      <c r="Q238" s="238">
        <v>315</v>
      </c>
      <c r="R238" s="238">
        <v>1264938</v>
      </c>
      <c r="S238" s="238">
        <v>3238645460</v>
      </c>
      <c r="T238" s="238">
        <v>2345</v>
      </c>
      <c r="U238" s="238">
        <v>2650</v>
      </c>
      <c r="V238" s="238">
        <v>2345</v>
      </c>
      <c r="W238" s="238">
        <v>63205</v>
      </c>
      <c r="X238" s="238">
        <v>23851087</v>
      </c>
    </row>
    <row r="239" spans="15:24" ht="12" customHeight="1">
      <c r="O239" s="238" t="s">
        <v>206</v>
      </c>
      <c r="P239" s="238">
        <v>2335</v>
      </c>
      <c r="Q239" s="238">
        <v>25</v>
      </c>
      <c r="R239" s="238">
        <v>162155</v>
      </c>
      <c r="S239" s="238">
        <v>373800545</v>
      </c>
      <c r="T239" s="238">
        <v>2330</v>
      </c>
      <c r="U239" s="238">
        <v>2390</v>
      </c>
      <c r="V239" s="238">
        <v>2230</v>
      </c>
      <c r="W239" s="238">
        <v>55692</v>
      </c>
      <c r="X239" s="238">
        <v>23851087</v>
      </c>
    </row>
    <row r="240" spans="15:24" ht="12" customHeight="1">
      <c r="O240" s="238" t="s">
        <v>208</v>
      </c>
      <c r="P240" s="238">
        <v>2310</v>
      </c>
      <c r="Q240" s="238">
        <v>65</v>
      </c>
      <c r="R240" s="238">
        <v>457187</v>
      </c>
      <c r="S240" s="238">
        <v>1069650970</v>
      </c>
      <c r="T240" s="238">
        <v>2265</v>
      </c>
      <c r="U240" s="238">
        <v>2460</v>
      </c>
      <c r="V240" s="238">
        <v>2245</v>
      </c>
      <c r="W240" s="238">
        <v>55096</v>
      </c>
      <c r="X240" s="238">
        <v>23851087</v>
      </c>
    </row>
    <row r="241" spans="15:24" ht="12" customHeight="1">
      <c r="O241" s="238" t="s">
        <v>210</v>
      </c>
      <c r="P241" s="238">
        <v>2245</v>
      </c>
      <c r="Q241" s="238">
        <v>50</v>
      </c>
      <c r="R241" s="238">
        <v>76593</v>
      </c>
      <c r="S241" s="238">
        <v>169175220</v>
      </c>
      <c r="T241" s="238">
        <v>2200</v>
      </c>
      <c r="U241" s="238">
        <v>2270</v>
      </c>
      <c r="V241" s="238">
        <v>2155</v>
      </c>
      <c r="W241" s="238">
        <v>53546</v>
      </c>
      <c r="X241" s="238">
        <v>23851087</v>
      </c>
    </row>
    <row r="242" spans="15:24" ht="12" customHeight="1">
      <c r="O242" s="238" t="s">
        <v>211</v>
      </c>
      <c r="P242" s="238">
        <v>2195</v>
      </c>
      <c r="Q242" s="238">
        <v>0</v>
      </c>
      <c r="R242" s="238">
        <v>42622</v>
      </c>
      <c r="S242" s="238">
        <v>93731575</v>
      </c>
      <c r="T242" s="238">
        <v>2190</v>
      </c>
      <c r="U242" s="238">
        <v>2240</v>
      </c>
      <c r="V242" s="238">
        <v>2165</v>
      </c>
      <c r="W242" s="238">
        <v>52353</v>
      </c>
      <c r="X242" s="238">
        <v>23851087</v>
      </c>
    </row>
    <row r="243" spans="15:24" ht="12" customHeight="1">
      <c r="O243" s="238" t="s">
        <v>213</v>
      </c>
      <c r="P243" s="238">
        <v>2195</v>
      </c>
      <c r="Q243" s="238">
        <v>30</v>
      </c>
      <c r="R243" s="238">
        <v>118078</v>
      </c>
      <c r="S243" s="238">
        <v>258041220</v>
      </c>
      <c r="T243" s="238">
        <v>2150</v>
      </c>
      <c r="U243" s="238">
        <v>2210</v>
      </c>
      <c r="V243" s="238">
        <v>2145</v>
      </c>
      <c r="W243" s="238">
        <v>52353</v>
      </c>
      <c r="X243" s="238">
        <v>23851087</v>
      </c>
    </row>
    <row r="244" spans="15:24" ht="12" customHeight="1">
      <c r="O244" s="238" t="s">
        <v>217</v>
      </c>
      <c r="P244" s="238">
        <v>2165</v>
      </c>
      <c r="Q244" s="238">
        <v>-115</v>
      </c>
      <c r="R244" s="238">
        <v>179922</v>
      </c>
      <c r="S244" s="238">
        <v>389524225</v>
      </c>
      <c r="T244" s="238">
        <v>2255</v>
      </c>
      <c r="U244" s="238">
        <v>2260</v>
      </c>
      <c r="V244" s="238">
        <v>2125</v>
      </c>
      <c r="W244" s="238">
        <v>51638</v>
      </c>
      <c r="X244" s="238">
        <v>23851087</v>
      </c>
    </row>
    <row r="245" spans="15:24" ht="12" customHeight="1">
      <c r="O245" s="238" t="s">
        <v>220</v>
      </c>
      <c r="P245" s="238">
        <v>2280</v>
      </c>
      <c r="Q245" s="238">
        <v>0</v>
      </c>
      <c r="R245" s="238">
        <v>52150</v>
      </c>
      <c r="S245" s="238">
        <v>117754830</v>
      </c>
      <c r="T245" s="238">
        <v>2255</v>
      </c>
      <c r="U245" s="238">
        <v>2290</v>
      </c>
      <c r="V245" s="238">
        <v>2215</v>
      </c>
      <c r="W245" s="238">
        <v>54380</v>
      </c>
      <c r="X245" s="238">
        <v>23851087</v>
      </c>
    </row>
    <row r="246" spans="15:24" ht="12" customHeight="1">
      <c r="O246" s="238" t="s">
        <v>223</v>
      </c>
      <c r="P246" s="238">
        <v>2280</v>
      </c>
      <c r="Q246" s="238">
        <v>110</v>
      </c>
      <c r="R246" s="238">
        <v>160776</v>
      </c>
      <c r="S246" s="238">
        <v>364586235</v>
      </c>
      <c r="T246" s="238">
        <v>2170</v>
      </c>
      <c r="U246" s="238">
        <v>2385</v>
      </c>
      <c r="V246" s="238">
        <v>2160</v>
      </c>
      <c r="W246" s="238">
        <v>54380</v>
      </c>
      <c r="X246" s="238">
        <v>23851087</v>
      </c>
    </row>
    <row r="247" spans="15:24" ht="12" customHeight="1">
      <c r="O247" s="238" t="s">
        <v>224</v>
      </c>
      <c r="P247" s="238">
        <v>2170</v>
      </c>
      <c r="Q247" s="238">
        <v>-60</v>
      </c>
      <c r="R247" s="238">
        <v>209560</v>
      </c>
      <c r="S247" s="238">
        <v>463747590</v>
      </c>
      <c r="T247" s="238">
        <v>2175</v>
      </c>
      <c r="U247" s="238">
        <v>2320</v>
      </c>
      <c r="V247" s="238">
        <v>2165</v>
      </c>
      <c r="W247" s="238">
        <v>51757</v>
      </c>
      <c r="X247" s="238">
        <v>23851087</v>
      </c>
    </row>
    <row r="248" spans="15:24" ht="12" customHeight="1">
      <c r="O248" s="238" t="s">
        <v>225</v>
      </c>
      <c r="P248" s="238">
        <v>2230</v>
      </c>
      <c r="Q248" s="238">
        <v>-105</v>
      </c>
      <c r="R248" s="238">
        <v>143345</v>
      </c>
      <c r="S248" s="238">
        <v>316501970</v>
      </c>
      <c r="T248" s="238">
        <v>2330</v>
      </c>
      <c r="U248" s="238">
        <v>2330</v>
      </c>
      <c r="V248" s="238">
        <v>2150</v>
      </c>
      <c r="W248" s="238">
        <v>53188</v>
      </c>
      <c r="X248" s="238">
        <v>23851087</v>
      </c>
    </row>
    <row r="249" spans="15:24" ht="12" customHeight="1">
      <c r="O249" s="238" t="s">
        <v>227</v>
      </c>
      <c r="P249" s="238">
        <v>2335</v>
      </c>
      <c r="Q249" s="238">
        <v>-15</v>
      </c>
      <c r="R249" s="238">
        <v>39514</v>
      </c>
      <c r="S249" s="238">
        <v>92110045</v>
      </c>
      <c r="T249" s="238">
        <v>2310</v>
      </c>
      <c r="U249" s="238">
        <v>2365</v>
      </c>
      <c r="V249" s="238">
        <v>2310</v>
      </c>
      <c r="W249" s="238">
        <v>55692</v>
      </c>
      <c r="X249" s="238">
        <v>23851087</v>
      </c>
    </row>
    <row r="250" spans="15:24" ht="12" customHeight="1">
      <c r="O250" s="238" t="s">
        <v>228</v>
      </c>
      <c r="P250" s="238">
        <v>2350</v>
      </c>
      <c r="Q250" s="238">
        <v>-90</v>
      </c>
      <c r="R250" s="238">
        <v>124011</v>
      </c>
      <c r="S250" s="238">
        <v>290937430</v>
      </c>
      <c r="T250" s="238">
        <v>2435</v>
      </c>
      <c r="U250" s="238">
        <v>2435</v>
      </c>
      <c r="V250" s="238">
        <v>2320</v>
      </c>
      <c r="W250" s="238">
        <v>56050</v>
      </c>
      <c r="X250" s="238">
        <v>23851087</v>
      </c>
    </row>
    <row r="251" spans="15:24" ht="12" customHeight="1">
      <c r="O251" s="238" t="s">
        <v>229</v>
      </c>
      <c r="P251" s="238">
        <v>2440</v>
      </c>
      <c r="Q251" s="238">
        <v>-55</v>
      </c>
      <c r="R251" s="238">
        <v>64814</v>
      </c>
      <c r="S251" s="238">
        <v>158259410</v>
      </c>
      <c r="T251" s="238">
        <v>2505</v>
      </c>
      <c r="U251" s="238">
        <v>2505</v>
      </c>
      <c r="V251" s="238">
        <v>2410</v>
      </c>
      <c r="W251" s="238">
        <v>58197</v>
      </c>
      <c r="X251" s="238">
        <v>23851087</v>
      </c>
    </row>
    <row r="252" spans="15:24" ht="12" customHeight="1">
      <c r="O252" s="238" t="s">
        <v>231</v>
      </c>
      <c r="P252" s="238">
        <v>2495</v>
      </c>
      <c r="Q252" s="238">
        <v>20</v>
      </c>
      <c r="R252" s="238">
        <v>37769</v>
      </c>
      <c r="S252" s="238">
        <v>93233725</v>
      </c>
      <c r="T252" s="238">
        <v>2500</v>
      </c>
      <c r="U252" s="238">
        <v>2500</v>
      </c>
      <c r="V252" s="238">
        <v>2450</v>
      </c>
      <c r="W252" s="238">
        <v>59508</v>
      </c>
      <c r="X252" s="238">
        <v>23851087</v>
      </c>
    </row>
    <row r="253" spans="15:24" ht="12" customHeight="1">
      <c r="O253" s="238" t="s">
        <v>233</v>
      </c>
      <c r="P253" s="238">
        <v>2475</v>
      </c>
      <c r="Q253" s="238">
        <v>0</v>
      </c>
      <c r="R253" s="238">
        <v>186907</v>
      </c>
      <c r="S253" s="238">
        <v>464121015</v>
      </c>
      <c r="T253" s="238">
        <v>2460</v>
      </c>
      <c r="U253" s="238">
        <v>2550</v>
      </c>
      <c r="V253" s="238">
        <v>2435</v>
      </c>
      <c r="W253" s="238">
        <v>59031</v>
      </c>
      <c r="X253" s="238">
        <v>23851087</v>
      </c>
    </row>
    <row r="254" spans="15:24" ht="12" customHeight="1">
      <c r="O254" s="238" t="s">
        <v>235</v>
      </c>
      <c r="P254" s="238">
        <v>2475</v>
      </c>
      <c r="Q254" s="238">
        <v>-105</v>
      </c>
      <c r="R254" s="238">
        <v>131423</v>
      </c>
      <c r="S254" s="238">
        <v>326171730</v>
      </c>
      <c r="T254" s="238">
        <v>2510</v>
      </c>
      <c r="U254" s="238">
        <v>2525</v>
      </c>
      <c r="V254" s="238">
        <v>2440</v>
      </c>
      <c r="W254" s="238">
        <v>59031</v>
      </c>
      <c r="X254" s="238">
        <v>23851087</v>
      </c>
    </row>
    <row r="255" spans="15:24" ht="12" customHeight="1">
      <c r="O255" s="238" t="s">
        <v>237</v>
      </c>
      <c r="P255" s="238">
        <v>2580</v>
      </c>
      <c r="Q255" s="238">
        <v>30</v>
      </c>
      <c r="R255" s="238">
        <v>289886</v>
      </c>
      <c r="S255" s="238">
        <v>723672240</v>
      </c>
      <c r="T255" s="238">
        <v>2570</v>
      </c>
      <c r="U255" s="238">
        <v>2590</v>
      </c>
      <c r="V255" s="238">
        <v>2425</v>
      </c>
      <c r="W255" s="238">
        <v>61536</v>
      </c>
      <c r="X255" s="238">
        <v>23851087</v>
      </c>
    </row>
    <row r="256" spans="15:24" ht="12" customHeight="1">
      <c r="O256" s="238" t="s">
        <v>238</v>
      </c>
      <c r="P256" s="238">
        <v>2550</v>
      </c>
      <c r="Q256" s="238">
        <v>75</v>
      </c>
      <c r="R256" s="238">
        <v>238125</v>
      </c>
      <c r="S256" s="238">
        <v>595942970</v>
      </c>
      <c r="T256" s="238">
        <v>2465</v>
      </c>
      <c r="U256" s="238">
        <v>2550</v>
      </c>
      <c r="V256" s="238">
        <v>2455</v>
      </c>
      <c r="W256" s="238">
        <v>60820</v>
      </c>
      <c r="X256" s="238">
        <v>23851087</v>
      </c>
    </row>
    <row r="257" spans="15:24" ht="12" customHeight="1">
      <c r="O257" s="238" t="s">
        <v>241</v>
      </c>
      <c r="P257" s="238">
        <v>2475</v>
      </c>
      <c r="Q257" s="238">
        <v>90</v>
      </c>
      <c r="R257" s="238">
        <v>108257</v>
      </c>
      <c r="S257" s="238">
        <v>264634100</v>
      </c>
      <c r="T257" s="238">
        <v>2385</v>
      </c>
      <c r="U257" s="238">
        <v>2480</v>
      </c>
      <c r="V257" s="238">
        <v>2385</v>
      </c>
      <c r="W257" s="238">
        <v>59031</v>
      </c>
      <c r="X257" s="238">
        <v>23851087</v>
      </c>
    </row>
    <row r="258" spans="15:24" ht="12" customHeight="1">
      <c r="O258" s="238" t="s">
        <v>243</v>
      </c>
      <c r="P258" s="238">
        <v>2385</v>
      </c>
      <c r="Q258" s="238">
        <v>15</v>
      </c>
      <c r="R258" s="238">
        <v>63480</v>
      </c>
      <c r="S258" s="238">
        <v>152172835</v>
      </c>
      <c r="T258" s="238">
        <v>2375</v>
      </c>
      <c r="U258" s="238">
        <v>2465</v>
      </c>
      <c r="V258" s="238">
        <v>2340</v>
      </c>
      <c r="W258" s="238">
        <v>56885</v>
      </c>
      <c r="X258" s="238">
        <v>23851087</v>
      </c>
    </row>
    <row r="259" spans="15:24" ht="12" customHeight="1">
      <c r="O259" s="238" t="s">
        <v>245</v>
      </c>
      <c r="P259" s="238">
        <v>2370</v>
      </c>
      <c r="Q259" s="238">
        <v>-25</v>
      </c>
      <c r="R259" s="238">
        <v>319673</v>
      </c>
      <c r="S259" s="238">
        <v>768683085</v>
      </c>
      <c r="T259" s="238">
        <v>2425</v>
      </c>
      <c r="U259" s="238">
        <v>2530</v>
      </c>
      <c r="V259" s="238">
        <v>2300</v>
      </c>
      <c r="W259" s="238">
        <v>56527</v>
      </c>
      <c r="X259" s="238">
        <v>23851087</v>
      </c>
    </row>
    <row r="260" spans="15:24" ht="12" customHeight="1">
      <c r="O260" s="238" t="s">
        <v>246</v>
      </c>
      <c r="P260" s="238">
        <v>2395</v>
      </c>
      <c r="Q260" s="238">
        <v>-5</v>
      </c>
      <c r="R260" s="238">
        <v>104281</v>
      </c>
      <c r="S260" s="238">
        <v>247868800</v>
      </c>
      <c r="T260" s="238">
        <v>2430</v>
      </c>
      <c r="U260" s="238">
        <v>2430</v>
      </c>
      <c r="V260" s="238">
        <v>2345</v>
      </c>
      <c r="W260" s="238">
        <v>57123</v>
      </c>
      <c r="X260" s="238">
        <v>23851087</v>
      </c>
    </row>
    <row r="261" spans="15:24" ht="12" customHeight="1">
      <c r="O261" s="238" t="s">
        <v>247</v>
      </c>
      <c r="P261" s="238">
        <v>2400</v>
      </c>
      <c r="Q261" s="238">
        <v>20</v>
      </c>
      <c r="R261" s="238">
        <v>80440</v>
      </c>
      <c r="S261" s="238">
        <v>192601055</v>
      </c>
      <c r="T261" s="238">
        <v>2375</v>
      </c>
      <c r="U261" s="238">
        <v>2430</v>
      </c>
      <c r="V261" s="238">
        <v>2355</v>
      </c>
      <c r="W261" s="238">
        <v>57243</v>
      </c>
      <c r="X261" s="238">
        <v>23851087</v>
      </c>
    </row>
    <row r="262" spans="15:24" ht="12" customHeight="1">
      <c r="O262" s="238" t="s">
        <v>249</v>
      </c>
      <c r="P262" s="238">
        <v>2380</v>
      </c>
      <c r="Q262" s="238">
        <v>45</v>
      </c>
      <c r="R262" s="238">
        <v>137287</v>
      </c>
      <c r="S262" s="238">
        <v>324716575</v>
      </c>
      <c r="T262" s="238">
        <v>2335</v>
      </c>
      <c r="U262" s="238">
        <v>2440</v>
      </c>
      <c r="V262" s="238">
        <v>2300</v>
      </c>
      <c r="W262" s="238">
        <v>56766</v>
      </c>
      <c r="X262" s="238">
        <v>23851087</v>
      </c>
    </row>
    <row r="263" spans="15:24" ht="12" customHeight="1">
      <c r="O263" s="238" t="s">
        <v>251</v>
      </c>
      <c r="P263" s="238">
        <v>2335</v>
      </c>
      <c r="Q263" s="238">
        <v>-65</v>
      </c>
      <c r="R263" s="238">
        <v>108582</v>
      </c>
      <c r="S263" s="238">
        <v>255588580</v>
      </c>
      <c r="T263" s="238">
        <v>2400</v>
      </c>
      <c r="U263" s="238">
        <v>2415</v>
      </c>
      <c r="V263" s="238">
        <v>2295</v>
      </c>
      <c r="W263" s="238">
        <v>55692</v>
      </c>
      <c r="X263" s="238">
        <v>23851087</v>
      </c>
    </row>
    <row r="264" spans="15:24" ht="12" customHeight="1">
      <c r="P264" s="61"/>
      <c r="X264" s="61"/>
    </row>
    <row r="265" spans="15:24" ht="12" customHeight="1">
      <c r="P265" s="61"/>
      <c r="X265" s="61"/>
    </row>
    <row r="266" spans="15:24" ht="12" customHeight="1">
      <c r="P266" s="61"/>
      <c r="X266" s="61"/>
    </row>
    <row r="267" spans="15:24" ht="12" customHeight="1">
      <c r="P267" s="61"/>
      <c r="X267" s="61"/>
    </row>
    <row r="268" spans="15:24" ht="12" customHeight="1">
      <c r="P268" s="61"/>
      <c r="X268" s="61"/>
    </row>
    <row r="269" spans="15:24" ht="12" customHeight="1">
      <c r="P269" s="61"/>
      <c r="X269" s="61"/>
    </row>
    <row r="270" spans="15:24" ht="12" customHeight="1">
      <c r="P270" s="61"/>
      <c r="X270" s="61"/>
    </row>
    <row r="271" spans="15:24" ht="12" customHeight="1">
      <c r="P271" s="61"/>
      <c r="X271" s="61"/>
    </row>
    <row r="272" spans="15:24" ht="12" customHeight="1">
      <c r="P272" s="61"/>
      <c r="X272" s="61"/>
    </row>
    <row r="273" spans="16:24" ht="12" customHeight="1">
      <c r="P273" s="61"/>
      <c r="X273" s="61"/>
    </row>
    <row r="274" spans="16:24" ht="12" customHeight="1">
      <c r="P274" s="61"/>
      <c r="X274" s="61"/>
    </row>
    <row r="275" spans="16:24" ht="12" customHeight="1">
      <c r="P275" s="61"/>
      <c r="X275" s="61"/>
    </row>
    <row r="276" spans="16:24" ht="12" customHeight="1">
      <c r="P276" s="61"/>
      <c r="X276" s="61"/>
    </row>
    <row r="277" spans="16:24" ht="12" customHeight="1">
      <c r="P277" s="61"/>
      <c r="X277" s="61"/>
    </row>
    <row r="278" spans="16:24" ht="12" customHeight="1">
      <c r="P278" s="61"/>
      <c r="X278" s="61"/>
    </row>
    <row r="279" spans="16:24" ht="12" customHeight="1">
      <c r="P279" s="61"/>
      <c r="X279" s="61"/>
    </row>
    <row r="280" spans="16:24" ht="12" customHeight="1">
      <c r="P280" s="61"/>
      <c r="X280" s="61"/>
    </row>
    <row r="281" spans="16:24" ht="12" customHeight="1">
      <c r="P281" s="61"/>
      <c r="X281" s="61"/>
    </row>
    <row r="282" spans="16:24" ht="12" customHeight="1">
      <c r="P282" s="61"/>
      <c r="X282" s="61"/>
    </row>
    <row r="283" spans="16:24" ht="12" customHeight="1">
      <c r="P283" s="61"/>
      <c r="X283" s="61"/>
    </row>
    <row r="284" spans="16:24" ht="12" customHeight="1">
      <c r="P284" s="61"/>
      <c r="X284" s="61"/>
    </row>
    <row r="285" spans="16:24" ht="12" customHeight="1">
      <c r="P285" s="61"/>
      <c r="X285" s="61"/>
    </row>
    <row r="286" spans="16:24" ht="12" customHeight="1">
      <c r="P286" s="61"/>
      <c r="X286" s="61"/>
    </row>
    <row r="287" spans="16:24" ht="12" customHeight="1">
      <c r="P287" s="61"/>
      <c r="X287" s="61"/>
    </row>
    <row r="288" spans="16:24" ht="12" customHeight="1">
      <c r="P288" s="61"/>
      <c r="X288" s="61"/>
    </row>
    <row r="289" spans="16:24" ht="12" customHeight="1">
      <c r="P289" s="61"/>
      <c r="X289" s="61"/>
    </row>
    <row r="290" spans="16:24" ht="12" customHeight="1">
      <c r="P290" s="61"/>
      <c r="X290" s="61"/>
    </row>
    <row r="291" spans="16:24" ht="12" customHeight="1">
      <c r="P291" s="61"/>
      <c r="X291" s="61"/>
    </row>
    <row r="292" spans="16:24" ht="12" customHeight="1">
      <c r="P292" s="61"/>
      <c r="X292" s="61"/>
    </row>
    <row r="293" spans="16:24" ht="12" customHeight="1">
      <c r="P293" s="61"/>
      <c r="X293" s="61"/>
    </row>
    <row r="294" spans="16:24" ht="12" customHeight="1">
      <c r="P294" s="61"/>
      <c r="X294" s="61"/>
    </row>
    <row r="295" spans="16:24" ht="12" customHeight="1">
      <c r="P295" s="61"/>
      <c r="X295" s="61"/>
    </row>
    <row r="296" spans="16:24" ht="12" customHeight="1">
      <c r="P296" s="61"/>
      <c r="X296" s="61"/>
    </row>
    <row r="297" spans="16:24" ht="12" customHeight="1">
      <c r="P297" s="61"/>
      <c r="X297" s="61"/>
    </row>
    <row r="298" spans="16:24" ht="12" customHeight="1">
      <c r="P298" s="61"/>
      <c r="X298" s="61"/>
    </row>
    <row r="299" spans="16:24" ht="12" customHeight="1">
      <c r="P299" s="61"/>
      <c r="X299" s="61"/>
    </row>
    <row r="300" spans="16:24" ht="12" customHeight="1">
      <c r="P300" s="61"/>
      <c r="X300" s="61"/>
    </row>
    <row r="301" spans="16:24" ht="12" customHeight="1">
      <c r="P301" s="61"/>
      <c r="X301" s="61"/>
    </row>
    <row r="302" spans="16:24" ht="12" customHeight="1">
      <c r="P302" s="61"/>
      <c r="X302" s="61"/>
    </row>
    <row r="303" spans="16:24" ht="12" customHeight="1">
      <c r="P303" s="61"/>
      <c r="X303" s="61"/>
    </row>
    <row r="304" spans="16:24" ht="12" customHeight="1">
      <c r="P304" s="61"/>
      <c r="X304" s="61"/>
    </row>
    <row r="305" spans="16:24" ht="12" customHeight="1">
      <c r="P305" s="61"/>
      <c r="X305" s="61"/>
    </row>
    <row r="306" spans="16:24" ht="12" customHeight="1">
      <c r="P306" s="61"/>
      <c r="X306" s="61"/>
    </row>
    <row r="307" spans="16:24" ht="12" customHeight="1">
      <c r="P307" s="61"/>
      <c r="X307" s="61"/>
    </row>
    <row r="308" spans="16:24" ht="12" customHeight="1">
      <c r="P308" s="61"/>
      <c r="X308" s="61"/>
    </row>
    <row r="309" spans="16:24" ht="12" customHeight="1">
      <c r="P309" s="61"/>
      <c r="X309" s="61"/>
    </row>
    <row r="310" spans="16:24" ht="12" customHeight="1">
      <c r="P310" s="61"/>
      <c r="X310" s="61"/>
    </row>
    <row r="311" spans="16:24" ht="12" customHeight="1">
      <c r="P311" s="61"/>
      <c r="X311" s="61"/>
    </row>
    <row r="312" spans="16:24" ht="12" customHeight="1">
      <c r="P312" s="61"/>
      <c r="X312" s="61"/>
    </row>
    <row r="313" spans="16:24" ht="12" customHeight="1">
      <c r="P313" s="61"/>
      <c r="X313" s="61"/>
    </row>
    <row r="314" spans="16:24" ht="12" customHeight="1">
      <c r="P314" s="61"/>
      <c r="X314" s="61"/>
    </row>
    <row r="315" spans="16:24" ht="12" customHeight="1">
      <c r="P315" s="61"/>
      <c r="X315" s="61"/>
    </row>
    <row r="316" spans="16:24" ht="12" customHeight="1">
      <c r="P316" s="61"/>
      <c r="X316" s="61"/>
    </row>
    <row r="317" spans="16:24" ht="12" customHeight="1">
      <c r="P317" s="61"/>
      <c r="X317" s="61"/>
    </row>
    <row r="318" spans="16:24" ht="12" customHeight="1">
      <c r="P318" s="61"/>
      <c r="X318" s="61"/>
    </row>
    <row r="319" spans="16:24" ht="12" customHeight="1">
      <c r="P319" s="61"/>
      <c r="X319" s="61"/>
    </row>
    <row r="320" spans="16:24" ht="12" customHeight="1">
      <c r="P320" s="61"/>
      <c r="X320" s="61"/>
    </row>
    <row r="321" spans="16:24" ht="12" customHeight="1">
      <c r="P321" s="61"/>
      <c r="X321" s="61"/>
    </row>
    <row r="322" spans="16:24" ht="12" customHeight="1">
      <c r="P322" s="61"/>
      <c r="X322" s="61"/>
    </row>
    <row r="323" spans="16:24" ht="12" customHeight="1">
      <c r="P323" s="61"/>
      <c r="X323" s="61"/>
    </row>
    <row r="324" spans="16:24" ht="12" customHeight="1">
      <c r="P324" s="61"/>
      <c r="X324" s="61"/>
    </row>
    <row r="325" spans="16:24" ht="12" customHeight="1">
      <c r="P325" s="61"/>
      <c r="X325" s="61"/>
    </row>
    <row r="326" spans="16:24" ht="12" customHeight="1">
      <c r="P326" s="61"/>
      <c r="X326" s="61"/>
    </row>
    <row r="327" spans="16:24" ht="12" customHeight="1">
      <c r="P327" s="61"/>
      <c r="X327" s="61"/>
    </row>
    <row r="328" spans="16:24" ht="12" customHeight="1">
      <c r="P328" s="61"/>
      <c r="X328" s="61"/>
    </row>
    <row r="329" spans="16:24" ht="12" customHeight="1">
      <c r="P329" s="61"/>
      <c r="X329" s="61"/>
    </row>
    <row r="330" spans="16:24" ht="12" customHeight="1">
      <c r="P330" s="61"/>
      <c r="X330" s="61"/>
    </row>
    <row r="331" spans="16:24" ht="12" customHeight="1">
      <c r="P331" s="61"/>
      <c r="X331" s="61"/>
    </row>
    <row r="332" spans="16:24" ht="12" customHeight="1">
      <c r="P332" s="61"/>
      <c r="X332" s="61"/>
    </row>
    <row r="333" spans="16:24" ht="12" customHeight="1">
      <c r="P333" s="61"/>
      <c r="X333" s="61"/>
    </row>
    <row r="334" spans="16:24" ht="12" customHeight="1">
      <c r="P334" s="61"/>
      <c r="X334" s="61"/>
    </row>
    <row r="335" spans="16:24" ht="12" customHeight="1">
      <c r="P335" s="61"/>
      <c r="X335" s="61"/>
    </row>
    <row r="336" spans="16:24" ht="12" customHeight="1">
      <c r="P336" s="61"/>
      <c r="X336" s="61"/>
    </row>
    <row r="337" spans="16:24" ht="12" customHeight="1">
      <c r="P337" s="61"/>
      <c r="X337" s="61"/>
    </row>
    <row r="338" spans="16:24" ht="12" customHeight="1">
      <c r="P338" s="61"/>
      <c r="X338" s="61"/>
    </row>
    <row r="339" spans="16:24" ht="12" customHeight="1">
      <c r="P339" s="61"/>
      <c r="X339" s="61"/>
    </row>
    <row r="340" spans="16:24" ht="12" customHeight="1">
      <c r="P340" s="61"/>
      <c r="X340" s="61"/>
    </row>
    <row r="341" spans="16:24" ht="12" customHeight="1">
      <c r="P341" s="61"/>
      <c r="X341" s="61"/>
    </row>
    <row r="342" spans="16:24" ht="12" customHeight="1">
      <c r="P342" s="61"/>
      <c r="X342" s="61"/>
    </row>
    <row r="343" spans="16:24" ht="12" customHeight="1">
      <c r="P343" s="61"/>
      <c r="X343" s="61"/>
    </row>
    <row r="344" spans="16:24" ht="12" customHeight="1">
      <c r="P344" s="61"/>
      <c r="X344" s="61"/>
    </row>
    <row r="345" spans="16:24" ht="12" customHeight="1">
      <c r="P345" s="61"/>
      <c r="X345" s="61"/>
    </row>
    <row r="346" spans="16:24" ht="12" customHeight="1">
      <c r="P346" s="61"/>
      <c r="X346" s="61"/>
    </row>
    <row r="347" spans="16:24" ht="12" customHeight="1">
      <c r="P347" s="61"/>
      <c r="X347" s="61"/>
    </row>
    <row r="348" spans="16:24" ht="12" customHeight="1">
      <c r="P348" s="61"/>
      <c r="X348" s="61"/>
    </row>
    <row r="349" spans="16:24" ht="12" customHeight="1">
      <c r="P349" s="61"/>
      <c r="X349" s="61"/>
    </row>
    <row r="350" spans="16:24" ht="12" customHeight="1">
      <c r="P350" s="61"/>
      <c r="X350" s="61"/>
    </row>
    <row r="351" spans="16:24" ht="12" customHeight="1">
      <c r="P351" s="61"/>
      <c r="X351" s="61"/>
    </row>
    <row r="352" spans="16:24" ht="12" customHeight="1">
      <c r="P352" s="61"/>
      <c r="X352" s="61"/>
    </row>
    <row r="353" spans="16:24" ht="12" customHeight="1">
      <c r="P353" s="61"/>
      <c r="X353" s="61"/>
    </row>
    <row r="354" spans="16:24" ht="12" customHeight="1">
      <c r="P354" s="61"/>
      <c r="X354" s="61"/>
    </row>
    <row r="355" spans="16:24" ht="12" customHeight="1">
      <c r="P355" s="61"/>
      <c r="X355" s="61"/>
    </row>
    <row r="356" spans="16:24" ht="12" customHeight="1">
      <c r="P356" s="61"/>
      <c r="X356" s="61"/>
    </row>
    <row r="357" spans="16:24" ht="12" customHeight="1">
      <c r="P357" s="61"/>
      <c r="X357" s="61"/>
    </row>
    <row r="358" spans="16:24" ht="12" customHeight="1">
      <c r="P358" s="61"/>
      <c r="X358" s="61"/>
    </row>
    <row r="359" spans="16:24" ht="12" customHeight="1">
      <c r="P359" s="61"/>
      <c r="X359" s="61"/>
    </row>
    <row r="360" spans="16:24" ht="12" customHeight="1">
      <c r="P360" s="61"/>
      <c r="X360" s="61"/>
    </row>
    <row r="361" spans="16:24" ht="12" customHeight="1">
      <c r="P361" s="61"/>
      <c r="X361" s="61"/>
    </row>
    <row r="362" spans="16:24" ht="12" customHeight="1">
      <c r="P362" s="61"/>
      <c r="X362" s="61"/>
    </row>
    <row r="363" spans="16:24" ht="12" customHeight="1">
      <c r="P363" s="61"/>
      <c r="X363" s="61"/>
    </row>
    <row r="364" spans="16:24" ht="12" customHeight="1">
      <c r="P364" s="61"/>
      <c r="X364" s="61"/>
    </row>
    <row r="365" spans="16:24" ht="12" customHeight="1">
      <c r="P365" s="61"/>
      <c r="X365" s="61"/>
    </row>
    <row r="366" spans="16:24" ht="12" customHeight="1">
      <c r="P366" s="61"/>
      <c r="X366" s="61"/>
    </row>
    <row r="367" spans="16:24" ht="12" customHeight="1">
      <c r="P367" s="61"/>
      <c r="X367" s="61"/>
    </row>
    <row r="368" spans="16:24" ht="12" customHeight="1">
      <c r="P368" s="61"/>
      <c r="X368" s="61"/>
    </row>
    <row r="369" spans="16:24" ht="12" customHeight="1">
      <c r="P369" s="61"/>
      <c r="X369" s="61"/>
    </row>
    <row r="370" spans="16:24" ht="12" customHeight="1">
      <c r="P370" s="61"/>
      <c r="X370" s="61"/>
    </row>
    <row r="371" spans="16:24" ht="12" customHeight="1">
      <c r="P371" s="61"/>
      <c r="X371" s="61"/>
    </row>
    <row r="372" spans="16:24" ht="12" customHeight="1">
      <c r="P372" s="61"/>
      <c r="X372" s="61"/>
    </row>
    <row r="373" spans="16:24" ht="12" customHeight="1">
      <c r="P373" s="61"/>
      <c r="X373" s="61"/>
    </row>
    <row r="374" spans="16:24" ht="12" customHeight="1">
      <c r="P374" s="61"/>
      <c r="X374" s="61"/>
    </row>
    <row r="375" spans="16:24" ht="12" customHeight="1">
      <c r="P375" s="61"/>
      <c r="X375" s="61"/>
    </row>
    <row r="376" spans="16:24" ht="12" customHeight="1">
      <c r="P376" s="61"/>
      <c r="X376" s="61"/>
    </row>
    <row r="377" spans="16:24" ht="12" customHeight="1">
      <c r="P377" s="61"/>
      <c r="X377" s="61"/>
    </row>
    <row r="378" spans="16:24" ht="12" customHeight="1">
      <c r="P378" s="61"/>
      <c r="X378" s="61"/>
    </row>
    <row r="379" spans="16:24" ht="12" customHeight="1">
      <c r="P379" s="61"/>
      <c r="X379" s="61"/>
    </row>
    <row r="380" spans="16:24" ht="12" customHeight="1">
      <c r="P380" s="61"/>
      <c r="X380" s="61"/>
    </row>
    <row r="381" spans="16:24" ht="12" customHeight="1">
      <c r="P381" s="61"/>
      <c r="X381" s="61"/>
    </row>
    <row r="382" spans="16:24" ht="12" customHeight="1">
      <c r="P382" s="61"/>
      <c r="X382" s="61"/>
    </row>
    <row r="383" spans="16:24" ht="12" customHeight="1">
      <c r="P383" s="61"/>
      <c r="X383" s="61"/>
    </row>
    <row r="384" spans="16:24" ht="12" customHeight="1">
      <c r="P384" s="61"/>
      <c r="X384" s="61"/>
    </row>
    <row r="385" spans="16:24" ht="12" customHeight="1">
      <c r="P385" s="61"/>
      <c r="X385" s="61"/>
    </row>
    <row r="386" spans="16:24" ht="12" customHeight="1">
      <c r="P386" s="61"/>
      <c r="X386" s="61"/>
    </row>
    <row r="387" spans="16:24" ht="12" customHeight="1">
      <c r="P387" s="61"/>
      <c r="X387" s="61"/>
    </row>
    <row r="388" spans="16:24" ht="12" customHeight="1">
      <c r="P388" s="61"/>
      <c r="X388" s="61"/>
    </row>
    <row r="389" spans="16:24" ht="12" customHeight="1">
      <c r="P389" s="61"/>
      <c r="X389" s="61"/>
    </row>
    <row r="390" spans="16:24" ht="12" customHeight="1">
      <c r="P390" s="61"/>
      <c r="X390" s="61"/>
    </row>
    <row r="391" spans="16:24" ht="12" customHeight="1">
      <c r="P391" s="61"/>
      <c r="X391" s="61"/>
    </row>
    <row r="392" spans="16:24" ht="12" customHeight="1">
      <c r="P392" s="61"/>
      <c r="X392" s="61"/>
    </row>
    <row r="393" spans="16:24" ht="12" customHeight="1">
      <c r="P393" s="61"/>
      <c r="X393" s="61"/>
    </row>
    <row r="394" spans="16:24" ht="12" customHeight="1">
      <c r="P394" s="61"/>
      <c r="X394" s="61"/>
    </row>
    <row r="395" spans="16:24" ht="12" customHeight="1">
      <c r="P395" s="61"/>
      <c r="X395" s="61"/>
    </row>
    <row r="396" spans="16:24" ht="12" customHeight="1">
      <c r="P396" s="61"/>
      <c r="X396" s="61"/>
    </row>
    <row r="397" spans="16:24" ht="12" customHeight="1">
      <c r="P397" s="61"/>
      <c r="X397" s="61"/>
    </row>
    <row r="398" spans="16:24" ht="12" customHeight="1">
      <c r="P398" s="61"/>
      <c r="X398" s="61"/>
    </row>
    <row r="399" spans="16:24" ht="12" customHeight="1">
      <c r="P399" s="61"/>
      <c r="X399" s="61"/>
    </row>
    <row r="400" spans="16:24" ht="12" customHeight="1">
      <c r="P400" s="61"/>
      <c r="X400" s="61"/>
    </row>
    <row r="401" spans="16:24" ht="12" customHeight="1">
      <c r="P401" s="61"/>
      <c r="X401" s="61"/>
    </row>
    <row r="402" spans="16:24" ht="12" customHeight="1">
      <c r="P402" s="61"/>
      <c r="X402" s="61"/>
    </row>
    <row r="403" spans="16:24" ht="12" customHeight="1">
      <c r="P403" s="61"/>
      <c r="X403" s="61"/>
    </row>
    <row r="404" spans="16:24" ht="12" customHeight="1">
      <c r="P404" s="61"/>
      <c r="X404" s="61"/>
    </row>
    <row r="405" spans="16:24" ht="12" customHeight="1">
      <c r="P405" s="61"/>
      <c r="X405" s="61"/>
    </row>
    <row r="406" spans="16:24" ht="12" customHeight="1">
      <c r="P406" s="61"/>
      <c r="X406" s="61"/>
    </row>
    <row r="407" spans="16:24" ht="12" customHeight="1">
      <c r="P407" s="61"/>
      <c r="X407" s="61"/>
    </row>
    <row r="408" spans="16:24" ht="12" customHeight="1">
      <c r="P408" s="61"/>
      <c r="X408" s="61"/>
    </row>
    <row r="409" spans="16:24" ht="12" customHeight="1">
      <c r="P409" s="61"/>
      <c r="X409" s="61"/>
    </row>
    <row r="410" spans="16:24" ht="12" customHeight="1">
      <c r="P410" s="61"/>
      <c r="X410" s="61"/>
    </row>
    <row r="411" spans="16:24" ht="12" customHeight="1">
      <c r="P411" s="61"/>
      <c r="X411" s="61"/>
    </row>
    <row r="412" spans="16:24" ht="12" customHeight="1">
      <c r="P412" s="61"/>
      <c r="X412" s="61"/>
    </row>
    <row r="413" spans="16:24" ht="12" customHeight="1">
      <c r="P413" s="61"/>
      <c r="X413" s="61"/>
    </row>
    <row r="414" spans="16:24" ht="12" customHeight="1">
      <c r="P414" s="61"/>
      <c r="X414" s="61"/>
    </row>
    <row r="415" spans="16:24" ht="12" customHeight="1">
      <c r="P415" s="61"/>
      <c r="X415" s="61"/>
    </row>
    <row r="416" spans="16:24" ht="12" customHeight="1">
      <c r="P416" s="61"/>
      <c r="X416" s="61"/>
    </row>
    <row r="417" spans="16:24" ht="12" customHeight="1">
      <c r="P417" s="61"/>
      <c r="X417" s="61"/>
    </row>
    <row r="418" spans="16:24" ht="12" customHeight="1">
      <c r="P418" s="61"/>
      <c r="X418" s="61"/>
    </row>
    <row r="419" spans="16:24" ht="12" customHeight="1">
      <c r="P419" s="61"/>
      <c r="X419" s="61"/>
    </row>
    <row r="420" spans="16:24" ht="12" customHeight="1">
      <c r="P420" s="61"/>
      <c r="X420" s="61"/>
    </row>
    <row r="421" spans="16:24" ht="12" customHeight="1">
      <c r="P421" s="61"/>
      <c r="X421" s="61"/>
    </row>
    <row r="422" spans="16:24" ht="12" customHeight="1">
      <c r="P422" s="61"/>
      <c r="X422" s="61"/>
    </row>
    <row r="423" spans="16:24" ht="12" customHeight="1">
      <c r="P423" s="61"/>
      <c r="X423" s="61"/>
    </row>
    <row r="424" spans="16:24" ht="12" customHeight="1">
      <c r="P424" s="61"/>
      <c r="X424" s="61"/>
    </row>
    <row r="425" spans="16:24" ht="12" customHeight="1">
      <c r="P425" s="61"/>
      <c r="X425" s="61"/>
    </row>
    <row r="426" spans="16:24" ht="12" customHeight="1">
      <c r="P426" s="61"/>
      <c r="X426" s="61"/>
    </row>
    <row r="427" spans="16:24" ht="12" customHeight="1">
      <c r="P427" s="61"/>
      <c r="X427" s="61"/>
    </row>
    <row r="428" spans="16:24" ht="12" customHeight="1">
      <c r="P428" s="61"/>
      <c r="X428" s="61"/>
    </row>
    <row r="429" spans="16:24" ht="12" customHeight="1">
      <c r="P429" s="61"/>
      <c r="X429" s="61"/>
    </row>
    <row r="430" spans="16:24" ht="12" customHeight="1">
      <c r="P430" s="61"/>
      <c r="X430" s="61"/>
    </row>
    <row r="431" spans="16:24" ht="12" customHeight="1">
      <c r="P431" s="61"/>
      <c r="X431" s="61"/>
    </row>
    <row r="432" spans="16:24" ht="12" customHeight="1">
      <c r="P432" s="61"/>
      <c r="X432" s="61"/>
    </row>
    <row r="433" spans="16:24" ht="12" customHeight="1">
      <c r="P433" s="61"/>
      <c r="X433" s="61"/>
    </row>
    <row r="434" spans="16:24" ht="12" customHeight="1">
      <c r="P434" s="61"/>
      <c r="X434" s="61"/>
    </row>
    <row r="435" spans="16:24" ht="12" customHeight="1">
      <c r="P435" s="61"/>
      <c r="X435" s="61"/>
    </row>
    <row r="436" spans="16:24" ht="12" customHeight="1">
      <c r="P436" s="61"/>
      <c r="X436" s="61"/>
    </row>
    <row r="437" spans="16:24" ht="12" customHeight="1">
      <c r="P437" s="61"/>
      <c r="X437" s="61"/>
    </row>
    <row r="438" spans="16:24" ht="12" customHeight="1">
      <c r="P438" s="61"/>
      <c r="X438" s="61"/>
    </row>
    <row r="439" spans="16:24" ht="12" customHeight="1">
      <c r="P439" s="61"/>
      <c r="X439" s="61"/>
    </row>
    <row r="440" spans="16:24" ht="12" customHeight="1">
      <c r="P440" s="61"/>
      <c r="X440" s="61"/>
    </row>
    <row r="441" spans="16:24" ht="12" customHeight="1">
      <c r="P441" s="61"/>
      <c r="X441" s="61"/>
    </row>
    <row r="442" spans="16:24" ht="12" customHeight="1">
      <c r="P442" s="61"/>
      <c r="X442" s="61"/>
    </row>
    <row r="443" spans="16:24" ht="12" customHeight="1">
      <c r="P443" s="61"/>
      <c r="X443" s="61"/>
    </row>
    <row r="444" spans="16:24" ht="12" customHeight="1">
      <c r="P444" s="61"/>
      <c r="X444" s="61"/>
    </row>
    <row r="445" spans="16:24" ht="12" customHeight="1">
      <c r="P445" s="61"/>
      <c r="X445" s="61"/>
    </row>
    <row r="446" spans="16:24" ht="12" customHeight="1">
      <c r="P446" s="61"/>
      <c r="X446" s="61"/>
    </row>
    <row r="447" spans="16:24" ht="12" customHeight="1">
      <c r="P447" s="61"/>
      <c r="X447" s="61"/>
    </row>
    <row r="448" spans="16:24" ht="12" customHeight="1">
      <c r="P448" s="61"/>
      <c r="X448" s="61"/>
    </row>
    <row r="449" spans="16:24" ht="12" customHeight="1">
      <c r="P449" s="61"/>
      <c r="X449" s="61"/>
    </row>
    <row r="450" spans="16:24" ht="12" customHeight="1">
      <c r="P450" s="61"/>
      <c r="X450" s="61"/>
    </row>
    <row r="451" spans="16:24" ht="12" customHeight="1">
      <c r="P451" s="61"/>
      <c r="X451" s="61"/>
    </row>
    <row r="452" spans="16:24" ht="12" customHeight="1">
      <c r="P452" s="61"/>
      <c r="X452" s="61"/>
    </row>
    <row r="453" spans="16:24" ht="12" customHeight="1">
      <c r="P453" s="61"/>
      <c r="X453" s="61"/>
    </row>
    <row r="454" spans="16:24" ht="12" customHeight="1">
      <c r="P454" s="61"/>
      <c r="X454" s="61"/>
    </row>
    <row r="455" spans="16:24" ht="12" customHeight="1">
      <c r="P455" s="61"/>
      <c r="X455" s="61"/>
    </row>
    <row r="456" spans="16:24" ht="12" customHeight="1">
      <c r="P456" s="61"/>
      <c r="X456" s="61"/>
    </row>
    <row r="457" spans="16:24" ht="12" customHeight="1">
      <c r="P457" s="61"/>
      <c r="X457" s="61"/>
    </row>
    <row r="458" spans="16:24" ht="12" customHeight="1">
      <c r="P458" s="61"/>
      <c r="X458" s="61"/>
    </row>
    <row r="459" spans="16:24" ht="12" customHeight="1">
      <c r="P459" s="61"/>
      <c r="X459" s="61"/>
    </row>
    <row r="460" spans="16:24" ht="12" customHeight="1">
      <c r="P460" s="61"/>
      <c r="X460" s="61"/>
    </row>
    <row r="461" spans="16:24" ht="12" customHeight="1">
      <c r="P461" s="61"/>
      <c r="X461" s="61"/>
    </row>
    <row r="462" spans="16:24" ht="12" customHeight="1">
      <c r="P462" s="61"/>
      <c r="X462" s="61"/>
    </row>
    <row r="463" spans="16:24" ht="12" customHeight="1">
      <c r="P463" s="61"/>
      <c r="X463" s="61"/>
    </row>
    <row r="464" spans="16:24" ht="12" customHeight="1">
      <c r="P464" s="61"/>
      <c r="X464" s="61"/>
    </row>
    <row r="465" spans="16:24" ht="12" customHeight="1">
      <c r="P465" s="61"/>
      <c r="X465" s="61"/>
    </row>
    <row r="466" spans="16:24" ht="12" customHeight="1">
      <c r="P466" s="61"/>
      <c r="X466" s="61"/>
    </row>
    <row r="467" spans="16:24" ht="12" customHeight="1">
      <c r="P467" s="61"/>
      <c r="X467" s="61"/>
    </row>
    <row r="468" spans="16:24" ht="12" customHeight="1">
      <c r="P468" s="61"/>
      <c r="X468" s="61"/>
    </row>
    <row r="469" spans="16:24" ht="12" customHeight="1">
      <c r="P469" s="61"/>
      <c r="X469" s="61"/>
    </row>
    <row r="470" spans="16:24" ht="12" customHeight="1">
      <c r="P470" s="61"/>
      <c r="X470" s="61"/>
    </row>
    <row r="471" spans="16:24" ht="12" customHeight="1">
      <c r="P471" s="61"/>
      <c r="X471" s="61"/>
    </row>
    <row r="472" spans="16:24" ht="12" customHeight="1">
      <c r="P472" s="61"/>
      <c r="X472" s="61"/>
    </row>
    <row r="473" spans="16:24" ht="12" customHeight="1">
      <c r="P473" s="61"/>
      <c r="X473" s="61"/>
    </row>
    <row r="474" spans="16:24" ht="12" customHeight="1">
      <c r="P474" s="61"/>
      <c r="X474" s="61"/>
    </row>
    <row r="475" spans="16:24" ht="12" customHeight="1">
      <c r="P475" s="61"/>
      <c r="X475" s="61"/>
    </row>
    <row r="476" spans="16:24" ht="12" customHeight="1">
      <c r="P476" s="61"/>
      <c r="X476" s="61"/>
    </row>
    <row r="477" spans="16:24" ht="12" customHeight="1">
      <c r="P477" s="61"/>
      <c r="X477" s="61"/>
    </row>
    <row r="478" spans="16:24" ht="12" customHeight="1">
      <c r="P478" s="61"/>
      <c r="X478" s="61"/>
    </row>
    <row r="479" spans="16:24" ht="12" customHeight="1">
      <c r="P479" s="61"/>
      <c r="X479" s="61"/>
    </row>
    <row r="480" spans="16:24" ht="12" customHeight="1">
      <c r="P480" s="61"/>
      <c r="X480" s="61"/>
    </row>
    <row r="481" spans="16:24" ht="12" customHeight="1">
      <c r="P481" s="61"/>
      <c r="X481" s="61"/>
    </row>
    <row r="482" spans="16:24" ht="12" customHeight="1">
      <c r="P482" s="61"/>
      <c r="X482" s="61"/>
    </row>
    <row r="483" spans="16:24" ht="12" customHeight="1">
      <c r="P483" s="61"/>
      <c r="X483" s="61"/>
    </row>
    <row r="484" spans="16:24" ht="12" customHeight="1">
      <c r="P484" s="61"/>
      <c r="X484" s="61"/>
    </row>
    <row r="485" spans="16:24" ht="12" customHeight="1">
      <c r="P485" s="61"/>
      <c r="X485" s="61"/>
    </row>
    <row r="486" spans="16:24" ht="12" customHeight="1">
      <c r="P486" s="61"/>
      <c r="X486" s="61"/>
    </row>
    <row r="487" spans="16:24" ht="12" customHeight="1">
      <c r="P487" s="61"/>
      <c r="X487" s="61"/>
    </row>
    <row r="488" spans="16:24" ht="12" customHeight="1">
      <c r="P488" s="61"/>
      <c r="X488" s="61"/>
    </row>
    <row r="489" spans="16:24" ht="12" customHeight="1">
      <c r="P489" s="61"/>
      <c r="X489" s="61"/>
    </row>
    <row r="490" spans="16:24" ht="12" customHeight="1">
      <c r="P490" s="61"/>
      <c r="X490" s="61"/>
    </row>
    <row r="491" spans="16:24" ht="12" customHeight="1">
      <c r="P491" s="61"/>
      <c r="X491" s="61"/>
    </row>
    <row r="492" spans="16:24" ht="12" customHeight="1">
      <c r="P492" s="61"/>
      <c r="X492" s="61"/>
    </row>
    <row r="493" spans="16:24" ht="12" customHeight="1">
      <c r="P493" s="61"/>
      <c r="X493" s="61"/>
    </row>
    <row r="494" spans="16:24" ht="12" customHeight="1">
      <c r="P494" s="61"/>
      <c r="X494" s="61"/>
    </row>
    <row r="495" spans="16:24" ht="12" customHeight="1">
      <c r="P495" s="61"/>
      <c r="X495" s="61"/>
    </row>
    <row r="496" spans="16:24" ht="12" customHeight="1">
      <c r="P496" s="61"/>
      <c r="X496" s="61"/>
    </row>
    <row r="497" spans="16:24" ht="12" customHeight="1">
      <c r="P497" s="61"/>
      <c r="X497" s="61"/>
    </row>
    <row r="498" spans="16:24" ht="12" customHeight="1">
      <c r="P498" s="61"/>
      <c r="X498" s="61"/>
    </row>
    <row r="499" spans="16:24" ht="12" customHeight="1">
      <c r="P499" s="61"/>
      <c r="X499" s="61"/>
    </row>
    <row r="500" spans="16:24" ht="12" customHeight="1">
      <c r="P500" s="61"/>
      <c r="X500" s="61"/>
    </row>
    <row r="501" spans="16:24" ht="12" customHeight="1">
      <c r="P501" s="61"/>
      <c r="X501" s="61"/>
    </row>
    <row r="502" spans="16:24" ht="12" customHeight="1">
      <c r="P502" s="61"/>
      <c r="X502" s="61"/>
    </row>
    <row r="503" spans="16:24" ht="12" customHeight="1">
      <c r="P503" s="61"/>
      <c r="X503" s="61"/>
    </row>
    <row r="504" spans="16:24" ht="12" customHeight="1">
      <c r="P504" s="61"/>
      <c r="X504" s="61"/>
    </row>
    <row r="505" spans="16:24" ht="12" customHeight="1">
      <c r="P505" s="61"/>
      <c r="X505" s="61"/>
    </row>
    <row r="506" spans="16:24" ht="12" customHeight="1">
      <c r="P506" s="61"/>
      <c r="X506" s="61"/>
    </row>
    <row r="507" spans="16:24" ht="12" customHeight="1">
      <c r="P507" s="61"/>
      <c r="X507" s="61"/>
    </row>
    <row r="508" spans="16:24" ht="12" customHeight="1">
      <c r="P508" s="61"/>
      <c r="X508" s="61"/>
    </row>
    <row r="509" spans="16:24" ht="12" customHeight="1">
      <c r="P509" s="61"/>
      <c r="X509" s="61"/>
    </row>
    <row r="510" spans="16:24" ht="12" customHeight="1">
      <c r="P510" s="61"/>
      <c r="X510" s="61"/>
    </row>
    <row r="511" spans="16:24" ht="12" customHeight="1">
      <c r="P511" s="61"/>
      <c r="X511" s="61"/>
    </row>
  </sheetData>
  <phoneticPr fontId="29" type="noConversion"/>
  <hyperlinks>
    <hyperlink ref="Z75" r:id="rId1" display="http://www.sc-eng.com/"/>
  </hyperlink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AE510"/>
  <sheetViews>
    <sheetView workbookViewId="0">
      <selection activeCell="I7" sqref="I7"/>
    </sheetView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6" style="49" bestFit="1" customWidth="1"/>
    <col min="6" max="7" width="9" style="49"/>
    <col min="8" max="8" width="29.375" style="49" customWidth="1"/>
    <col min="9" max="9" width="15.25" style="49" customWidth="1"/>
    <col min="10" max="11" width="16" style="49" bestFit="1" customWidth="1"/>
    <col min="12" max="14" width="2.625" style="49" customWidth="1"/>
    <col min="15" max="15" width="9" style="49"/>
    <col min="16" max="16" width="9.375" style="49" bestFit="1" customWidth="1"/>
    <col min="17" max="18" width="9.25" style="49" bestFit="1" customWidth="1"/>
    <col min="19" max="19" width="13.625" style="49" bestFit="1" customWidth="1"/>
    <col min="20" max="22" width="9.25" style="49" bestFit="1" customWidth="1"/>
    <col min="23" max="23" width="11.75" style="49" bestFit="1" customWidth="1"/>
    <col min="24" max="24" width="10.125" style="49" bestFit="1" customWidth="1"/>
    <col min="25" max="16384" width="9" style="49"/>
  </cols>
  <sheetData>
    <row r="2" spans="2:9" ht="12" customHeight="1">
      <c r="B2" s="118" t="s">
        <v>4499</v>
      </c>
      <c r="C2" s="119" t="s">
        <v>2023</v>
      </c>
      <c r="H2" s="115" t="s">
        <v>4500</v>
      </c>
      <c r="I2" s="120">
        <v>2018</v>
      </c>
    </row>
    <row r="3" spans="2:9" ht="12" customHeight="1">
      <c r="B3" s="101" t="s">
        <v>4501</v>
      </c>
      <c r="C3" s="104">
        <f>C4+C5</f>
        <v>95354042116</v>
      </c>
      <c r="H3" s="116"/>
      <c r="I3" s="117" t="s">
        <v>2025</v>
      </c>
    </row>
    <row r="4" spans="2:9" ht="12" customHeight="1">
      <c r="B4" s="106" t="s">
        <v>4502</v>
      </c>
      <c r="C4" s="105">
        <f>C28</f>
        <v>95354042116</v>
      </c>
      <c r="H4" s="100" t="s">
        <v>4503</v>
      </c>
      <c r="I4" s="105">
        <f>I26</f>
        <v>1320997313083</v>
      </c>
    </row>
    <row r="5" spans="2:9" ht="12" customHeight="1">
      <c r="B5" s="106" t="s">
        <v>4504</v>
      </c>
      <c r="C5" s="105">
        <v>0</v>
      </c>
      <c r="H5" s="100" t="s">
        <v>4505</v>
      </c>
      <c r="I5" s="105">
        <f>I30</f>
        <v>60157737322</v>
      </c>
    </row>
    <row r="6" spans="2:9" ht="12" customHeight="1">
      <c r="B6" s="103" t="s">
        <v>2039</v>
      </c>
      <c r="C6" s="107">
        <f t="shared" ref="C6" si="0">SUM(C7:C9)</f>
        <v>242991041210</v>
      </c>
      <c r="H6" s="100" t="s">
        <v>2037</v>
      </c>
      <c r="I6" s="105">
        <f>SUM(I67:I69)*10^3</f>
        <v>7243908000</v>
      </c>
    </row>
    <row r="7" spans="2:9" ht="12" customHeight="1">
      <c r="B7" s="108" t="s">
        <v>4506</v>
      </c>
      <c r="C7" s="109">
        <f>C57</f>
        <v>98743439635</v>
      </c>
      <c r="H7" s="100" t="s">
        <v>2041</v>
      </c>
      <c r="I7" s="105">
        <f>I5+I6</f>
        <v>67401645322</v>
      </c>
    </row>
    <row r="8" spans="2:9" ht="12" customHeight="1" thickBot="1">
      <c r="B8" s="108" t="s">
        <v>2049</v>
      </c>
      <c r="C8" s="109">
        <f>C66</f>
        <v>144247601575</v>
      </c>
      <c r="H8" s="110" t="s">
        <v>4507</v>
      </c>
      <c r="I8" s="111">
        <f>I41</f>
        <v>-12072113815</v>
      </c>
    </row>
    <row r="9" spans="2:9" ht="12" customHeight="1" thickTop="1">
      <c r="B9" s="108" t="s">
        <v>4508</v>
      </c>
      <c r="C9" s="112">
        <v>0</v>
      </c>
    </row>
    <row r="10" spans="2:9" ht="12" customHeight="1">
      <c r="B10" s="103" t="s">
        <v>2053</v>
      </c>
      <c r="C10" s="107">
        <f>SUM(C11:C13)</f>
        <v>324388642101</v>
      </c>
    </row>
    <row r="11" spans="2:9" ht="12" customHeight="1">
      <c r="B11" s="106" t="s">
        <v>2058</v>
      </c>
      <c r="C11" s="61">
        <f>SUM(C43)</f>
        <v>116457269127</v>
      </c>
    </row>
    <row r="12" spans="2:9" ht="12" customHeight="1">
      <c r="B12" s="106" t="s">
        <v>4509</v>
      </c>
      <c r="C12" s="61">
        <f>SUM(C33,C41)</f>
        <v>207670784715</v>
      </c>
    </row>
    <row r="13" spans="2:9" ht="12" customHeight="1">
      <c r="B13" s="106" t="s">
        <v>4510</v>
      </c>
      <c r="C13" s="61">
        <f>C49</f>
        <v>260588259</v>
      </c>
    </row>
    <row r="14" spans="2:9" ht="12" customHeight="1" thickBot="1">
      <c r="B14" s="113" t="s">
        <v>4511</v>
      </c>
      <c r="C14" s="114">
        <f>C84</f>
        <v>265660463967</v>
      </c>
    </row>
    <row r="15" spans="2:9" ht="12" customHeight="1" thickTop="1"/>
    <row r="17" spans="2:26" ht="12" customHeight="1">
      <c r="B17" s="52" t="s">
        <v>4512</v>
      </c>
      <c r="H17" s="52" t="s">
        <v>4513</v>
      </c>
      <c r="I17" s="52"/>
      <c r="O17" s="58" t="s">
        <v>4514</v>
      </c>
      <c r="Z17" s="58"/>
    </row>
    <row r="18" spans="2:26" ht="12" customHeight="1">
      <c r="H18"/>
      <c r="I18" s="384"/>
      <c r="J18"/>
      <c r="K18" s="93"/>
      <c r="L18" s="93"/>
      <c r="M18" s="93"/>
    </row>
    <row r="19" spans="2:26" ht="12" customHeight="1">
      <c r="D19" s="93"/>
      <c r="H19"/>
      <c r="I19" s="385"/>
      <c r="J19" s="386"/>
      <c r="K19" s="385"/>
      <c r="L19" s="93"/>
      <c r="M19" s="93"/>
      <c r="N19" s="93"/>
      <c r="O19" s="49" t="s">
        <v>127</v>
      </c>
      <c r="P19" s="59" t="s">
        <v>128</v>
      </c>
      <c r="Q19" s="49" t="s">
        <v>129</v>
      </c>
      <c r="R19" s="49" t="s">
        <v>130</v>
      </c>
      <c r="S19" s="49" t="s">
        <v>131</v>
      </c>
      <c r="T19" s="49" t="s">
        <v>132</v>
      </c>
      <c r="U19" s="49" t="s">
        <v>133</v>
      </c>
      <c r="V19" s="49" t="s">
        <v>134</v>
      </c>
      <c r="W19" s="49" t="s">
        <v>135</v>
      </c>
      <c r="X19" s="49" t="s">
        <v>136</v>
      </c>
    </row>
    <row r="20" spans="2:26" ht="12" customHeight="1">
      <c r="B20" s="387" t="s">
        <v>120</v>
      </c>
      <c r="C20"/>
      <c r="D20"/>
      <c r="E20"/>
      <c r="F20"/>
      <c r="H20" s="387" t="s">
        <v>125</v>
      </c>
      <c r="I20"/>
      <c r="J20"/>
      <c r="K20"/>
      <c r="N20" s="93"/>
      <c r="O20" s="238" t="s">
        <v>4407</v>
      </c>
      <c r="P20" s="238">
        <v>4065</v>
      </c>
      <c r="Q20" s="238">
        <v>-5</v>
      </c>
      <c r="R20" s="238">
        <v>70889</v>
      </c>
      <c r="S20" s="238">
        <v>286500570</v>
      </c>
      <c r="T20" s="238">
        <v>4045</v>
      </c>
      <c r="U20" s="238">
        <v>4085</v>
      </c>
      <c r="V20" s="238">
        <v>4015</v>
      </c>
      <c r="W20" s="238">
        <v>158027</v>
      </c>
      <c r="X20" s="238">
        <v>38874942</v>
      </c>
    </row>
    <row r="21" spans="2:26" ht="12" customHeight="1">
      <c r="B21" s="388" t="s">
        <v>4515</v>
      </c>
      <c r="C21"/>
      <c r="D21"/>
      <c r="E21"/>
      <c r="F21"/>
      <c r="H21" s="388" t="s">
        <v>4516</v>
      </c>
      <c r="I21"/>
      <c r="J21"/>
      <c r="K21"/>
      <c r="N21" s="93"/>
      <c r="O21" s="238" t="s">
        <v>4410</v>
      </c>
      <c r="P21" s="238">
        <v>4070</v>
      </c>
      <c r="Q21" s="238">
        <v>15</v>
      </c>
      <c r="R21" s="238">
        <v>69827</v>
      </c>
      <c r="S21" s="238">
        <v>283676120</v>
      </c>
      <c r="T21" s="238">
        <v>4070</v>
      </c>
      <c r="U21" s="238">
        <v>4090</v>
      </c>
      <c r="V21" s="238">
        <v>4040</v>
      </c>
      <c r="W21" s="238">
        <v>158221</v>
      </c>
      <c r="X21" s="238">
        <v>38874942</v>
      </c>
    </row>
    <row r="22" spans="2:26" ht="12" customHeight="1">
      <c r="B22" s="388" t="s">
        <v>4517</v>
      </c>
      <c r="C22"/>
      <c r="D22"/>
      <c r="E22"/>
      <c r="F22"/>
      <c r="H22" s="388" t="s">
        <v>4518</v>
      </c>
      <c r="I22"/>
      <c r="J22"/>
      <c r="K22"/>
      <c r="N22" s="93"/>
      <c r="O22" s="238" t="s">
        <v>4413</v>
      </c>
      <c r="P22" s="238">
        <v>4055</v>
      </c>
      <c r="Q22" s="238">
        <v>35</v>
      </c>
      <c r="R22" s="238">
        <v>111910</v>
      </c>
      <c r="S22" s="238">
        <v>455144920</v>
      </c>
      <c r="T22" s="238">
        <v>4045</v>
      </c>
      <c r="U22" s="238">
        <v>4125</v>
      </c>
      <c r="V22" s="238">
        <v>4005</v>
      </c>
      <c r="W22" s="238">
        <v>157638</v>
      </c>
      <c r="X22" s="238">
        <v>38874942</v>
      </c>
    </row>
    <row r="23" spans="2:26" ht="12" customHeight="1">
      <c r="B23" s="388" t="s">
        <v>4519</v>
      </c>
      <c r="C23"/>
      <c r="D23"/>
      <c r="E23"/>
      <c r="F23"/>
      <c r="H23" s="388" t="s">
        <v>4520</v>
      </c>
      <c r="I23"/>
      <c r="J23"/>
      <c r="K23"/>
      <c r="O23" s="238" t="s">
        <v>4416</v>
      </c>
      <c r="P23" s="238">
        <v>4020</v>
      </c>
      <c r="Q23" s="238">
        <v>-55</v>
      </c>
      <c r="R23" s="238">
        <v>110974</v>
      </c>
      <c r="S23" s="238">
        <v>446231685</v>
      </c>
      <c r="T23" s="238">
        <v>4050</v>
      </c>
      <c r="U23" s="238">
        <v>4080</v>
      </c>
      <c r="V23" s="238">
        <v>4005</v>
      </c>
      <c r="W23" s="238">
        <v>156277</v>
      </c>
      <c r="X23" s="238">
        <v>38874942</v>
      </c>
    </row>
    <row r="24" spans="2:26" ht="12" customHeight="1">
      <c r="B24" s="389" t="s">
        <v>121</v>
      </c>
      <c r="C24"/>
      <c r="D24"/>
      <c r="E24"/>
      <c r="F24"/>
      <c r="H24" s="389" t="s">
        <v>121</v>
      </c>
      <c r="I24"/>
      <c r="J24"/>
      <c r="K24"/>
      <c r="O24" s="238" t="s">
        <v>4417</v>
      </c>
      <c r="P24" s="238">
        <v>4075</v>
      </c>
      <c r="Q24" s="238">
        <v>-15</v>
      </c>
      <c r="R24" s="238">
        <v>85800</v>
      </c>
      <c r="S24" s="238">
        <v>348153835</v>
      </c>
      <c r="T24" s="238">
        <v>4090</v>
      </c>
      <c r="U24" s="238">
        <v>4090</v>
      </c>
      <c r="V24" s="238">
        <v>4040</v>
      </c>
      <c r="W24" s="238">
        <v>158415</v>
      </c>
      <c r="X24" s="238">
        <v>38874942</v>
      </c>
    </row>
    <row r="25" spans="2:26" ht="12" customHeight="1">
      <c r="B25" s="390"/>
      <c r="C25" s="391" t="s">
        <v>625</v>
      </c>
      <c r="D25" s="391" t="s">
        <v>626</v>
      </c>
      <c r="E25" s="392" t="s">
        <v>627</v>
      </c>
      <c r="F25" s="393"/>
      <c r="H25" s="390"/>
      <c r="I25" s="391" t="s">
        <v>625</v>
      </c>
      <c r="J25" s="391" t="s">
        <v>626</v>
      </c>
      <c r="K25" s="392" t="s">
        <v>627</v>
      </c>
      <c r="O25" s="238" t="s">
        <v>4419</v>
      </c>
      <c r="P25" s="238">
        <v>4090</v>
      </c>
      <c r="Q25" s="238">
        <v>30</v>
      </c>
      <c r="R25" s="238">
        <v>118588</v>
      </c>
      <c r="S25" s="238">
        <v>480178840</v>
      </c>
      <c r="T25" s="238">
        <v>4080</v>
      </c>
      <c r="U25" s="238">
        <v>4090</v>
      </c>
      <c r="V25" s="238">
        <v>4000</v>
      </c>
      <c r="W25" s="238">
        <v>158999</v>
      </c>
      <c r="X25" s="238">
        <v>38874942</v>
      </c>
    </row>
    <row r="26" spans="2:26" ht="12" customHeight="1">
      <c r="B26" s="394" t="s">
        <v>14</v>
      </c>
      <c r="C26" s="395"/>
      <c r="D26" s="395"/>
      <c r="E26" s="396"/>
      <c r="F26" s="386"/>
      <c r="H26" s="394" t="s">
        <v>4521</v>
      </c>
      <c r="I26" s="397">
        <v>1320997313083</v>
      </c>
      <c r="J26" s="397">
        <v>1641452593274</v>
      </c>
      <c r="K26" s="398">
        <v>1524467882981</v>
      </c>
      <c r="O26" s="238" t="s">
        <v>4420</v>
      </c>
      <c r="P26" s="238">
        <v>4060</v>
      </c>
      <c r="Q26" s="238">
        <v>10</v>
      </c>
      <c r="R26" s="238">
        <v>48290</v>
      </c>
      <c r="S26" s="238">
        <v>195798050</v>
      </c>
      <c r="T26" s="238">
        <v>4055</v>
      </c>
      <c r="U26" s="238">
        <v>4085</v>
      </c>
      <c r="V26" s="238">
        <v>4045</v>
      </c>
      <c r="W26" s="238">
        <v>157832</v>
      </c>
      <c r="X26" s="238">
        <v>38874942</v>
      </c>
    </row>
    <row r="27" spans="2:26" ht="12" customHeight="1">
      <c r="B27" s="394" t="s">
        <v>15</v>
      </c>
      <c r="C27" s="397">
        <v>1029200393389</v>
      </c>
      <c r="D27" s="397">
        <v>896027450604</v>
      </c>
      <c r="E27" s="398">
        <v>892288972834</v>
      </c>
      <c r="F27" s="399"/>
      <c r="H27" s="394" t="s">
        <v>4522</v>
      </c>
      <c r="I27" s="397">
        <v>1153849834688</v>
      </c>
      <c r="J27" s="397">
        <v>1401059970832</v>
      </c>
      <c r="K27" s="398">
        <v>1321221184229</v>
      </c>
      <c r="O27" s="238" t="s">
        <v>4421</v>
      </c>
      <c r="P27" s="238">
        <v>4050</v>
      </c>
      <c r="Q27" s="238">
        <v>0</v>
      </c>
      <c r="R27" s="238">
        <v>57595</v>
      </c>
      <c r="S27" s="238">
        <v>234096920</v>
      </c>
      <c r="T27" s="238">
        <v>4080</v>
      </c>
      <c r="U27" s="238">
        <v>4085</v>
      </c>
      <c r="V27" s="238">
        <v>4045</v>
      </c>
      <c r="W27" s="238">
        <v>157444</v>
      </c>
      <c r="X27" s="238">
        <v>38874942</v>
      </c>
    </row>
    <row r="28" spans="2:26" ht="12" customHeight="1">
      <c r="B28" s="394" t="s">
        <v>4523</v>
      </c>
      <c r="C28" s="397">
        <v>95354042116</v>
      </c>
      <c r="D28" s="397">
        <v>41709643633</v>
      </c>
      <c r="E28" s="398">
        <v>82010597452</v>
      </c>
      <c r="F28" s="399"/>
      <c r="H28" s="394" t="s">
        <v>54</v>
      </c>
      <c r="I28" s="397">
        <v>167147478395</v>
      </c>
      <c r="J28" s="397">
        <v>240392622442</v>
      </c>
      <c r="K28" s="398">
        <v>203246698752</v>
      </c>
      <c r="O28" s="238" t="s">
        <v>4422</v>
      </c>
      <c r="P28" s="238">
        <v>4050</v>
      </c>
      <c r="Q28" s="238">
        <v>-50</v>
      </c>
      <c r="R28" s="238">
        <v>109013</v>
      </c>
      <c r="S28" s="238">
        <v>442100150</v>
      </c>
      <c r="T28" s="238">
        <v>4100</v>
      </c>
      <c r="U28" s="238">
        <v>4100</v>
      </c>
      <c r="V28" s="238">
        <v>4040</v>
      </c>
      <c r="W28" s="238">
        <v>157444</v>
      </c>
      <c r="X28" s="238">
        <v>38874942</v>
      </c>
    </row>
    <row r="29" spans="2:26" ht="12" customHeight="1">
      <c r="B29" s="394" t="s">
        <v>18</v>
      </c>
      <c r="C29" s="397">
        <v>681750474050</v>
      </c>
      <c r="D29" s="397">
        <v>509568945771</v>
      </c>
      <c r="E29" s="398">
        <v>418153401542</v>
      </c>
      <c r="F29" s="399"/>
      <c r="H29" s="394" t="s">
        <v>4524</v>
      </c>
      <c r="I29" s="397">
        <v>106989741073</v>
      </c>
      <c r="J29" s="397">
        <v>90893941023</v>
      </c>
      <c r="K29" s="398">
        <v>122118056471</v>
      </c>
      <c r="O29" s="238" t="s">
        <v>4423</v>
      </c>
      <c r="P29" s="238">
        <v>4100</v>
      </c>
      <c r="Q29" s="238">
        <v>-35</v>
      </c>
      <c r="R29" s="238">
        <v>105550</v>
      </c>
      <c r="S29" s="238">
        <v>431245440</v>
      </c>
      <c r="T29" s="238">
        <v>4115</v>
      </c>
      <c r="U29" s="238">
        <v>4120</v>
      </c>
      <c r="V29" s="238">
        <v>4050</v>
      </c>
      <c r="W29" s="238">
        <v>159387</v>
      </c>
      <c r="X29" s="238">
        <v>38874942</v>
      </c>
    </row>
    <row r="30" spans="2:26" ht="12" customHeight="1">
      <c r="B30" s="394" t="s">
        <v>4525</v>
      </c>
      <c r="C30" s="397">
        <v>143710408893</v>
      </c>
      <c r="D30" s="397">
        <v>114788546175</v>
      </c>
      <c r="E30" s="398">
        <v>153923460721</v>
      </c>
      <c r="F30" s="400"/>
      <c r="H30" s="394" t="s">
        <v>56</v>
      </c>
      <c r="I30" s="397">
        <v>60157737322</v>
      </c>
      <c r="J30" s="397">
        <v>149498681419</v>
      </c>
      <c r="K30" s="398">
        <v>81128642281</v>
      </c>
      <c r="O30" s="238" t="s">
        <v>4424</v>
      </c>
      <c r="P30" s="238">
        <v>4135</v>
      </c>
      <c r="Q30" s="238">
        <v>-40</v>
      </c>
      <c r="R30" s="238">
        <v>93108</v>
      </c>
      <c r="S30" s="238">
        <v>383518350</v>
      </c>
      <c r="T30" s="238">
        <v>4150</v>
      </c>
      <c r="U30" s="238">
        <v>4185</v>
      </c>
      <c r="V30" s="238">
        <v>4095</v>
      </c>
      <c r="W30" s="238">
        <v>160748</v>
      </c>
      <c r="X30" s="238">
        <v>38874942</v>
      </c>
    </row>
    <row r="31" spans="2:26" ht="12" customHeight="1">
      <c r="B31" s="394" t="s">
        <v>4526</v>
      </c>
      <c r="C31" s="397">
        <v>538040065157</v>
      </c>
      <c r="D31" s="397">
        <v>394780399596</v>
      </c>
      <c r="E31" s="398">
        <v>264229940821</v>
      </c>
      <c r="F31" s="399"/>
      <c r="H31" s="394" t="s">
        <v>4527</v>
      </c>
      <c r="I31" s="397">
        <v>33854016919</v>
      </c>
      <c r="J31" s="397">
        <v>15872301987</v>
      </c>
      <c r="K31" s="398">
        <v>5409310499</v>
      </c>
      <c r="L31" s="60"/>
      <c r="M31" s="60"/>
      <c r="O31" s="238" t="s">
        <v>4425</v>
      </c>
      <c r="P31" s="238">
        <v>4175</v>
      </c>
      <c r="Q31" s="238">
        <v>-65</v>
      </c>
      <c r="R31" s="238">
        <v>120331</v>
      </c>
      <c r="S31" s="238">
        <v>502863790</v>
      </c>
      <c r="T31" s="238">
        <v>4240</v>
      </c>
      <c r="U31" s="238">
        <v>4245</v>
      </c>
      <c r="V31" s="238">
        <v>4145</v>
      </c>
      <c r="W31" s="238">
        <v>162303</v>
      </c>
      <c r="X31" s="238">
        <v>38874942</v>
      </c>
    </row>
    <row r="32" spans="2:26" ht="12" customHeight="1">
      <c r="B32" s="394" t="s">
        <v>4528</v>
      </c>
      <c r="C32" s="397">
        <v>83345409989</v>
      </c>
      <c r="D32" s="397">
        <v>76516067448</v>
      </c>
      <c r="E32" s="398">
        <v>109346772045</v>
      </c>
      <c r="F32" s="400"/>
      <c r="H32" s="394" t="s">
        <v>4529</v>
      </c>
      <c r="I32" s="397">
        <v>59536469663</v>
      </c>
      <c r="J32" s="397">
        <v>62179567607</v>
      </c>
      <c r="K32" s="398">
        <v>26836205260</v>
      </c>
      <c r="L32" s="60"/>
      <c r="M32" s="60"/>
      <c r="O32" s="238" t="s">
        <v>4426</v>
      </c>
      <c r="P32" s="238">
        <v>4240</v>
      </c>
      <c r="Q32" s="238">
        <v>110</v>
      </c>
      <c r="R32" s="238">
        <v>252672</v>
      </c>
      <c r="S32" s="238">
        <v>1051568010</v>
      </c>
      <c r="T32" s="238">
        <v>4150</v>
      </c>
      <c r="U32" s="238">
        <v>4240</v>
      </c>
      <c r="V32" s="238">
        <v>4065</v>
      </c>
      <c r="W32" s="238">
        <v>164830</v>
      </c>
      <c r="X32" s="238">
        <v>38874942</v>
      </c>
    </row>
    <row r="33" spans="2:24" ht="12" customHeight="1">
      <c r="B33" s="394" t="s">
        <v>4530</v>
      </c>
      <c r="C33" s="401">
        <v>241989882</v>
      </c>
      <c r="D33" s="397">
        <v>413748670</v>
      </c>
      <c r="E33" s="398">
        <v>415209087</v>
      </c>
      <c r="F33" s="399"/>
      <c r="H33" s="394" t="s">
        <v>4531</v>
      </c>
      <c r="I33" s="397">
        <v>10502044087</v>
      </c>
      <c r="J33" s="397">
        <v>8313052514</v>
      </c>
      <c r="K33" s="398">
        <v>6307660691</v>
      </c>
      <c r="L33" s="60"/>
      <c r="M33" s="60"/>
      <c r="O33" s="238" t="s">
        <v>4428</v>
      </c>
      <c r="P33" s="238">
        <v>4130</v>
      </c>
      <c r="Q33" s="238">
        <v>50</v>
      </c>
      <c r="R33" s="238">
        <v>110554</v>
      </c>
      <c r="S33" s="238">
        <v>453958040</v>
      </c>
      <c r="T33" s="238">
        <v>4105</v>
      </c>
      <c r="U33" s="238">
        <v>4135</v>
      </c>
      <c r="V33" s="238">
        <v>4030</v>
      </c>
      <c r="W33" s="238">
        <v>160554</v>
      </c>
      <c r="X33" s="238">
        <v>38874942</v>
      </c>
    </row>
    <row r="34" spans="2:24" ht="12" customHeight="1">
      <c r="B34" s="394" t="s">
        <v>4532</v>
      </c>
      <c r="C34" s="397">
        <v>30562369103</v>
      </c>
      <c r="D34" s="397">
        <v>42020149765</v>
      </c>
      <c r="E34" s="398">
        <v>120818323781</v>
      </c>
      <c r="F34" s="399"/>
      <c r="H34" s="394" t="s">
        <v>4533</v>
      </c>
      <c r="I34" s="397">
        <v>28675247710</v>
      </c>
      <c r="J34" s="397">
        <v>36602280455</v>
      </c>
      <c r="K34" s="398">
        <v>46827056332</v>
      </c>
      <c r="L34" s="60"/>
      <c r="M34" s="60"/>
      <c r="N34" s="60"/>
      <c r="O34" s="238" t="s">
        <v>4430</v>
      </c>
      <c r="P34" s="238">
        <v>4080</v>
      </c>
      <c r="Q34" s="238">
        <v>5</v>
      </c>
      <c r="R34" s="238">
        <v>71528</v>
      </c>
      <c r="S34" s="238">
        <v>290926810</v>
      </c>
      <c r="T34" s="238">
        <v>4080</v>
      </c>
      <c r="U34" s="238">
        <v>4095</v>
      </c>
      <c r="V34" s="238">
        <v>4030</v>
      </c>
      <c r="W34" s="238">
        <v>158610</v>
      </c>
      <c r="X34" s="238">
        <v>38874942</v>
      </c>
    </row>
    <row r="35" spans="2:24" ht="12" customHeight="1">
      <c r="B35" s="394" t="s">
        <v>20</v>
      </c>
      <c r="C35" s="397">
        <v>434732318</v>
      </c>
      <c r="D35" s="397">
        <v>1232619908</v>
      </c>
      <c r="E35" s="398">
        <v>1162148170</v>
      </c>
      <c r="F35" s="399"/>
      <c r="H35" s="394" t="s">
        <v>4534</v>
      </c>
      <c r="I35" s="397">
        <v>-5402442813</v>
      </c>
      <c r="J35" s="397">
        <v>-519626163</v>
      </c>
      <c r="K35" s="398">
        <v>6337516103</v>
      </c>
      <c r="L35" s="60"/>
      <c r="M35" s="60"/>
      <c r="N35" s="60"/>
      <c r="O35" s="238" t="s">
        <v>4432</v>
      </c>
      <c r="P35" s="238">
        <v>4075</v>
      </c>
      <c r="Q35" s="238">
        <v>-45</v>
      </c>
      <c r="R35" s="238">
        <v>96549</v>
      </c>
      <c r="S35" s="238">
        <v>392011815</v>
      </c>
      <c r="T35" s="238">
        <v>4085</v>
      </c>
      <c r="U35" s="238">
        <v>4110</v>
      </c>
      <c r="V35" s="238">
        <v>4025</v>
      </c>
      <c r="W35" s="238">
        <v>158415</v>
      </c>
      <c r="X35" s="238">
        <v>38874942</v>
      </c>
    </row>
    <row r="36" spans="2:24" ht="12" customHeight="1">
      <c r="B36" s="394" t="s">
        <v>4535</v>
      </c>
      <c r="C36" s="397">
        <v>137511375931</v>
      </c>
      <c r="D36" s="397">
        <v>224566275409</v>
      </c>
      <c r="E36" s="398">
        <v>160382520757</v>
      </c>
      <c r="F36" s="399"/>
      <c r="H36" s="394" t="s">
        <v>4536</v>
      </c>
      <c r="I36" s="397">
        <v>-1705151591</v>
      </c>
      <c r="J36" s="397">
        <v>941590155</v>
      </c>
      <c r="K36" s="398">
        <v>-4229128389</v>
      </c>
      <c r="L36" s="60"/>
      <c r="M36" s="60"/>
      <c r="N36" s="60"/>
      <c r="O36" s="238" t="s">
        <v>4433</v>
      </c>
      <c r="P36" s="238">
        <v>4120</v>
      </c>
      <c r="Q36" s="238">
        <v>-15</v>
      </c>
      <c r="R36" s="238">
        <v>75649</v>
      </c>
      <c r="S36" s="238">
        <v>311083635</v>
      </c>
      <c r="T36" s="238">
        <v>4180</v>
      </c>
      <c r="U36" s="238">
        <v>4180</v>
      </c>
      <c r="V36" s="238">
        <v>4085</v>
      </c>
      <c r="W36" s="238">
        <v>160165</v>
      </c>
      <c r="X36" s="238">
        <v>38874942</v>
      </c>
    </row>
    <row r="37" spans="2:24" ht="12" customHeight="1">
      <c r="B37" s="394" t="s">
        <v>23</v>
      </c>
      <c r="C37" s="397">
        <v>764292479010</v>
      </c>
      <c r="D37" s="397">
        <v>1307296345470</v>
      </c>
      <c r="E37" s="398">
        <v>1171003506816</v>
      </c>
      <c r="F37" s="399"/>
      <c r="H37" s="394" t="s">
        <v>61</v>
      </c>
      <c r="I37" s="397">
        <v>9194486551</v>
      </c>
      <c r="J37" s="397">
        <v>75324151850</v>
      </c>
      <c r="K37" s="398">
        <v>21290739593</v>
      </c>
      <c r="L37" s="60"/>
      <c r="M37" s="60"/>
      <c r="N37" s="60"/>
      <c r="O37" s="238" t="s">
        <v>4434</v>
      </c>
      <c r="P37" s="238">
        <v>4135</v>
      </c>
      <c r="Q37" s="238">
        <v>60</v>
      </c>
      <c r="R37" s="238">
        <v>115293</v>
      </c>
      <c r="S37" s="238">
        <v>476807220</v>
      </c>
      <c r="T37" s="238">
        <v>4060</v>
      </c>
      <c r="U37" s="238">
        <v>4165</v>
      </c>
      <c r="V37" s="238">
        <v>4060</v>
      </c>
      <c r="W37" s="238">
        <v>160748</v>
      </c>
      <c r="X37" s="238">
        <v>38874942</v>
      </c>
    </row>
    <row r="38" spans="2:24" ht="12" customHeight="1">
      <c r="B38" s="394" t="s">
        <v>25</v>
      </c>
      <c r="C38" s="397">
        <v>44367951745</v>
      </c>
      <c r="D38" s="397">
        <v>56494602215</v>
      </c>
      <c r="E38" s="398">
        <v>64682656935</v>
      </c>
      <c r="F38" s="399"/>
      <c r="H38" s="394" t="s">
        <v>62</v>
      </c>
      <c r="I38" s="397">
        <v>30280779076</v>
      </c>
      <c r="J38" s="397">
        <v>24354583640</v>
      </c>
      <c r="K38" s="398">
        <v>13807415740</v>
      </c>
      <c r="L38" s="60"/>
      <c r="M38" s="60"/>
      <c r="N38" s="60"/>
      <c r="O38" s="238" t="s">
        <v>4435</v>
      </c>
      <c r="P38" s="238">
        <v>4075</v>
      </c>
      <c r="Q38" s="238">
        <v>5</v>
      </c>
      <c r="R38" s="238">
        <v>114946</v>
      </c>
      <c r="S38" s="238">
        <v>465610825</v>
      </c>
      <c r="T38" s="238">
        <v>4065</v>
      </c>
      <c r="U38" s="238">
        <v>4110</v>
      </c>
      <c r="V38" s="238">
        <v>4015</v>
      </c>
      <c r="W38" s="238">
        <v>158415</v>
      </c>
      <c r="X38" s="238">
        <v>38874942</v>
      </c>
    </row>
    <row r="39" spans="2:24" ht="12" customHeight="1">
      <c r="B39" s="394" t="s">
        <v>4537</v>
      </c>
      <c r="C39" s="395">
        <v>0</v>
      </c>
      <c r="D39" s="397">
        <v>146461441</v>
      </c>
      <c r="E39" s="398">
        <v>443692285</v>
      </c>
      <c r="F39" s="399"/>
      <c r="H39" s="394" t="s">
        <v>1359</v>
      </c>
      <c r="I39" s="397">
        <v>-21086292525</v>
      </c>
      <c r="J39" s="397">
        <v>50969568210</v>
      </c>
      <c r="K39" s="398">
        <v>7483323853</v>
      </c>
      <c r="L39" s="60"/>
      <c r="M39" s="60"/>
      <c r="N39" s="60"/>
      <c r="O39" s="238" t="s">
        <v>4436</v>
      </c>
      <c r="P39" s="238">
        <v>4070</v>
      </c>
      <c r="Q39" s="238">
        <v>0</v>
      </c>
      <c r="R39" s="238">
        <v>76979</v>
      </c>
      <c r="S39" s="238">
        <v>313728585</v>
      </c>
      <c r="T39" s="238">
        <v>4120</v>
      </c>
      <c r="U39" s="238">
        <v>4120</v>
      </c>
      <c r="V39" s="238">
        <v>4055</v>
      </c>
      <c r="W39" s="238">
        <v>158221</v>
      </c>
      <c r="X39" s="238">
        <v>38874942</v>
      </c>
    </row>
    <row r="40" spans="2:24" ht="12" customHeight="1">
      <c r="B40" s="394" t="s">
        <v>4526</v>
      </c>
      <c r="C40" s="397">
        <v>44367951745</v>
      </c>
      <c r="D40" s="397">
        <v>56348140774</v>
      </c>
      <c r="E40" s="398">
        <v>64238964650</v>
      </c>
      <c r="F40" s="399"/>
      <c r="H40" s="394" t="s">
        <v>1360</v>
      </c>
      <c r="I40" s="397">
        <v>9014178710</v>
      </c>
      <c r="J40" s="397">
        <v>-4358618177</v>
      </c>
      <c r="K40" s="398">
        <v>2682045544</v>
      </c>
      <c r="L40" s="93"/>
      <c r="M40" s="93"/>
      <c r="N40" s="60"/>
      <c r="O40" s="238" t="s">
        <v>4437</v>
      </c>
      <c r="P40" s="238">
        <v>4070</v>
      </c>
      <c r="Q40" s="238">
        <v>-5</v>
      </c>
      <c r="R40" s="238">
        <v>71059</v>
      </c>
      <c r="S40" s="238">
        <v>289203930</v>
      </c>
      <c r="T40" s="238">
        <v>4090</v>
      </c>
      <c r="U40" s="238">
        <v>4115</v>
      </c>
      <c r="V40" s="238">
        <v>4045</v>
      </c>
      <c r="W40" s="238">
        <v>158221</v>
      </c>
      <c r="X40" s="238">
        <v>38874942</v>
      </c>
    </row>
    <row r="41" spans="2:24" ht="12" customHeight="1">
      <c r="B41" s="394" t="s">
        <v>4538</v>
      </c>
      <c r="C41" s="401">
        <v>207428794833</v>
      </c>
      <c r="D41" s="397">
        <v>266290936393</v>
      </c>
      <c r="E41" s="398">
        <v>255959527677</v>
      </c>
      <c r="F41" s="399"/>
      <c r="H41" s="394" t="s">
        <v>63</v>
      </c>
      <c r="I41" s="397">
        <v>-12072113815</v>
      </c>
      <c r="J41" s="397">
        <v>46610950033</v>
      </c>
      <c r="K41" s="398">
        <v>10165369397</v>
      </c>
      <c r="L41" s="93"/>
      <c r="M41" s="93"/>
      <c r="N41" s="60"/>
      <c r="O41" s="238" t="s">
        <v>4438</v>
      </c>
      <c r="P41" s="238">
        <v>4075</v>
      </c>
      <c r="Q41" s="238">
        <v>15</v>
      </c>
      <c r="R41" s="238">
        <v>81101</v>
      </c>
      <c r="S41" s="238">
        <v>329164285</v>
      </c>
      <c r="T41" s="238">
        <v>4030</v>
      </c>
      <c r="U41" s="238">
        <v>4115</v>
      </c>
      <c r="V41" s="238">
        <v>4030</v>
      </c>
      <c r="W41" s="238">
        <v>158415</v>
      </c>
      <c r="X41" s="238">
        <v>38874942</v>
      </c>
    </row>
    <row r="42" spans="2:24" ht="12" customHeight="1">
      <c r="B42" s="394" t="s">
        <v>4539</v>
      </c>
      <c r="C42" s="402">
        <v>0</v>
      </c>
      <c r="D42" s="397">
        <v>166588794</v>
      </c>
      <c r="E42" s="398">
        <v>138872755</v>
      </c>
      <c r="F42" s="400"/>
      <c r="H42" s="394" t="s">
        <v>64</v>
      </c>
      <c r="I42" s="397">
        <v>-7898963098</v>
      </c>
      <c r="J42" s="397">
        <v>1732673267</v>
      </c>
      <c r="K42" s="398">
        <v>3443125004</v>
      </c>
      <c r="L42" s="93"/>
      <c r="M42" s="93"/>
      <c r="N42" s="93"/>
      <c r="O42" s="238" t="s">
        <v>2082</v>
      </c>
      <c r="P42" s="238">
        <v>4060</v>
      </c>
      <c r="Q42" s="238">
        <v>80</v>
      </c>
      <c r="R42" s="238">
        <v>183237</v>
      </c>
      <c r="S42" s="238">
        <v>738606595</v>
      </c>
      <c r="T42" s="238">
        <v>3945</v>
      </c>
      <c r="U42" s="238">
        <v>4095</v>
      </c>
      <c r="V42" s="238">
        <v>3925</v>
      </c>
      <c r="W42" s="238">
        <v>157832</v>
      </c>
      <c r="X42" s="238">
        <v>38874942</v>
      </c>
    </row>
    <row r="43" spans="2:24" ht="12" customHeight="1">
      <c r="B43" s="394" t="s">
        <v>4540</v>
      </c>
      <c r="C43" s="401">
        <v>116457269127</v>
      </c>
      <c r="D43" s="397">
        <v>12187661812</v>
      </c>
      <c r="E43" s="398">
        <v>17125634317</v>
      </c>
      <c r="F43" s="399"/>
      <c r="H43" s="394" t="s">
        <v>80</v>
      </c>
      <c r="I43" s="397">
        <v>-6771364753</v>
      </c>
      <c r="J43" s="397">
        <v>1768428700</v>
      </c>
      <c r="K43" s="398">
        <v>2575355495</v>
      </c>
      <c r="L43" s="93"/>
      <c r="M43" s="93"/>
      <c r="N43" s="93"/>
      <c r="O43" s="238" t="s">
        <v>2083</v>
      </c>
      <c r="P43" s="238">
        <v>3980</v>
      </c>
      <c r="Q43" s="238">
        <v>5</v>
      </c>
      <c r="R43" s="238">
        <v>88637</v>
      </c>
      <c r="S43" s="238">
        <v>350300200</v>
      </c>
      <c r="T43" s="238">
        <v>3930</v>
      </c>
      <c r="U43" s="238">
        <v>4010</v>
      </c>
      <c r="V43" s="238">
        <v>3910</v>
      </c>
      <c r="W43" s="238">
        <v>154722</v>
      </c>
      <c r="X43" s="238">
        <v>38874942</v>
      </c>
    </row>
    <row r="44" spans="2:24" ht="12" customHeight="1">
      <c r="B44" s="394" t="s">
        <v>4541</v>
      </c>
      <c r="C44" s="397">
        <v>280052346680</v>
      </c>
      <c r="D44" s="397">
        <v>817900567016</v>
      </c>
      <c r="E44" s="398">
        <v>670384856669</v>
      </c>
      <c r="F44" s="399"/>
      <c r="H44" s="394" t="s">
        <v>81</v>
      </c>
      <c r="I44" s="397">
        <v>-6771364753</v>
      </c>
      <c r="J44" s="397">
        <v>1768428700</v>
      </c>
      <c r="K44" s="398">
        <v>2575355495</v>
      </c>
      <c r="L44" s="93"/>
      <c r="M44" s="93"/>
      <c r="N44" s="93"/>
      <c r="O44" s="238" t="s">
        <v>2087</v>
      </c>
      <c r="P44" s="238">
        <v>3975</v>
      </c>
      <c r="Q44" s="238">
        <v>-15</v>
      </c>
      <c r="R44" s="238">
        <v>91424</v>
      </c>
      <c r="S44" s="238">
        <v>362848565</v>
      </c>
      <c r="T44" s="238">
        <v>4020</v>
      </c>
      <c r="U44" s="238">
        <v>4020</v>
      </c>
      <c r="V44" s="238">
        <v>3940</v>
      </c>
      <c r="W44" s="238">
        <v>154528</v>
      </c>
      <c r="X44" s="238">
        <v>38874942</v>
      </c>
    </row>
    <row r="45" spans="2:24" ht="12" customHeight="1">
      <c r="B45" s="394" t="s">
        <v>4542</v>
      </c>
      <c r="C45" s="397">
        <v>11080901484</v>
      </c>
      <c r="D45" s="397">
        <v>24869682301</v>
      </c>
      <c r="E45" s="398">
        <v>26455986207</v>
      </c>
      <c r="F45" s="399"/>
      <c r="H45" s="394" t="s">
        <v>65</v>
      </c>
      <c r="I45" s="397">
        <v>-1127598345</v>
      </c>
      <c r="J45" s="397">
        <v>-35755433</v>
      </c>
      <c r="K45" s="398">
        <v>867769509</v>
      </c>
      <c r="L45" s="93"/>
      <c r="M45" s="93"/>
      <c r="N45" s="93"/>
      <c r="O45" s="238" t="s">
        <v>2088</v>
      </c>
      <c r="P45" s="238">
        <v>3990</v>
      </c>
      <c r="Q45" s="238">
        <v>40</v>
      </c>
      <c r="R45" s="238">
        <v>75325</v>
      </c>
      <c r="S45" s="238">
        <v>299612595</v>
      </c>
      <c r="T45" s="238">
        <v>4000</v>
      </c>
      <c r="U45" s="238">
        <v>4010</v>
      </c>
      <c r="V45" s="238">
        <v>3930</v>
      </c>
      <c r="W45" s="238">
        <v>155111</v>
      </c>
      <c r="X45" s="238">
        <v>38874942</v>
      </c>
    </row>
    <row r="46" spans="2:24" ht="12" customHeight="1">
      <c r="B46" s="394" t="s">
        <v>4543</v>
      </c>
      <c r="C46" s="402">
        <v>0</v>
      </c>
      <c r="D46" s="397">
        <v>1449210563</v>
      </c>
      <c r="E46" s="398">
        <v>1682822698</v>
      </c>
      <c r="F46" s="399"/>
      <c r="H46" s="394" t="s">
        <v>66</v>
      </c>
      <c r="I46" s="397">
        <v>-797720312</v>
      </c>
      <c r="J46" s="397">
        <v>-958905291</v>
      </c>
      <c r="K46" s="398">
        <v>-3010607494</v>
      </c>
      <c r="L46" s="60"/>
      <c r="M46" s="60"/>
      <c r="N46" s="93"/>
      <c r="O46" s="238" t="s">
        <v>2089</v>
      </c>
      <c r="P46" s="238">
        <v>3950</v>
      </c>
      <c r="Q46" s="238">
        <v>-105</v>
      </c>
      <c r="R46" s="238">
        <v>190516</v>
      </c>
      <c r="S46" s="238">
        <v>754477855</v>
      </c>
      <c r="T46" s="238">
        <v>4010</v>
      </c>
      <c r="U46" s="238">
        <v>4040</v>
      </c>
      <c r="V46" s="238">
        <v>3920</v>
      </c>
      <c r="W46" s="238">
        <v>153556</v>
      </c>
      <c r="X46" s="238">
        <v>38874942</v>
      </c>
    </row>
    <row r="47" spans="2:24" ht="12" customHeight="1">
      <c r="B47" s="394" t="s">
        <v>4544</v>
      </c>
      <c r="C47" s="397">
        <v>1007173681</v>
      </c>
      <c r="D47" s="397">
        <v>2712149426</v>
      </c>
      <c r="E47" s="398">
        <v>6745364758</v>
      </c>
      <c r="F47" s="399"/>
      <c r="H47" s="394" t="s">
        <v>1476</v>
      </c>
      <c r="I47" s="397">
        <v>-366447821</v>
      </c>
      <c r="J47" s="397">
        <v>518500929</v>
      </c>
      <c r="K47" s="398">
        <v>3811353330</v>
      </c>
      <c r="L47" s="60"/>
      <c r="M47" s="60"/>
      <c r="N47" s="93"/>
      <c r="O47" s="238" t="s">
        <v>2090</v>
      </c>
      <c r="P47" s="238">
        <v>4055</v>
      </c>
      <c r="Q47" s="238">
        <v>0</v>
      </c>
      <c r="R47" s="238">
        <v>90330</v>
      </c>
      <c r="S47" s="238">
        <v>365136385</v>
      </c>
      <c r="T47" s="238">
        <v>4115</v>
      </c>
      <c r="U47" s="238">
        <v>4115</v>
      </c>
      <c r="V47" s="238">
        <v>4020</v>
      </c>
      <c r="W47" s="238">
        <v>157638</v>
      </c>
      <c r="X47" s="238">
        <v>38874942</v>
      </c>
    </row>
    <row r="48" spans="2:24" ht="12" customHeight="1">
      <c r="B48" s="394" t="s">
        <v>26</v>
      </c>
      <c r="C48" s="397">
        <v>103898041460</v>
      </c>
      <c r="D48" s="397">
        <v>125224946950</v>
      </c>
      <c r="E48" s="398">
        <v>127827784800</v>
      </c>
      <c r="F48" s="399"/>
      <c r="H48" s="394" t="s">
        <v>1477</v>
      </c>
      <c r="I48" s="397">
        <v>36569788</v>
      </c>
      <c r="J48" s="397">
        <v>404648929</v>
      </c>
      <c r="K48" s="398">
        <v>67023673</v>
      </c>
      <c r="L48" s="403"/>
      <c r="M48" s="403"/>
      <c r="N48" s="60"/>
      <c r="O48" s="238" t="s">
        <v>2091</v>
      </c>
      <c r="P48" s="238">
        <v>4055</v>
      </c>
      <c r="Q48" s="238">
        <v>-55</v>
      </c>
      <c r="R48" s="238">
        <v>136104</v>
      </c>
      <c r="S48" s="238">
        <v>554630330</v>
      </c>
      <c r="T48" s="238">
        <v>4105</v>
      </c>
      <c r="U48" s="238">
        <v>4120</v>
      </c>
      <c r="V48" s="238">
        <v>4035</v>
      </c>
      <c r="W48" s="238">
        <v>157638</v>
      </c>
      <c r="X48" s="238">
        <v>38874942</v>
      </c>
    </row>
    <row r="49" spans="2:24" ht="12" customHeight="1">
      <c r="B49" s="394" t="s">
        <v>4545</v>
      </c>
      <c r="C49" s="401">
        <v>260588259</v>
      </c>
      <c r="D49" s="397">
        <v>10777753394</v>
      </c>
      <c r="E49" s="398">
        <v>10590784380</v>
      </c>
      <c r="F49" s="399"/>
      <c r="H49" s="394" t="s">
        <v>67</v>
      </c>
      <c r="I49" s="397">
        <v>-19971076913</v>
      </c>
      <c r="J49" s="397">
        <v>48343623300</v>
      </c>
      <c r="K49" s="398">
        <v>13608494401</v>
      </c>
      <c r="L49" s="93"/>
      <c r="M49" s="93"/>
      <c r="N49" s="60"/>
      <c r="O49" s="238" t="s">
        <v>2093</v>
      </c>
      <c r="P49" s="238">
        <v>4110</v>
      </c>
      <c r="Q49" s="238">
        <v>-80</v>
      </c>
      <c r="R49" s="238">
        <v>119687</v>
      </c>
      <c r="S49" s="238">
        <v>492920975</v>
      </c>
      <c r="T49" s="238">
        <v>4190</v>
      </c>
      <c r="U49" s="238">
        <v>4190</v>
      </c>
      <c r="V49" s="238">
        <v>4090</v>
      </c>
      <c r="W49" s="238">
        <v>159776</v>
      </c>
      <c r="X49" s="238">
        <v>38874942</v>
      </c>
    </row>
    <row r="50" spans="2:24" ht="12" customHeight="1">
      <c r="B50" s="394" t="s">
        <v>32</v>
      </c>
      <c r="C50" s="397">
        <v>1793753460658</v>
      </c>
      <c r="D50" s="397">
        <v>2214101549468</v>
      </c>
      <c r="E50" s="398">
        <v>2073883264030</v>
      </c>
      <c r="F50" s="399"/>
      <c r="H50" s="394" t="s">
        <v>68</v>
      </c>
      <c r="I50" s="395"/>
      <c r="J50" s="395"/>
      <c r="K50" s="396"/>
      <c r="L50" s="93"/>
      <c r="M50" s="93"/>
      <c r="N50" s="403"/>
      <c r="O50" s="238" t="s">
        <v>2096</v>
      </c>
      <c r="P50" s="238">
        <v>4190</v>
      </c>
      <c r="Q50" s="238">
        <v>30</v>
      </c>
      <c r="R50" s="238">
        <v>84067</v>
      </c>
      <c r="S50" s="238">
        <v>352412175</v>
      </c>
      <c r="T50" s="238">
        <v>4120</v>
      </c>
      <c r="U50" s="238">
        <v>4235</v>
      </c>
      <c r="V50" s="238">
        <v>4120</v>
      </c>
      <c r="W50" s="238">
        <v>162886</v>
      </c>
      <c r="X50" s="238">
        <v>38874942</v>
      </c>
    </row>
    <row r="51" spans="2:24" ht="12" customHeight="1">
      <c r="B51" s="394" t="s">
        <v>33</v>
      </c>
      <c r="C51" s="395"/>
      <c r="D51" s="395"/>
      <c r="E51" s="396"/>
      <c r="F51" s="399"/>
      <c r="H51" s="394" t="s">
        <v>1361</v>
      </c>
      <c r="I51" s="397">
        <v>-12396053888</v>
      </c>
      <c r="J51" s="397">
        <v>46392012554</v>
      </c>
      <c r="K51" s="398">
        <v>10487698799</v>
      </c>
      <c r="L51" s="93"/>
      <c r="M51" s="93"/>
      <c r="N51" s="93"/>
      <c r="O51" s="238" t="s">
        <v>2098</v>
      </c>
      <c r="P51" s="238">
        <v>4160</v>
      </c>
      <c r="Q51" s="238">
        <v>50</v>
      </c>
      <c r="R51" s="238">
        <v>95883</v>
      </c>
      <c r="S51" s="238">
        <v>400206130</v>
      </c>
      <c r="T51" s="238">
        <v>4115</v>
      </c>
      <c r="U51" s="238">
        <v>4230</v>
      </c>
      <c r="V51" s="238">
        <v>4115</v>
      </c>
      <c r="W51" s="238">
        <v>161720</v>
      </c>
      <c r="X51" s="238">
        <v>38874942</v>
      </c>
    </row>
    <row r="52" spans="2:24" ht="12" customHeight="1">
      <c r="B52" s="394" t="s">
        <v>34</v>
      </c>
      <c r="C52" s="397">
        <v>1271614021368</v>
      </c>
      <c r="D52" s="397">
        <v>1185873337155</v>
      </c>
      <c r="E52" s="398">
        <v>1161808135570</v>
      </c>
      <c r="F52" s="399"/>
      <c r="H52" s="394" t="s">
        <v>1362</v>
      </c>
      <c r="I52" s="397">
        <v>323940073</v>
      </c>
      <c r="J52" s="397">
        <v>218937479</v>
      </c>
      <c r="K52" s="398">
        <v>-322329402</v>
      </c>
      <c r="N52" s="93"/>
      <c r="O52" s="238" t="s">
        <v>2100</v>
      </c>
      <c r="P52" s="238">
        <v>4110</v>
      </c>
      <c r="Q52" s="238">
        <v>-105</v>
      </c>
      <c r="R52" s="238">
        <v>346168</v>
      </c>
      <c r="S52" s="238">
        <v>1431412220</v>
      </c>
      <c r="T52" s="238">
        <v>4215</v>
      </c>
      <c r="U52" s="238">
        <v>4275</v>
      </c>
      <c r="V52" s="238">
        <v>4025</v>
      </c>
      <c r="W52" s="238">
        <v>159776</v>
      </c>
      <c r="X52" s="238">
        <v>38874942</v>
      </c>
    </row>
    <row r="53" spans="2:24" ht="12" customHeight="1">
      <c r="B53" s="394" t="s">
        <v>35</v>
      </c>
      <c r="C53" s="397">
        <v>385716435489</v>
      </c>
      <c r="D53" s="397">
        <v>446620588271</v>
      </c>
      <c r="E53" s="398">
        <v>476062927936</v>
      </c>
      <c r="F53" s="399"/>
      <c r="H53" s="394" t="s">
        <v>69</v>
      </c>
      <c r="I53" s="395"/>
      <c r="J53" s="395"/>
      <c r="K53" s="396"/>
      <c r="N53" s="93"/>
      <c r="O53" s="238" t="s">
        <v>2102</v>
      </c>
      <c r="P53" s="238">
        <v>4215</v>
      </c>
      <c r="Q53" s="238">
        <v>95</v>
      </c>
      <c r="R53" s="238">
        <v>144444</v>
      </c>
      <c r="S53" s="238">
        <v>600876660</v>
      </c>
      <c r="T53" s="238">
        <v>4170</v>
      </c>
      <c r="U53" s="238">
        <v>4215</v>
      </c>
      <c r="V53" s="238">
        <v>4110</v>
      </c>
      <c r="W53" s="238">
        <v>163858</v>
      </c>
      <c r="X53" s="238">
        <v>38874942</v>
      </c>
    </row>
    <row r="54" spans="2:24" ht="12" customHeight="1">
      <c r="B54" s="394" t="s">
        <v>4546</v>
      </c>
      <c r="C54" s="397">
        <v>262448907217</v>
      </c>
      <c r="D54" s="397">
        <v>356432282074</v>
      </c>
      <c r="E54" s="398">
        <v>400971684557</v>
      </c>
      <c r="F54" s="400"/>
      <c r="H54" s="394" t="s">
        <v>70</v>
      </c>
      <c r="I54" s="397">
        <v>-20295016986</v>
      </c>
      <c r="J54" s="397">
        <v>48124685821</v>
      </c>
      <c r="K54" s="398">
        <v>13930823803</v>
      </c>
      <c r="O54" s="238" t="s">
        <v>2105</v>
      </c>
      <c r="P54" s="238">
        <v>4120</v>
      </c>
      <c r="Q54" s="238">
        <v>-40</v>
      </c>
      <c r="R54" s="238">
        <v>127385</v>
      </c>
      <c r="S54" s="238">
        <v>522426200</v>
      </c>
      <c r="T54" s="238">
        <v>4165</v>
      </c>
      <c r="U54" s="238">
        <v>4165</v>
      </c>
      <c r="V54" s="238">
        <v>4070</v>
      </c>
      <c r="W54" s="238">
        <v>160165</v>
      </c>
      <c r="X54" s="238">
        <v>38874942</v>
      </c>
    </row>
    <row r="55" spans="2:24" ht="12" customHeight="1">
      <c r="B55" s="394" t="s">
        <v>4547</v>
      </c>
      <c r="C55" s="397">
        <v>123267528272</v>
      </c>
      <c r="D55" s="397">
        <v>90188306197</v>
      </c>
      <c r="E55" s="398">
        <v>75091243379</v>
      </c>
      <c r="F55" s="399"/>
      <c r="H55" s="394" t="s">
        <v>71</v>
      </c>
      <c r="I55" s="397">
        <v>323940073</v>
      </c>
      <c r="J55" s="397">
        <v>218937479</v>
      </c>
      <c r="K55" s="398">
        <v>-322329402</v>
      </c>
      <c r="L55" s="93"/>
      <c r="O55" s="238" t="s">
        <v>2108</v>
      </c>
      <c r="P55" s="238">
        <v>4160</v>
      </c>
      <c r="Q55" s="238">
        <v>60</v>
      </c>
      <c r="R55" s="238">
        <v>128265</v>
      </c>
      <c r="S55" s="238">
        <v>530748095</v>
      </c>
      <c r="T55" s="238">
        <v>4075</v>
      </c>
      <c r="U55" s="238">
        <v>4195</v>
      </c>
      <c r="V55" s="238">
        <v>4060</v>
      </c>
      <c r="W55" s="238">
        <v>161720</v>
      </c>
      <c r="X55" s="238">
        <v>38874942</v>
      </c>
    </row>
    <row r="56" spans="2:24" ht="12" customHeight="1">
      <c r="B56" s="394" t="s">
        <v>4548</v>
      </c>
      <c r="C56" s="397">
        <v>39365136665</v>
      </c>
      <c r="D56" s="397">
        <v>34689046396</v>
      </c>
      <c r="E56" s="398">
        <v>52417241954</v>
      </c>
      <c r="F56" s="399"/>
      <c r="H56" s="394" t="s">
        <v>4549</v>
      </c>
      <c r="I56" s="395"/>
      <c r="J56" s="395"/>
      <c r="K56" s="396"/>
      <c r="L56" s="93"/>
      <c r="M56" s="61"/>
      <c r="O56" s="238" t="s">
        <v>2109</v>
      </c>
      <c r="P56" s="238">
        <v>4100</v>
      </c>
      <c r="Q56" s="238">
        <v>10</v>
      </c>
      <c r="R56" s="238">
        <v>117659</v>
      </c>
      <c r="S56" s="238">
        <v>477867795</v>
      </c>
      <c r="T56" s="238">
        <v>4075</v>
      </c>
      <c r="U56" s="238">
        <v>4120</v>
      </c>
      <c r="V56" s="238">
        <v>4025</v>
      </c>
      <c r="W56" s="238">
        <v>159387</v>
      </c>
      <c r="X56" s="238">
        <v>38874942</v>
      </c>
    </row>
    <row r="57" spans="2:24" ht="12" customHeight="1">
      <c r="B57" s="394" t="s">
        <v>4550</v>
      </c>
      <c r="C57" s="397">
        <v>98743439635</v>
      </c>
      <c r="D57" s="397">
        <v>219068494764</v>
      </c>
      <c r="E57" s="398">
        <v>256407520133</v>
      </c>
      <c r="F57" s="399"/>
      <c r="H57" s="394" t="s">
        <v>383</v>
      </c>
      <c r="I57" s="395">
        <v>-245</v>
      </c>
      <c r="J57" s="395">
        <v>584</v>
      </c>
      <c r="K57" s="396">
        <v>87</v>
      </c>
      <c r="L57" s="93"/>
      <c r="O57" s="238" t="s">
        <v>2112</v>
      </c>
      <c r="P57" s="238">
        <v>4090</v>
      </c>
      <c r="Q57" s="238">
        <v>-10</v>
      </c>
      <c r="R57" s="238">
        <v>110194</v>
      </c>
      <c r="S57" s="238">
        <v>450435170</v>
      </c>
      <c r="T57" s="238">
        <v>4060</v>
      </c>
      <c r="U57" s="238">
        <v>4125</v>
      </c>
      <c r="V57" s="238">
        <v>4010</v>
      </c>
      <c r="W57" s="238">
        <v>158999</v>
      </c>
      <c r="X57" s="238">
        <v>38874942</v>
      </c>
    </row>
    <row r="58" spans="2:24" ht="12" customHeight="1">
      <c r="B58" s="394" t="s">
        <v>4551</v>
      </c>
      <c r="C58" s="397">
        <v>128575417786</v>
      </c>
      <c r="D58" s="397">
        <v>156697223816</v>
      </c>
      <c r="E58" s="398">
        <v>29729447854</v>
      </c>
      <c r="F58" s="399"/>
      <c r="H58" s="394" t="s">
        <v>1370</v>
      </c>
      <c r="I58" s="395">
        <v>-245</v>
      </c>
      <c r="J58" s="395">
        <v>584</v>
      </c>
      <c r="K58" s="396">
        <v>87</v>
      </c>
      <c r="L58" s="93"/>
      <c r="M58" s="93"/>
      <c r="O58" s="238" t="s">
        <v>2113</v>
      </c>
      <c r="P58" s="238">
        <v>4100</v>
      </c>
      <c r="Q58" s="238">
        <v>-105</v>
      </c>
      <c r="R58" s="238">
        <v>185787</v>
      </c>
      <c r="S58" s="238">
        <v>769013455</v>
      </c>
      <c r="T58" s="238">
        <v>4195</v>
      </c>
      <c r="U58" s="238">
        <v>4200</v>
      </c>
      <c r="V58" s="238">
        <v>4070</v>
      </c>
      <c r="W58" s="238">
        <v>159387</v>
      </c>
      <c r="X58" s="238">
        <v>38874942</v>
      </c>
    </row>
    <row r="59" spans="2:24" ht="12" customHeight="1">
      <c r="B59" s="394" t="s">
        <v>83</v>
      </c>
      <c r="C59" s="397">
        <v>49409481907</v>
      </c>
      <c r="D59" s="397">
        <v>23026778073</v>
      </c>
      <c r="E59" s="398">
        <v>18696305613</v>
      </c>
      <c r="F59" s="399"/>
      <c r="H59" s="394" t="s">
        <v>524</v>
      </c>
      <c r="I59" s="395">
        <v>-245</v>
      </c>
      <c r="J59" s="395">
        <v>576</v>
      </c>
      <c r="K59" s="396">
        <v>87</v>
      </c>
      <c r="L59" s="93"/>
      <c r="O59" s="238" t="s">
        <v>2114</v>
      </c>
      <c r="P59" s="238">
        <v>4205</v>
      </c>
      <c r="Q59" s="238">
        <v>-105</v>
      </c>
      <c r="R59" s="238">
        <v>161698</v>
      </c>
      <c r="S59" s="238">
        <v>685294740</v>
      </c>
      <c r="T59" s="238">
        <v>4280</v>
      </c>
      <c r="U59" s="238">
        <v>4320</v>
      </c>
      <c r="V59" s="238">
        <v>4200</v>
      </c>
      <c r="W59" s="238">
        <v>163469</v>
      </c>
      <c r="X59" s="238">
        <v>38874942</v>
      </c>
    </row>
    <row r="60" spans="2:24" ht="12" customHeight="1">
      <c r="B60" s="394" t="s">
        <v>4552</v>
      </c>
      <c r="C60" s="395">
        <v>0</v>
      </c>
      <c r="D60" s="397">
        <v>273720359</v>
      </c>
      <c r="E60" s="396">
        <v>0</v>
      </c>
      <c r="F60" s="400"/>
      <c r="H60" s="394" t="s">
        <v>1372</v>
      </c>
      <c r="I60" s="395">
        <v>-245</v>
      </c>
      <c r="J60" s="395">
        <v>576</v>
      </c>
      <c r="K60" s="396">
        <v>87</v>
      </c>
      <c r="O60" s="238" t="s">
        <v>2115</v>
      </c>
      <c r="P60" s="238">
        <v>4310</v>
      </c>
      <c r="Q60" s="238">
        <v>30</v>
      </c>
      <c r="R60" s="238">
        <v>247590</v>
      </c>
      <c r="S60" s="238">
        <v>1053839360</v>
      </c>
      <c r="T60" s="238">
        <v>4220</v>
      </c>
      <c r="U60" s="238">
        <v>4350</v>
      </c>
      <c r="V60" s="238">
        <v>4195</v>
      </c>
      <c r="W60" s="238">
        <v>167551</v>
      </c>
      <c r="X60" s="238">
        <v>38874942</v>
      </c>
    </row>
    <row r="61" spans="2:24" ht="12" customHeight="1">
      <c r="B61" s="394" t="s">
        <v>4553</v>
      </c>
      <c r="C61" s="397">
        <v>569804109886</v>
      </c>
      <c r="D61" s="397">
        <v>305497485476</v>
      </c>
      <c r="E61" s="398">
        <v>328494692080</v>
      </c>
      <c r="F61" s="399"/>
      <c r="H61" s="394" t="s">
        <v>4554</v>
      </c>
      <c r="I61" s="395">
        <v>-142</v>
      </c>
      <c r="J61" s="395">
        <v>534</v>
      </c>
      <c r="K61" s="396">
        <v>122</v>
      </c>
      <c r="O61" s="238" t="s">
        <v>2117</v>
      </c>
      <c r="P61" s="238">
        <v>4280</v>
      </c>
      <c r="Q61" s="238">
        <v>-220</v>
      </c>
      <c r="R61" s="238">
        <v>611853</v>
      </c>
      <c r="S61" s="238">
        <v>2657387355</v>
      </c>
      <c r="T61" s="238">
        <v>4290</v>
      </c>
      <c r="U61" s="238">
        <v>4450</v>
      </c>
      <c r="V61" s="238">
        <v>4270</v>
      </c>
      <c r="W61" s="238">
        <v>166385</v>
      </c>
      <c r="X61" s="238">
        <v>38874942</v>
      </c>
    </row>
    <row r="62" spans="2:24" ht="12" customHeight="1">
      <c r="B62" s="394" t="s">
        <v>39</v>
      </c>
      <c r="C62" s="397">
        <v>256478975323</v>
      </c>
      <c r="D62" s="397">
        <v>635597025075</v>
      </c>
      <c r="E62" s="398">
        <v>560288202311</v>
      </c>
      <c r="F62" s="399"/>
      <c r="H62" s="394" t="s">
        <v>4555</v>
      </c>
      <c r="I62" s="395">
        <v>-142</v>
      </c>
      <c r="J62" s="395">
        <v>534</v>
      </c>
      <c r="K62" s="396">
        <v>122</v>
      </c>
      <c r="O62" s="238" t="s">
        <v>2119</v>
      </c>
      <c r="P62" s="238">
        <v>4500</v>
      </c>
      <c r="Q62" s="238">
        <v>-530</v>
      </c>
      <c r="R62" s="238">
        <v>471161</v>
      </c>
      <c r="S62" s="238">
        <v>2234884970</v>
      </c>
      <c r="T62" s="238">
        <v>5110</v>
      </c>
      <c r="U62" s="238">
        <v>5110</v>
      </c>
      <c r="V62" s="238">
        <v>4500</v>
      </c>
      <c r="W62" s="238">
        <v>174937</v>
      </c>
      <c r="X62" s="238">
        <v>38874942</v>
      </c>
    </row>
    <row r="63" spans="2:24" ht="12" customHeight="1">
      <c r="B63" s="394" t="s">
        <v>1431</v>
      </c>
      <c r="C63" s="397">
        <v>31313236807</v>
      </c>
      <c r="D63" s="397">
        <v>52979711064</v>
      </c>
      <c r="E63" s="398">
        <v>54371067396</v>
      </c>
      <c r="F63" s="399"/>
      <c r="H63" s="394" t="s">
        <v>4556</v>
      </c>
      <c r="I63" s="395">
        <v>-142</v>
      </c>
      <c r="J63" s="395">
        <v>528</v>
      </c>
      <c r="K63" s="396">
        <v>122</v>
      </c>
      <c r="O63" s="238" t="s">
        <v>2121</v>
      </c>
      <c r="P63" s="238">
        <v>5030</v>
      </c>
      <c r="Q63" s="238">
        <v>30</v>
      </c>
      <c r="R63" s="238">
        <v>189151</v>
      </c>
      <c r="S63" s="238">
        <v>952710525</v>
      </c>
      <c r="T63" s="238">
        <v>5050</v>
      </c>
      <c r="U63" s="238">
        <v>5090</v>
      </c>
      <c r="V63" s="238">
        <v>4970</v>
      </c>
      <c r="W63" s="238">
        <v>195541</v>
      </c>
      <c r="X63" s="238">
        <v>38874942</v>
      </c>
    </row>
    <row r="64" spans="2:24" ht="12" customHeight="1">
      <c r="B64" s="394" t="s">
        <v>4557</v>
      </c>
      <c r="C64" s="397">
        <v>75331238</v>
      </c>
      <c r="D64" s="397">
        <v>219105123</v>
      </c>
      <c r="E64" s="398">
        <v>913088501</v>
      </c>
      <c r="F64" s="399"/>
      <c r="H64" s="420" t="s">
        <v>4555</v>
      </c>
      <c r="I64" s="423">
        <v>-142</v>
      </c>
      <c r="J64" s="423">
        <v>528</v>
      </c>
      <c r="K64" s="424">
        <v>122</v>
      </c>
      <c r="O64" s="238" t="s">
        <v>2122</v>
      </c>
      <c r="P64" s="238">
        <v>5000</v>
      </c>
      <c r="Q64" s="238">
        <v>50</v>
      </c>
      <c r="R64" s="238">
        <v>100150</v>
      </c>
      <c r="S64" s="238">
        <v>500225575</v>
      </c>
      <c r="T64" s="238">
        <v>4980</v>
      </c>
      <c r="U64" s="238">
        <v>5070</v>
      </c>
      <c r="V64" s="238">
        <v>4920</v>
      </c>
      <c r="W64" s="238">
        <v>194375</v>
      </c>
      <c r="X64" s="238">
        <v>38874942</v>
      </c>
    </row>
    <row r="65" spans="2:26" ht="12" customHeight="1">
      <c r="B65" s="394" t="s">
        <v>4547</v>
      </c>
      <c r="C65" s="397">
        <v>31237905569</v>
      </c>
      <c r="D65" s="397">
        <v>52760605941</v>
      </c>
      <c r="E65" s="398">
        <v>53457978895</v>
      </c>
      <c r="F65" s="399"/>
      <c r="H65" s="93"/>
      <c r="I65" s="418"/>
      <c r="J65" s="418"/>
      <c r="O65" s="238" t="s">
        <v>2124</v>
      </c>
      <c r="P65" s="238">
        <v>4950</v>
      </c>
      <c r="Q65" s="238">
        <v>-35</v>
      </c>
      <c r="R65" s="238">
        <v>145901</v>
      </c>
      <c r="S65" s="238">
        <v>718420120</v>
      </c>
      <c r="T65" s="238">
        <v>5000</v>
      </c>
      <c r="U65" s="238">
        <v>5060</v>
      </c>
      <c r="V65" s="238">
        <v>4855</v>
      </c>
      <c r="W65" s="238">
        <v>192431</v>
      </c>
      <c r="X65" s="238">
        <v>38874942</v>
      </c>
    </row>
    <row r="66" spans="2:26" ht="12" customHeight="1">
      <c r="B66" s="394" t="s">
        <v>4558</v>
      </c>
      <c r="C66" s="397">
        <v>144247601575</v>
      </c>
      <c r="D66" s="397">
        <v>421126613512</v>
      </c>
      <c r="E66" s="398">
        <v>347641137367</v>
      </c>
      <c r="F66" s="399"/>
      <c r="J66" s="244" t="s">
        <v>4559</v>
      </c>
      <c r="O66" s="238" t="s">
        <v>2126</v>
      </c>
      <c r="P66" s="238">
        <v>4985</v>
      </c>
      <c r="Q66" s="238">
        <v>80</v>
      </c>
      <c r="R66" s="238">
        <v>165683</v>
      </c>
      <c r="S66" s="238">
        <v>826721100</v>
      </c>
      <c r="T66" s="238">
        <v>4905</v>
      </c>
      <c r="U66" s="238">
        <v>5050</v>
      </c>
      <c r="V66" s="238">
        <v>4905</v>
      </c>
      <c r="W66" s="238">
        <v>193792</v>
      </c>
      <c r="X66" s="238">
        <v>38874942</v>
      </c>
    </row>
    <row r="67" spans="2:26" ht="12" customHeight="1">
      <c r="B67" s="394" t="s">
        <v>4312</v>
      </c>
      <c r="C67" s="397">
        <v>37243697391</v>
      </c>
      <c r="D67" s="397">
        <v>22068993896</v>
      </c>
      <c r="E67" s="398">
        <v>28499633233</v>
      </c>
      <c r="F67" s="400"/>
      <c r="H67" s="425" t="s">
        <v>2743</v>
      </c>
      <c r="I67" s="426">
        <v>6921238</v>
      </c>
      <c r="J67" s="427">
        <v>9560123</v>
      </c>
      <c r="O67" s="238" t="s">
        <v>2128</v>
      </c>
      <c r="P67" s="238">
        <v>4905</v>
      </c>
      <c r="Q67" s="238">
        <v>-105</v>
      </c>
      <c r="R67" s="238">
        <v>200130</v>
      </c>
      <c r="S67" s="238">
        <v>979299285</v>
      </c>
      <c r="T67" s="238">
        <v>5010</v>
      </c>
      <c r="U67" s="238">
        <v>5030</v>
      </c>
      <c r="V67" s="238">
        <v>4820</v>
      </c>
      <c r="W67" s="238">
        <v>190682</v>
      </c>
      <c r="X67" s="238">
        <v>38874942</v>
      </c>
    </row>
    <row r="68" spans="2:26" ht="12" customHeight="1">
      <c r="B68" s="394" t="s">
        <v>4560</v>
      </c>
      <c r="C68" s="397">
        <v>3720095037</v>
      </c>
      <c r="D68" s="397">
        <v>56982951318</v>
      </c>
      <c r="E68" s="398">
        <v>39952804952</v>
      </c>
      <c r="F68" s="399"/>
      <c r="H68" s="425" t="s">
        <v>74</v>
      </c>
      <c r="I68" s="426">
        <v>322670</v>
      </c>
      <c r="J68" s="427">
        <v>671294</v>
      </c>
      <c r="O68" s="238" t="s">
        <v>2130</v>
      </c>
      <c r="P68" s="238">
        <v>5010</v>
      </c>
      <c r="Q68" s="238">
        <v>-120</v>
      </c>
      <c r="R68" s="238">
        <v>231674</v>
      </c>
      <c r="S68" s="238">
        <v>1165415390</v>
      </c>
      <c r="T68" s="238">
        <v>5150</v>
      </c>
      <c r="U68" s="238">
        <v>5170</v>
      </c>
      <c r="V68" s="238">
        <v>4980</v>
      </c>
      <c r="W68" s="238">
        <v>194763</v>
      </c>
      <c r="X68" s="238">
        <v>38874942</v>
      </c>
    </row>
    <row r="69" spans="2:26" ht="12" customHeight="1">
      <c r="B69" s="394" t="s">
        <v>4561</v>
      </c>
      <c r="C69" s="397">
        <v>22556191512</v>
      </c>
      <c r="D69" s="397">
        <v>26789479911</v>
      </c>
      <c r="E69" s="398">
        <v>29447990814</v>
      </c>
      <c r="F69" s="399"/>
      <c r="H69" s="425" t="s">
        <v>2745</v>
      </c>
      <c r="I69" s="428" t="s">
        <v>115</v>
      </c>
      <c r="J69" s="427">
        <v>18079</v>
      </c>
      <c r="O69" s="238" t="s">
        <v>2131</v>
      </c>
      <c r="P69" s="238">
        <v>5130</v>
      </c>
      <c r="Q69" s="238">
        <v>50</v>
      </c>
      <c r="R69" s="238">
        <v>193627</v>
      </c>
      <c r="S69" s="238">
        <v>993594750</v>
      </c>
      <c r="T69" s="238">
        <v>5110</v>
      </c>
      <c r="U69" s="238">
        <v>5200</v>
      </c>
      <c r="V69" s="238">
        <v>5080</v>
      </c>
      <c r="W69" s="238">
        <v>199428</v>
      </c>
      <c r="X69" s="238">
        <v>38874942</v>
      </c>
    </row>
    <row r="70" spans="2:26" ht="12" customHeight="1">
      <c r="B70" s="394" t="s">
        <v>76</v>
      </c>
      <c r="C70" s="397">
        <v>17398153001</v>
      </c>
      <c r="D70" s="397">
        <v>55649275374</v>
      </c>
      <c r="E70" s="398">
        <v>60375568549</v>
      </c>
      <c r="F70" s="399"/>
      <c r="O70" s="238" t="s">
        <v>2132</v>
      </c>
      <c r="P70" s="238">
        <v>5080</v>
      </c>
      <c r="Q70" s="238">
        <v>85</v>
      </c>
      <c r="R70" s="238">
        <v>131682</v>
      </c>
      <c r="S70" s="238">
        <v>662381770</v>
      </c>
      <c r="T70" s="238">
        <v>5030</v>
      </c>
      <c r="U70" s="238">
        <v>5080</v>
      </c>
      <c r="V70" s="238">
        <v>4985</v>
      </c>
      <c r="W70" s="238">
        <v>197485</v>
      </c>
      <c r="X70" s="238">
        <v>38874942</v>
      </c>
    </row>
    <row r="71" spans="2:26" ht="12" customHeight="1">
      <c r="B71" s="394" t="s">
        <v>42</v>
      </c>
      <c r="C71" s="397">
        <v>1528092996691</v>
      </c>
      <c r="D71" s="397">
        <v>1821470362230</v>
      </c>
      <c r="E71" s="398">
        <v>1722096337881</v>
      </c>
      <c r="F71" s="399"/>
      <c r="H71" s="49" t="s">
        <v>4562</v>
      </c>
      <c r="I71" s="429">
        <f>I30+SUM(I67:I69)*10^3</f>
        <v>67401645322</v>
      </c>
      <c r="J71" s="429">
        <f t="shared" ref="J71" si="1">J30+SUM(J67:J69)*10^3</f>
        <v>159748177419</v>
      </c>
      <c r="O71" s="238" t="s">
        <v>2133</v>
      </c>
      <c r="P71" s="238">
        <v>4995</v>
      </c>
      <c r="Q71" s="238">
        <v>-25</v>
      </c>
      <c r="R71" s="238">
        <v>184916</v>
      </c>
      <c r="S71" s="238">
        <v>918935130</v>
      </c>
      <c r="T71" s="238">
        <v>4980</v>
      </c>
      <c r="U71" s="238">
        <v>5080</v>
      </c>
      <c r="V71" s="238">
        <v>4910</v>
      </c>
      <c r="W71" s="238">
        <v>194180</v>
      </c>
      <c r="X71" s="238">
        <v>38874942</v>
      </c>
    </row>
    <row r="72" spans="2:26" ht="12" customHeight="1">
      <c r="B72" s="394" t="s">
        <v>43</v>
      </c>
      <c r="C72" s="395"/>
      <c r="D72" s="395"/>
      <c r="E72" s="396"/>
      <c r="F72" s="399"/>
      <c r="G72" s="399"/>
      <c r="O72" s="238" t="s">
        <v>2134</v>
      </c>
      <c r="P72" s="238">
        <v>5020</v>
      </c>
      <c r="Q72" s="238">
        <v>-20</v>
      </c>
      <c r="R72" s="238">
        <v>237442</v>
      </c>
      <c r="S72" s="238">
        <v>1187805150</v>
      </c>
      <c r="T72" s="238">
        <v>5070</v>
      </c>
      <c r="U72" s="238">
        <v>5120</v>
      </c>
      <c r="V72" s="238">
        <v>4955</v>
      </c>
      <c r="W72" s="238">
        <v>195152</v>
      </c>
      <c r="X72" s="238">
        <v>38874942</v>
      </c>
    </row>
    <row r="73" spans="2:26" ht="12" customHeight="1">
      <c r="B73" s="394" t="s">
        <v>44</v>
      </c>
      <c r="C73" s="397">
        <v>255361810260</v>
      </c>
      <c r="D73" s="397">
        <v>382656473704</v>
      </c>
      <c r="E73" s="398">
        <v>342041564403</v>
      </c>
      <c r="F73" s="399"/>
      <c r="G73" s="399"/>
      <c r="O73" s="238" t="s">
        <v>2135</v>
      </c>
      <c r="P73" s="238">
        <v>5040</v>
      </c>
      <c r="Q73" s="238">
        <v>-180</v>
      </c>
      <c r="R73" s="238">
        <v>465249</v>
      </c>
      <c r="S73" s="238">
        <v>2366570860</v>
      </c>
      <c r="T73" s="238">
        <v>5180</v>
      </c>
      <c r="U73" s="238">
        <v>5260</v>
      </c>
      <c r="V73" s="238">
        <v>5000</v>
      </c>
      <c r="W73" s="238">
        <v>195930</v>
      </c>
      <c r="X73" s="238">
        <v>38874942</v>
      </c>
    </row>
    <row r="74" spans="2:26" ht="12" customHeight="1">
      <c r="B74" s="394" t="s">
        <v>4563</v>
      </c>
      <c r="C74" s="397">
        <v>245246810000</v>
      </c>
      <c r="D74" s="397">
        <v>233346810000</v>
      </c>
      <c r="E74" s="398">
        <v>233346810000</v>
      </c>
      <c r="F74" s="399"/>
      <c r="G74" s="399"/>
      <c r="O74" s="238" t="s">
        <v>2136</v>
      </c>
      <c r="P74" s="238">
        <v>5220</v>
      </c>
      <c r="Q74" s="238">
        <v>-110</v>
      </c>
      <c r="R74" s="238">
        <v>253603</v>
      </c>
      <c r="S74" s="238">
        <v>1332655390</v>
      </c>
      <c r="T74" s="238">
        <v>5330</v>
      </c>
      <c r="U74" s="238">
        <v>5360</v>
      </c>
      <c r="V74" s="238">
        <v>5130</v>
      </c>
      <c r="W74" s="238">
        <v>202927</v>
      </c>
      <c r="X74" s="238">
        <v>38874942</v>
      </c>
      <c r="Z74" s="419"/>
    </row>
    <row r="75" spans="2:26" ht="12" customHeight="1">
      <c r="B75" s="394" t="s">
        <v>77</v>
      </c>
      <c r="C75" s="397">
        <v>194374710000</v>
      </c>
      <c r="D75" s="397">
        <v>182474710000</v>
      </c>
      <c r="E75" s="398">
        <v>182474710000</v>
      </c>
      <c r="F75" s="399"/>
      <c r="G75" s="399"/>
      <c r="O75" s="238" t="s">
        <v>2137</v>
      </c>
      <c r="P75" s="238">
        <v>5330</v>
      </c>
      <c r="Q75" s="238">
        <v>-150</v>
      </c>
      <c r="R75" s="238">
        <v>290762</v>
      </c>
      <c r="S75" s="238">
        <v>1573858020</v>
      </c>
      <c r="T75" s="238">
        <v>5590</v>
      </c>
      <c r="U75" s="238">
        <v>5610</v>
      </c>
      <c r="V75" s="238">
        <v>5290</v>
      </c>
      <c r="W75" s="238">
        <v>207203</v>
      </c>
      <c r="X75" s="238">
        <v>38874942</v>
      </c>
    </row>
    <row r="76" spans="2:26" ht="12" customHeight="1">
      <c r="B76" s="394" t="s">
        <v>108</v>
      </c>
      <c r="C76" s="397">
        <v>50872100000</v>
      </c>
      <c r="D76" s="397">
        <v>50872100000</v>
      </c>
      <c r="E76" s="398">
        <v>50872100000</v>
      </c>
      <c r="F76" s="399"/>
      <c r="G76" s="399"/>
      <c r="O76" s="238" t="s">
        <v>2138</v>
      </c>
      <c r="P76" s="238">
        <v>5480</v>
      </c>
      <c r="Q76" s="238">
        <v>10</v>
      </c>
      <c r="R76" s="238">
        <v>283222</v>
      </c>
      <c r="S76" s="238">
        <v>1538360790</v>
      </c>
      <c r="T76" s="238">
        <v>5470</v>
      </c>
      <c r="U76" s="238">
        <v>5520</v>
      </c>
      <c r="V76" s="238">
        <v>5340</v>
      </c>
      <c r="W76" s="238">
        <v>213035</v>
      </c>
      <c r="X76" s="238">
        <v>38874942</v>
      </c>
    </row>
    <row r="77" spans="2:26" ht="12" customHeight="1">
      <c r="B77" s="394" t="s">
        <v>4564</v>
      </c>
      <c r="C77" s="397">
        <v>148955846124</v>
      </c>
      <c r="D77" s="397">
        <v>148753596972</v>
      </c>
      <c r="E77" s="398">
        <v>148753596972</v>
      </c>
      <c r="F77" s="400"/>
      <c r="G77" s="400"/>
      <c r="O77" s="238" t="s">
        <v>2139</v>
      </c>
      <c r="P77" s="238">
        <v>5470</v>
      </c>
      <c r="Q77" s="238">
        <v>90</v>
      </c>
      <c r="R77" s="238">
        <v>711459</v>
      </c>
      <c r="S77" s="238">
        <v>3934665810</v>
      </c>
      <c r="T77" s="238">
        <v>5550</v>
      </c>
      <c r="U77" s="238">
        <v>5880</v>
      </c>
      <c r="V77" s="238">
        <v>5390</v>
      </c>
      <c r="W77" s="238">
        <v>212646</v>
      </c>
      <c r="X77" s="238">
        <v>38874942</v>
      </c>
    </row>
    <row r="78" spans="2:26" ht="12" customHeight="1">
      <c r="B78" s="394" t="s">
        <v>4565</v>
      </c>
      <c r="C78" s="397">
        <v>-6858732101</v>
      </c>
      <c r="D78" s="397">
        <v>-6817166102</v>
      </c>
      <c r="E78" s="398">
        <v>-1807389582</v>
      </c>
      <c r="F78" s="399"/>
      <c r="G78" s="399"/>
      <c r="O78" s="238" t="s">
        <v>2140</v>
      </c>
      <c r="P78" s="238">
        <v>5380</v>
      </c>
      <c r="Q78" s="238">
        <v>250</v>
      </c>
      <c r="R78" s="238">
        <v>548221</v>
      </c>
      <c r="S78" s="238">
        <v>2928067650</v>
      </c>
      <c r="T78" s="238">
        <v>5180</v>
      </c>
      <c r="U78" s="238">
        <v>5460</v>
      </c>
      <c r="V78" s="238">
        <v>5150</v>
      </c>
      <c r="W78" s="238">
        <v>209147</v>
      </c>
      <c r="X78" s="238">
        <v>38874942</v>
      </c>
    </row>
    <row r="79" spans="2:26" ht="12" customHeight="1">
      <c r="B79" s="394" t="s">
        <v>1449</v>
      </c>
      <c r="C79" s="397">
        <v>-4992910520</v>
      </c>
      <c r="D79" s="397">
        <v>-4992910520</v>
      </c>
      <c r="E79" s="396">
        <v>0</v>
      </c>
      <c r="F79" s="399"/>
      <c r="G79" s="399"/>
      <c r="O79" s="238" t="s">
        <v>2144</v>
      </c>
      <c r="P79" s="238">
        <v>5130</v>
      </c>
      <c r="Q79" s="238">
        <v>-70</v>
      </c>
      <c r="R79" s="238">
        <v>526345</v>
      </c>
      <c r="S79" s="238">
        <v>2674556200</v>
      </c>
      <c r="T79" s="238">
        <v>5190</v>
      </c>
      <c r="U79" s="238">
        <v>5270</v>
      </c>
      <c r="V79" s="238">
        <v>4895</v>
      </c>
      <c r="W79" s="238">
        <v>199428</v>
      </c>
      <c r="X79" s="238">
        <v>38874942</v>
      </c>
      <c r="Z79" s="419"/>
    </row>
    <row r="80" spans="2:26" ht="12" customHeight="1">
      <c r="B80" s="394" t="s">
        <v>4566</v>
      </c>
      <c r="C80" s="397">
        <v>-1865821581</v>
      </c>
      <c r="D80" s="397">
        <v>-1824255582</v>
      </c>
      <c r="E80" s="398">
        <v>-1807389582</v>
      </c>
      <c r="F80" s="399"/>
      <c r="G80" s="399"/>
      <c r="O80" s="238" t="s">
        <v>2146</v>
      </c>
      <c r="P80" s="238">
        <v>5200</v>
      </c>
      <c r="Q80" s="238">
        <v>120</v>
      </c>
      <c r="R80" s="238">
        <v>634017</v>
      </c>
      <c r="S80" s="238">
        <v>3300382540</v>
      </c>
      <c r="T80" s="238">
        <v>5060</v>
      </c>
      <c r="U80" s="238">
        <v>5350</v>
      </c>
      <c r="V80" s="238">
        <v>5020</v>
      </c>
      <c r="W80" s="238">
        <v>202150</v>
      </c>
      <c r="X80" s="238">
        <v>38874942</v>
      </c>
      <c r="Z80" s="419"/>
    </row>
    <row r="81" spans="2:26" ht="12" customHeight="1">
      <c r="B81" s="394" t="s">
        <v>4567</v>
      </c>
      <c r="C81" s="397">
        <v>5414885881</v>
      </c>
      <c r="D81" s="397">
        <v>9276166523</v>
      </c>
      <c r="E81" s="398">
        <v>12268520023</v>
      </c>
      <c r="F81" s="399"/>
      <c r="G81" s="399"/>
      <c r="O81" s="238" t="s">
        <v>2148</v>
      </c>
      <c r="P81" s="238">
        <v>5080</v>
      </c>
      <c r="Q81" s="238">
        <v>-240</v>
      </c>
      <c r="R81" s="238">
        <v>370374</v>
      </c>
      <c r="S81" s="238">
        <v>1908603780</v>
      </c>
      <c r="T81" s="238">
        <v>5270</v>
      </c>
      <c r="U81" s="238">
        <v>5300</v>
      </c>
      <c r="V81" s="238">
        <v>5070</v>
      </c>
      <c r="W81" s="238">
        <v>197485</v>
      </c>
      <c r="X81" s="238">
        <v>38874942</v>
      </c>
    </row>
    <row r="82" spans="2:26" ht="12" customHeight="1">
      <c r="B82" s="394" t="s">
        <v>4568</v>
      </c>
      <c r="C82" s="397">
        <v>-137396999644</v>
      </c>
      <c r="D82" s="397">
        <v>-1902933689</v>
      </c>
      <c r="E82" s="398">
        <v>-50519973010</v>
      </c>
      <c r="F82" s="399"/>
      <c r="G82" s="399"/>
      <c r="O82" s="238" t="s">
        <v>2150</v>
      </c>
      <c r="P82" s="238">
        <v>5320</v>
      </c>
      <c r="Q82" s="238">
        <v>-60</v>
      </c>
      <c r="R82" s="238">
        <v>374789</v>
      </c>
      <c r="S82" s="238">
        <v>2012523900</v>
      </c>
      <c r="T82" s="238">
        <v>5380</v>
      </c>
      <c r="U82" s="238">
        <v>5440</v>
      </c>
      <c r="V82" s="238">
        <v>5300</v>
      </c>
      <c r="W82" s="238">
        <v>206815</v>
      </c>
      <c r="X82" s="238">
        <v>38874942</v>
      </c>
    </row>
    <row r="83" spans="2:26" ht="12" customHeight="1">
      <c r="B83" s="394" t="s">
        <v>49</v>
      </c>
      <c r="C83" s="397">
        <v>10298653707</v>
      </c>
      <c r="D83" s="397">
        <v>9974713534</v>
      </c>
      <c r="E83" s="398">
        <v>9745361746</v>
      </c>
      <c r="F83" s="399"/>
      <c r="G83" s="399"/>
      <c r="O83" s="238" t="s">
        <v>2152</v>
      </c>
      <c r="P83" s="238">
        <v>5380</v>
      </c>
      <c r="Q83" s="238">
        <v>70</v>
      </c>
      <c r="R83" s="238">
        <v>1069043</v>
      </c>
      <c r="S83" s="238">
        <v>5822027800</v>
      </c>
      <c r="T83" s="238">
        <v>5220</v>
      </c>
      <c r="U83" s="238">
        <v>5550</v>
      </c>
      <c r="V83" s="238">
        <v>5220</v>
      </c>
      <c r="W83" s="238">
        <v>209147</v>
      </c>
      <c r="X83" s="238">
        <v>38874942</v>
      </c>
    </row>
    <row r="84" spans="2:26" ht="12" customHeight="1">
      <c r="B84" s="394" t="s">
        <v>50</v>
      </c>
      <c r="C84" s="397">
        <v>265660463967</v>
      </c>
      <c r="D84" s="397">
        <v>392631187238</v>
      </c>
      <c r="E84" s="398">
        <v>351786926149</v>
      </c>
      <c r="F84" s="399"/>
      <c r="G84" s="399"/>
      <c r="O84" s="238" t="s">
        <v>2153</v>
      </c>
      <c r="P84" s="238">
        <v>5310</v>
      </c>
      <c r="Q84" s="238">
        <v>40</v>
      </c>
      <c r="R84" s="238">
        <v>667682</v>
      </c>
      <c r="S84" s="238">
        <v>3554915530</v>
      </c>
      <c r="T84" s="238">
        <v>5420</v>
      </c>
      <c r="U84" s="238">
        <v>5470</v>
      </c>
      <c r="V84" s="238">
        <v>5180</v>
      </c>
      <c r="W84" s="238">
        <v>206426</v>
      </c>
      <c r="X84" s="238">
        <v>38874942</v>
      </c>
    </row>
    <row r="85" spans="2:26" ht="12" customHeight="1">
      <c r="B85" s="420" t="s">
        <v>51</v>
      </c>
      <c r="C85" s="416">
        <v>1793753460658</v>
      </c>
      <c r="D85" s="416">
        <v>2214101549468</v>
      </c>
      <c r="E85" s="417">
        <v>2073883264030</v>
      </c>
      <c r="F85" s="400"/>
      <c r="G85" s="400"/>
      <c r="O85" s="238" t="s">
        <v>2156</v>
      </c>
      <c r="P85" s="238">
        <v>5270</v>
      </c>
      <c r="Q85" s="238">
        <v>170</v>
      </c>
      <c r="R85" s="238">
        <v>597922</v>
      </c>
      <c r="S85" s="238">
        <v>3132816040</v>
      </c>
      <c r="T85" s="238">
        <v>5110</v>
      </c>
      <c r="U85" s="238">
        <v>5450</v>
      </c>
      <c r="V85" s="238">
        <v>5010</v>
      </c>
      <c r="W85" s="238">
        <v>204871</v>
      </c>
      <c r="X85" s="238">
        <v>38874942</v>
      </c>
      <c r="Z85" s="419"/>
    </row>
    <row r="86" spans="2:26" ht="12" customHeight="1">
      <c r="B86" s="410"/>
      <c r="C86" s="400"/>
      <c r="D86" s="400"/>
      <c r="E86" s="400"/>
      <c r="F86" s="400"/>
      <c r="G86" s="400"/>
      <c r="O86" s="238" t="s">
        <v>2158</v>
      </c>
      <c r="P86" s="238">
        <v>5100</v>
      </c>
      <c r="Q86" s="238">
        <v>20</v>
      </c>
      <c r="R86" s="238">
        <v>138419</v>
      </c>
      <c r="S86" s="238">
        <v>702980540</v>
      </c>
      <c r="T86" s="238">
        <v>5080</v>
      </c>
      <c r="U86" s="238">
        <v>5170</v>
      </c>
      <c r="V86" s="238">
        <v>5010</v>
      </c>
      <c r="W86" s="238">
        <v>198262</v>
      </c>
      <c r="X86" s="238">
        <v>38874942</v>
      </c>
    </row>
    <row r="87" spans="2:26" ht="12" customHeight="1">
      <c r="B87" s="410"/>
      <c r="C87" s="399"/>
      <c r="D87" s="399"/>
      <c r="E87" s="399"/>
      <c r="F87" s="399"/>
      <c r="G87" s="399"/>
      <c r="O87" s="238" t="s">
        <v>2160</v>
      </c>
      <c r="P87" s="238">
        <v>5080</v>
      </c>
      <c r="Q87" s="238">
        <v>-50</v>
      </c>
      <c r="R87" s="238">
        <v>263133</v>
      </c>
      <c r="S87" s="238">
        <v>1354253060</v>
      </c>
      <c r="T87" s="238">
        <v>5200</v>
      </c>
      <c r="U87" s="238">
        <v>5260</v>
      </c>
      <c r="V87" s="238">
        <v>5070</v>
      </c>
      <c r="W87" s="238">
        <v>197485</v>
      </c>
      <c r="X87" s="238">
        <v>38874942</v>
      </c>
    </row>
    <row r="88" spans="2:26" ht="12" customHeight="1">
      <c r="B88" s="410"/>
      <c r="C88" s="399"/>
      <c r="D88" s="400"/>
      <c r="E88" s="400"/>
      <c r="F88" s="400"/>
      <c r="G88" s="400"/>
      <c r="O88" s="238" t="s">
        <v>2161</v>
      </c>
      <c r="P88" s="238">
        <v>5130</v>
      </c>
      <c r="Q88" s="238">
        <v>30</v>
      </c>
      <c r="R88" s="238">
        <v>285898</v>
      </c>
      <c r="S88" s="238">
        <v>1464813460</v>
      </c>
      <c r="T88" s="238">
        <v>5130</v>
      </c>
      <c r="U88" s="238">
        <v>5210</v>
      </c>
      <c r="V88" s="238">
        <v>5020</v>
      </c>
      <c r="W88" s="238">
        <v>199428</v>
      </c>
      <c r="X88" s="238">
        <v>38874942</v>
      </c>
    </row>
    <row r="89" spans="2:26" ht="12" customHeight="1">
      <c r="B89" s="410"/>
      <c r="C89" s="400"/>
      <c r="D89" s="400"/>
      <c r="E89" s="400"/>
      <c r="F89" s="400"/>
      <c r="G89" s="400"/>
      <c r="O89" s="238" t="s">
        <v>2162</v>
      </c>
      <c r="P89" s="238">
        <v>5100</v>
      </c>
      <c r="Q89" s="238">
        <v>-30</v>
      </c>
      <c r="R89" s="238">
        <v>477953</v>
      </c>
      <c r="S89" s="238">
        <v>2435926320</v>
      </c>
      <c r="T89" s="238">
        <v>5250</v>
      </c>
      <c r="U89" s="238">
        <v>5280</v>
      </c>
      <c r="V89" s="238">
        <v>4960</v>
      </c>
      <c r="W89" s="238">
        <v>198262</v>
      </c>
      <c r="X89" s="238">
        <v>38874942</v>
      </c>
    </row>
    <row r="90" spans="2:26" ht="12" customHeight="1">
      <c r="B90" s="410"/>
      <c r="C90" s="399"/>
      <c r="D90" s="399"/>
      <c r="E90" s="399"/>
      <c r="F90" s="399"/>
      <c r="G90" s="399"/>
      <c r="O90" s="238" t="s">
        <v>2163</v>
      </c>
      <c r="P90" s="238">
        <v>5130</v>
      </c>
      <c r="Q90" s="238">
        <v>40</v>
      </c>
      <c r="R90" s="238">
        <v>780314</v>
      </c>
      <c r="S90" s="238">
        <v>4102283230</v>
      </c>
      <c r="T90" s="238">
        <v>5220</v>
      </c>
      <c r="U90" s="238">
        <v>5430</v>
      </c>
      <c r="V90" s="238">
        <v>5090</v>
      </c>
      <c r="W90" s="238">
        <v>199428</v>
      </c>
      <c r="X90" s="238">
        <v>38874942</v>
      </c>
    </row>
    <row r="91" spans="2:26" ht="12" customHeight="1">
      <c r="B91" s="410"/>
      <c r="C91" s="399"/>
      <c r="D91" s="399"/>
      <c r="E91" s="399"/>
      <c r="F91" s="399"/>
      <c r="G91" s="399"/>
      <c r="O91" s="238" t="s">
        <v>2165</v>
      </c>
      <c r="P91" s="238">
        <v>5090</v>
      </c>
      <c r="Q91" s="238">
        <v>150</v>
      </c>
      <c r="R91" s="238">
        <v>749919</v>
      </c>
      <c r="S91" s="238">
        <v>3757357535</v>
      </c>
      <c r="T91" s="238">
        <v>5020</v>
      </c>
      <c r="U91" s="238">
        <v>5100</v>
      </c>
      <c r="V91" s="238">
        <v>4910</v>
      </c>
      <c r="W91" s="238">
        <v>197873</v>
      </c>
      <c r="X91" s="238">
        <v>38874942</v>
      </c>
    </row>
    <row r="92" spans="2:26" ht="12" customHeight="1">
      <c r="B92" s="421"/>
      <c r="C92" s="422"/>
      <c r="D92" s="422"/>
      <c r="E92" s="422"/>
      <c r="F92" s="422"/>
      <c r="G92"/>
      <c r="O92" s="238" t="s">
        <v>2166</v>
      </c>
      <c r="P92" s="238">
        <v>4940</v>
      </c>
      <c r="Q92" s="238">
        <v>510</v>
      </c>
      <c r="R92" s="238">
        <v>1546944</v>
      </c>
      <c r="S92" s="238">
        <v>7448926940</v>
      </c>
      <c r="T92" s="238">
        <v>4480</v>
      </c>
      <c r="U92" s="238">
        <v>4980</v>
      </c>
      <c r="V92" s="238">
        <v>4455</v>
      </c>
      <c r="W92" s="238">
        <v>192042</v>
      </c>
      <c r="X92" s="238">
        <v>38874942</v>
      </c>
    </row>
    <row r="93" spans="2:26" ht="12" customHeight="1">
      <c r="B93" s="421"/>
      <c r="C93" s="422"/>
      <c r="D93" s="422"/>
      <c r="E93" s="422"/>
      <c r="F93" s="422"/>
      <c r="G93"/>
      <c r="O93" s="238" t="s">
        <v>2167</v>
      </c>
      <c r="P93" s="238">
        <v>4430</v>
      </c>
      <c r="Q93" s="238">
        <v>140</v>
      </c>
      <c r="R93" s="238">
        <v>185329</v>
      </c>
      <c r="S93" s="238">
        <v>810905900</v>
      </c>
      <c r="T93" s="238">
        <v>4335</v>
      </c>
      <c r="U93" s="238">
        <v>4455</v>
      </c>
      <c r="V93" s="238">
        <v>4265</v>
      </c>
      <c r="W93" s="238">
        <v>172216</v>
      </c>
      <c r="X93" s="238">
        <v>38874942</v>
      </c>
    </row>
    <row r="94" spans="2:26" ht="12" customHeight="1">
      <c r="B94" s="411"/>
      <c r="C94" s="422"/>
      <c r="D94" s="422"/>
      <c r="E94" s="422"/>
      <c r="F94" s="422"/>
      <c r="G94"/>
      <c r="O94" s="238" t="s">
        <v>2168</v>
      </c>
      <c r="P94" s="238">
        <v>4290</v>
      </c>
      <c r="Q94" s="238">
        <v>-75</v>
      </c>
      <c r="R94" s="238">
        <v>130358</v>
      </c>
      <c r="S94" s="238">
        <v>562181740</v>
      </c>
      <c r="T94" s="238">
        <v>4380</v>
      </c>
      <c r="U94" s="238">
        <v>4430</v>
      </c>
      <c r="V94" s="238">
        <v>4205</v>
      </c>
      <c r="W94" s="238">
        <v>166774</v>
      </c>
      <c r="X94" s="238">
        <v>38874942</v>
      </c>
    </row>
    <row r="95" spans="2:26" ht="12" customHeight="1">
      <c r="O95" s="238" t="s">
        <v>2170</v>
      </c>
      <c r="P95" s="238">
        <v>4365</v>
      </c>
      <c r="Q95" s="238">
        <v>70</v>
      </c>
      <c r="R95" s="238">
        <v>127604</v>
      </c>
      <c r="S95" s="238">
        <v>555226555</v>
      </c>
      <c r="T95" s="238">
        <v>4410</v>
      </c>
      <c r="U95" s="238">
        <v>4410</v>
      </c>
      <c r="V95" s="238">
        <v>4315</v>
      </c>
      <c r="W95" s="238">
        <v>169689</v>
      </c>
      <c r="X95" s="238">
        <v>38874942</v>
      </c>
    </row>
    <row r="96" spans="2:26" ht="12" customHeight="1">
      <c r="O96" s="238" t="s">
        <v>2171</v>
      </c>
      <c r="P96" s="238">
        <v>4295</v>
      </c>
      <c r="Q96" s="238">
        <v>100</v>
      </c>
      <c r="R96" s="238">
        <v>328078</v>
      </c>
      <c r="S96" s="238">
        <v>1418291735</v>
      </c>
      <c r="T96" s="238">
        <v>4160</v>
      </c>
      <c r="U96" s="238">
        <v>4385</v>
      </c>
      <c r="V96" s="238">
        <v>4160</v>
      </c>
      <c r="W96" s="238">
        <v>166968</v>
      </c>
      <c r="X96" s="238">
        <v>38874942</v>
      </c>
    </row>
    <row r="97" spans="15:24" ht="12" customHeight="1">
      <c r="O97" s="238" t="s">
        <v>2173</v>
      </c>
      <c r="P97" s="238">
        <v>4195</v>
      </c>
      <c r="Q97" s="238">
        <v>50</v>
      </c>
      <c r="R97" s="238">
        <v>143421</v>
      </c>
      <c r="S97" s="238">
        <v>600413415</v>
      </c>
      <c r="T97" s="238">
        <v>4200</v>
      </c>
      <c r="U97" s="238">
        <v>4270</v>
      </c>
      <c r="V97" s="238">
        <v>4145</v>
      </c>
      <c r="W97" s="238">
        <v>163080</v>
      </c>
      <c r="X97" s="238">
        <v>38874942</v>
      </c>
    </row>
    <row r="98" spans="15:24" ht="12" customHeight="1">
      <c r="O98" s="238" t="s">
        <v>2174</v>
      </c>
      <c r="P98" s="238">
        <v>4145</v>
      </c>
      <c r="Q98" s="238">
        <v>-15</v>
      </c>
      <c r="R98" s="238">
        <v>115006</v>
      </c>
      <c r="S98" s="238">
        <v>472875710</v>
      </c>
      <c r="T98" s="238">
        <v>4160</v>
      </c>
      <c r="U98" s="238">
        <v>4180</v>
      </c>
      <c r="V98" s="238">
        <v>4080</v>
      </c>
      <c r="W98" s="238">
        <v>161137</v>
      </c>
      <c r="X98" s="238">
        <v>38874942</v>
      </c>
    </row>
    <row r="99" spans="15:24" ht="12" customHeight="1">
      <c r="O99" s="238" t="s">
        <v>2176</v>
      </c>
      <c r="P99" s="238">
        <v>4160</v>
      </c>
      <c r="Q99" s="238">
        <v>-15</v>
      </c>
      <c r="R99" s="238">
        <v>149960</v>
      </c>
      <c r="S99" s="238">
        <v>625846430</v>
      </c>
      <c r="T99" s="238">
        <v>4165</v>
      </c>
      <c r="U99" s="238">
        <v>4325</v>
      </c>
      <c r="V99" s="238">
        <v>4050</v>
      </c>
      <c r="W99" s="238">
        <v>161720</v>
      </c>
      <c r="X99" s="238">
        <v>38874942</v>
      </c>
    </row>
    <row r="100" spans="15:24" ht="12" customHeight="1">
      <c r="O100" s="238" t="s">
        <v>2177</v>
      </c>
      <c r="P100" s="238">
        <v>4175</v>
      </c>
      <c r="Q100" s="238">
        <v>-135</v>
      </c>
      <c r="R100" s="238">
        <v>116297</v>
      </c>
      <c r="S100" s="238">
        <v>490825870</v>
      </c>
      <c r="T100" s="238">
        <v>4360</v>
      </c>
      <c r="U100" s="238">
        <v>4390</v>
      </c>
      <c r="V100" s="238">
        <v>4100</v>
      </c>
      <c r="W100" s="238">
        <v>162303</v>
      </c>
      <c r="X100" s="238">
        <v>38874942</v>
      </c>
    </row>
    <row r="101" spans="15:24" ht="12" customHeight="1">
      <c r="O101" s="238" t="s">
        <v>2179</v>
      </c>
      <c r="P101" s="238">
        <v>4310</v>
      </c>
      <c r="Q101" s="238">
        <v>-70</v>
      </c>
      <c r="R101" s="238">
        <v>89541</v>
      </c>
      <c r="S101" s="238">
        <v>390181915</v>
      </c>
      <c r="T101" s="238">
        <v>4335</v>
      </c>
      <c r="U101" s="238">
        <v>4425</v>
      </c>
      <c r="V101" s="238">
        <v>4300</v>
      </c>
      <c r="W101" s="238">
        <v>167551</v>
      </c>
      <c r="X101" s="238">
        <v>38874942</v>
      </c>
    </row>
    <row r="102" spans="15:24" ht="12" customHeight="1">
      <c r="O102" s="238" t="s">
        <v>2180</v>
      </c>
      <c r="P102" s="238">
        <v>4380</v>
      </c>
      <c r="Q102" s="238">
        <v>40</v>
      </c>
      <c r="R102" s="238">
        <v>85635</v>
      </c>
      <c r="S102" s="238">
        <v>378148175</v>
      </c>
      <c r="T102" s="238">
        <v>4355</v>
      </c>
      <c r="U102" s="238">
        <v>4480</v>
      </c>
      <c r="V102" s="238">
        <v>4330</v>
      </c>
      <c r="W102" s="238">
        <v>170272</v>
      </c>
      <c r="X102" s="238">
        <v>38874942</v>
      </c>
    </row>
    <row r="103" spans="15:24" ht="12" customHeight="1">
      <c r="O103" s="238" t="s">
        <v>2183</v>
      </c>
      <c r="P103" s="238">
        <v>4340</v>
      </c>
      <c r="Q103" s="238">
        <v>-150</v>
      </c>
      <c r="R103" s="238">
        <v>108193</v>
      </c>
      <c r="S103" s="238">
        <v>471758965</v>
      </c>
      <c r="T103" s="238">
        <v>4410</v>
      </c>
      <c r="U103" s="238">
        <v>4475</v>
      </c>
      <c r="V103" s="238">
        <v>4310</v>
      </c>
      <c r="W103" s="238">
        <v>168717</v>
      </c>
      <c r="X103" s="238">
        <v>38874942</v>
      </c>
    </row>
    <row r="104" spans="15:24" ht="12" customHeight="1">
      <c r="O104" s="238" t="s">
        <v>2185</v>
      </c>
      <c r="P104" s="238">
        <v>4490</v>
      </c>
      <c r="Q104" s="238">
        <v>20</v>
      </c>
      <c r="R104" s="238">
        <v>150496</v>
      </c>
      <c r="S104" s="238">
        <v>666232800</v>
      </c>
      <c r="T104" s="238">
        <v>4425</v>
      </c>
      <c r="U104" s="238">
        <v>4540</v>
      </c>
      <c r="V104" s="238">
        <v>4335</v>
      </c>
      <c r="W104" s="238">
        <v>174548</v>
      </c>
      <c r="X104" s="238">
        <v>38874942</v>
      </c>
    </row>
    <row r="105" spans="15:24" ht="12" customHeight="1">
      <c r="O105" s="238" t="s">
        <v>2187</v>
      </c>
      <c r="P105" s="238">
        <v>4470</v>
      </c>
      <c r="Q105" s="238">
        <v>-55</v>
      </c>
      <c r="R105" s="238">
        <v>404686</v>
      </c>
      <c r="S105" s="238">
        <v>1850130785</v>
      </c>
      <c r="T105" s="238">
        <v>4515</v>
      </c>
      <c r="U105" s="238">
        <v>4690</v>
      </c>
      <c r="V105" s="238">
        <v>4450</v>
      </c>
      <c r="W105" s="238">
        <v>173771</v>
      </c>
      <c r="X105" s="238">
        <v>38874942</v>
      </c>
    </row>
    <row r="106" spans="15:24" ht="12" customHeight="1">
      <c r="O106" s="238" t="s">
        <v>2188</v>
      </c>
      <c r="P106" s="238">
        <v>4525</v>
      </c>
      <c r="Q106" s="238">
        <v>275</v>
      </c>
      <c r="R106" s="238">
        <v>466047</v>
      </c>
      <c r="S106" s="238">
        <v>2077873290</v>
      </c>
      <c r="T106" s="238">
        <v>4185</v>
      </c>
      <c r="U106" s="238">
        <v>4600</v>
      </c>
      <c r="V106" s="238">
        <v>4185</v>
      </c>
      <c r="W106" s="238">
        <v>175909</v>
      </c>
      <c r="X106" s="238">
        <v>38874942</v>
      </c>
    </row>
    <row r="107" spans="15:24" ht="12" customHeight="1">
      <c r="O107" s="238" t="s">
        <v>2193</v>
      </c>
      <c r="P107" s="238">
        <v>4250</v>
      </c>
      <c r="Q107" s="238">
        <v>170</v>
      </c>
      <c r="R107" s="238">
        <v>218948</v>
      </c>
      <c r="S107" s="238">
        <v>900004200</v>
      </c>
      <c r="T107" s="238">
        <v>4060</v>
      </c>
      <c r="U107" s="238">
        <v>4270</v>
      </c>
      <c r="V107" s="238">
        <v>4020</v>
      </c>
      <c r="W107" s="238">
        <v>165219</v>
      </c>
      <c r="X107" s="238">
        <v>38874942</v>
      </c>
    </row>
    <row r="108" spans="15:24" ht="12" customHeight="1">
      <c r="O108" s="238" t="s">
        <v>2196</v>
      </c>
      <c r="P108" s="238">
        <v>4080</v>
      </c>
      <c r="Q108" s="238">
        <v>-45</v>
      </c>
      <c r="R108" s="238">
        <v>99019</v>
      </c>
      <c r="S108" s="238">
        <v>405235260</v>
      </c>
      <c r="T108" s="238">
        <v>4040</v>
      </c>
      <c r="U108" s="238">
        <v>4185</v>
      </c>
      <c r="V108" s="238">
        <v>4035</v>
      </c>
      <c r="W108" s="238">
        <v>158610</v>
      </c>
      <c r="X108" s="238">
        <v>38874942</v>
      </c>
    </row>
    <row r="109" spans="15:24" ht="12" customHeight="1">
      <c r="O109" s="238" t="s">
        <v>2197</v>
      </c>
      <c r="P109" s="238">
        <v>4125</v>
      </c>
      <c r="Q109" s="238">
        <v>-150</v>
      </c>
      <c r="R109" s="238">
        <v>133851</v>
      </c>
      <c r="S109" s="238">
        <v>555718945</v>
      </c>
      <c r="T109" s="238">
        <v>4200</v>
      </c>
      <c r="U109" s="238">
        <v>4275</v>
      </c>
      <c r="V109" s="238">
        <v>4105</v>
      </c>
      <c r="W109" s="238">
        <v>160359</v>
      </c>
      <c r="X109" s="238">
        <v>38874942</v>
      </c>
    </row>
    <row r="110" spans="15:24" ht="12" customHeight="1">
      <c r="O110" s="238" t="s">
        <v>2200</v>
      </c>
      <c r="P110" s="238">
        <v>4275</v>
      </c>
      <c r="Q110" s="238">
        <v>15</v>
      </c>
      <c r="R110" s="238">
        <v>81614</v>
      </c>
      <c r="S110" s="238">
        <v>346133615</v>
      </c>
      <c r="T110" s="238">
        <v>4250</v>
      </c>
      <c r="U110" s="238">
        <v>4285</v>
      </c>
      <c r="V110" s="238">
        <v>4200</v>
      </c>
      <c r="W110" s="238">
        <v>166190</v>
      </c>
      <c r="X110" s="238">
        <v>38874942</v>
      </c>
    </row>
    <row r="111" spans="15:24" ht="12" customHeight="1">
      <c r="O111" s="238" t="s">
        <v>2201</v>
      </c>
      <c r="P111" s="238">
        <v>4260</v>
      </c>
      <c r="Q111" s="238">
        <v>155</v>
      </c>
      <c r="R111" s="238">
        <v>99107</v>
      </c>
      <c r="S111" s="238">
        <v>417152715</v>
      </c>
      <c r="T111" s="238">
        <v>4140</v>
      </c>
      <c r="U111" s="238">
        <v>4270</v>
      </c>
      <c r="V111" s="238">
        <v>4090</v>
      </c>
      <c r="W111" s="238">
        <v>165607</v>
      </c>
      <c r="X111" s="238">
        <v>38874942</v>
      </c>
    </row>
    <row r="112" spans="15:24" ht="12" customHeight="1">
      <c r="O112" s="238" t="s">
        <v>2204</v>
      </c>
      <c r="P112" s="238">
        <v>4105</v>
      </c>
      <c r="Q112" s="238">
        <v>-25</v>
      </c>
      <c r="R112" s="238">
        <v>90367</v>
      </c>
      <c r="S112" s="238">
        <v>371037445</v>
      </c>
      <c r="T112" s="238">
        <v>4080</v>
      </c>
      <c r="U112" s="238">
        <v>4160</v>
      </c>
      <c r="V112" s="238">
        <v>4080</v>
      </c>
      <c r="W112" s="238">
        <v>159582</v>
      </c>
      <c r="X112" s="238">
        <v>38874942</v>
      </c>
    </row>
    <row r="113" spans="15:26" ht="12" customHeight="1">
      <c r="O113" s="238" t="s">
        <v>2206</v>
      </c>
      <c r="P113" s="238">
        <v>4130</v>
      </c>
      <c r="Q113" s="238">
        <v>-100</v>
      </c>
      <c r="R113" s="238">
        <v>102927</v>
      </c>
      <c r="S113" s="238">
        <v>423960955</v>
      </c>
      <c r="T113" s="238">
        <v>4180</v>
      </c>
      <c r="U113" s="238">
        <v>4230</v>
      </c>
      <c r="V113" s="238">
        <v>4000</v>
      </c>
      <c r="W113" s="238">
        <v>160554</v>
      </c>
      <c r="X113" s="238">
        <v>38874942</v>
      </c>
    </row>
    <row r="114" spans="15:26" ht="12" customHeight="1">
      <c r="O114" s="238" t="s">
        <v>2207</v>
      </c>
      <c r="P114" s="238">
        <v>4230</v>
      </c>
      <c r="Q114" s="238">
        <v>-160</v>
      </c>
      <c r="R114" s="238">
        <v>145992</v>
      </c>
      <c r="S114" s="238">
        <v>618819920</v>
      </c>
      <c r="T114" s="238">
        <v>4250</v>
      </c>
      <c r="U114" s="238">
        <v>4345</v>
      </c>
      <c r="V114" s="238">
        <v>4180</v>
      </c>
      <c r="W114" s="238">
        <v>164441</v>
      </c>
      <c r="X114" s="238">
        <v>38874942</v>
      </c>
    </row>
    <row r="115" spans="15:26" ht="12" customHeight="1">
      <c r="O115" s="238" t="s">
        <v>2209</v>
      </c>
      <c r="P115" s="238">
        <v>4390</v>
      </c>
      <c r="Q115" s="238">
        <v>180</v>
      </c>
      <c r="R115" s="238">
        <v>178556</v>
      </c>
      <c r="S115" s="238">
        <v>774645580</v>
      </c>
      <c r="T115" s="238">
        <v>4285</v>
      </c>
      <c r="U115" s="238">
        <v>4450</v>
      </c>
      <c r="V115" s="238">
        <v>4155</v>
      </c>
      <c r="W115" s="238">
        <v>170661</v>
      </c>
      <c r="X115" s="238">
        <v>38874942</v>
      </c>
      <c r="Z115" s="419"/>
    </row>
    <row r="116" spans="15:26" ht="12" customHeight="1">
      <c r="O116" s="238" t="s">
        <v>2211</v>
      </c>
      <c r="P116" s="238">
        <v>4210</v>
      </c>
      <c r="Q116" s="238">
        <v>-160</v>
      </c>
      <c r="R116" s="238">
        <v>156275</v>
      </c>
      <c r="S116" s="238">
        <v>666238370</v>
      </c>
      <c r="T116" s="238">
        <v>4335</v>
      </c>
      <c r="U116" s="238">
        <v>4400</v>
      </c>
      <c r="V116" s="238">
        <v>4155</v>
      </c>
      <c r="W116" s="238">
        <v>163664</v>
      </c>
      <c r="X116" s="238">
        <v>38874942</v>
      </c>
    </row>
    <row r="117" spans="15:26" ht="12" customHeight="1">
      <c r="O117" s="238" t="s">
        <v>2212</v>
      </c>
      <c r="P117" s="238">
        <v>4370</v>
      </c>
      <c r="Q117" s="238">
        <v>-30</v>
      </c>
      <c r="R117" s="238">
        <v>105066</v>
      </c>
      <c r="S117" s="238">
        <v>455036200</v>
      </c>
      <c r="T117" s="238">
        <v>4305</v>
      </c>
      <c r="U117" s="238">
        <v>4390</v>
      </c>
      <c r="V117" s="238">
        <v>4270</v>
      </c>
      <c r="W117" s="238">
        <v>169883</v>
      </c>
      <c r="X117" s="238">
        <v>38874942</v>
      </c>
    </row>
    <row r="118" spans="15:26" ht="12" customHeight="1">
      <c r="O118" s="238" t="s">
        <v>2215</v>
      </c>
      <c r="P118" s="238">
        <v>4400</v>
      </c>
      <c r="Q118" s="238">
        <v>5</v>
      </c>
      <c r="R118" s="238">
        <v>207835</v>
      </c>
      <c r="S118" s="238">
        <v>910545665</v>
      </c>
      <c r="T118" s="238">
        <v>4395</v>
      </c>
      <c r="U118" s="238">
        <v>4450</v>
      </c>
      <c r="V118" s="238">
        <v>4320</v>
      </c>
      <c r="W118" s="238">
        <v>171050</v>
      </c>
      <c r="X118" s="238">
        <v>38874942</v>
      </c>
    </row>
    <row r="119" spans="15:26" ht="12" customHeight="1">
      <c r="O119" s="238" t="s">
        <v>2216</v>
      </c>
      <c r="P119" s="238">
        <v>4395</v>
      </c>
      <c r="Q119" s="238">
        <v>75</v>
      </c>
      <c r="R119" s="238">
        <v>164424</v>
      </c>
      <c r="S119" s="238">
        <v>720859970</v>
      </c>
      <c r="T119" s="238">
        <v>4350</v>
      </c>
      <c r="U119" s="238">
        <v>4460</v>
      </c>
      <c r="V119" s="238">
        <v>4305</v>
      </c>
      <c r="W119" s="238">
        <v>170855</v>
      </c>
      <c r="X119" s="238">
        <v>38874942</v>
      </c>
    </row>
    <row r="120" spans="15:26" ht="12" customHeight="1">
      <c r="O120" s="238" t="s">
        <v>2217</v>
      </c>
      <c r="P120" s="238">
        <v>4320</v>
      </c>
      <c r="Q120" s="238">
        <v>-45</v>
      </c>
      <c r="R120" s="238">
        <v>105420</v>
      </c>
      <c r="S120" s="238">
        <v>455016985</v>
      </c>
      <c r="T120" s="238">
        <v>4355</v>
      </c>
      <c r="U120" s="238">
        <v>4390</v>
      </c>
      <c r="V120" s="238">
        <v>4275</v>
      </c>
      <c r="W120" s="238">
        <v>167940</v>
      </c>
      <c r="X120" s="238">
        <v>38874942</v>
      </c>
    </row>
    <row r="121" spans="15:26" ht="12" customHeight="1">
      <c r="O121" s="238" t="s">
        <v>2218</v>
      </c>
      <c r="P121" s="238">
        <v>4365</v>
      </c>
      <c r="Q121" s="238">
        <v>135</v>
      </c>
      <c r="R121" s="238">
        <v>243615</v>
      </c>
      <c r="S121" s="238">
        <v>1062919835</v>
      </c>
      <c r="T121" s="238">
        <v>4315</v>
      </c>
      <c r="U121" s="238">
        <v>4465</v>
      </c>
      <c r="V121" s="238">
        <v>4250</v>
      </c>
      <c r="W121" s="238">
        <v>169689</v>
      </c>
      <c r="X121" s="238">
        <v>38874942</v>
      </c>
    </row>
    <row r="122" spans="15:26" ht="12" customHeight="1">
      <c r="O122" s="238" t="s">
        <v>2219</v>
      </c>
      <c r="P122" s="238">
        <v>4230</v>
      </c>
      <c r="Q122" s="238">
        <v>25</v>
      </c>
      <c r="R122" s="238">
        <v>78421</v>
      </c>
      <c r="S122" s="238">
        <v>329063010</v>
      </c>
      <c r="T122" s="238">
        <v>4200</v>
      </c>
      <c r="U122" s="238">
        <v>4240</v>
      </c>
      <c r="V122" s="238">
        <v>4155</v>
      </c>
      <c r="W122" s="238">
        <v>164441</v>
      </c>
      <c r="X122" s="238">
        <v>38874942</v>
      </c>
    </row>
    <row r="123" spans="15:26" ht="12" customHeight="1">
      <c r="O123" s="238" t="s">
        <v>2221</v>
      </c>
      <c r="P123" s="238">
        <v>4205</v>
      </c>
      <c r="Q123" s="238">
        <v>130</v>
      </c>
      <c r="R123" s="238">
        <v>213409</v>
      </c>
      <c r="S123" s="238">
        <v>893936950</v>
      </c>
      <c r="T123" s="238">
        <v>4100</v>
      </c>
      <c r="U123" s="238">
        <v>4260</v>
      </c>
      <c r="V123" s="238">
        <v>4030</v>
      </c>
      <c r="W123" s="238">
        <v>163469</v>
      </c>
      <c r="X123" s="238">
        <v>38874942</v>
      </c>
    </row>
    <row r="124" spans="15:26" ht="12" customHeight="1">
      <c r="O124" s="238" t="s">
        <v>2222</v>
      </c>
      <c r="P124" s="238">
        <v>4075</v>
      </c>
      <c r="Q124" s="238">
        <v>5</v>
      </c>
      <c r="R124" s="238">
        <v>114282</v>
      </c>
      <c r="S124" s="238">
        <v>471095035</v>
      </c>
      <c r="T124" s="238">
        <v>4160</v>
      </c>
      <c r="U124" s="238">
        <v>4180</v>
      </c>
      <c r="V124" s="238">
        <v>4060</v>
      </c>
      <c r="W124" s="238">
        <v>158415</v>
      </c>
      <c r="X124" s="238">
        <v>38874942</v>
      </c>
    </row>
    <row r="125" spans="15:26" ht="12" customHeight="1">
      <c r="O125" s="238" t="s">
        <v>2223</v>
      </c>
      <c r="P125" s="238">
        <v>4070</v>
      </c>
      <c r="Q125" s="238">
        <v>5</v>
      </c>
      <c r="R125" s="238">
        <v>131821</v>
      </c>
      <c r="S125" s="238">
        <v>540548140</v>
      </c>
      <c r="T125" s="238">
        <v>4100</v>
      </c>
      <c r="U125" s="238">
        <v>4155</v>
      </c>
      <c r="V125" s="238">
        <v>4055</v>
      </c>
      <c r="W125" s="238">
        <v>158221</v>
      </c>
      <c r="X125" s="238">
        <v>38874942</v>
      </c>
    </row>
    <row r="126" spans="15:26" ht="12" customHeight="1">
      <c r="O126" s="238" t="s">
        <v>2224</v>
      </c>
      <c r="P126" s="238">
        <v>4065</v>
      </c>
      <c r="Q126" s="238">
        <v>-80</v>
      </c>
      <c r="R126" s="238">
        <v>118891</v>
      </c>
      <c r="S126" s="238">
        <v>487398660</v>
      </c>
      <c r="T126" s="238">
        <v>4210</v>
      </c>
      <c r="U126" s="238">
        <v>4210</v>
      </c>
      <c r="V126" s="238">
        <v>4040</v>
      </c>
      <c r="W126" s="238">
        <v>158027</v>
      </c>
      <c r="X126" s="238">
        <v>38874942</v>
      </c>
    </row>
    <row r="127" spans="15:26" ht="12" customHeight="1">
      <c r="O127" s="238" t="s">
        <v>2226</v>
      </c>
      <c r="P127" s="238">
        <v>4145</v>
      </c>
      <c r="Q127" s="238">
        <v>65</v>
      </c>
      <c r="R127" s="238">
        <v>150511</v>
      </c>
      <c r="S127" s="238">
        <v>620403995</v>
      </c>
      <c r="T127" s="238">
        <v>4050</v>
      </c>
      <c r="U127" s="238">
        <v>4180</v>
      </c>
      <c r="V127" s="238">
        <v>4035</v>
      </c>
      <c r="W127" s="238">
        <v>161137</v>
      </c>
      <c r="X127" s="238">
        <v>38874942</v>
      </c>
    </row>
    <row r="128" spans="15:26" ht="12" customHeight="1">
      <c r="O128" s="238" t="s">
        <v>2227</v>
      </c>
      <c r="P128" s="238">
        <v>4080</v>
      </c>
      <c r="Q128" s="238">
        <v>-55</v>
      </c>
      <c r="R128" s="238">
        <v>93092</v>
      </c>
      <c r="S128" s="238">
        <v>381456220</v>
      </c>
      <c r="T128" s="238">
        <v>4065</v>
      </c>
      <c r="U128" s="238">
        <v>4140</v>
      </c>
      <c r="V128" s="238">
        <v>4050</v>
      </c>
      <c r="W128" s="238">
        <v>158610</v>
      </c>
      <c r="X128" s="238">
        <v>38874942</v>
      </c>
    </row>
    <row r="129" spans="15:31" ht="12" customHeight="1">
      <c r="O129" s="238" t="s">
        <v>2228</v>
      </c>
      <c r="P129" s="238">
        <v>4135</v>
      </c>
      <c r="Q129" s="238">
        <v>115</v>
      </c>
      <c r="R129" s="238">
        <v>226682</v>
      </c>
      <c r="S129" s="238">
        <v>936520085</v>
      </c>
      <c r="T129" s="238">
        <v>4050</v>
      </c>
      <c r="U129" s="238">
        <v>4200</v>
      </c>
      <c r="V129" s="238">
        <v>4050</v>
      </c>
      <c r="W129" s="238">
        <v>160748</v>
      </c>
      <c r="X129" s="238">
        <v>38874942</v>
      </c>
    </row>
    <row r="130" spans="15:31" ht="12" customHeight="1">
      <c r="O130" s="238" t="s">
        <v>2229</v>
      </c>
      <c r="P130" s="238">
        <v>4020</v>
      </c>
      <c r="Q130" s="238">
        <v>40</v>
      </c>
      <c r="R130" s="238">
        <v>214398</v>
      </c>
      <c r="S130" s="238">
        <v>862964100</v>
      </c>
      <c r="T130" s="238">
        <v>3990</v>
      </c>
      <c r="U130" s="238">
        <v>4090</v>
      </c>
      <c r="V130" s="238">
        <v>3955</v>
      </c>
      <c r="W130" s="238">
        <v>156277</v>
      </c>
      <c r="X130" s="238">
        <v>38874942</v>
      </c>
    </row>
    <row r="131" spans="15:31" ht="12" customHeight="1">
      <c r="O131" s="238" t="s">
        <v>2230</v>
      </c>
      <c r="P131" s="238">
        <v>3980</v>
      </c>
      <c r="Q131" s="238">
        <v>60</v>
      </c>
      <c r="R131" s="238">
        <v>177871</v>
      </c>
      <c r="S131" s="238">
        <v>702424225</v>
      </c>
      <c r="T131" s="238">
        <v>3910</v>
      </c>
      <c r="U131" s="238">
        <v>4030</v>
      </c>
      <c r="V131" s="238">
        <v>3855</v>
      </c>
      <c r="W131" s="238">
        <v>154722</v>
      </c>
      <c r="X131" s="238">
        <v>38874942</v>
      </c>
    </row>
    <row r="132" spans="15:31" ht="12" customHeight="1">
      <c r="O132" s="238" t="s">
        <v>2232</v>
      </c>
      <c r="P132" s="238">
        <v>3920</v>
      </c>
      <c r="Q132" s="238">
        <v>25</v>
      </c>
      <c r="R132" s="238">
        <v>835581</v>
      </c>
      <c r="S132" s="238">
        <v>3418664995</v>
      </c>
      <c r="T132" s="238">
        <v>4285</v>
      </c>
      <c r="U132" s="238">
        <v>4290</v>
      </c>
      <c r="V132" s="238">
        <v>3915</v>
      </c>
      <c r="W132" s="238">
        <v>152390</v>
      </c>
      <c r="X132" s="238">
        <v>38874942</v>
      </c>
    </row>
    <row r="133" spans="15:31" ht="12" customHeight="1">
      <c r="O133" s="238" t="s">
        <v>2233</v>
      </c>
      <c r="P133" s="238">
        <v>3895</v>
      </c>
      <c r="Q133" s="238">
        <v>-50</v>
      </c>
      <c r="R133" s="238">
        <v>183188</v>
      </c>
      <c r="S133" s="238">
        <v>712800980</v>
      </c>
      <c r="T133" s="238">
        <v>3880</v>
      </c>
      <c r="U133" s="238">
        <v>3895</v>
      </c>
      <c r="V133" s="238">
        <v>3730</v>
      </c>
      <c r="W133" s="238">
        <v>151418</v>
      </c>
      <c r="X133" s="238">
        <v>38874942</v>
      </c>
    </row>
    <row r="134" spans="15:31" ht="12" customHeight="1">
      <c r="O134" s="238" t="s">
        <v>2235</v>
      </c>
      <c r="P134" s="238">
        <v>3945</v>
      </c>
      <c r="Q134" s="238">
        <v>0</v>
      </c>
      <c r="R134" s="238">
        <v>72539</v>
      </c>
      <c r="S134" s="238">
        <v>286550170</v>
      </c>
      <c r="T134" s="238">
        <v>3900</v>
      </c>
      <c r="U134" s="238">
        <v>3990</v>
      </c>
      <c r="V134" s="238">
        <v>3900</v>
      </c>
      <c r="W134" s="238">
        <v>153362</v>
      </c>
      <c r="X134" s="238">
        <v>38874942</v>
      </c>
      <c r="AE134" s="419"/>
    </row>
    <row r="135" spans="15:31" ht="12" customHeight="1">
      <c r="O135" s="238" t="s">
        <v>2236</v>
      </c>
      <c r="P135" s="238">
        <v>3945</v>
      </c>
      <c r="Q135" s="238">
        <v>-105</v>
      </c>
      <c r="R135" s="238">
        <v>138675</v>
      </c>
      <c r="S135" s="238">
        <v>546001985</v>
      </c>
      <c r="T135" s="238">
        <v>4070</v>
      </c>
      <c r="U135" s="238">
        <v>4070</v>
      </c>
      <c r="V135" s="238">
        <v>3885</v>
      </c>
      <c r="W135" s="238">
        <v>153362</v>
      </c>
      <c r="X135" s="238">
        <v>38874942</v>
      </c>
    </row>
    <row r="136" spans="15:31" ht="12" customHeight="1">
      <c r="O136" s="238" t="s">
        <v>2237</v>
      </c>
      <c r="P136" s="238">
        <v>4050</v>
      </c>
      <c r="Q136" s="238">
        <v>220</v>
      </c>
      <c r="R136" s="238">
        <v>137148</v>
      </c>
      <c r="S136" s="238">
        <v>552306110</v>
      </c>
      <c r="T136" s="238">
        <v>3930</v>
      </c>
      <c r="U136" s="238">
        <v>4100</v>
      </c>
      <c r="V136" s="238">
        <v>3930</v>
      </c>
      <c r="W136" s="238">
        <v>157444</v>
      </c>
      <c r="X136" s="238">
        <v>38874942</v>
      </c>
    </row>
    <row r="137" spans="15:31" ht="12" customHeight="1">
      <c r="O137" s="238" t="s">
        <v>2238</v>
      </c>
      <c r="P137" s="238">
        <v>3830</v>
      </c>
      <c r="Q137" s="238">
        <v>-165</v>
      </c>
      <c r="R137" s="238">
        <v>171478</v>
      </c>
      <c r="S137" s="238">
        <v>683072525</v>
      </c>
      <c r="T137" s="238">
        <v>4055</v>
      </c>
      <c r="U137" s="238">
        <v>4145</v>
      </c>
      <c r="V137" s="238">
        <v>3770</v>
      </c>
      <c r="W137" s="238">
        <v>148891</v>
      </c>
      <c r="X137" s="238">
        <v>38874942</v>
      </c>
    </row>
    <row r="138" spans="15:31" ht="12" customHeight="1">
      <c r="O138" s="238" t="s">
        <v>2239</v>
      </c>
      <c r="P138" s="238">
        <v>3995</v>
      </c>
      <c r="Q138" s="238">
        <v>-45</v>
      </c>
      <c r="R138" s="238">
        <v>109252</v>
      </c>
      <c r="S138" s="238">
        <v>442669430</v>
      </c>
      <c r="T138" s="238">
        <v>4075</v>
      </c>
      <c r="U138" s="238">
        <v>4120</v>
      </c>
      <c r="V138" s="238">
        <v>3965</v>
      </c>
      <c r="W138" s="238">
        <v>155305</v>
      </c>
      <c r="X138" s="238">
        <v>38874942</v>
      </c>
    </row>
    <row r="139" spans="15:31" ht="12" customHeight="1">
      <c r="O139" s="238" t="s">
        <v>2240</v>
      </c>
      <c r="P139" s="238">
        <v>4040</v>
      </c>
      <c r="Q139" s="238">
        <v>-95</v>
      </c>
      <c r="R139" s="238">
        <v>180666</v>
      </c>
      <c r="S139" s="238">
        <v>721411515</v>
      </c>
      <c r="T139" s="238">
        <v>4135</v>
      </c>
      <c r="U139" s="238">
        <v>4135</v>
      </c>
      <c r="V139" s="238">
        <v>3895</v>
      </c>
      <c r="W139" s="238">
        <v>157055</v>
      </c>
      <c r="X139" s="238">
        <v>38874942</v>
      </c>
    </row>
    <row r="140" spans="15:31" ht="12" customHeight="1">
      <c r="O140" s="238" t="s">
        <v>2243</v>
      </c>
      <c r="P140" s="238">
        <v>4135</v>
      </c>
      <c r="Q140" s="238">
        <v>245</v>
      </c>
      <c r="R140" s="238">
        <v>159342</v>
      </c>
      <c r="S140" s="238">
        <v>647485765</v>
      </c>
      <c r="T140" s="238">
        <v>3905</v>
      </c>
      <c r="U140" s="238">
        <v>4150</v>
      </c>
      <c r="V140" s="238">
        <v>3905</v>
      </c>
      <c r="W140" s="238">
        <v>160748</v>
      </c>
      <c r="X140" s="238">
        <v>38874942</v>
      </c>
    </row>
    <row r="141" spans="15:31" ht="12" customHeight="1">
      <c r="O141" s="238" t="s">
        <v>2245</v>
      </c>
      <c r="P141" s="238">
        <v>3890</v>
      </c>
      <c r="Q141" s="238">
        <v>100</v>
      </c>
      <c r="R141" s="238">
        <v>120919</v>
      </c>
      <c r="S141" s="238">
        <v>474694855</v>
      </c>
      <c r="T141" s="238">
        <v>3790</v>
      </c>
      <c r="U141" s="238">
        <v>4000</v>
      </c>
      <c r="V141" s="238">
        <v>3790</v>
      </c>
      <c r="W141" s="238">
        <v>151224</v>
      </c>
      <c r="X141" s="238">
        <v>38874942</v>
      </c>
    </row>
    <row r="142" spans="15:31" ht="12" customHeight="1">
      <c r="O142" s="238" t="s">
        <v>2247</v>
      </c>
      <c r="P142" s="238">
        <v>3790</v>
      </c>
      <c r="Q142" s="238">
        <v>30</v>
      </c>
      <c r="R142" s="238">
        <v>145909</v>
      </c>
      <c r="S142" s="238">
        <v>549686870</v>
      </c>
      <c r="T142" s="238">
        <v>3760</v>
      </c>
      <c r="U142" s="238">
        <v>3840</v>
      </c>
      <c r="V142" s="238">
        <v>3700</v>
      </c>
      <c r="W142" s="238">
        <v>147336</v>
      </c>
      <c r="X142" s="238">
        <v>38874942</v>
      </c>
    </row>
    <row r="143" spans="15:31" ht="12" customHeight="1">
      <c r="O143" s="238" t="s">
        <v>2248</v>
      </c>
      <c r="P143" s="238">
        <v>3760</v>
      </c>
      <c r="Q143" s="238">
        <v>260</v>
      </c>
      <c r="R143" s="238">
        <v>302830</v>
      </c>
      <c r="S143" s="238">
        <v>1088513695</v>
      </c>
      <c r="T143" s="238">
        <v>3420</v>
      </c>
      <c r="U143" s="238">
        <v>3800</v>
      </c>
      <c r="V143" s="238">
        <v>3420</v>
      </c>
      <c r="W143" s="238">
        <v>146170</v>
      </c>
      <c r="X143" s="238">
        <v>38874942</v>
      </c>
    </row>
    <row r="144" spans="15:31" ht="12" customHeight="1">
      <c r="O144" s="238" t="s">
        <v>2249</v>
      </c>
      <c r="P144" s="238">
        <v>3500</v>
      </c>
      <c r="Q144" s="238">
        <v>-315</v>
      </c>
      <c r="R144" s="238">
        <v>269087</v>
      </c>
      <c r="S144" s="238">
        <v>991215975</v>
      </c>
      <c r="T144" s="238">
        <v>3700</v>
      </c>
      <c r="U144" s="238">
        <v>3890</v>
      </c>
      <c r="V144" s="238">
        <v>3500</v>
      </c>
      <c r="W144" s="238">
        <v>136062</v>
      </c>
      <c r="X144" s="238">
        <v>38874942</v>
      </c>
    </row>
    <row r="145" spans="15:24" ht="12" customHeight="1">
      <c r="O145" s="238" t="s">
        <v>2250</v>
      </c>
      <c r="P145" s="238">
        <v>3815</v>
      </c>
      <c r="Q145" s="238">
        <v>-185</v>
      </c>
      <c r="R145" s="238">
        <v>320902</v>
      </c>
      <c r="S145" s="238">
        <v>1241188935</v>
      </c>
      <c r="T145" s="238">
        <v>4010</v>
      </c>
      <c r="U145" s="238">
        <v>4055</v>
      </c>
      <c r="V145" s="238">
        <v>3785</v>
      </c>
      <c r="W145" s="238">
        <v>148308</v>
      </c>
      <c r="X145" s="238">
        <v>38874942</v>
      </c>
    </row>
    <row r="146" spans="15:24" ht="12" customHeight="1">
      <c r="O146" s="238" t="s">
        <v>2251</v>
      </c>
      <c r="P146" s="238">
        <v>4000</v>
      </c>
      <c r="Q146" s="238">
        <v>-55</v>
      </c>
      <c r="R146" s="238">
        <v>189070</v>
      </c>
      <c r="S146" s="238">
        <v>750221490</v>
      </c>
      <c r="T146" s="238">
        <v>3860</v>
      </c>
      <c r="U146" s="238">
        <v>4080</v>
      </c>
      <c r="V146" s="238">
        <v>3860</v>
      </c>
      <c r="W146" s="238">
        <v>155500</v>
      </c>
      <c r="X146" s="238">
        <v>38874942</v>
      </c>
    </row>
    <row r="147" spans="15:24" ht="12" customHeight="1">
      <c r="O147" s="238" t="s">
        <v>2252</v>
      </c>
      <c r="P147" s="238">
        <v>4055</v>
      </c>
      <c r="Q147" s="238">
        <v>-90</v>
      </c>
      <c r="R147" s="238">
        <v>219378</v>
      </c>
      <c r="S147" s="238">
        <v>890854455</v>
      </c>
      <c r="T147" s="238">
        <v>4270</v>
      </c>
      <c r="U147" s="238">
        <v>4270</v>
      </c>
      <c r="V147" s="238">
        <v>3970</v>
      </c>
      <c r="W147" s="238">
        <v>157638</v>
      </c>
      <c r="X147" s="238">
        <v>38874942</v>
      </c>
    </row>
    <row r="148" spans="15:24" ht="12" customHeight="1">
      <c r="O148" s="238" t="s">
        <v>2253</v>
      </c>
      <c r="P148" s="238">
        <v>4145</v>
      </c>
      <c r="Q148" s="238">
        <v>-105</v>
      </c>
      <c r="R148" s="238">
        <v>145288</v>
      </c>
      <c r="S148" s="238">
        <v>612837765</v>
      </c>
      <c r="T148" s="238">
        <v>4255</v>
      </c>
      <c r="U148" s="238">
        <v>4320</v>
      </c>
      <c r="V148" s="238">
        <v>4110</v>
      </c>
      <c r="W148" s="238">
        <v>161137</v>
      </c>
      <c r="X148" s="238">
        <v>38874942</v>
      </c>
    </row>
    <row r="149" spans="15:24" ht="12" customHeight="1">
      <c r="O149" s="238" t="s">
        <v>2254</v>
      </c>
      <c r="P149" s="238">
        <v>4250</v>
      </c>
      <c r="Q149" s="238">
        <v>-180</v>
      </c>
      <c r="R149" s="238">
        <v>172106</v>
      </c>
      <c r="S149" s="238">
        <v>732841605</v>
      </c>
      <c r="T149" s="238">
        <v>4350</v>
      </c>
      <c r="U149" s="238">
        <v>4350</v>
      </c>
      <c r="V149" s="238">
        <v>4220</v>
      </c>
      <c r="W149" s="238">
        <v>165219</v>
      </c>
      <c r="X149" s="238">
        <v>38874942</v>
      </c>
    </row>
    <row r="150" spans="15:24" ht="12" customHeight="1">
      <c r="O150" s="238" t="s">
        <v>2255</v>
      </c>
      <c r="P150" s="238">
        <v>4430</v>
      </c>
      <c r="Q150" s="238">
        <v>75</v>
      </c>
      <c r="R150" s="238">
        <v>122939</v>
      </c>
      <c r="S150" s="238">
        <v>535935830</v>
      </c>
      <c r="T150" s="238">
        <v>4360</v>
      </c>
      <c r="U150" s="238">
        <v>4430</v>
      </c>
      <c r="V150" s="238">
        <v>4235</v>
      </c>
      <c r="W150" s="238">
        <v>172216</v>
      </c>
      <c r="X150" s="238">
        <v>38874942</v>
      </c>
    </row>
    <row r="151" spans="15:24" ht="12" customHeight="1">
      <c r="O151" s="238" t="s">
        <v>2256</v>
      </c>
      <c r="P151" s="238">
        <v>4355</v>
      </c>
      <c r="Q151" s="238">
        <v>-110</v>
      </c>
      <c r="R151" s="238">
        <v>233574</v>
      </c>
      <c r="S151" s="238">
        <v>1035048835</v>
      </c>
      <c r="T151" s="238">
        <v>4465</v>
      </c>
      <c r="U151" s="238">
        <v>4585</v>
      </c>
      <c r="V151" s="238">
        <v>4320</v>
      </c>
      <c r="W151" s="238">
        <v>169300</v>
      </c>
      <c r="X151" s="238">
        <v>38874942</v>
      </c>
    </row>
    <row r="152" spans="15:24" ht="12" customHeight="1">
      <c r="O152" s="238" t="s">
        <v>2257</v>
      </c>
      <c r="P152" s="238">
        <v>4465</v>
      </c>
      <c r="Q152" s="238">
        <v>70</v>
      </c>
      <c r="R152" s="238">
        <v>149971</v>
      </c>
      <c r="S152" s="238">
        <v>674339635</v>
      </c>
      <c r="T152" s="238">
        <v>4475</v>
      </c>
      <c r="U152" s="238">
        <v>4580</v>
      </c>
      <c r="V152" s="238">
        <v>4400</v>
      </c>
      <c r="W152" s="238">
        <v>173577</v>
      </c>
      <c r="X152" s="238">
        <v>38874942</v>
      </c>
    </row>
    <row r="153" spans="15:24" ht="12" customHeight="1">
      <c r="O153" s="238" t="s">
        <v>2258</v>
      </c>
      <c r="P153" s="238">
        <v>4395</v>
      </c>
      <c r="Q153" s="238">
        <v>70</v>
      </c>
      <c r="R153" s="238">
        <v>96343</v>
      </c>
      <c r="S153" s="238">
        <v>425197170</v>
      </c>
      <c r="T153" s="238">
        <v>4340</v>
      </c>
      <c r="U153" s="238">
        <v>4495</v>
      </c>
      <c r="V153" s="238">
        <v>4335</v>
      </c>
      <c r="W153" s="238">
        <v>170855</v>
      </c>
      <c r="X153" s="238">
        <v>38874942</v>
      </c>
    </row>
    <row r="154" spans="15:24" ht="12" customHeight="1">
      <c r="O154" s="238" t="s">
        <v>2259</v>
      </c>
      <c r="P154" s="238">
        <v>4325</v>
      </c>
      <c r="Q154" s="238">
        <v>-90</v>
      </c>
      <c r="R154" s="238">
        <v>196725</v>
      </c>
      <c r="S154" s="238">
        <v>871614235</v>
      </c>
      <c r="T154" s="238">
        <v>4405</v>
      </c>
      <c r="U154" s="238">
        <v>4530</v>
      </c>
      <c r="V154" s="238">
        <v>4300</v>
      </c>
      <c r="W154" s="238">
        <v>168134</v>
      </c>
      <c r="X154" s="238">
        <v>38874942</v>
      </c>
    </row>
    <row r="155" spans="15:24" ht="12" customHeight="1">
      <c r="O155" s="238" t="s">
        <v>2260</v>
      </c>
      <c r="P155" s="238">
        <v>4415</v>
      </c>
      <c r="Q155" s="238">
        <v>130</v>
      </c>
      <c r="R155" s="238">
        <v>258737</v>
      </c>
      <c r="S155" s="238">
        <v>1124930015</v>
      </c>
      <c r="T155" s="238">
        <v>4270</v>
      </c>
      <c r="U155" s="238">
        <v>4435</v>
      </c>
      <c r="V155" s="238">
        <v>4265</v>
      </c>
      <c r="W155" s="238">
        <v>171633</v>
      </c>
      <c r="X155" s="238">
        <v>38874942</v>
      </c>
    </row>
    <row r="156" spans="15:24" ht="12" customHeight="1">
      <c r="O156" s="238" t="s">
        <v>2261</v>
      </c>
      <c r="P156" s="238">
        <v>4285</v>
      </c>
      <c r="Q156" s="238">
        <v>-360</v>
      </c>
      <c r="R156" s="238">
        <v>500388</v>
      </c>
      <c r="S156" s="238">
        <v>2200084740</v>
      </c>
      <c r="T156" s="238">
        <v>4340</v>
      </c>
      <c r="U156" s="238">
        <v>4580</v>
      </c>
      <c r="V156" s="238">
        <v>4285</v>
      </c>
      <c r="W156" s="238">
        <v>166579</v>
      </c>
      <c r="X156" s="238">
        <v>38874942</v>
      </c>
    </row>
    <row r="157" spans="15:24" ht="12" customHeight="1">
      <c r="O157" s="238" t="s">
        <v>2262</v>
      </c>
      <c r="P157" s="238">
        <v>4645</v>
      </c>
      <c r="Q157" s="238">
        <v>-635</v>
      </c>
      <c r="R157" s="238">
        <v>633533</v>
      </c>
      <c r="S157" s="238">
        <v>3065670560</v>
      </c>
      <c r="T157" s="238">
        <v>5170</v>
      </c>
      <c r="U157" s="238">
        <v>5280</v>
      </c>
      <c r="V157" s="238">
        <v>4635</v>
      </c>
      <c r="W157" s="238">
        <v>180574</v>
      </c>
      <c r="X157" s="238">
        <v>38874942</v>
      </c>
    </row>
    <row r="158" spans="15:24" ht="12" customHeight="1">
      <c r="O158" s="238" t="s">
        <v>2263</v>
      </c>
      <c r="P158" s="238">
        <v>5280</v>
      </c>
      <c r="Q158" s="238">
        <v>-180</v>
      </c>
      <c r="R158" s="238">
        <v>203590</v>
      </c>
      <c r="S158" s="238">
        <v>1091220730</v>
      </c>
      <c r="T158" s="238">
        <v>5430</v>
      </c>
      <c r="U158" s="238">
        <v>5550</v>
      </c>
      <c r="V158" s="238">
        <v>5250</v>
      </c>
      <c r="W158" s="238">
        <v>205260</v>
      </c>
      <c r="X158" s="238">
        <v>38874942</v>
      </c>
    </row>
    <row r="159" spans="15:24" ht="12" customHeight="1">
      <c r="O159" s="238" t="s">
        <v>2264</v>
      </c>
      <c r="P159" s="238">
        <v>5460</v>
      </c>
      <c r="Q159" s="238">
        <v>-180</v>
      </c>
      <c r="R159" s="238">
        <v>283997</v>
      </c>
      <c r="S159" s="238">
        <v>1560803070</v>
      </c>
      <c r="T159" s="238">
        <v>5550</v>
      </c>
      <c r="U159" s="238">
        <v>5600</v>
      </c>
      <c r="V159" s="238">
        <v>5400</v>
      </c>
      <c r="W159" s="238">
        <v>212257</v>
      </c>
      <c r="X159" s="238">
        <v>38874942</v>
      </c>
    </row>
    <row r="160" spans="15:24" ht="12" customHeight="1">
      <c r="O160" s="238" t="s">
        <v>2265</v>
      </c>
      <c r="P160" s="238">
        <v>5640</v>
      </c>
      <c r="Q160" s="238">
        <v>50</v>
      </c>
      <c r="R160" s="238">
        <v>318441</v>
      </c>
      <c r="S160" s="238">
        <v>1812823730</v>
      </c>
      <c r="T160" s="238">
        <v>5770</v>
      </c>
      <c r="U160" s="238">
        <v>5810</v>
      </c>
      <c r="V160" s="238">
        <v>5610</v>
      </c>
      <c r="W160" s="238">
        <v>219255</v>
      </c>
      <c r="X160" s="238">
        <v>38874942</v>
      </c>
    </row>
    <row r="161" spans="15:24" ht="12" customHeight="1">
      <c r="O161" s="238" t="s">
        <v>2266</v>
      </c>
      <c r="P161" s="238">
        <v>5590</v>
      </c>
      <c r="Q161" s="238">
        <v>60</v>
      </c>
      <c r="R161" s="238">
        <v>361151</v>
      </c>
      <c r="S161" s="238">
        <v>2044376140</v>
      </c>
      <c r="T161" s="238">
        <v>5460</v>
      </c>
      <c r="U161" s="238">
        <v>5790</v>
      </c>
      <c r="V161" s="238">
        <v>5450</v>
      </c>
      <c r="W161" s="238">
        <v>212839</v>
      </c>
      <c r="X161" s="238">
        <v>38074942</v>
      </c>
    </row>
    <row r="162" spans="15:24" ht="12" customHeight="1">
      <c r="O162" s="238" t="s">
        <v>2267</v>
      </c>
      <c r="P162" s="238">
        <v>5530</v>
      </c>
      <c r="Q162" s="238">
        <v>-30</v>
      </c>
      <c r="R162" s="238">
        <v>174602</v>
      </c>
      <c r="S162" s="238">
        <v>981204140</v>
      </c>
      <c r="T162" s="238">
        <v>5580</v>
      </c>
      <c r="U162" s="238">
        <v>5740</v>
      </c>
      <c r="V162" s="238">
        <v>5520</v>
      </c>
      <c r="W162" s="238">
        <v>210554</v>
      </c>
      <c r="X162" s="238">
        <v>38074942</v>
      </c>
    </row>
    <row r="163" spans="15:24" ht="12" customHeight="1">
      <c r="O163" s="238" t="s">
        <v>4452</v>
      </c>
      <c r="P163" s="238">
        <v>5560</v>
      </c>
      <c r="Q163" s="238">
        <v>-180</v>
      </c>
      <c r="R163" s="238">
        <v>249356</v>
      </c>
      <c r="S163" s="238">
        <v>1383315110</v>
      </c>
      <c r="T163" s="238">
        <v>5730</v>
      </c>
      <c r="U163" s="238">
        <v>5730</v>
      </c>
      <c r="V163" s="238">
        <v>5480</v>
      </c>
      <c r="W163" s="238">
        <v>211697</v>
      </c>
      <c r="X163" s="238">
        <v>38074942</v>
      </c>
    </row>
    <row r="164" spans="15:24" ht="12" customHeight="1">
      <c r="O164" s="238" t="s">
        <v>4453</v>
      </c>
      <c r="P164" s="238">
        <v>5740</v>
      </c>
      <c r="Q164" s="238">
        <v>-20</v>
      </c>
      <c r="R164" s="238">
        <v>362488</v>
      </c>
      <c r="S164" s="238">
        <v>2085968920</v>
      </c>
      <c r="T164" s="238">
        <v>5920</v>
      </c>
      <c r="U164" s="238">
        <v>5920</v>
      </c>
      <c r="V164" s="238">
        <v>5640</v>
      </c>
      <c r="W164" s="238">
        <v>218550</v>
      </c>
      <c r="X164" s="238">
        <v>38074942</v>
      </c>
    </row>
    <row r="165" spans="15:24" ht="12" customHeight="1">
      <c r="O165" s="238" t="s">
        <v>4454</v>
      </c>
      <c r="P165" s="238">
        <v>5760</v>
      </c>
      <c r="Q165" s="238">
        <v>400</v>
      </c>
      <c r="R165" s="238">
        <v>413853</v>
      </c>
      <c r="S165" s="238">
        <v>2307374490</v>
      </c>
      <c r="T165" s="238">
        <v>5390</v>
      </c>
      <c r="U165" s="238">
        <v>5760</v>
      </c>
      <c r="V165" s="238">
        <v>5370</v>
      </c>
      <c r="W165" s="238">
        <v>219312</v>
      </c>
      <c r="X165" s="238">
        <v>38074942</v>
      </c>
    </row>
    <row r="166" spans="15:24" ht="12" customHeight="1">
      <c r="O166" s="238" t="s">
        <v>4455</v>
      </c>
      <c r="P166" s="238">
        <v>5360</v>
      </c>
      <c r="Q166" s="238">
        <v>-50</v>
      </c>
      <c r="R166" s="238">
        <v>408329</v>
      </c>
      <c r="S166" s="238">
        <v>2220966870</v>
      </c>
      <c r="T166" s="238">
        <v>5510</v>
      </c>
      <c r="U166" s="238">
        <v>5600</v>
      </c>
      <c r="V166" s="238">
        <v>5310</v>
      </c>
      <c r="W166" s="238">
        <v>204082</v>
      </c>
      <c r="X166" s="238">
        <v>38074942</v>
      </c>
    </row>
    <row r="167" spans="15:24" ht="12" customHeight="1">
      <c r="O167" s="238" t="s">
        <v>4456</v>
      </c>
      <c r="P167" s="238">
        <v>5410</v>
      </c>
      <c r="Q167" s="238">
        <v>-320</v>
      </c>
      <c r="R167" s="238">
        <v>583535</v>
      </c>
      <c r="S167" s="238">
        <v>3250545830</v>
      </c>
      <c r="T167" s="238">
        <v>5740</v>
      </c>
      <c r="U167" s="238">
        <v>5770</v>
      </c>
      <c r="V167" s="238">
        <v>5410</v>
      </c>
      <c r="W167" s="238">
        <v>205985</v>
      </c>
      <c r="X167" s="238">
        <v>38074942</v>
      </c>
    </row>
    <row r="168" spans="15:24" ht="12" customHeight="1">
      <c r="O168" s="238" t="s">
        <v>4457</v>
      </c>
      <c r="P168" s="238">
        <v>5730</v>
      </c>
      <c r="Q168" s="238">
        <v>-170</v>
      </c>
      <c r="R168" s="238">
        <v>553915</v>
      </c>
      <c r="S168" s="238">
        <v>3201659100</v>
      </c>
      <c r="T168" s="238">
        <v>5830</v>
      </c>
      <c r="U168" s="238">
        <v>5940</v>
      </c>
      <c r="V168" s="238">
        <v>5620</v>
      </c>
      <c r="W168" s="238">
        <v>218169</v>
      </c>
      <c r="X168" s="238">
        <v>38074942</v>
      </c>
    </row>
    <row r="169" spans="15:24" ht="12" customHeight="1">
      <c r="O169" s="238" t="s">
        <v>4458</v>
      </c>
      <c r="P169" s="238">
        <v>5900</v>
      </c>
      <c r="Q169" s="238">
        <v>-140</v>
      </c>
      <c r="R169" s="238">
        <v>478095</v>
      </c>
      <c r="S169" s="238">
        <v>2851833070</v>
      </c>
      <c r="T169" s="238">
        <v>6230</v>
      </c>
      <c r="U169" s="238">
        <v>6230</v>
      </c>
      <c r="V169" s="238">
        <v>5830</v>
      </c>
      <c r="W169" s="238">
        <v>224642</v>
      </c>
      <c r="X169" s="238">
        <v>38074942</v>
      </c>
    </row>
    <row r="170" spans="15:24" ht="12" customHeight="1">
      <c r="O170" s="238" t="s">
        <v>4459</v>
      </c>
      <c r="P170" s="238">
        <v>6040</v>
      </c>
      <c r="Q170" s="238">
        <v>20</v>
      </c>
      <c r="R170" s="238">
        <v>441459</v>
      </c>
      <c r="S170" s="238">
        <v>2648249390</v>
      </c>
      <c r="T170" s="238">
        <v>6080</v>
      </c>
      <c r="U170" s="238">
        <v>6190</v>
      </c>
      <c r="V170" s="238">
        <v>5860</v>
      </c>
      <c r="W170" s="238">
        <v>229973</v>
      </c>
      <c r="X170" s="238">
        <v>38074942</v>
      </c>
    </row>
    <row r="171" spans="15:24" ht="12" customHeight="1">
      <c r="O171" s="238" t="s">
        <v>4460</v>
      </c>
      <c r="P171" s="238">
        <v>6020</v>
      </c>
      <c r="Q171" s="238">
        <v>-120</v>
      </c>
      <c r="R171" s="238">
        <v>315230</v>
      </c>
      <c r="S171" s="238">
        <v>1909780940</v>
      </c>
      <c r="T171" s="238">
        <v>6140</v>
      </c>
      <c r="U171" s="238">
        <v>6150</v>
      </c>
      <c r="V171" s="238">
        <v>6000</v>
      </c>
      <c r="W171" s="238">
        <v>229211</v>
      </c>
      <c r="X171" s="238">
        <v>38074942</v>
      </c>
    </row>
    <row r="172" spans="15:24" ht="12" customHeight="1">
      <c r="O172" s="238" t="s">
        <v>4461</v>
      </c>
      <c r="P172" s="238">
        <v>6140</v>
      </c>
      <c r="Q172" s="238">
        <v>0</v>
      </c>
      <c r="R172" s="238">
        <v>653848</v>
      </c>
      <c r="S172" s="238">
        <v>3935319570</v>
      </c>
      <c r="T172" s="238">
        <v>6200</v>
      </c>
      <c r="U172" s="238">
        <v>6220</v>
      </c>
      <c r="V172" s="238">
        <v>5810</v>
      </c>
      <c r="W172" s="238">
        <v>233780</v>
      </c>
      <c r="X172" s="238">
        <v>38074942</v>
      </c>
    </row>
    <row r="173" spans="15:24" ht="12" customHeight="1">
      <c r="O173" s="238" t="s">
        <v>4462</v>
      </c>
      <c r="P173" s="238">
        <v>6140</v>
      </c>
      <c r="Q173" s="238">
        <v>0</v>
      </c>
      <c r="R173" s="238">
        <v>903033</v>
      </c>
      <c r="S173" s="238">
        <v>5588669020</v>
      </c>
      <c r="T173" s="238">
        <v>6330</v>
      </c>
      <c r="U173" s="238">
        <v>6400</v>
      </c>
      <c r="V173" s="238">
        <v>6040</v>
      </c>
      <c r="W173" s="238">
        <v>233780</v>
      </c>
      <c r="X173" s="238">
        <v>38074942</v>
      </c>
    </row>
    <row r="174" spans="15:24" ht="12" customHeight="1">
      <c r="O174" s="238" t="s">
        <v>4463</v>
      </c>
      <c r="P174" s="238">
        <v>6140</v>
      </c>
      <c r="Q174" s="238">
        <v>700</v>
      </c>
      <c r="R174" s="238">
        <v>2068463</v>
      </c>
      <c r="S174" s="238">
        <v>12151209340</v>
      </c>
      <c r="T174" s="238">
        <v>5590</v>
      </c>
      <c r="U174" s="238">
        <v>6150</v>
      </c>
      <c r="V174" s="238">
        <v>5480</v>
      </c>
      <c r="W174" s="238">
        <v>233780</v>
      </c>
      <c r="X174" s="238">
        <v>38074942</v>
      </c>
    </row>
    <row r="175" spans="15:24" ht="12" customHeight="1">
      <c r="O175" s="238" t="s">
        <v>4464</v>
      </c>
      <c r="P175" s="238">
        <v>5440</v>
      </c>
      <c r="Q175" s="238">
        <v>240</v>
      </c>
      <c r="R175" s="238">
        <v>717758</v>
      </c>
      <c r="S175" s="238">
        <v>3866038740</v>
      </c>
      <c r="T175" s="238">
        <v>5230</v>
      </c>
      <c r="U175" s="238">
        <v>5500</v>
      </c>
      <c r="V175" s="238">
        <v>5210</v>
      </c>
      <c r="W175" s="238">
        <v>207128</v>
      </c>
      <c r="X175" s="238">
        <v>38074942</v>
      </c>
    </row>
    <row r="176" spans="15:24" ht="12" customHeight="1">
      <c r="O176" s="238" t="s">
        <v>4465</v>
      </c>
      <c r="P176" s="238">
        <v>5200</v>
      </c>
      <c r="Q176" s="238">
        <v>10</v>
      </c>
      <c r="R176" s="238">
        <v>824834</v>
      </c>
      <c r="S176" s="238">
        <v>4383319380</v>
      </c>
      <c r="T176" s="238">
        <v>5230</v>
      </c>
      <c r="U176" s="238">
        <v>5480</v>
      </c>
      <c r="V176" s="238">
        <v>5150</v>
      </c>
      <c r="W176" s="238">
        <v>197990</v>
      </c>
      <c r="X176" s="238">
        <v>38074942</v>
      </c>
    </row>
    <row r="177" spans="15:24" ht="12" customHeight="1">
      <c r="O177" s="238" t="s">
        <v>4466</v>
      </c>
      <c r="P177" s="238">
        <v>5190</v>
      </c>
      <c r="Q177" s="238">
        <v>-30</v>
      </c>
      <c r="R177" s="238">
        <v>374497</v>
      </c>
      <c r="S177" s="238">
        <v>1952755540</v>
      </c>
      <c r="T177" s="238">
        <v>5250</v>
      </c>
      <c r="U177" s="238">
        <v>5270</v>
      </c>
      <c r="V177" s="238">
        <v>5170</v>
      </c>
      <c r="W177" s="238">
        <v>197609</v>
      </c>
      <c r="X177" s="238">
        <v>38074942</v>
      </c>
    </row>
    <row r="178" spans="15:24" ht="12" customHeight="1">
      <c r="O178" s="238" t="s">
        <v>4467</v>
      </c>
      <c r="P178" s="238">
        <v>5220</v>
      </c>
      <c r="Q178" s="238">
        <v>10</v>
      </c>
      <c r="R178" s="238">
        <v>200775</v>
      </c>
      <c r="S178" s="238">
        <v>1048596090</v>
      </c>
      <c r="T178" s="238">
        <v>5220</v>
      </c>
      <c r="U178" s="238">
        <v>5270</v>
      </c>
      <c r="V178" s="238">
        <v>5180</v>
      </c>
      <c r="W178" s="238">
        <v>198751</v>
      </c>
      <c r="X178" s="238">
        <v>38074942</v>
      </c>
    </row>
    <row r="179" spans="15:24" ht="12" customHeight="1">
      <c r="O179" s="238" t="s">
        <v>4468</v>
      </c>
      <c r="P179" s="238">
        <v>5210</v>
      </c>
      <c r="Q179" s="238">
        <v>20</v>
      </c>
      <c r="R179" s="238">
        <v>194212</v>
      </c>
      <c r="S179" s="238">
        <v>1014932410</v>
      </c>
      <c r="T179" s="238">
        <v>5300</v>
      </c>
      <c r="U179" s="238">
        <v>5340</v>
      </c>
      <c r="V179" s="238">
        <v>5170</v>
      </c>
      <c r="W179" s="238">
        <v>198370</v>
      </c>
      <c r="X179" s="238">
        <v>38074942</v>
      </c>
    </row>
    <row r="180" spans="15:24" ht="12" customHeight="1">
      <c r="O180" s="238" t="s">
        <v>4469</v>
      </c>
      <c r="P180" s="238">
        <v>5190</v>
      </c>
      <c r="Q180" s="238">
        <v>10</v>
      </c>
      <c r="R180" s="238">
        <v>213288</v>
      </c>
      <c r="S180" s="238">
        <v>1106508010</v>
      </c>
      <c r="T180" s="238">
        <v>5180</v>
      </c>
      <c r="U180" s="238">
        <v>5240</v>
      </c>
      <c r="V180" s="238">
        <v>5120</v>
      </c>
      <c r="W180" s="238">
        <v>197609</v>
      </c>
      <c r="X180" s="238">
        <v>38074942</v>
      </c>
    </row>
    <row r="181" spans="15:24" ht="12" customHeight="1">
      <c r="O181" s="238" t="s">
        <v>4470</v>
      </c>
      <c r="P181" s="238">
        <v>5180</v>
      </c>
      <c r="Q181" s="238">
        <v>50</v>
      </c>
      <c r="R181" s="238">
        <v>278262</v>
      </c>
      <c r="S181" s="238">
        <v>1449316900</v>
      </c>
      <c r="T181" s="238">
        <v>5170</v>
      </c>
      <c r="U181" s="238">
        <v>5290</v>
      </c>
      <c r="V181" s="238">
        <v>5120</v>
      </c>
      <c r="W181" s="238">
        <v>197228</v>
      </c>
      <c r="X181" s="238">
        <v>38074942</v>
      </c>
    </row>
    <row r="182" spans="15:24" ht="12" customHeight="1">
      <c r="O182" s="238" t="s">
        <v>4471</v>
      </c>
      <c r="P182" s="238">
        <v>5130</v>
      </c>
      <c r="Q182" s="238">
        <v>-170</v>
      </c>
      <c r="R182" s="238">
        <v>394765</v>
      </c>
      <c r="S182" s="238">
        <v>2031584180</v>
      </c>
      <c r="T182" s="238">
        <v>5280</v>
      </c>
      <c r="U182" s="238">
        <v>5290</v>
      </c>
      <c r="V182" s="238">
        <v>5100</v>
      </c>
      <c r="W182" s="238">
        <v>195324</v>
      </c>
      <c r="X182" s="238">
        <v>38074942</v>
      </c>
    </row>
    <row r="183" spans="15:24" ht="12" customHeight="1">
      <c r="O183" s="238" t="s">
        <v>4472</v>
      </c>
      <c r="P183" s="238">
        <v>5300</v>
      </c>
      <c r="Q183" s="238">
        <v>150</v>
      </c>
      <c r="R183" s="238">
        <v>804910</v>
      </c>
      <c r="S183" s="238">
        <v>4296883630</v>
      </c>
      <c r="T183" s="238">
        <v>5230</v>
      </c>
      <c r="U183" s="238">
        <v>5490</v>
      </c>
      <c r="V183" s="238">
        <v>5180</v>
      </c>
      <c r="W183" s="238">
        <v>201797</v>
      </c>
      <c r="X183" s="238">
        <v>38074942</v>
      </c>
    </row>
    <row r="184" spans="15:24" ht="12" customHeight="1">
      <c r="O184" s="238" t="s">
        <v>4473</v>
      </c>
      <c r="P184" s="238">
        <v>5150</v>
      </c>
      <c r="Q184" s="238">
        <v>-550</v>
      </c>
      <c r="R184" s="238">
        <v>832280</v>
      </c>
      <c r="S184" s="238">
        <v>4338256850</v>
      </c>
      <c r="T184" s="238">
        <v>5250</v>
      </c>
      <c r="U184" s="238">
        <v>5340</v>
      </c>
      <c r="V184" s="238">
        <v>5150</v>
      </c>
      <c r="W184" s="238">
        <v>196086</v>
      </c>
      <c r="X184" s="238">
        <v>38074942</v>
      </c>
    </row>
    <row r="185" spans="15:24" ht="12" customHeight="1">
      <c r="O185" s="238" t="s">
        <v>4474</v>
      </c>
      <c r="P185" s="238">
        <v>5700</v>
      </c>
      <c r="Q185" s="238">
        <v>-50</v>
      </c>
      <c r="R185" s="238">
        <v>233171</v>
      </c>
      <c r="S185" s="238">
        <v>1327137260</v>
      </c>
      <c r="T185" s="238">
        <v>5850</v>
      </c>
      <c r="U185" s="238">
        <v>5850</v>
      </c>
      <c r="V185" s="238">
        <v>5600</v>
      </c>
      <c r="W185" s="238">
        <v>217027</v>
      </c>
      <c r="X185" s="238">
        <v>38074942</v>
      </c>
    </row>
    <row r="186" spans="15:24" ht="12" customHeight="1">
      <c r="O186" s="238" t="s">
        <v>4475</v>
      </c>
      <c r="P186" s="238">
        <v>5750</v>
      </c>
      <c r="Q186" s="238">
        <v>60</v>
      </c>
      <c r="R186" s="238">
        <v>316882</v>
      </c>
      <c r="S186" s="238">
        <v>1829381830</v>
      </c>
      <c r="T186" s="238">
        <v>5740</v>
      </c>
      <c r="U186" s="238">
        <v>5880</v>
      </c>
      <c r="V186" s="238">
        <v>5650</v>
      </c>
      <c r="W186" s="238">
        <v>218931</v>
      </c>
      <c r="X186" s="238">
        <v>38074942</v>
      </c>
    </row>
    <row r="187" spans="15:24" ht="12" customHeight="1">
      <c r="O187" s="238" t="s">
        <v>4476</v>
      </c>
      <c r="P187" s="238">
        <v>5690</v>
      </c>
      <c r="Q187" s="238">
        <v>10</v>
      </c>
      <c r="R187" s="238">
        <v>330167</v>
      </c>
      <c r="S187" s="238">
        <v>1876465010</v>
      </c>
      <c r="T187" s="238">
        <v>5740</v>
      </c>
      <c r="U187" s="238">
        <v>5800</v>
      </c>
      <c r="V187" s="238">
        <v>5550</v>
      </c>
      <c r="W187" s="238">
        <v>216646</v>
      </c>
      <c r="X187" s="238">
        <v>38074942</v>
      </c>
    </row>
    <row r="188" spans="15:24" ht="12" customHeight="1">
      <c r="O188" s="238" t="s">
        <v>4477</v>
      </c>
      <c r="P188" s="238">
        <v>5680</v>
      </c>
      <c r="Q188" s="238">
        <v>-120</v>
      </c>
      <c r="R188" s="238">
        <v>411593</v>
      </c>
      <c r="S188" s="238">
        <v>2357585660</v>
      </c>
      <c r="T188" s="238">
        <v>5840</v>
      </c>
      <c r="U188" s="238">
        <v>5890</v>
      </c>
      <c r="V188" s="238">
        <v>5650</v>
      </c>
      <c r="W188" s="238">
        <v>216266</v>
      </c>
      <c r="X188" s="238">
        <v>38074942</v>
      </c>
    </row>
    <row r="189" spans="15:24" ht="12" customHeight="1">
      <c r="O189" s="238" t="s">
        <v>4478</v>
      </c>
      <c r="P189" s="238">
        <v>5800</v>
      </c>
      <c r="Q189" s="238">
        <v>60</v>
      </c>
      <c r="R189" s="238">
        <v>573395</v>
      </c>
      <c r="S189" s="238">
        <v>3326667840</v>
      </c>
      <c r="T189" s="238">
        <v>5800</v>
      </c>
      <c r="U189" s="238">
        <v>5920</v>
      </c>
      <c r="V189" s="238">
        <v>5670</v>
      </c>
      <c r="W189" s="238">
        <v>220835</v>
      </c>
      <c r="X189" s="238">
        <v>38074942</v>
      </c>
    </row>
    <row r="190" spans="15:24" ht="12" customHeight="1">
      <c r="O190" s="238" t="s">
        <v>4479</v>
      </c>
      <c r="P190" s="238">
        <v>5740</v>
      </c>
      <c r="Q190" s="238">
        <v>360</v>
      </c>
      <c r="R190" s="238">
        <v>1149212</v>
      </c>
      <c r="S190" s="238">
        <v>6473079590</v>
      </c>
      <c r="T190" s="238">
        <v>5420</v>
      </c>
      <c r="U190" s="238">
        <v>5760</v>
      </c>
      <c r="V190" s="238">
        <v>5400</v>
      </c>
      <c r="W190" s="238">
        <v>218550</v>
      </c>
      <c r="X190" s="238">
        <v>38074942</v>
      </c>
    </row>
    <row r="191" spans="15:24" ht="12" customHeight="1">
      <c r="O191" s="238" t="s">
        <v>4480</v>
      </c>
      <c r="P191" s="238">
        <v>5380</v>
      </c>
      <c r="Q191" s="238">
        <v>80</v>
      </c>
      <c r="R191" s="238">
        <v>398315</v>
      </c>
      <c r="S191" s="238">
        <v>2127017850</v>
      </c>
      <c r="T191" s="238">
        <v>5400</v>
      </c>
      <c r="U191" s="238">
        <v>5430</v>
      </c>
      <c r="V191" s="238">
        <v>5250</v>
      </c>
      <c r="W191" s="238">
        <v>204843</v>
      </c>
      <c r="X191" s="238">
        <v>38074942</v>
      </c>
    </row>
    <row r="192" spans="15:24" ht="12" customHeight="1">
      <c r="O192" s="238" t="s">
        <v>4481</v>
      </c>
      <c r="P192" s="238">
        <v>5300</v>
      </c>
      <c r="Q192" s="238">
        <v>180</v>
      </c>
      <c r="R192" s="238">
        <v>428707</v>
      </c>
      <c r="S192" s="238">
        <v>2256840780</v>
      </c>
      <c r="T192" s="238">
        <v>5130</v>
      </c>
      <c r="U192" s="238">
        <v>5380</v>
      </c>
      <c r="V192" s="238">
        <v>5130</v>
      </c>
      <c r="W192" s="238">
        <v>201797</v>
      </c>
      <c r="X192" s="238">
        <v>38074942</v>
      </c>
    </row>
    <row r="193" spans="15:24" ht="12" customHeight="1">
      <c r="O193" s="238" t="s">
        <v>4482</v>
      </c>
      <c r="P193" s="238">
        <v>5120</v>
      </c>
      <c r="Q193" s="238">
        <v>-170</v>
      </c>
      <c r="R193" s="238">
        <v>898176</v>
      </c>
      <c r="S193" s="238">
        <v>4839462630</v>
      </c>
      <c r="T193" s="238">
        <v>5400</v>
      </c>
      <c r="U193" s="238">
        <v>5540</v>
      </c>
      <c r="V193" s="238">
        <v>5110</v>
      </c>
      <c r="W193" s="238">
        <v>194944</v>
      </c>
      <c r="X193" s="238">
        <v>38074942</v>
      </c>
    </row>
    <row r="194" spans="15:24" ht="12" customHeight="1">
      <c r="O194" s="238" t="s">
        <v>4483</v>
      </c>
      <c r="P194" s="238">
        <v>5290</v>
      </c>
      <c r="Q194" s="238">
        <v>180</v>
      </c>
      <c r="R194" s="238">
        <v>646762</v>
      </c>
      <c r="S194" s="238">
        <v>3447439150</v>
      </c>
      <c r="T194" s="238">
        <v>5280</v>
      </c>
      <c r="U194" s="238">
        <v>5440</v>
      </c>
      <c r="V194" s="238">
        <v>5150</v>
      </c>
      <c r="W194" s="238">
        <v>201416</v>
      </c>
      <c r="X194" s="238">
        <v>38074942</v>
      </c>
    </row>
    <row r="195" spans="15:24" ht="12" customHeight="1">
      <c r="O195" s="238" t="s">
        <v>4484</v>
      </c>
      <c r="P195" s="238">
        <v>5110</v>
      </c>
      <c r="Q195" s="238">
        <v>-80</v>
      </c>
      <c r="R195" s="238">
        <v>161073</v>
      </c>
      <c r="S195" s="238">
        <v>832745070</v>
      </c>
      <c r="T195" s="238">
        <v>5180</v>
      </c>
      <c r="U195" s="238">
        <v>5260</v>
      </c>
      <c r="V195" s="238">
        <v>5110</v>
      </c>
      <c r="W195" s="238">
        <v>194563</v>
      </c>
      <c r="X195" s="238">
        <v>38074942</v>
      </c>
    </row>
    <row r="196" spans="15:24" ht="12" customHeight="1">
      <c r="O196" s="238" t="s">
        <v>4485</v>
      </c>
      <c r="P196" s="238">
        <v>5190</v>
      </c>
      <c r="Q196" s="238">
        <v>10</v>
      </c>
      <c r="R196" s="238">
        <v>239117</v>
      </c>
      <c r="S196" s="238">
        <v>1250480500</v>
      </c>
      <c r="T196" s="238">
        <v>5210</v>
      </c>
      <c r="U196" s="238">
        <v>5340</v>
      </c>
      <c r="V196" s="238">
        <v>5130</v>
      </c>
      <c r="W196" s="238">
        <v>197609</v>
      </c>
      <c r="X196" s="238">
        <v>38074942</v>
      </c>
    </row>
    <row r="197" spans="15:24" ht="12" customHeight="1">
      <c r="O197" s="238" t="s">
        <v>4486</v>
      </c>
      <c r="P197" s="238">
        <v>5180</v>
      </c>
      <c r="Q197" s="238">
        <v>0</v>
      </c>
      <c r="R197" s="238">
        <v>91084</v>
      </c>
      <c r="S197" s="238">
        <v>469571040</v>
      </c>
      <c r="T197" s="238">
        <v>5180</v>
      </c>
      <c r="U197" s="238">
        <v>5220</v>
      </c>
      <c r="V197" s="238">
        <v>5100</v>
      </c>
      <c r="W197" s="238">
        <v>197228</v>
      </c>
      <c r="X197" s="238">
        <v>38074942</v>
      </c>
    </row>
    <row r="198" spans="15:24" ht="12" customHeight="1">
      <c r="O198" s="238" t="s">
        <v>4487</v>
      </c>
      <c r="P198" s="238">
        <v>5180</v>
      </c>
      <c r="Q198" s="238">
        <v>-220</v>
      </c>
      <c r="R198" s="238">
        <v>225620</v>
      </c>
      <c r="S198" s="238">
        <v>1181036080</v>
      </c>
      <c r="T198" s="238">
        <v>5330</v>
      </c>
      <c r="U198" s="238">
        <v>5350</v>
      </c>
      <c r="V198" s="238">
        <v>5150</v>
      </c>
      <c r="W198" s="238">
        <v>197228</v>
      </c>
      <c r="X198" s="238">
        <v>38074942</v>
      </c>
    </row>
    <row r="199" spans="15:24" ht="12" customHeight="1">
      <c r="O199" s="238" t="s">
        <v>4488</v>
      </c>
      <c r="P199" s="238">
        <v>5400</v>
      </c>
      <c r="Q199" s="238">
        <v>130</v>
      </c>
      <c r="R199" s="238">
        <v>360633</v>
      </c>
      <c r="S199" s="238">
        <v>1939659740</v>
      </c>
      <c r="T199" s="238">
        <v>5350</v>
      </c>
      <c r="U199" s="238">
        <v>5470</v>
      </c>
      <c r="V199" s="238">
        <v>5270</v>
      </c>
      <c r="W199" s="238">
        <v>205605</v>
      </c>
      <c r="X199" s="238">
        <v>38074942</v>
      </c>
    </row>
    <row r="200" spans="15:24" ht="12" customHeight="1">
      <c r="O200" s="238" t="s">
        <v>4489</v>
      </c>
      <c r="P200" s="238">
        <v>5270</v>
      </c>
      <c r="Q200" s="238">
        <v>-10</v>
      </c>
      <c r="R200" s="238">
        <v>251337</v>
      </c>
      <c r="S200" s="238">
        <v>1333882350</v>
      </c>
      <c r="T200" s="238">
        <v>5280</v>
      </c>
      <c r="U200" s="238">
        <v>5470</v>
      </c>
      <c r="V200" s="238">
        <v>5170</v>
      </c>
      <c r="W200" s="238">
        <v>200655</v>
      </c>
      <c r="X200" s="238">
        <v>38074942</v>
      </c>
    </row>
    <row r="201" spans="15:24" ht="12" customHeight="1">
      <c r="O201" s="238" t="s">
        <v>4490</v>
      </c>
      <c r="P201" s="238">
        <v>5280</v>
      </c>
      <c r="Q201" s="238">
        <v>-20</v>
      </c>
      <c r="R201" s="238">
        <v>277595</v>
      </c>
      <c r="S201" s="238">
        <v>1465994340</v>
      </c>
      <c r="T201" s="238">
        <v>5250</v>
      </c>
      <c r="U201" s="238">
        <v>5370</v>
      </c>
      <c r="V201" s="238">
        <v>5200</v>
      </c>
      <c r="W201" s="238">
        <v>201036</v>
      </c>
      <c r="X201" s="238">
        <v>38074942</v>
      </c>
    </row>
    <row r="202" spans="15:24" ht="12" customHeight="1">
      <c r="O202" s="238" t="s">
        <v>4491</v>
      </c>
      <c r="P202" s="238">
        <v>5300</v>
      </c>
      <c r="Q202" s="238">
        <v>-170</v>
      </c>
      <c r="R202" s="238">
        <v>451142</v>
      </c>
      <c r="S202" s="238">
        <v>2382049250</v>
      </c>
      <c r="T202" s="238">
        <v>5480</v>
      </c>
      <c r="U202" s="238">
        <v>5540</v>
      </c>
      <c r="V202" s="238">
        <v>5100</v>
      </c>
      <c r="W202" s="238">
        <v>201797</v>
      </c>
      <c r="X202" s="238">
        <v>38074942</v>
      </c>
    </row>
    <row r="203" spans="15:24" ht="12" customHeight="1">
      <c r="O203" s="238" t="s">
        <v>4492</v>
      </c>
      <c r="P203" s="238">
        <v>5470</v>
      </c>
      <c r="Q203" s="238">
        <v>-50</v>
      </c>
      <c r="R203" s="238">
        <v>493890</v>
      </c>
      <c r="S203" s="238">
        <v>2702383320</v>
      </c>
      <c r="T203" s="238">
        <v>5520</v>
      </c>
      <c r="U203" s="238">
        <v>5550</v>
      </c>
      <c r="V203" s="238">
        <v>5400</v>
      </c>
      <c r="W203" s="238">
        <v>208270</v>
      </c>
      <c r="X203" s="238">
        <v>38074942</v>
      </c>
    </row>
    <row r="204" spans="15:24" ht="12" customHeight="1">
      <c r="O204" s="238" t="s">
        <v>4493</v>
      </c>
      <c r="P204" s="238">
        <v>5520</v>
      </c>
      <c r="Q204" s="238">
        <v>200</v>
      </c>
      <c r="R204" s="238">
        <v>853735</v>
      </c>
      <c r="S204" s="238">
        <v>4559772530</v>
      </c>
      <c r="T204" s="238">
        <v>5350</v>
      </c>
      <c r="U204" s="238">
        <v>5590</v>
      </c>
      <c r="V204" s="238">
        <v>5130</v>
      </c>
      <c r="W204" s="238">
        <v>210174</v>
      </c>
      <c r="X204" s="238">
        <v>38074942</v>
      </c>
    </row>
    <row r="205" spans="15:24" ht="12" customHeight="1">
      <c r="O205" s="238" t="s">
        <v>4494</v>
      </c>
      <c r="P205" s="238">
        <v>5320</v>
      </c>
      <c r="Q205" s="238">
        <v>510</v>
      </c>
      <c r="R205" s="238">
        <v>1301327</v>
      </c>
      <c r="S205" s="238">
        <v>6764270390</v>
      </c>
      <c r="T205" s="238">
        <v>4820</v>
      </c>
      <c r="U205" s="238">
        <v>5400</v>
      </c>
      <c r="V205" s="238">
        <v>4810</v>
      </c>
      <c r="W205" s="238">
        <v>202559</v>
      </c>
      <c r="X205" s="238">
        <v>38074942</v>
      </c>
    </row>
    <row r="206" spans="15:24" ht="12" customHeight="1">
      <c r="O206" s="238" t="s">
        <v>4495</v>
      </c>
      <c r="P206" s="238">
        <v>4810</v>
      </c>
      <c r="Q206" s="238">
        <v>-110</v>
      </c>
      <c r="R206" s="238">
        <v>378860</v>
      </c>
      <c r="S206" s="238">
        <v>1851100575</v>
      </c>
      <c r="T206" s="238">
        <v>5000</v>
      </c>
      <c r="U206" s="238">
        <v>5050</v>
      </c>
      <c r="V206" s="238">
        <v>4650</v>
      </c>
      <c r="W206" s="238">
        <v>183140</v>
      </c>
      <c r="X206" s="238">
        <v>38074942</v>
      </c>
    </row>
    <row r="207" spans="15:24" ht="12" customHeight="1">
      <c r="O207" s="238" t="s">
        <v>4496</v>
      </c>
      <c r="P207" s="238">
        <v>4920</v>
      </c>
      <c r="Q207" s="238">
        <v>325</v>
      </c>
      <c r="R207" s="238">
        <v>497797</v>
      </c>
      <c r="S207" s="238">
        <v>2455670645</v>
      </c>
      <c r="T207" s="238">
        <v>4650</v>
      </c>
      <c r="U207" s="238">
        <v>5080</v>
      </c>
      <c r="V207" s="238">
        <v>4650</v>
      </c>
      <c r="W207" s="238">
        <v>187329</v>
      </c>
      <c r="X207" s="238">
        <v>38074942</v>
      </c>
    </row>
    <row r="208" spans="15:24" ht="12" customHeight="1">
      <c r="O208" s="238" t="s">
        <v>4497</v>
      </c>
      <c r="P208" s="238">
        <v>4595</v>
      </c>
      <c r="Q208" s="238">
        <v>-245</v>
      </c>
      <c r="R208" s="238">
        <v>180984</v>
      </c>
      <c r="S208" s="238">
        <v>848799415</v>
      </c>
      <c r="T208" s="238">
        <v>4800</v>
      </c>
      <c r="U208" s="238">
        <v>4810</v>
      </c>
      <c r="V208" s="238">
        <v>4595</v>
      </c>
      <c r="W208" s="238">
        <v>174954</v>
      </c>
      <c r="X208" s="238">
        <v>38074942</v>
      </c>
    </row>
    <row r="209" spans="15:24" ht="12" customHeight="1">
      <c r="O209" s="238" t="s">
        <v>4498</v>
      </c>
      <c r="P209" s="238">
        <v>4840</v>
      </c>
      <c r="Q209" s="238">
        <v>-45</v>
      </c>
      <c r="R209" s="238">
        <v>203383</v>
      </c>
      <c r="S209" s="238">
        <v>987699645</v>
      </c>
      <c r="T209" s="238">
        <v>4895</v>
      </c>
      <c r="U209" s="238">
        <v>4930</v>
      </c>
      <c r="V209" s="238">
        <v>4790</v>
      </c>
      <c r="W209" s="238">
        <v>184283</v>
      </c>
      <c r="X209" s="238">
        <v>38074942</v>
      </c>
    </row>
    <row r="210" spans="15:24" ht="12" customHeight="1">
      <c r="O210" s="238" t="s">
        <v>673</v>
      </c>
      <c r="P210" s="238">
        <v>4885</v>
      </c>
      <c r="Q210" s="238">
        <v>120</v>
      </c>
      <c r="R210" s="238">
        <v>410816</v>
      </c>
      <c r="S210" s="238">
        <v>1977906215</v>
      </c>
      <c r="T210" s="238">
        <v>4755</v>
      </c>
      <c r="U210" s="238">
        <v>4910</v>
      </c>
      <c r="V210" s="238">
        <v>4645</v>
      </c>
      <c r="W210" s="238">
        <v>185996</v>
      </c>
      <c r="X210" s="238">
        <v>38074942</v>
      </c>
    </row>
    <row r="211" spans="15:24" ht="12" customHeight="1">
      <c r="O211" s="238" t="s">
        <v>674</v>
      </c>
      <c r="P211" s="238">
        <v>4765</v>
      </c>
      <c r="Q211" s="238">
        <v>-245</v>
      </c>
      <c r="R211" s="238">
        <v>2077096</v>
      </c>
      <c r="S211" s="238">
        <v>10569946095</v>
      </c>
      <c r="T211" s="238">
        <v>5020</v>
      </c>
      <c r="U211" s="238">
        <v>5520</v>
      </c>
      <c r="V211" s="238">
        <v>4715</v>
      </c>
      <c r="W211" s="238">
        <v>181427</v>
      </c>
      <c r="X211" s="238">
        <v>38074942</v>
      </c>
    </row>
    <row r="212" spans="15:24" ht="12" customHeight="1">
      <c r="O212" s="238" t="s">
        <v>675</v>
      </c>
      <c r="P212" s="238">
        <v>5010</v>
      </c>
      <c r="Q212" s="238">
        <v>-40</v>
      </c>
      <c r="R212" s="238">
        <v>173292</v>
      </c>
      <c r="S212" s="238">
        <v>870742710</v>
      </c>
      <c r="T212" s="238">
        <v>5090</v>
      </c>
      <c r="U212" s="238">
        <v>5100</v>
      </c>
      <c r="V212" s="238">
        <v>5000</v>
      </c>
      <c r="W212" s="238">
        <v>190755</v>
      </c>
      <c r="X212" s="238">
        <v>38074942</v>
      </c>
    </row>
    <row r="213" spans="15:24" ht="12" customHeight="1">
      <c r="O213" s="238" t="s">
        <v>676</v>
      </c>
      <c r="P213" s="238">
        <v>5050</v>
      </c>
      <c r="Q213" s="238">
        <v>-200</v>
      </c>
      <c r="R213" s="238">
        <v>319822</v>
      </c>
      <c r="S213" s="238">
        <v>1631071150</v>
      </c>
      <c r="T213" s="238">
        <v>5330</v>
      </c>
      <c r="U213" s="238">
        <v>5330</v>
      </c>
      <c r="V213" s="238">
        <v>5000</v>
      </c>
      <c r="W213" s="238">
        <v>192278</v>
      </c>
      <c r="X213" s="238">
        <v>38074942</v>
      </c>
    </row>
    <row r="214" spans="15:24" ht="12" customHeight="1">
      <c r="O214" s="238" t="s">
        <v>677</v>
      </c>
      <c r="P214" s="238">
        <v>5250</v>
      </c>
      <c r="Q214" s="238">
        <v>200</v>
      </c>
      <c r="R214" s="238">
        <v>241742</v>
      </c>
      <c r="S214" s="238">
        <v>1250949210</v>
      </c>
      <c r="T214" s="238">
        <v>5100</v>
      </c>
      <c r="U214" s="238">
        <v>5290</v>
      </c>
      <c r="V214" s="238">
        <v>5050</v>
      </c>
      <c r="W214" s="238">
        <v>199893</v>
      </c>
      <c r="X214" s="238">
        <v>38074942</v>
      </c>
    </row>
    <row r="215" spans="15:24" ht="12" customHeight="1">
      <c r="O215" s="238" t="s">
        <v>678</v>
      </c>
      <c r="P215" s="238">
        <v>5050</v>
      </c>
      <c r="Q215" s="238">
        <v>-80</v>
      </c>
      <c r="R215" s="238">
        <v>299357</v>
      </c>
      <c r="S215" s="238">
        <v>1533995350</v>
      </c>
      <c r="T215" s="238">
        <v>5130</v>
      </c>
      <c r="U215" s="238">
        <v>5270</v>
      </c>
      <c r="V215" s="238">
        <v>5010</v>
      </c>
      <c r="W215" s="238">
        <v>192278</v>
      </c>
      <c r="X215" s="238">
        <v>38074942</v>
      </c>
    </row>
    <row r="216" spans="15:24" ht="12" customHeight="1">
      <c r="O216" s="238" t="s">
        <v>137</v>
      </c>
      <c r="P216" s="238">
        <v>5130</v>
      </c>
      <c r="Q216" s="238">
        <v>160</v>
      </c>
      <c r="R216" s="238">
        <v>380437</v>
      </c>
      <c r="S216" s="238">
        <v>1954399115</v>
      </c>
      <c r="T216" s="238">
        <v>4950</v>
      </c>
      <c r="U216" s="238">
        <v>5300</v>
      </c>
      <c r="V216" s="238">
        <v>4925</v>
      </c>
      <c r="W216" s="238">
        <v>195324</v>
      </c>
      <c r="X216" s="238">
        <v>38074942</v>
      </c>
    </row>
    <row r="217" spans="15:24" ht="12" customHeight="1">
      <c r="O217" s="238" t="s">
        <v>142</v>
      </c>
      <c r="P217" s="238">
        <v>4970</v>
      </c>
      <c r="Q217" s="238">
        <v>60</v>
      </c>
      <c r="R217" s="238">
        <v>198083</v>
      </c>
      <c r="S217" s="238">
        <v>994767855</v>
      </c>
      <c r="T217" s="238">
        <v>4980</v>
      </c>
      <c r="U217" s="238">
        <v>5110</v>
      </c>
      <c r="V217" s="238">
        <v>4945</v>
      </c>
      <c r="W217" s="238">
        <v>189232</v>
      </c>
      <c r="X217" s="238">
        <v>38074942</v>
      </c>
    </row>
    <row r="218" spans="15:24" ht="12" customHeight="1">
      <c r="O218" s="238" t="s">
        <v>145</v>
      </c>
      <c r="P218" s="238">
        <v>4910</v>
      </c>
      <c r="Q218" s="238">
        <v>-380</v>
      </c>
      <c r="R218" s="238">
        <v>421594</v>
      </c>
      <c r="S218" s="238">
        <v>2074805790</v>
      </c>
      <c r="T218" s="238">
        <v>5050</v>
      </c>
      <c r="U218" s="238">
        <v>5090</v>
      </c>
      <c r="V218" s="238">
        <v>4850</v>
      </c>
      <c r="W218" s="238">
        <v>186948</v>
      </c>
      <c r="X218" s="238">
        <v>38074942</v>
      </c>
    </row>
    <row r="219" spans="15:24" ht="12" customHeight="1">
      <c r="O219" s="238" t="s">
        <v>150</v>
      </c>
      <c r="P219" s="238">
        <v>5290</v>
      </c>
      <c r="Q219" s="238">
        <v>170</v>
      </c>
      <c r="R219" s="238">
        <v>258268</v>
      </c>
      <c r="S219" s="238">
        <v>1352796870</v>
      </c>
      <c r="T219" s="238">
        <v>5120</v>
      </c>
      <c r="U219" s="238">
        <v>5340</v>
      </c>
      <c r="V219" s="238">
        <v>5060</v>
      </c>
      <c r="W219" s="238">
        <v>201416</v>
      </c>
      <c r="X219" s="238">
        <v>38074942</v>
      </c>
    </row>
    <row r="220" spans="15:24" ht="12" customHeight="1">
      <c r="O220" s="238" t="s">
        <v>155</v>
      </c>
      <c r="P220" s="238">
        <v>5120</v>
      </c>
      <c r="Q220" s="238">
        <v>-130</v>
      </c>
      <c r="R220" s="238">
        <v>324458</v>
      </c>
      <c r="S220" s="238">
        <v>1652043760</v>
      </c>
      <c r="T220" s="238">
        <v>5290</v>
      </c>
      <c r="U220" s="238">
        <v>5290</v>
      </c>
      <c r="V220" s="238">
        <v>4990</v>
      </c>
      <c r="W220" s="238">
        <v>194944</v>
      </c>
      <c r="X220" s="238">
        <v>38074942</v>
      </c>
    </row>
    <row r="221" spans="15:24" ht="12" customHeight="1">
      <c r="O221" s="238" t="s">
        <v>159</v>
      </c>
      <c r="P221" s="238">
        <v>5250</v>
      </c>
      <c r="Q221" s="238">
        <v>-100</v>
      </c>
      <c r="R221" s="238">
        <v>338495</v>
      </c>
      <c r="S221" s="238">
        <v>1791788170</v>
      </c>
      <c r="T221" s="238">
        <v>5340</v>
      </c>
      <c r="U221" s="238">
        <v>5410</v>
      </c>
      <c r="V221" s="238">
        <v>5210</v>
      </c>
      <c r="W221" s="238">
        <v>199893</v>
      </c>
      <c r="X221" s="238">
        <v>38074942</v>
      </c>
    </row>
    <row r="222" spans="15:24" ht="12" customHeight="1">
      <c r="O222" s="238" t="s">
        <v>164</v>
      </c>
      <c r="P222" s="238">
        <v>5350</v>
      </c>
      <c r="Q222" s="238">
        <v>120</v>
      </c>
      <c r="R222" s="238">
        <v>447991</v>
      </c>
      <c r="S222" s="238">
        <v>2355868900</v>
      </c>
      <c r="T222" s="238">
        <v>5400</v>
      </c>
      <c r="U222" s="238">
        <v>5400</v>
      </c>
      <c r="V222" s="238">
        <v>5090</v>
      </c>
      <c r="W222" s="238">
        <v>203701</v>
      </c>
      <c r="X222" s="238">
        <v>38074942</v>
      </c>
    </row>
    <row r="223" spans="15:24" ht="12" customHeight="1">
      <c r="O223" s="238" t="s">
        <v>169</v>
      </c>
      <c r="P223" s="238">
        <v>5230</v>
      </c>
      <c r="Q223" s="238">
        <v>-470</v>
      </c>
      <c r="R223" s="238">
        <v>628090</v>
      </c>
      <c r="S223" s="238">
        <v>3371672330</v>
      </c>
      <c r="T223" s="238">
        <v>5810</v>
      </c>
      <c r="U223" s="238">
        <v>5820</v>
      </c>
      <c r="V223" s="238">
        <v>5230</v>
      </c>
      <c r="W223" s="238">
        <v>199132</v>
      </c>
      <c r="X223" s="238">
        <v>38074942</v>
      </c>
    </row>
    <row r="224" spans="15:24" ht="12" customHeight="1">
      <c r="O224" s="238" t="s">
        <v>172</v>
      </c>
      <c r="P224" s="238">
        <v>5700</v>
      </c>
      <c r="Q224" s="238">
        <v>120</v>
      </c>
      <c r="R224" s="238">
        <v>543027</v>
      </c>
      <c r="S224" s="238">
        <v>3119991030</v>
      </c>
      <c r="T224" s="238">
        <v>5840</v>
      </c>
      <c r="U224" s="238">
        <v>6000</v>
      </c>
      <c r="V224" s="238">
        <v>5600</v>
      </c>
      <c r="W224" s="238">
        <v>217027</v>
      </c>
      <c r="X224" s="238">
        <v>38074942</v>
      </c>
    </row>
    <row r="225" spans="15:24" ht="12" customHeight="1">
      <c r="O225" s="238" t="s">
        <v>176</v>
      </c>
      <c r="P225" s="238">
        <v>5580</v>
      </c>
      <c r="Q225" s="238">
        <v>50</v>
      </c>
      <c r="R225" s="238">
        <v>378936</v>
      </c>
      <c r="S225" s="238">
        <v>2129073280</v>
      </c>
      <c r="T225" s="238">
        <v>5450</v>
      </c>
      <c r="U225" s="238">
        <v>5710</v>
      </c>
      <c r="V225" s="238">
        <v>5450</v>
      </c>
      <c r="W225" s="238">
        <v>212458</v>
      </c>
      <c r="X225" s="238">
        <v>38074942</v>
      </c>
    </row>
    <row r="226" spans="15:24" ht="12" customHeight="1">
      <c r="O226" s="238" t="s">
        <v>180</v>
      </c>
      <c r="P226" s="238">
        <v>5530</v>
      </c>
      <c r="Q226" s="238">
        <v>-280</v>
      </c>
      <c r="R226" s="238">
        <v>532457</v>
      </c>
      <c r="S226" s="238">
        <v>3018682830</v>
      </c>
      <c r="T226" s="238">
        <v>5660</v>
      </c>
      <c r="U226" s="238">
        <v>6050</v>
      </c>
      <c r="V226" s="238">
        <v>5470</v>
      </c>
      <c r="W226" s="238">
        <v>210554</v>
      </c>
      <c r="X226" s="238">
        <v>38074942</v>
      </c>
    </row>
    <row r="227" spans="15:24" ht="12" customHeight="1">
      <c r="O227" s="238" t="s">
        <v>184</v>
      </c>
      <c r="P227" s="238">
        <v>5810</v>
      </c>
      <c r="Q227" s="238">
        <v>-510</v>
      </c>
      <c r="R227" s="238">
        <v>453749</v>
      </c>
      <c r="S227" s="238">
        <v>2731885160</v>
      </c>
      <c r="T227" s="238">
        <v>6250</v>
      </c>
      <c r="U227" s="238">
        <v>6360</v>
      </c>
      <c r="V227" s="238">
        <v>5780</v>
      </c>
      <c r="W227" s="238">
        <v>221215</v>
      </c>
      <c r="X227" s="238">
        <v>38074942</v>
      </c>
    </row>
    <row r="228" spans="15:24" ht="12" customHeight="1">
      <c r="O228" s="238" t="s">
        <v>187</v>
      </c>
      <c r="P228" s="238">
        <v>6320</v>
      </c>
      <c r="Q228" s="238">
        <v>120</v>
      </c>
      <c r="R228" s="238">
        <v>344857</v>
      </c>
      <c r="S228" s="238">
        <v>2158361040</v>
      </c>
      <c r="T228" s="238">
        <v>6080</v>
      </c>
      <c r="U228" s="238">
        <v>6410</v>
      </c>
      <c r="V228" s="238">
        <v>6080</v>
      </c>
      <c r="W228" s="238">
        <v>240634</v>
      </c>
      <c r="X228" s="238">
        <v>38074942</v>
      </c>
    </row>
    <row r="229" spans="15:24" ht="12" customHeight="1">
      <c r="O229" s="238" t="s">
        <v>190</v>
      </c>
      <c r="P229" s="238">
        <v>6200</v>
      </c>
      <c r="Q229" s="238">
        <v>20</v>
      </c>
      <c r="R229" s="238">
        <v>340042</v>
      </c>
      <c r="S229" s="238">
        <v>2111181850</v>
      </c>
      <c r="T229" s="238">
        <v>6300</v>
      </c>
      <c r="U229" s="238">
        <v>6350</v>
      </c>
      <c r="V229" s="238">
        <v>6000</v>
      </c>
      <c r="W229" s="238">
        <v>236065</v>
      </c>
      <c r="X229" s="238">
        <v>38074942</v>
      </c>
    </row>
    <row r="230" spans="15:24" ht="12" customHeight="1">
      <c r="O230" s="238" t="s">
        <v>192</v>
      </c>
      <c r="P230" s="238">
        <v>6180</v>
      </c>
      <c r="Q230" s="238">
        <v>-270</v>
      </c>
      <c r="R230" s="238">
        <v>387971</v>
      </c>
      <c r="S230" s="238">
        <v>2472016840</v>
      </c>
      <c r="T230" s="238">
        <v>6470</v>
      </c>
      <c r="U230" s="238">
        <v>6530</v>
      </c>
      <c r="V230" s="238">
        <v>6170</v>
      </c>
      <c r="W230" s="238">
        <v>235303</v>
      </c>
      <c r="X230" s="238">
        <v>38074942</v>
      </c>
    </row>
    <row r="231" spans="15:24" ht="12" customHeight="1">
      <c r="O231" s="238" t="s">
        <v>194</v>
      </c>
      <c r="P231" s="238">
        <v>6450</v>
      </c>
      <c r="Q231" s="238">
        <v>290</v>
      </c>
      <c r="R231" s="238">
        <v>703581</v>
      </c>
      <c r="S231" s="238">
        <v>4475988940</v>
      </c>
      <c r="T231" s="238">
        <v>6220</v>
      </c>
      <c r="U231" s="238">
        <v>6500</v>
      </c>
      <c r="V231" s="238">
        <v>6050</v>
      </c>
      <c r="W231" s="238">
        <v>245583</v>
      </c>
      <c r="X231" s="238">
        <v>38074942</v>
      </c>
    </row>
    <row r="232" spans="15:24" ht="12" customHeight="1">
      <c r="O232" s="238" t="s">
        <v>196</v>
      </c>
      <c r="P232" s="238">
        <v>6160</v>
      </c>
      <c r="Q232" s="238">
        <v>-360</v>
      </c>
      <c r="R232" s="238">
        <v>596980</v>
      </c>
      <c r="S232" s="238">
        <v>3824704850</v>
      </c>
      <c r="T232" s="238">
        <v>6640</v>
      </c>
      <c r="U232" s="238">
        <v>6780</v>
      </c>
      <c r="V232" s="238">
        <v>6160</v>
      </c>
      <c r="W232" s="238">
        <v>234542</v>
      </c>
      <c r="X232" s="238">
        <v>38074942</v>
      </c>
    </row>
    <row r="233" spans="15:24" ht="12" customHeight="1">
      <c r="O233" s="238" t="s">
        <v>198</v>
      </c>
      <c r="P233" s="238">
        <v>6520</v>
      </c>
      <c r="Q233" s="238">
        <v>-230</v>
      </c>
      <c r="R233" s="238">
        <v>930139</v>
      </c>
      <c r="S233" s="238">
        <v>6198023690</v>
      </c>
      <c r="T233" s="238">
        <v>6620</v>
      </c>
      <c r="U233" s="238">
        <v>6930</v>
      </c>
      <c r="V233" s="238">
        <v>6300</v>
      </c>
      <c r="W233" s="238">
        <v>248249</v>
      </c>
      <c r="X233" s="238">
        <v>38074942</v>
      </c>
    </row>
    <row r="234" spans="15:24" ht="12" customHeight="1">
      <c r="O234" s="238" t="s">
        <v>200</v>
      </c>
      <c r="P234" s="238">
        <v>6750</v>
      </c>
      <c r="Q234" s="238">
        <v>-50</v>
      </c>
      <c r="R234" s="238">
        <v>1271270</v>
      </c>
      <c r="S234" s="238">
        <v>8534904460</v>
      </c>
      <c r="T234" s="238">
        <v>6790</v>
      </c>
      <c r="U234" s="238">
        <v>6970</v>
      </c>
      <c r="V234" s="238">
        <v>6510</v>
      </c>
      <c r="W234" s="238">
        <v>246341</v>
      </c>
      <c r="X234" s="238">
        <v>36494942</v>
      </c>
    </row>
    <row r="235" spans="15:24" ht="12" customHeight="1">
      <c r="O235" s="238" t="s">
        <v>201</v>
      </c>
      <c r="P235" s="238">
        <v>6800</v>
      </c>
      <c r="Q235" s="238">
        <v>-890</v>
      </c>
      <c r="R235" s="238">
        <v>1211583</v>
      </c>
      <c r="S235" s="238">
        <v>8517677350</v>
      </c>
      <c r="T235" s="238">
        <v>7100</v>
      </c>
      <c r="U235" s="238">
        <v>7260</v>
      </c>
      <c r="V235" s="238">
        <v>6750</v>
      </c>
      <c r="W235" s="238">
        <v>248166</v>
      </c>
      <c r="X235" s="238">
        <v>36494942</v>
      </c>
    </row>
    <row r="236" spans="15:24" ht="12" customHeight="1">
      <c r="O236" s="238" t="s">
        <v>202</v>
      </c>
      <c r="P236" s="238">
        <v>7690</v>
      </c>
      <c r="Q236" s="238">
        <v>-530</v>
      </c>
      <c r="R236" s="238">
        <v>1089487</v>
      </c>
      <c r="S236" s="238">
        <v>8635817900</v>
      </c>
      <c r="T236" s="238">
        <v>8280</v>
      </c>
      <c r="U236" s="238">
        <v>8290</v>
      </c>
      <c r="V236" s="238">
        <v>7470</v>
      </c>
      <c r="W236" s="238">
        <v>280646</v>
      </c>
      <c r="X236" s="238">
        <v>36494942</v>
      </c>
    </row>
    <row r="237" spans="15:24" ht="12" customHeight="1">
      <c r="O237" s="238" t="s">
        <v>204</v>
      </c>
      <c r="P237" s="238">
        <v>8220</v>
      </c>
      <c r="Q237" s="238">
        <v>400</v>
      </c>
      <c r="R237" s="238">
        <v>731033</v>
      </c>
      <c r="S237" s="238">
        <v>5869073130</v>
      </c>
      <c r="T237" s="238">
        <v>7880</v>
      </c>
      <c r="U237" s="238">
        <v>8240</v>
      </c>
      <c r="V237" s="238">
        <v>7790</v>
      </c>
      <c r="W237" s="238">
        <v>299988</v>
      </c>
      <c r="X237" s="238">
        <v>36494942</v>
      </c>
    </row>
    <row r="238" spans="15:24" ht="12" customHeight="1">
      <c r="O238" s="238" t="s">
        <v>206</v>
      </c>
      <c r="P238" s="238">
        <v>7820</v>
      </c>
      <c r="Q238" s="238">
        <v>-130</v>
      </c>
      <c r="R238" s="238">
        <v>476625</v>
      </c>
      <c r="S238" s="238">
        <v>3761149450</v>
      </c>
      <c r="T238" s="238">
        <v>8070</v>
      </c>
      <c r="U238" s="238">
        <v>8100</v>
      </c>
      <c r="V238" s="238">
        <v>7740</v>
      </c>
      <c r="W238" s="238">
        <v>285390</v>
      </c>
      <c r="X238" s="238">
        <v>36494942</v>
      </c>
    </row>
    <row r="239" spans="15:24" ht="12" customHeight="1">
      <c r="O239" s="238" t="s">
        <v>208</v>
      </c>
      <c r="P239" s="238">
        <v>7950</v>
      </c>
      <c r="Q239" s="238">
        <v>-270</v>
      </c>
      <c r="R239" s="238">
        <v>682065</v>
      </c>
      <c r="S239" s="238">
        <v>5491164200</v>
      </c>
      <c r="T239" s="238">
        <v>8200</v>
      </c>
      <c r="U239" s="238">
        <v>8260</v>
      </c>
      <c r="V239" s="238">
        <v>7940</v>
      </c>
      <c r="W239" s="238">
        <v>290135</v>
      </c>
      <c r="X239" s="238">
        <v>36494942</v>
      </c>
    </row>
    <row r="240" spans="15:24" ht="12" customHeight="1">
      <c r="O240" s="238" t="s">
        <v>210</v>
      </c>
      <c r="P240" s="238">
        <v>8220</v>
      </c>
      <c r="Q240" s="238">
        <v>140</v>
      </c>
      <c r="R240" s="238">
        <v>1000261</v>
      </c>
      <c r="S240" s="238">
        <v>7939905260</v>
      </c>
      <c r="T240" s="238">
        <v>7850</v>
      </c>
      <c r="U240" s="238">
        <v>8280</v>
      </c>
      <c r="V240" s="238">
        <v>7600</v>
      </c>
      <c r="W240" s="238">
        <v>299988</v>
      </c>
      <c r="X240" s="238">
        <v>36494942</v>
      </c>
    </row>
    <row r="241" spans="15:24" ht="12" customHeight="1">
      <c r="O241" s="238" t="s">
        <v>211</v>
      </c>
      <c r="P241" s="238">
        <v>8080</v>
      </c>
      <c r="Q241" s="238">
        <v>-470</v>
      </c>
      <c r="R241" s="238">
        <v>957102</v>
      </c>
      <c r="S241" s="238">
        <v>7984110920</v>
      </c>
      <c r="T241" s="238">
        <v>8960</v>
      </c>
      <c r="U241" s="238">
        <v>8970</v>
      </c>
      <c r="V241" s="238">
        <v>8070</v>
      </c>
      <c r="W241" s="238">
        <v>294879</v>
      </c>
      <c r="X241" s="238">
        <v>36494942</v>
      </c>
    </row>
    <row r="242" spans="15:24" ht="12" customHeight="1">
      <c r="O242" s="238" t="s">
        <v>213</v>
      </c>
      <c r="P242" s="238">
        <v>8550</v>
      </c>
      <c r="Q242" s="238">
        <v>-600</v>
      </c>
      <c r="R242" s="238">
        <v>1307643</v>
      </c>
      <c r="S242" s="238">
        <v>11406229780</v>
      </c>
      <c r="T242" s="238">
        <v>9270</v>
      </c>
      <c r="U242" s="238">
        <v>9270</v>
      </c>
      <c r="V242" s="238">
        <v>8240</v>
      </c>
      <c r="W242" s="238">
        <v>312032</v>
      </c>
      <c r="X242" s="238">
        <v>36494942</v>
      </c>
    </row>
    <row r="243" spans="15:24" ht="12" customHeight="1">
      <c r="O243" s="238" t="s">
        <v>217</v>
      </c>
      <c r="P243" s="238">
        <v>9150</v>
      </c>
      <c r="Q243" s="238">
        <v>150</v>
      </c>
      <c r="R243" s="238">
        <v>1606253</v>
      </c>
      <c r="S243" s="238">
        <v>14951918780</v>
      </c>
      <c r="T243" s="238">
        <v>9200</v>
      </c>
      <c r="U243" s="238">
        <v>9750</v>
      </c>
      <c r="V243" s="238">
        <v>8990</v>
      </c>
      <c r="W243" s="238">
        <v>333929</v>
      </c>
      <c r="X243" s="238">
        <v>36494942</v>
      </c>
    </row>
    <row r="244" spans="15:24" ht="12" customHeight="1">
      <c r="O244" s="238" t="s">
        <v>220</v>
      </c>
      <c r="P244" s="238">
        <v>9000</v>
      </c>
      <c r="Q244" s="238">
        <v>190</v>
      </c>
      <c r="R244" s="238">
        <v>1119196</v>
      </c>
      <c r="S244" s="238">
        <v>9954923790</v>
      </c>
      <c r="T244" s="238">
        <v>8980</v>
      </c>
      <c r="U244" s="238">
        <v>9110</v>
      </c>
      <c r="V244" s="238">
        <v>8690</v>
      </c>
      <c r="W244" s="238">
        <v>328454</v>
      </c>
      <c r="X244" s="238">
        <v>36494942</v>
      </c>
    </row>
    <row r="245" spans="15:24" ht="12" customHeight="1">
      <c r="O245" s="238" t="s">
        <v>223</v>
      </c>
      <c r="P245" s="238">
        <v>8810</v>
      </c>
      <c r="Q245" s="238">
        <v>120</v>
      </c>
      <c r="R245" s="238">
        <v>1985971</v>
      </c>
      <c r="S245" s="238">
        <v>17630203940</v>
      </c>
      <c r="T245" s="238">
        <v>8710</v>
      </c>
      <c r="U245" s="238">
        <v>9200</v>
      </c>
      <c r="V245" s="238">
        <v>8380</v>
      </c>
      <c r="W245" s="238">
        <v>321520</v>
      </c>
      <c r="X245" s="238">
        <v>36494942</v>
      </c>
    </row>
    <row r="246" spans="15:24" ht="12" customHeight="1">
      <c r="O246" s="238" t="s">
        <v>224</v>
      </c>
      <c r="P246" s="238">
        <v>8690</v>
      </c>
      <c r="Q246" s="238">
        <v>2000</v>
      </c>
      <c r="R246" s="238">
        <v>1498193</v>
      </c>
      <c r="S246" s="238">
        <v>12825272670</v>
      </c>
      <c r="T246" s="238">
        <v>8210</v>
      </c>
      <c r="U246" s="238">
        <v>8690</v>
      </c>
      <c r="V246" s="238">
        <v>8200</v>
      </c>
      <c r="W246" s="238">
        <v>317141</v>
      </c>
      <c r="X246" s="238">
        <v>36494942</v>
      </c>
    </row>
    <row r="247" spans="15:24" ht="12" customHeight="1">
      <c r="O247" s="238" t="s">
        <v>225</v>
      </c>
      <c r="P247" s="238">
        <v>6690</v>
      </c>
      <c r="Q247" s="238">
        <v>-1720</v>
      </c>
      <c r="R247" s="238">
        <v>2071181</v>
      </c>
      <c r="S247" s="238">
        <v>14094467400</v>
      </c>
      <c r="T247" s="238">
        <v>6400</v>
      </c>
      <c r="U247" s="238">
        <v>7320</v>
      </c>
      <c r="V247" s="238">
        <v>6300</v>
      </c>
      <c r="W247" s="238">
        <v>244151</v>
      </c>
      <c r="X247" s="238">
        <v>36494942</v>
      </c>
    </row>
    <row r="248" spans="15:24" ht="12" customHeight="1">
      <c r="O248" s="238" t="s">
        <v>227</v>
      </c>
      <c r="P248" s="238">
        <v>8410</v>
      </c>
      <c r="Q248" s="238">
        <v>70</v>
      </c>
      <c r="R248" s="238">
        <v>567589</v>
      </c>
      <c r="S248" s="238">
        <v>4670430920</v>
      </c>
      <c r="T248" s="238">
        <v>8510</v>
      </c>
      <c r="U248" s="238">
        <v>8540</v>
      </c>
      <c r="V248" s="238">
        <v>7910</v>
      </c>
      <c r="W248" s="238">
        <v>306922</v>
      </c>
      <c r="X248" s="238">
        <v>36494942</v>
      </c>
    </row>
    <row r="249" spans="15:24" ht="12" customHeight="1">
      <c r="O249" s="238" t="s">
        <v>228</v>
      </c>
      <c r="P249" s="238">
        <v>8340</v>
      </c>
      <c r="Q249" s="238">
        <v>-390</v>
      </c>
      <c r="R249" s="238">
        <v>791518</v>
      </c>
      <c r="S249" s="238">
        <v>6679374660</v>
      </c>
      <c r="T249" s="238">
        <v>8400</v>
      </c>
      <c r="U249" s="238">
        <v>8680</v>
      </c>
      <c r="V249" s="238">
        <v>8150</v>
      </c>
      <c r="W249" s="238">
        <v>304368</v>
      </c>
      <c r="X249" s="238">
        <v>36494942</v>
      </c>
    </row>
    <row r="250" spans="15:24" ht="12" customHeight="1">
      <c r="O250" s="238" t="s">
        <v>229</v>
      </c>
      <c r="P250" s="238">
        <v>8730</v>
      </c>
      <c r="Q250" s="238">
        <v>230</v>
      </c>
      <c r="R250" s="238">
        <v>571272</v>
      </c>
      <c r="S250" s="238">
        <v>4938008310</v>
      </c>
      <c r="T250" s="238">
        <v>8520</v>
      </c>
      <c r="U250" s="238">
        <v>8900</v>
      </c>
      <c r="V250" s="238">
        <v>8400</v>
      </c>
      <c r="W250" s="238">
        <v>318601</v>
      </c>
      <c r="X250" s="238">
        <v>36494942</v>
      </c>
    </row>
    <row r="251" spans="15:24" ht="12" customHeight="1">
      <c r="O251" s="238" t="s">
        <v>231</v>
      </c>
      <c r="P251" s="238">
        <v>8500</v>
      </c>
      <c r="Q251" s="238">
        <v>400</v>
      </c>
      <c r="R251" s="238">
        <v>967295</v>
      </c>
      <c r="S251" s="238">
        <v>7965981800</v>
      </c>
      <c r="T251" s="238">
        <v>8250</v>
      </c>
      <c r="U251" s="238">
        <v>8510</v>
      </c>
      <c r="V251" s="238">
        <v>7990</v>
      </c>
      <c r="W251" s="238">
        <v>310207</v>
      </c>
      <c r="X251" s="238">
        <v>36494942</v>
      </c>
    </row>
    <row r="252" spans="15:24" ht="12" customHeight="1">
      <c r="O252" s="238" t="s">
        <v>233</v>
      </c>
      <c r="P252" s="238">
        <v>8100</v>
      </c>
      <c r="Q252" s="238">
        <v>150</v>
      </c>
      <c r="R252" s="238">
        <v>939956</v>
      </c>
      <c r="S252" s="238">
        <v>7705949610</v>
      </c>
      <c r="T252" s="238">
        <v>8000</v>
      </c>
      <c r="U252" s="238">
        <v>8470</v>
      </c>
      <c r="V252" s="238">
        <v>7870</v>
      </c>
      <c r="W252" s="238">
        <v>295609</v>
      </c>
      <c r="X252" s="238">
        <v>36494942</v>
      </c>
    </row>
    <row r="253" spans="15:24" ht="12" customHeight="1">
      <c r="O253" s="238" t="s">
        <v>235</v>
      </c>
      <c r="P253" s="238">
        <v>7950</v>
      </c>
      <c r="Q253" s="238">
        <v>-1180</v>
      </c>
      <c r="R253" s="238">
        <v>2081066</v>
      </c>
      <c r="S253" s="238">
        <v>16997632340</v>
      </c>
      <c r="T253" s="238">
        <v>7980</v>
      </c>
      <c r="U253" s="238">
        <v>8670</v>
      </c>
      <c r="V253" s="238">
        <v>7730</v>
      </c>
      <c r="W253" s="238">
        <v>290135</v>
      </c>
      <c r="X253" s="238">
        <v>36494942</v>
      </c>
    </row>
    <row r="254" spans="15:24" ht="12" customHeight="1">
      <c r="O254" s="238" t="s">
        <v>237</v>
      </c>
      <c r="P254" s="238">
        <v>9130</v>
      </c>
      <c r="Q254" s="238">
        <v>30</v>
      </c>
      <c r="R254" s="238">
        <v>1050922</v>
      </c>
      <c r="S254" s="238">
        <v>9561850110</v>
      </c>
      <c r="T254" s="238">
        <v>8990</v>
      </c>
      <c r="U254" s="238">
        <v>9360</v>
      </c>
      <c r="V254" s="238">
        <v>8800</v>
      </c>
      <c r="W254" s="238">
        <v>333199</v>
      </c>
      <c r="X254" s="238">
        <v>36494942</v>
      </c>
    </row>
    <row r="255" spans="15:24" ht="12" customHeight="1">
      <c r="O255" s="238" t="s">
        <v>238</v>
      </c>
      <c r="P255" s="238">
        <v>9100</v>
      </c>
      <c r="Q255" s="238">
        <v>500</v>
      </c>
      <c r="R255" s="238">
        <v>2041904</v>
      </c>
      <c r="S255" s="238">
        <v>18746238800</v>
      </c>
      <c r="T255" s="238">
        <v>8880</v>
      </c>
      <c r="U255" s="238">
        <v>9670</v>
      </c>
      <c r="V255" s="238">
        <v>8710</v>
      </c>
      <c r="W255" s="238">
        <v>332104</v>
      </c>
      <c r="X255" s="238">
        <v>36494942</v>
      </c>
    </row>
    <row r="256" spans="15:24" ht="12" customHeight="1">
      <c r="O256" s="238" t="s">
        <v>241</v>
      </c>
      <c r="P256" s="238">
        <v>8600</v>
      </c>
      <c r="Q256" s="238">
        <v>-380</v>
      </c>
      <c r="R256" s="238">
        <v>1196236</v>
      </c>
      <c r="S256" s="238">
        <v>10227731880</v>
      </c>
      <c r="T256" s="238">
        <v>8890</v>
      </c>
      <c r="U256" s="238">
        <v>8900</v>
      </c>
      <c r="V256" s="238">
        <v>8230</v>
      </c>
      <c r="W256" s="238">
        <v>313857</v>
      </c>
      <c r="X256" s="238">
        <v>36494942</v>
      </c>
    </row>
    <row r="257" spans="15:24" ht="12" customHeight="1">
      <c r="O257" s="238" t="s">
        <v>243</v>
      </c>
      <c r="P257" s="238">
        <v>8980</v>
      </c>
      <c r="Q257" s="238">
        <v>-350</v>
      </c>
      <c r="R257" s="238">
        <v>1618565</v>
      </c>
      <c r="S257" s="238">
        <v>14766615450</v>
      </c>
      <c r="T257" s="238">
        <v>9340</v>
      </c>
      <c r="U257" s="238">
        <v>9540</v>
      </c>
      <c r="V257" s="238">
        <v>8750</v>
      </c>
      <c r="W257" s="238">
        <v>327725</v>
      </c>
      <c r="X257" s="238">
        <v>36494942</v>
      </c>
    </row>
    <row r="258" spans="15:24" ht="12" customHeight="1">
      <c r="O258" s="238" t="s">
        <v>245</v>
      </c>
      <c r="P258" s="238">
        <v>9330</v>
      </c>
      <c r="Q258" s="238">
        <v>330</v>
      </c>
      <c r="R258" s="238">
        <v>2298246</v>
      </c>
      <c r="S258" s="238">
        <v>21403662140</v>
      </c>
      <c r="T258" s="238">
        <v>9600</v>
      </c>
      <c r="U258" s="238">
        <v>9950</v>
      </c>
      <c r="V258" s="238">
        <v>8510</v>
      </c>
      <c r="W258" s="238">
        <v>340498</v>
      </c>
      <c r="X258" s="238">
        <v>36494942</v>
      </c>
    </row>
    <row r="259" spans="15:24" ht="12" customHeight="1">
      <c r="O259" s="238" t="s">
        <v>246</v>
      </c>
      <c r="P259" s="238">
        <v>9000</v>
      </c>
      <c r="Q259" s="238">
        <v>140</v>
      </c>
      <c r="R259" s="238">
        <v>3272992</v>
      </c>
      <c r="S259" s="238">
        <v>30424837700</v>
      </c>
      <c r="T259" s="238">
        <v>8490</v>
      </c>
      <c r="U259" s="238">
        <v>10050</v>
      </c>
      <c r="V259" s="238">
        <v>8450</v>
      </c>
      <c r="W259" s="238">
        <v>328454</v>
      </c>
      <c r="X259" s="238">
        <v>36494942</v>
      </c>
    </row>
    <row r="260" spans="15:24" ht="12" customHeight="1">
      <c r="O260" s="238" t="s">
        <v>247</v>
      </c>
      <c r="P260" s="238">
        <v>8860</v>
      </c>
      <c r="Q260" s="238">
        <v>560</v>
      </c>
      <c r="R260" s="238">
        <v>2446798</v>
      </c>
      <c r="S260" s="238">
        <v>21490845060</v>
      </c>
      <c r="T260" s="238">
        <v>8160</v>
      </c>
      <c r="U260" s="238">
        <v>9190</v>
      </c>
      <c r="V260" s="238">
        <v>8010</v>
      </c>
      <c r="W260" s="238">
        <v>323345</v>
      </c>
      <c r="X260" s="238">
        <v>36494942</v>
      </c>
    </row>
    <row r="261" spans="15:24" ht="12" customHeight="1">
      <c r="O261" s="238" t="s">
        <v>249</v>
      </c>
      <c r="P261" s="238">
        <v>8300</v>
      </c>
      <c r="Q261" s="238">
        <v>-780</v>
      </c>
      <c r="R261" s="238">
        <v>2343000</v>
      </c>
      <c r="S261" s="238">
        <v>19761950420</v>
      </c>
      <c r="T261" s="238">
        <v>8640</v>
      </c>
      <c r="U261" s="238">
        <v>8900</v>
      </c>
      <c r="V261" s="238">
        <v>8010</v>
      </c>
      <c r="W261" s="238">
        <v>302908</v>
      </c>
      <c r="X261" s="238">
        <v>36494942</v>
      </c>
    </row>
    <row r="262" spans="15:24" ht="12" customHeight="1">
      <c r="O262" s="238" t="s">
        <v>251</v>
      </c>
      <c r="P262" s="238">
        <v>9080</v>
      </c>
      <c r="Q262" s="238">
        <v>950</v>
      </c>
      <c r="R262" s="238">
        <v>8292399</v>
      </c>
      <c r="S262" s="238">
        <v>78157463790</v>
      </c>
      <c r="T262" s="238">
        <v>8300</v>
      </c>
      <c r="U262" s="238">
        <v>10300</v>
      </c>
      <c r="V262" s="238">
        <v>8150</v>
      </c>
      <c r="W262" s="238">
        <v>331374</v>
      </c>
      <c r="X262" s="238">
        <v>36494942</v>
      </c>
    </row>
    <row r="263" spans="15:24" ht="12" customHeight="1">
      <c r="P263" s="61"/>
      <c r="X263" s="61"/>
    </row>
    <row r="264" spans="15:24" ht="12" customHeight="1">
      <c r="P264" s="61"/>
      <c r="X264" s="61"/>
    </row>
    <row r="265" spans="15:24" ht="12" customHeight="1">
      <c r="P265" s="61"/>
      <c r="X265" s="61"/>
    </row>
    <row r="266" spans="15:24" ht="12" customHeight="1">
      <c r="P266" s="61"/>
      <c r="X266" s="61"/>
    </row>
    <row r="267" spans="15:24" ht="12" customHeight="1">
      <c r="P267" s="61"/>
      <c r="X267" s="61"/>
    </row>
    <row r="268" spans="15:24" ht="12" customHeight="1">
      <c r="P268" s="61"/>
      <c r="X268" s="61"/>
    </row>
    <row r="269" spans="15:24" ht="12" customHeight="1">
      <c r="P269" s="61"/>
      <c r="X269" s="61"/>
    </row>
    <row r="270" spans="15:24" ht="12" customHeight="1">
      <c r="P270" s="61"/>
      <c r="X270" s="61"/>
    </row>
    <row r="271" spans="15:24" ht="12" customHeight="1">
      <c r="P271" s="61"/>
      <c r="X271" s="61"/>
    </row>
    <row r="272" spans="15:24" ht="12" customHeight="1">
      <c r="P272" s="61"/>
      <c r="X272" s="61"/>
    </row>
    <row r="273" spans="16:24" ht="12" customHeight="1">
      <c r="P273" s="61"/>
      <c r="X273" s="61"/>
    </row>
    <row r="274" spans="16:24" ht="12" customHeight="1">
      <c r="P274" s="61"/>
      <c r="X274" s="61"/>
    </row>
    <row r="275" spans="16:24" ht="12" customHeight="1">
      <c r="P275" s="61"/>
      <c r="X275" s="61"/>
    </row>
    <row r="276" spans="16:24" ht="12" customHeight="1">
      <c r="P276" s="61"/>
      <c r="X276" s="61"/>
    </row>
    <row r="277" spans="16:24" ht="12" customHeight="1">
      <c r="P277" s="61"/>
      <c r="X277" s="61"/>
    </row>
    <row r="278" spans="16:24" ht="12" customHeight="1">
      <c r="P278" s="61"/>
      <c r="X278" s="61"/>
    </row>
    <row r="279" spans="16:24" ht="12" customHeight="1">
      <c r="P279" s="61"/>
      <c r="X279" s="61"/>
    </row>
    <row r="280" spans="16:24" ht="12" customHeight="1">
      <c r="P280" s="61"/>
      <c r="X280" s="61"/>
    </row>
    <row r="281" spans="16:24" ht="12" customHeight="1">
      <c r="P281" s="61"/>
      <c r="X281" s="61"/>
    </row>
    <row r="282" spans="16:24" ht="12" customHeight="1">
      <c r="P282" s="61"/>
      <c r="X282" s="61"/>
    </row>
    <row r="283" spans="16:24" ht="12" customHeight="1">
      <c r="P283" s="61"/>
      <c r="X283" s="61"/>
    </row>
    <row r="284" spans="16:24" ht="12" customHeight="1">
      <c r="P284" s="61"/>
      <c r="X284" s="61"/>
    </row>
    <row r="285" spans="16:24" ht="12" customHeight="1">
      <c r="P285" s="61"/>
      <c r="X285" s="61"/>
    </row>
    <row r="286" spans="16:24" ht="12" customHeight="1">
      <c r="P286" s="61"/>
      <c r="X286" s="61"/>
    </row>
    <row r="287" spans="16:24" ht="12" customHeight="1">
      <c r="P287" s="61"/>
      <c r="X287" s="61"/>
    </row>
    <row r="288" spans="16:24" ht="12" customHeight="1">
      <c r="P288" s="61"/>
      <c r="X288" s="61"/>
    </row>
    <row r="289" spans="16:24" ht="12" customHeight="1">
      <c r="P289" s="61"/>
      <c r="X289" s="61"/>
    </row>
    <row r="290" spans="16:24" ht="12" customHeight="1">
      <c r="P290" s="61"/>
      <c r="X290" s="61"/>
    </row>
    <row r="291" spans="16:24" ht="12" customHeight="1">
      <c r="P291" s="61"/>
      <c r="X291" s="61"/>
    </row>
    <row r="292" spans="16:24" ht="12" customHeight="1">
      <c r="P292" s="61"/>
      <c r="X292" s="61"/>
    </row>
    <row r="293" spans="16:24" ht="12" customHeight="1">
      <c r="P293" s="61"/>
      <c r="X293" s="61"/>
    </row>
    <row r="294" spans="16:24" ht="12" customHeight="1">
      <c r="P294" s="61"/>
      <c r="X294" s="61"/>
    </row>
    <row r="295" spans="16:24" ht="12" customHeight="1">
      <c r="P295" s="61"/>
      <c r="X295" s="61"/>
    </row>
    <row r="296" spans="16:24" ht="12" customHeight="1">
      <c r="P296" s="61"/>
      <c r="X296" s="61"/>
    </row>
    <row r="297" spans="16:24" ht="12" customHeight="1">
      <c r="P297" s="61"/>
      <c r="X297" s="61"/>
    </row>
    <row r="298" spans="16:24" ht="12" customHeight="1">
      <c r="P298" s="61"/>
      <c r="X298" s="61"/>
    </row>
    <row r="299" spans="16:24" ht="12" customHeight="1">
      <c r="P299" s="61"/>
      <c r="X299" s="61"/>
    </row>
    <row r="300" spans="16:24" ht="12" customHeight="1">
      <c r="P300" s="61"/>
      <c r="X300" s="61"/>
    </row>
    <row r="301" spans="16:24" ht="12" customHeight="1">
      <c r="P301" s="61"/>
      <c r="X301" s="61"/>
    </row>
    <row r="302" spans="16:24" ht="12" customHeight="1">
      <c r="P302" s="61"/>
      <c r="X302" s="61"/>
    </row>
    <row r="303" spans="16:24" ht="12" customHeight="1">
      <c r="P303" s="61"/>
      <c r="X303" s="61"/>
    </row>
    <row r="304" spans="16:24" ht="12" customHeight="1">
      <c r="P304" s="61"/>
      <c r="X304" s="61"/>
    </row>
    <row r="305" spans="16:24" ht="12" customHeight="1">
      <c r="P305" s="61"/>
      <c r="X305" s="61"/>
    </row>
    <row r="306" spans="16:24" ht="12" customHeight="1">
      <c r="P306" s="61"/>
      <c r="X306" s="61"/>
    </row>
    <row r="307" spans="16:24" ht="12" customHeight="1">
      <c r="P307" s="61"/>
      <c r="X307" s="61"/>
    </row>
    <row r="308" spans="16:24" ht="12" customHeight="1">
      <c r="P308" s="61"/>
      <c r="X308" s="61"/>
    </row>
    <row r="309" spans="16:24" ht="12" customHeight="1">
      <c r="P309" s="61"/>
      <c r="X309" s="61"/>
    </row>
    <row r="310" spans="16:24" ht="12" customHeight="1">
      <c r="P310" s="61"/>
      <c r="X310" s="61"/>
    </row>
    <row r="311" spans="16:24" ht="12" customHeight="1">
      <c r="P311" s="61"/>
      <c r="X311" s="61"/>
    </row>
    <row r="312" spans="16:24" ht="12" customHeight="1">
      <c r="P312" s="61"/>
      <c r="X312" s="61"/>
    </row>
    <row r="313" spans="16:24" ht="12" customHeight="1">
      <c r="P313" s="61"/>
      <c r="X313" s="61"/>
    </row>
    <row r="314" spans="16:24" ht="12" customHeight="1">
      <c r="P314" s="61"/>
      <c r="X314" s="61"/>
    </row>
    <row r="315" spans="16:24" ht="12" customHeight="1">
      <c r="P315" s="61"/>
      <c r="X315" s="61"/>
    </row>
    <row r="316" spans="16:24" ht="12" customHeight="1">
      <c r="P316" s="61"/>
      <c r="X316" s="61"/>
    </row>
    <row r="317" spans="16:24" ht="12" customHeight="1">
      <c r="P317" s="61"/>
      <c r="X317" s="61"/>
    </row>
    <row r="318" spans="16:24" ht="12" customHeight="1">
      <c r="P318" s="61"/>
      <c r="X318" s="61"/>
    </row>
    <row r="319" spans="16:24" ht="12" customHeight="1">
      <c r="P319" s="61"/>
      <c r="X319" s="61"/>
    </row>
    <row r="320" spans="16:24" ht="12" customHeight="1">
      <c r="P320" s="61"/>
      <c r="X320" s="61"/>
    </row>
    <row r="321" spans="16:24" ht="12" customHeight="1">
      <c r="P321" s="61"/>
      <c r="X321" s="61"/>
    </row>
    <row r="322" spans="16:24" ht="12" customHeight="1">
      <c r="P322" s="61"/>
      <c r="X322" s="61"/>
    </row>
    <row r="323" spans="16:24" ht="12" customHeight="1">
      <c r="P323" s="61"/>
      <c r="X323" s="61"/>
    </row>
    <row r="324" spans="16:24" ht="12" customHeight="1">
      <c r="P324" s="61"/>
      <c r="X324" s="61"/>
    </row>
    <row r="325" spans="16:24" ht="12" customHeight="1">
      <c r="P325" s="61"/>
      <c r="X325" s="61"/>
    </row>
    <row r="326" spans="16:24" ht="12" customHeight="1">
      <c r="P326" s="61"/>
      <c r="X326" s="61"/>
    </row>
    <row r="327" spans="16:24" ht="12" customHeight="1">
      <c r="P327" s="61"/>
      <c r="X327" s="61"/>
    </row>
    <row r="328" spans="16:24" ht="12" customHeight="1">
      <c r="P328" s="61"/>
      <c r="X328" s="61"/>
    </row>
    <row r="329" spans="16:24" ht="12" customHeight="1">
      <c r="P329" s="61"/>
      <c r="X329" s="61"/>
    </row>
    <row r="330" spans="16:24" ht="12" customHeight="1">
      <c r="P330" s="61"/>
      <c r="X330" s="61"/>
    </row>
    <row r="331" spans="16:24" ht="12" customHeight="1">
      <c r="P331" s="61"/>
      <c r="X331" s="61"/>
    </row>
    <row r="332" spans="16:24" ht="12" customHeight="1">
      <c r="P332" s="61"/>
      <c r="X332" s="61"/>
    </row>
    <row r="333" spans="16:24" ht="12" customHeight="1">
      <c r="P333" s="61"/>
      <c r="X333" s="61"/>
    </row>
    <row r="334" spans="16:24" ht="12" customHeight="1">
      <c r="P334" s="61"/>
      <c r="X334" s="61"/>
    </row>
    <row r="335" spans="16:24" ht="12" customHeight="1">
      <c r="P335" s="61"/>
      <c r="X335" s="61"/>
    </row>
    <row r="336" spans="16:24" ht="12" customHeight="1">
      <c r="P336" s="61"/>
      <c r="X336" s="61"/>
    </row>
    <row r="337" spans="16:24" ht="12" customHeight="1">
      <c r="P337" s="61"/>
      <c r="X337" s="61"/>
    </row>
    <row r="338" spans="16:24" ht="12" customHeight="1">
      <c r="P338" s="61"/>
      <c r="X338" s="61"/>
    </row>
    <row r="339" spans="16:24" ht="12" customHeight="1">
      <c r="P339" s="61"/>
      <c r="X339" s="61"/>
    </row>
    <row r="340" spans="16:24" ht="12" customHeight="1">
      <c r="P340" s="61"/>
      <c r="X340" s="61"/>
    </row>
    <row r="341" spans="16:24" ht="12" customHeight="1">
      <c r="P341" s="61"/>
      <c r="X341" s="61"/>
    </row>
    <row r="342" spans="16:24" ht="12" customHeight="1">
      <c r="P342" s="61"/>
      <c r="X342" s="61"/>
    </row>
    <row r="343" spans="16:24" ht="12" customHeight="1">
      <c r="P343" s="61"/>
      <c r="X343" s="61"/>
    </row>
    <row r="344" spans="16:24" ht="12" customHeight="1">
      <c r="P344" s="61"/>
      <c r="X344" s="61"/>
    </row>
    <row r="345" spans="16:24" ht="12" customHeight="1">
      <c r="P345" s="61"/>
      <c r="X345" s="61"/>
    </row>
    <row r="346" spans="16:24" ht="12" customHeight="1">
      <c r="P346" s="61"/>
      <c r="X346" s="61"/>
    </row>
    <row r="347" spans="16:24" ht="12" customHeight="1">
      <c r="P347" s="61"/>
      <c r="X347" s="61"/>
    </row>
    <row r="348" spans="16:24" ht="12" customHeight="1">
      <c r="P348" s="61"/>
      <c r="X348" s="61"/>
    </row>
    <row r="349" spans="16:24" ht="12" customHeight="1">
      <c r="P349" s="61"/>
      <c r="X349" s="61"/>
    </row>
    <row r="350" spans="16:24" ht="12" customHeight="1">
      <c r="P350" s="61"/>
      <c r="X350" s="61"/>
    </row>
    <row r="351" spans="16:24" ht="12" customHeight="1">
      <c r="P351" s="61"/>
      <c r="X351" s="61"/>
    </row>
    <row r="352" spans="16:24" ht="12" customHeight="1">
      <c r="P352" s="61"/>
      <c r="X352" s="61"/>
    </row>
    <row r="353" spans="16:24" ht="12" customHeight="1">
      <c r="P353" s="61"/>
      <c r="X353" s="61"/>
    </row>
    <row r="354" spans="16:24" ht="12" customHeight="1">
      <c r="P354" s="61"/>
      <c r="X354" s="61"/>
    </row>
    <row r="355" spans="16:24" ht="12" customHeight="1">
      <c r="P355" s="61"/>
      <c r="X355" s="61"/>
    </row>
    <row r="356" spans="16:24" ht="12" customHeight="1">
      <c r="P356" s="61"/>
      <c r="X356" s="61"/>
    </row>
    <row r="357" spans="16:24" ht="12" customHeight="1">
      <c r="P357" s="61"/>
      <c r="X357" s="61"/>
    </row>
    <row r="358" spans="16:24" ht="12" customHeight="1">
      <c r="P358" s="61"/>
      <c r="X358" s="61"/>
    </row>
    <row r="359" spans="16:24" ht="12" customHeight="1">
      <c r="P359" s="61"/>
      <c r="X359" s="61"/>
    </row>
    <row r="360" spans="16:24" ht="12" customHeight="1">
      <c r="P360" s="61"/>
      <c r="X360" s="61"/>
    </row>
    <row r="361" spans="16:24" ht="12" customHeight="1">
      <c r="P361" s="61"/>
      <c r="X361" s="61"/>
    </row>
    <row r="362" spans="16:24" ht="12" customHeight="1">
      <c r="P362" s="61"/>
      <c r="X362" s="61"/>
    </row>
    <row r="363" spans="16:24" ht="12" customHeight="1">
      <c r="P363" s="61"/>
      <c r="X363" s="61"/>
    </row>
    <row r="364" spans="16:24" ht="12" customHeight="1">
      <c r="P364" s="61"/>
      <c r="X364" s="61"/>
    </row>
    <row r="365" spans="16:24" ht="12" customHeight="1">
      <c r="P365" s="61"/>
      <c r="X365" s="61"/>
    </row>
    <row r="366" spans="16:24" ht="12" customHeight="1">
      <c r="P366" s="61"/>
      <c r="X366" s="61"/>
    </row>
    <row r="367" spans="16:24" ht="12" customHeight="1">
      <c r="P367" s="61"/>
      <c r="X367" s="61"/>
    </row>
    <row r="368" spans="16:24" ht="12" customHeight="1">
      <c r="P368" s="61"/>
      <c r="X368" s="61"/>
    </row>
    <row r="369" spans="16:24" ht="12" customHeight="1">
      <c r="P369" s="61"/>
      <c r="X369" s="61"/>
    </row>
    <row r="370" spans="16:24" ht="12" customHeight="1">
      <c r="P370" s="61"/>
      <c r="X370" s="61"/>
    </row>
    <row r="371" spans="16:24" ht="12" customHeight="1">
      <c r="P371" s="61"/>
      <c r="X371" s="61"/>
    </row>
    <row r="372" spans="16:24" ht="12" customHeight="1">
      <c r="P372" s="61"/>
      <c r="X372" s="61"/>
    </row>
    <row r="373" spans="16:24" ht="12" customHeight="1">
      <c r="P373" s="61"/>
      <c r="X373" s="61"/>
    </row>
    <row r="374" spans="16:24" ht="12" customHeight="1">
      <c r="P374" s="61"/>
      <c r="X374" s="61"/>
    </row>
    <row r="375" spans="16:24" ht="12" customHeight="1">
      <c r="P375" s="61"/>
      <c r="X375" s="61"/>
    </row>
    <row r="376" spans="16:24" ht="12" customHeight="1">
      <c r="P376" s="61"/>
      <c r="X376" s="61"/>
    </row>
    <row r="377" spans="16:24" ht="12" customHeight="1">
      <c r="P377" s="61"/>
      <c r="X377" s="61"/>
    </row>
    <row r="378" spans="16:24" ht="12" customHeight="1">
      <c r="P378" s="61"/>
      <c r="X378" s="61"/>
    </row>
    <row r="379" spans="16:24" ht="12" customHeight="1">
      <c r="P379" s="61"/>
      <c r="X379" s="61"/>
    </row>
    <row r="380" spans="16:24" ht="12" customHeight="1">
      <c r="P380" s="61"/>
      <c r="X380" s="61"/>
    </row>
    <row r="381" spans="16:24" ht="12" customHeight="1">
      <c r="P381" s="61"/>
      <c r="X381" s="61"/>
    </row>
    <row r="382" spans="16:24" ht="12" customHeight="1">
      <c r="P382" s="61"/>
      <c r="X382" s="61"/>
    </row>
    <row r="383" spans="16:24" ht="12" customHeight="1">
      <c r="P383" s="61"/>
      <c r="X383" s="61"/>
    </row>
    <row r="384" spans="16:24" ht="12" customHeight="1">
      <c r="P384" s="61"/>
      <c r="X384" s="61"/>
    </row>
    <row r="385" spans="16:24" ht="12" customHeight="1">
      <c r="P385" s="61"/>
      <c r="X385" s="61"/>
    </row>
    <row r="386" spans="16:24" ht="12" customHeight="1">
      <c r="P386" s="61"/>
      <c r="X386" s="61"/>
    </row>
    <row r="387" spans="16:24" ht="12" customHeight="1">
      <c r="P387" s="61"/>
      <c r="X387" s="61"/>
    </row>
    <row r="388" spans="16:24" ht="12" customHeight="1">
      <c r="P388" s="61"/>
      <c r="X388" s="61"/>
    </row>
    <row r="389" spans="16:24" ht="12" customHeight="1">
      <c r="P389" s="61"/>
      <c r="X389" s="61"/>
    </row>
    <row r="390" spans="16:24" ht="12" customHeight="1">
      <c r="P390" s="61"/>
      <c r="X390" s="61"/>
    </row>
    <row r="391" spans="16:24" ht="12" customHeight="1">
      <c r="P391" s="61"/>
      <c r="X391" s="61"/>
    </row>
    <row r="392" spans="16:24" ht="12" customHeight="1">
      <c r="P392" s="61"/>
      <c r="X392" s="61"/>
    </row>
    <row r="393" spans="16:24" ht="12" customHeight="1">
      <c r="P393" s="61"/>
      <c r="X393" s="61"/>
    </row>
    <row r="394" spans="16:24" ht="12" customHeight="1">
      <c r="P394" s="61"/>
      <c r="X394" s="61"/>
    </row>
    <row r="395" spans="16:24" ht="12" customHeight="1">
      <c r="P395" s="61"/>
      <c r="X395" s="61"/>
    </row>
    <row r="396" spans="16:24" ht="12" customHeight="1">
      <c r="P396" s="61"/>
      <c r="X396" s="61"/>
    </row>
    <row r="397" spans="16:24" ht="12" customHeight="1">
      <c r="P397" s="61"/>
      <c r="X397" s="61"/>
    </row>
    <row r="398" spans="16:24" ht="12" customHeight="1">
      <c r="P398" s="61"/>
      <c r="X398" s="61"/>
    </row>
    <row r="399" spans="16:24" ht="12" customHeight="1">
      <c r="P399" s="61"/>
      <c r="X399" s="61"/>
    </row>
    <row r="400" spans="16:24" ht="12" customHeight="1">
      <c r="P400" s="61"/>
      <c r="X400" s="61"/>
    </row>
    <row r="401" spans="16:24" ht="12" customHeight="1">
      <c r="P401" s="61"/>
      <c r="X401" s="61"/>
    </row>
    <row r="402" spans="16:24" ht="12" customHeight="1">
      <c r="P402" s="61"/>
      <c r="X402" s="61"/>
    </row>
    <row r="403" spans="16:24" ht="12" customHeight="1">
      <c r="P403" s="61"/>
      <c r="X403" s="61"/>
    </row>
    <row r="404" spans="16:24" ht="12" customHeight="1">
      <c r="P404" s="61"/>
      <c r="X404" s="61"/>
    </row>
    <row r="405" spans="16:24" ht="12" customHeight="1">
      <c r="P405" s="61"/>
      <c r="X405" s="61"/>
    </row>
    <row r="406" spans="16:24" ht="12" customHeight="1">
      <c r="P406" s="61"/>
      <c r="X406" s="61"/>
    </row>
    <row r="407" spans="16:24" ht="12" customHeight="1">
      <c r="P407" s="61"/>
      <c r="X407" s="61"/>
    </row>
    <row r="408" spans="16:24" ht="12" customHeight="1">
      <c r="P408" s="61"/>
      <c r="X408" s="61"/>
    </row>
    <row r="409" spans="16:24" ht="12" customHeight="1">
      <c r="P409" s="61"/>
      <c r="X409" s="61"/>
    </row>
    <row r="410" spans="16:24" ht="12" customHeight="1">
      <c r="P410" s="61"/>
      <c r="X410" s="61"/>
    </row>
    <row r="411" spans="16:24" ht="12" customHeight="1">
      <c r="P411" s="61"/>
      <c r="X411" s="61"/>
    </row>
    <row r="412" spans="16:24" ht="12" customHeight="1">
      <c r="P412" s="61"/>
      <c r="X412" s="61"/>
    </row>
    <row r="413" spans="16:24" ht="12" customHeight="1">
      <c r="P413" s="61"/>
      <c r="X413" s="61"/>
    </row>
    <row r="414" spans="16:24" ht="12" customHeight="1">
      <c r="P414" s="61"/>
      <c r="X414" s="61"/>
    </row>
    <row r="415" spans="16:24" ht="12" customHeight="1">
      <c r="P415" s="61"/>
      <c r="X415" s="61"/>
    </row>
    <row r="416" spans="16:24" ht="12" customHeight="1">
      <c r="P416" s="61"/>
      <c r="X416" s="61"/>
    </row>
    <row r="417" spans="16:24" ht="12" customHeight="1">
      <c r="P417" s="61"/>
      <c r="X417" s="61"/>
    </row>
    <row r="418" spans="16:24" ht="12" customHeight="1">
      <c r="P418" s="61"/>
      <c r="X418" s="61"/>
    </row>
    <row r="419" spans="16:24" ht="12" customHeight="1">
      <c r="P419" s="61"/>
      <c r="X419" s="61"/>
    </row>
    <row r="420" spans="16:24" ht="12" customHeight="1">
      <c r="P420" s="61"/>
      <c r="X420" s="61"/>
    </row>
    <row r="421" spans="16:24" ht="12" customHeight="1">
      <c r="P421" s="61"/>
      <c r="X421" s="61"/>
    </row>
    <row r="422" spans="16:24" ht="12" customHeight="1">
      <c r="P422" s="61"/>
      <c r="X422" s="61"/>
    </row>
    <row r="423" spans="16:24" ht="12" customHeight="1">
      <c r="P423" s="61"/>
      <c r="X423" s="61"/>
    </row>
    <row r="424" spans="16:24" ht="12" customHeight="1">
      <c r="P424" s="61"/>
      <c r="X424" s="61"/>
    </row>
    <row r="425" spans="16:24" ht="12" customHeight="1">
      <c r="P425" s="61"/>
      <c r="X425" s="61"/>
    </row>
    <row r="426" spans="16:24" ht="12" customHeight="1">
      <c r="P426" s="61"/>
      <c r="X426" s="61"/>
    </row>
    <row r="427" spans="16:24" ht="12" customHeight="1">
      <c r="P427" s="61"/>
      <c r="X427" s="61"/>
    </row>
    <row r="428" spans="16:24" ht="12" customHeight="1">
      <c r="P428" s="61"/>
      <c r="X428" s="61"/>
    </row>
    <row r="429" spans="16:24" ht="12" customHeight="1">
      <c r="P429" s="61"/>
      <c r="X429" s="61"/>
    </row>
    <row r="430" spans="16:24" ht="12" customHeight="1">
      <c r="P430" s="61"/>
      <c r="X430" s="61"/>
    </row>
    <row r="431" spans="16:24" ht="12" customHeight="1">
      <c r="P431" s="61"/>
      <c r="X431" s="61"/>
    </row>
    <row r="432" spans="16:24" ht="12" customHeight="1">
      <c r="P432" s="61"/>
      <c r="X432" s="61"/>
    </row>
    <row r="433" spans="16:24" ht="12" customHeight="1">
      <c r="P433" s="61"/>
      <c r="X433" s="61"/>
    </row>
    <row r="434" spans="16:24" ht="12" customHeight="1">
      <c r="P434" s="61"/>
      <c r="X434" s="61"/>
    </row>
    <row r="435" spans="16:24" ht="12" customHeight="1">
      <c r="P435" s="61"/>
      <c r="X435" s="61"/>
    </row>
    <row r="436" spans="16:24" ht="12" customHeight="1">
      <c r="P436" s="61"/>
      <c r="X436" s="61"/>
    </row>
    <row r="437" spans="16:24" ht="12" customHeight="1">
      <c r="P437" s="61"/>
      <c r="X437" s="61"/>
    </row>
    <row r="438" spans="16:24" ht="12" customHeight="1">
      <c r="P438" s="61"/>
      <c r="X438" s="61"/>
    </row>
    <row r="439" spans="16:24" ht="12" customHeight="1">
      <c r="P439" s="61"/>
      <c r="X439" s="61"/>
    </row>
    <row r="440" spans="16:24" ht="12" customHeight="1">
      <c r="P440" s="61"/>
      <c r="X440" s="61"/>
    </row>
    <row r="441" spans="16:24" ht="12" customHeight="1">
      <c r="P441" s="61"/>
      <c r="X441" s="61"/>
    </row>
    <row r="442" spans="16:24" ht="12" customHeight="1">
      <c r="P442" s="61"/>
      <c r="X442" s="61"/>
    </row>
    <row r="443" spans="16:24" ht="12" customHeight="1">
      <c r="P443" s="61"/>
      <c r="X443" s="61"/>
    </row>
    <row r="444" spans="16:24" ht="12" customHeight="1">
      <c r="P444" s="61"/>
      <c r="X444" s="61"/>
    </row>
    <row r="445" spans="16:24" ht="12" customHeight="1">
      <c r="P445" s="61"/>
      <c r="X445" s="61"/>
    </row>
    <row r="446" spans="16:24" ht="12" customHeight="1">
      <c r="P446" s="61"/>
      <c r="X446" s="61"/>
    </row>
    <row r="447" spans="16:24" ht="12" customHeight="1">
      <c r="P447" s="61"/>
      <c r="X447" s="61"/>
    </row>
    <row r="448" spans="16:24" ht="12" customHeight="1">
      <c r="P448" s="61"/>
      <c r="X448" s="61"/>
    </row>
    <row r="449" spans="16:24" ht="12" customHeight="1">
      <c r="P449" s="61"/>
      <c r="X449" s="61"/>
    </row>
    <row r="450" spans="16:24" ht="12" customHeight="1">
      <c r="P450" s="61"/>
      <c r="X450" s="61"/>
    </row>
    <row r="451" spans="16:24" ht="12" customHeight="1">
      <c r="P451" s="61"/>
      <c r="X451" s="61"/>
    </row>
    <row r="452" spans="16:24" ht="12" customHeight="1">
      <c r="P452" s="61"/>
      <c r="X452" s="61"/>
    </row>
    <row r="453" spans="16:24" ht="12" customHeight="1">
      <c r="P453" s="61"/>
      <c r="X453" s="61"/>
    </row>
    <row r="454" spans="16:24" ht="12" customHeight="1">
      <c r="P454" s="61"/>
      <c r="X454" s="61"/>
    </row>
    <row r="455" spans="16:24" ht="12" customHeight="1">
      <c r="P455" s="61"/>
      <c r="X455" s="61"/>
    </row>
    <row r="456" spans="16:24" ht="12" customHeight="1">
      <c r="P456" s="61"/>
      <c r="X456" s="61"/>
    </row>
    <row r="457" spans="16:24" ht="12" customHeight="1">
      <c r="P457" s="61"/>
      <c r="X457" s="61"/>
    </row>
    <row r="458" spans="16:24" ht="12" customHeight="1">
      <c r="P458" s="61"/>
      <c r="X458" s="61"/>
    </row>
    <row r="459" spans="16:24" ht="12" customHeight="1">
      <c r="P459" s="61"/>
      <c r="X459" s="61"/>
    </row>
    <row r="460" spans="16:24" ht="12" customHeight="1">
      <c r="P460" s="61"/>
      <c r="X460" s="61"/>
    </row>
    <row r="461" spans="16:24" ht="12" customHeight="1">
      <c r="P461" s="61"/>
      <c r="X461" s="61"/>
    </row>
    <row r="462" spans="16:24" ht="12" customHeight="1">
      <c r="P462" s="61"/>
      <c r="X462" s="61"/>
    </row>
    <row r="463" spans="16:24" ht="12" customHeight="1">
      <c r="P463" s="61"/>
      <c r="X463" s="61"/>
    </row>
    <row r="464" spans="16:24" ht="12" customHeight="1">
      <c r="P464" s="61"/>
      <c r="X464" s="61"/>
    </row>
    <row r="465" spans="16:24" ht="12" customHeight="1">
      <c r="P465" s="61"/>
      <c r="X465" s="61"/>
    </row>
    <row r="466" spans="16:24" ht="12" customHeight="1">
      <c r="P466" s="61"/>
      <c r="X466" s="61"/>
    </row>
    <row r="467" spans="16:24" ht="12" customHeight="1">
      <c r="P467" s="61"/>
      <c r="X467" s="61"/>
    </row>
    <row r="468" spans="16:24" ht="12" customHeight="1">
      <c r="P468" s="61"/>
      <c r="X468" s="61"/>
    </row>
    <row r="469" spans="16:24" ht="12" customHeight="1">
      <c r="P469" s="61"/>
      <c r="X469" s="61"/>
    </row>
    <row r="470" spans="16:24" ht="12" customHeight="1">
      <c r="P470" s="61"/>
      <c r="X470" s="61"/>
    </row>
    <row r="471" spans="16:24" ht="12" customHeight="1">
      <c r="P471" s="61"/>
      <c r="X471" s="61"/>
    </row>
    <row r="472" spans="16:24" ht="12" customHeight="1">
      <c r="P472" s="61"/>
      <c r="X472" s="61"/>
    </row>
    <row r="473" spans="16:24" ht="12" customHeight="1">
      <c r="P473" s="61"/>
      <c r="X473" s="61"/>
    </row>
    <row r="474" spans="16:24" ht="12" customHeight="1">
      <c r="P474" s="61"/>
      <c r="X474" s="61"/>
    </row>
    <row r="475" spans="16:24" ht="12" customHeight="1">
      <c r="P475" s="61"/>
      <c r="X475" s="61"/>
    </row>
    <row r="476" spans="16:24" ht="12" customHeight="1">
      <c r="P476" s="61"/>
      <c r="X476" s="61"/>
    </row>
    <row r="477" spans="16:24" ht="12" customHeight="1">
      <c r="P477" s="61"/>
      <c r="X477" s="61"/>
    </row>
    <row r="478" spans="16:24" ht="12" customHeight="1">
      <c r="P478" s="61"/>
      <c r="X478" s="61"/>
    </row>
    <row r="479" spans="16:24" ht="12" customHeight="1">
      <c r="P479" s="61"/>
      <c r="X479" s="61"/>
    </row>
    <row r="480" spans="16:24" ht="12" customHeight="1">
      <c r="P480" s="61"/>
      <c r="X480" s="61"/>
    </row>
    <row r="481" spans="16:24" ht="12" customHeight="1">
      <c r="P481" s="61"/>
      <c r="X481" s="61"/>
    </row>
    <row r="482" spans="16:24" ht="12" customHeight="1">
      <c r="P482" s="61"/>
      <c r="X482" s="61"/>
    </row>
    <row r="483" spans="16:24" ht="12" customHeight="1">
      <c r="P483" s="61"/>
      <c r="X483" s="61"/>
    </row>
    <row r="484" spans="16:24" ht="12" customHeight="1">
      <c r="P484" s="61"/>
      <c r="X484" s="61"/>
    </row>
    <row r="485" spans="16:24" ht="12" customHeight="1">
      <c r="P485" s="61"/>
      <c r="X485" s="61"/>
    </row>
    <row r="486" spans="16:24" ht="12" customHeight="1">
      <c r="P486" s="61"/>
      <c r="X486" s="61"/>
    </row>
    <row r="487" spans="16:24" ht="12" customHeight="1">
      <c r="P487" s="61"/>
      <c r="X487" s="61"/>
    </row>
    <row r="488" spans="16:24" ht="12" customHeight="1">
      <c r="P488" s="61"/>
      <c r="X488" s="61"/>
    </row>
    <row r="489" spans="16:24" ht="12" customHeight="1">
      <c r="P489" s="61"/>
      <c r="X489" s="61"/>
    </row>
    <row r="490" spans="16:24" ht="12" customHeight="1">
      <c r="P490" s="61"/>
      <c r="X490" s="61"/>
    </row>
    <row r="491" spans="16:24" ht="12" customHeight="1">
      <c r="P491" s="61"/>
      <c r="X491" s="61"/>
    </row>
    <row r="492" spans="16:24" ht="12" customHeight="1">
      <c r="P492" s="61"/>
      <c r="X492" s="61"/>
    </row>
    <row r="493" spans="16:24" ht="12" customHeight="1">
      <c r="P493" s="61"/>
      <c r="X493" s="61"/>
    </row>
    <row r="494" spans="16:24" ht="12" customHeight="1">
      <c r="P494" s="61"/>
      <c r="X494" s="61"/>
    </row>
    <row r="495" spans="16:24" ht="12" customHeight="1">
      <c r="P495" s="61"/>
      <c r="X495" s="61"/>
    </row>
    <row r="496" spans="16:24" ht="12" customHeight="1">
      <c r="P496" s="61"/>
      <c r="X496" s="61"/>
    </row>
    <row r="497" spans="16:24" ht="12" customHeight="1">
      <c r="P497" s="61"/>
      <c r="X497" s="61"/>
    </row>
    <row r="498" spans="16:24" ht="12" customHeight="1">
      <c r="P498" s="61"/>
      <c r="X498" s="61"/>
    </row>
    <row r="499" spans="16:24" ht="12" customHeight="1">
      <c r="P499" s="61"/>
      <c r="X499" s="61"/>
    </row>
    <row r="500" spans="16:24" ht="12" customHeight="1">
      <c r="P500" s="61"/>
      <c r="X500" s="61"/>
    </row>
    <row r="501" spans="16:24" ht="12" customHeight="1">
      <c r="P501" s="61"/>
      <c r="X501" s="61"/>
    </row>
    <row r="502" spans="16:24" ht="12" customHeight="1">
      <c r="P502" s="61"/>
      <c r="X502" s="61"/>
    </row>
    <row r="503" spans="16:24" ht="12" customHeight="1">
      <c r="P503" s="61"/>
      <c r="X503" s="61"/>
    </row>
    <row r="504" spans="16:24" ht="12" customHeight="1">
      <c r="P504" s="61"/>
      <c r="X504" s="61"/>
    </row>
    <row r="505" spans="16:24" ht="12" customHeight="1">
      <c r="P505" s="61"/>
      <c r="X505" s="61"/>
    </row>
    <row r="506" spans="16:24" ht="12" customHeight="1">
      <c r="P506" s="61"/>
      <c r="X506" s="61"/>
    </row>
    <row r="507" spans="16:24" ht="12" customHeight="1">
      <c r="P507" s="61"/>
      <c r="X507" s="61"/>
    </row>
    <row r="508" spans="16:24" ht="12" customHeight="1">
      <c r="P508" s="61"/>
      <c r="X508" s="61"/>
    </row>
    <row r="509" spans="16:24" ht="12" customHeight="1">
      <c r="P509" s="61"/>
      <c r="X509" s="61"/>
    </row>
    <row r="510" spans="16:24" ht="12" customHeight="1">
      <c r="P510" s="61"/>
      <c r="X510" s="61"/>
    </row>
  </sheetData>
  <phoneticPr fontId="29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O276"/>
  <sheetViews>
    <sheetView workbookViewId="0">
      <selection activeCell="E38" sqref="E38"/>
    </sheetView>
  </sheetViews>
  <sheetFormatPr defaultRowHeight="12.95" customHeight="1"/>
  <cols>
    <col min="1" max="1" width="9" style="353"/>
    <col min="2" max="2" width="12.625" style="353" customWidth="1"/>
    <col min="3" max="5" width="18.5" style="353" bestFit="1" customWidth="1"/>
    <col min="6" max="6" width="9" style="353"/>
    <col min="7" max="7" width="12.625" style="353" customWidth="1"/>
    <col min="8" max="10" width="15.375" style="353" bestFit="1" customWidth="1"/>
    <col min="11" max="11" width="9" style="353"/>
    <col min="12" max="12" width="12.625" style="353" customWidth="1"/>
    <col min="13" max="15" width="15.375" style="353" bestFit="1" customWidth="1"/>
    <col min="16" max="16384" width="9" style="353"/>
  </cols>
  <sheetData>
    <row r="3" spans="1:6" ht="21" customHeight="1">
      <c r="B3" s="354" t="s">
        <v>4059</v>
      </c>
      <c r="C3" s="355"/>
      <c r="D3" s="355"/>
      <c r="E3" s="355"/>
      <c r="F3" s="355"/>
    </row>
    <row r="4" spans="1:6" ht="12.95" customHeight="1">
      <c r="B4" s="356" t="s">
        <v>4060</v>
      </c>
      <c r="C4" s="357" t="s">
        <v>4061</v>
      </c>
      <c r="D4" s="357" t="s">
        <v>4062</v>
      </c>
      <c r="E4" s="357" t="s">
        <v>4063</v>
      </c>
      <c r="F4" s="357" t="s">
        <v>4064</v>
      </c>
    </row>
    <row r="5" spans="1:6" ht="12.95" customHeight="1">
      <c r="B5" s="356" t="s">
        <v>2002</v>
      </c>
      <c r="C5" s="358">
        <f>AVERAGE(C215:C276)</f>
        <v>7457.2580645161288</v>
      </c>
      <c r="D5" s="358">
        <f>AVERAGE(C156:C214)</f>
        <v>8092.0338983050851</v>
      </c>
      <c r="E5" s="358">
        <f>AVERAGE(C156:C276)</f>
        <v>7766.7768595041325</v>
      </c>
      <c r="F5" s="358">
        <f>AVERAGE(J156:J214)</f>
        <v>173169.5254237288</v>
      </c>
    </row>
    <row r="6" spans="1:6" ht="12.95" customHeight="1">
      <c r="C6" s="357"/>
      <c r="D6" s="357"/>
      <c r="E6" s="357"/>
      <c r="F6" s="357"/>
    </row>
    <row r="7" spans="1:6" ht="12.95" customHeight="1">
      <c r="A7" s="353" t="s">
        <v>4065</v>
      </c>
      <c r="B7" s="359"/>
      <c r="C7" s="359">
        <v>2018</v>
      </c>
    </row>
    <row r="8" spans="1:6" ht="12.95" customHeight="1">
      <c r="B8" s="360" t="s">
        <v>4066</v>
      </c>
      <c r="C8" s="361" t="s">
        <v>4067</v>
      </c>
    </row>
    <row r="9" spans="1:6" ht="12.95" customHeight="1">
      <c r="B9" s="353" t="s">
        <v>4068</v>
      </c>
      <c r="C9" s="362">
        <f>SUMIFS($J:$J,$F:$F,"매출")/10^6</f>
        <v>1063627.2549089999</v>
      </c>
    </row>
    <row r="10" spans="1:6" ht="12.95" customHeight="1">
      <c r="B10" s="353" t="s">
        <v>4069</v>
      </c>
      <c r="C10" s="362">
        <f>SUMIFS($J:$J,$F:$F,"영업이익")/10^6</f>
        <v>47771.723334000002</v>
      </c>
    </row>
    <row r="11" spans="1:6" ht="12.95" customHeight="1">
      <c r="B11" s="353" t="s">
        <v>4070</v>
      </c>
      <c r="C11" s="362">
        <f>O35/10^6</f>
        <v>1135.617262</v>
      </c>
    </row>
    <row r="12" spans="1:6" ht="12.95" customHeight="1">
      <c r="B12" s="353" t="s">
        <v>4071</v>
      </c>
      <c r="C12" s="362">
        <f>C10+C11</f>
        <v>48907.340596000002</v>
      </c>
    </row>
    <row r="13" spans="1:6" ht="12.95" customHeight="1" thickBot="1">
      <c r="B13" s="363" t="s">
        <v>4072</v>
      </c>
      <c r="C13" s="364">
        <f>SUMIFS($J:$J,$F:$F,"당기순이익")/10^6</f>
        <v>24144.26899</v>
      </c>
    </row>
    <row r="14" spans="1:6" ht="12.95" customHeight="1" thickTop="1">
      <c r="B14" s="365"/>
      <c r="C14" s="365"/>
    </row>
    <row r="16" spans="1:6" ht="12.95" customHeight="1">
      <c r="A16" s="353" t="s">
        <v>4073</v>
      </c>
      <c r="B16" s="359"/>
      <c r="C16" s="359">
        <v>2018</v>
      </c>
    </row>
    <row r="17" spans="1:3" ht="12.95" customHeight="1">
      <c r="B17" s="360" t="s">
        <v>4066</v>
      </c>
      <c r="C17" s="366">
        <v>43830</v>
      </c>
    </row>
    <row r="18" spans="1:3" ht="12.95" customHeight="1">
      <c r="B18" s="353" t="s">
        <v>4074</v>
      </c>
      <c r="C18" s="362">
        <f>SUM(C19:C20)</f>
        <v>214388.04289399998</v>
      </c>
    </row>
    <row r="19" spans="1:3" ht="12.95" customHeight="1">
      <c r="B19" s="353" t="s">
        <v>1278</v>
      </c>
      <c r="C19" s="362">
        <f>SUMIFS($E$36:$E$153,$A$36:$A$153,B19)/10^6</f>
        <v>206857.604532</v>
      </c>
    </row>
    <row r="20" spans="1:3" ht="12.95" customHeight="1">
      <c r="B20" s="367" t="s">
        <v>1290</v>
      </c>
      <c r="C20" s="368">
        <f>SUMIFS($E$36:$E$153,$A$36:$A$153,B20)/10^6</f>
        <v>7530.4383619999999</v>
      </c>
    </row>
    <row r="21" spans="1:3" ht="12.95" customHeight="1">
      <c r="B21" s="353" t="s">
        <v>4075</v>
      </c>
      <c r="C21" s="362">
        <f>SUM(C22:C24)</f>
        <v>248253.913867</v>
      </c>
    </row>
    <row r="22" spans="1:3" ht="12.95" customHeight="1">
      <c r="B22" s="353" t="s">
        <v>1279</v>
      </c>
      <c r="C22" s="362">
        <f>SUMIFS($E$36:$E$153,$A$36:$A$153,B22)/10^6</f>
        <v>135000</v>
      </c>
    </row>
    <row r="23" spans="1:3" ht="12.95" customHeight="1">
      <c r="B23" s="353" t="s">
        <v>1280</v>
      </c>
      <c r="C23" s="362">
        <f>SUMIFS($E$36:$E$153,$A$36:$A$153,B23)/10^6</f>
        <v>43400</v>
      </c>
    </row>
    <row r="24" spans="1:3" ht="12.95" customHeight="1">
      <c r="B24" s="367" t="s">
        <v>1281</v>
      </c>
      <c r="C24" s="368">
        <f>SUMIFS($E$36:$E$153,$A$36:$A$153,B24)/10^6</f>
        <v>69853.913866999996</v>
      </c>
    </row>
    <row r="25" spans="1:3" ht="12.95" customHeight="1">
      <c r="B25" s="353" t="s">
        <v>4076</v>
      </c>
      <c r="C25" s="362">
        <f>SUM(C26:C29)</f>
        <v>141192.70665499999</v>
      </c>
    </row>
    <row r="26" spans="1:3" ht="12.95" customHeight="1">
      <c r="B26" s="353" t="s">
        <v>1282</v>
      </c>
      <c r="C26" s="362">
        <f>SUMIFS($E$36:$E$153,$A$36:$A$153,B26)/10^6</f>
        <v>33888.801162000003</v>
      </c>
    </row>
    <row r="27" spans="1:3" ht="12.95" customHeight="1">
      <c r="B27" s="353" t="s">
        <v>1283</v>
      </c>
      <c r="C27" s="362">
        <f>E97/10^6</f>
        <v>50286.826693000003</v>
      </c>
    </row>
    <row r="28" spans="1:3" ht="12.95" customHeight="1">
      <c r="B28" s="353" t="s">
        <v>1284</v>
      </c>
      <c r="C28" s="362">
        <f>E82/10^6</f>
        <v>0</v>
      </c>
    </row>
    <row r="29" spans="1:3" ht="12.95" customHeight="1">
      <c r="B29" s="353" t="s">
        <v>4077</v>
      </c>
      <c r="C29" s="362">
        <f>SUMIFS($E$36:$E$153,$A$36:$A$153,B29)/10^6</f>
        <v>57017.078800000003</v>
      </c>
    </row>
    <row r="30" spans="1:3" ht="12.95" customHeight="1" thickBot="1">
      <c r="B30" s="369" t="s">
        <v>4078</v>
      </c>
      <c r="C30" s="370">
        <f>(E105-E139)/10^6</f>
        <v>376414.84839300002</v>
      </c>
    </row>
    <row r="31" spans="1:3" ht="12.95" customHeight="1" thickTop="1"/>
    <row r="32" spans="1:3" ht="12.95" customHeight="1">
      <c r="A32" s="353" t="s">
        <v>4080</v>
      </c>
    </row>
    <row r="33" spans="1:15" ht="12.95" customHeight="1">
      <c r="B33" s="353" t="s">
        <v>4082</v>
      </c>
      <c r="E33" s="371" t="s">
        <v>121</v>
      </c>
      <c r="G33" s="353" t="s">
        <v>4084</v>
      </c>
      <c r="J33" s="371" t="s">
        <v>121</v>
      </c>
      <c r="O33" s="371" t="s">
        <v>4085</v>
      </c>
    </row>
    <row r="34" spans="1:15" ht="12.95" customHeight="1">
      <c r="B34" s="372"/>
      <c r="C34" s="373">
        <v>2016</v>
      </c>
      <c r="D34" s="373">
        <v>2017</v>
      </c>
      <c r="E34" s="373">
        <v>2018</v>
      </c>
      <c r="G34" s="372"/>
      <c r="H34" s="372">
        <v>2016</v>
      </c>
      <c r="I34" s="372">
        <v>2017</v>
      </c>
      <c r="J34" s="372">
        <v>2018</v>
      </c>
      <c r="L34" s="372"/>
      <c r="M34" s="373">
        <v>2016</v>
      </c>
      <c r="N34" s="373">
        <v>2017</v>
      </c>
      <c r="O34" s="373">
        <v>2018</v>
      </c>
    </row>
    <row r="35" spans="1:15" ht="12.95" customHeight="1">
      <c r="B35" s="353" t="s">
        <v>14</v>
      </c>
      <c r="F35" s="353" t="s">
        <v>4086</v>
      </c>
      <c r="G35" s="353" t="s">
        <v>86</v>
      </c>
      <c r="H35" s="374">
        <v>1120735139230</v>
      </c>
      <c r="I35" s="374">
        <v>1326422111953</v>
      </c>
      <c r="J35" s="374">
        <v>1063627254909</v>
      </c>
      <c r="L35" s="375" t="s">
        <v>4087</v>
      </c>
      <c r="M35" s="376">
        <f>SUM(M36:M37)</f>
        <v>941456239</v>
      </c>
      <c r="N35" s="376">
        <f t="shared" ref="N35:O35" si="0">SUM(N36:N37)</f>
        <v>1057540323</v>
      </c>
      <c r="O35" s="376">
        <f t="shared" si="0"/>
        <v>1135617262</v>
      </c>
    </row>
    <row r="36" spans="1:15" ht="12.95" customHeight="1">
      <c r="B36" s="353" t="s">
        <v>15</v>
      </c>
      <c r="C36" s="374">
        <v>632481850497</v>
      </c>
      <c r="D36" s="374">
        <v>682467412491</v>
      </c>
      <c r="E36" s="374">
        <v>718352738368</v>
      </c>
      <c r="G36" s="353" t="s">
        <v>2931</v>
      </c>
      <c r="H36" s="374">
        <v>1069270469106</v>
      </c>
      <c r="I36" s="374">
        <v>1199615780113</v>
      </c>
      <c r="J36" s="374">
        <v>945529387200</v>
      </c>
      <c r="L36" s="377" t="s">
        <v>4088</v>
      </c>
      <c r="M36" s="362">
        <v>364094244</v>
      </c>
      <c r="N36" s="362">
        <v>419894631</v>
      </c>
      <c r="O36" s="362">
        <v>475913862</v>
      </c>
    </row>
    <row r="37" spans="1:15" ht="12.95" customHeight="1">
      <c r="A37" s="353" t="s">
        <v>4090</v>
      </c>
      <c r="B37" s="353" t="s">
        <v>16</v>
      </c>
      <c r="C37" s="374">
        <v>124729453966</v>
      </c>
      <c r="D37" s="374">
        <v>237347427506</v>
      </c>
      <c r="E37" s="374">
        <v>206857604532</v>
      </c>
      <c r="G37" s="353" t="s">
        <v>2939</v>
      </c>
      <c r="H37" s="374">
        <v>51464670124</v>
      </c>
      <c r="I37" s="374">
        <v>126806331840</v>
      </c>
      <c r="J37" s="374">
        <v>118097867709</v>
      </c>
      <c r="L37" s="377" t="s">
        <v>4092</v>
      </c>
      <c r="M37" s="362">
        <v>577361995</v>
      </c>
      <c r="N37" s="362">
        <v>637645692</v>
      </c>
      <c r="O37" s="362">
        <v>659703400</v>
      </c>
    </row>
    <row r="38" spans="1:15" ht="12.95" customHeight="1">
      <c r="A38" s="353" t="s">
        <v>4094</v>
      </c>
      <c r="B38" s="353" t="s">
        <v>17</v>
      </c>
      <c r="C38" s="374">
        <v>72500000000</v>
      </c>
      <c r="D38" s="374">
        <v>7500000000</v>
      </c>
      <c r="E38" s="374">
        <v>5917528362</v>
      </c>
      <c r="G38" s="353" t="s">
        <v>53</v>
      </c>
      <c r="H38" s="374">
        <v>1028630143910</v>
      </c>
      <c r="I38" s="374">
        <v>1199075215839</v>
      </c>
      <c r="J38" s="374">
        <v>968876956850</v>
      </c>
    </row>
    <row r="39" spans="1:15" ht="12.95" customHeight="1">
      <c r="B39" s="353" t="s">
        <v>379</v>
      </c>
      <c r="C39" s="374">
        <v>255734075115</v>
      </c>
      <c r="D39" s="374">
        <v>276287056801</v>
      </c>
      <c r="E39" s="374">
        <v>287550048676</v>
      </c>
      <c r="G39" s="353" t="s">
        <v>4095</v>
      </c>
      <c r="H39" s="374">
        <v>974653567623</v>
      </c>
      <c r="I39" s="374">
        <v>1090125421300</v>
      </c>
      <c r="J39" s="374">
        <v>870505532669</v>
      </c>
    </row>
    <row r="40" spans="1:15" ht="12.95" customHeight="1">
      <c r="B40" s="353" t="s">
        <v>4096</v>
      </c>
      <c r="C40" s="374">
        <v>212124391464</v>
      </c>
      <c r="D40" s="374">
        <v>226953237699</v>
      </c>
      <c r="E40" s="374">
        <v>174292119236</v>
      </c>
      <c r="G40" s="353" t="s">
        <v>4097</v>
      </c>
      <c r="H40" s="374">
        <v>53976576287</v>
      </c>
      <c r="I40" s="374">
        <v>108949794539</v>
      </c>
      <c r="J40" s="374">
        <v>98371424181</v>
      </c>
    </row>
    <row r="41" spans="1:15" ht="12.95" customHeight="1">
      <c r="B41" s="353" t="s">
        <v>4098</v>
      </c>
      <c r="C41" s="374">
        <v>-105351377431</v>
      </c>
      <c r="D41" s="374">
        <v>-99045599439</v>
      </c>
      <c r="E41" s="374">
        <v>-97747704187</v>
      </c>
      <c r="G41" s="353" t="s">
        <v>54</v>
      </c>
      <c r="H41" s="374">
        <v>92104995320</v>
      </c>
      <c r="I41" s="374">
        <v>127346896114</v>
      </c>
      <c r="J41" s="374">
        <v>94750298059</v>
      </c>
    </row>
    <row r="42" spans="1:15" ht="12.95" customHeight="1">
      <c r="B42" s="353" t="s">
        <v>4099</v>
      </c>
      <c r="C42" s="374">
        <v>119508123320</v>
      </c>
      <c r="D42" s="374">
        <v>128542237922</v>
      </c>
      <c r="E42" s="374">
        <v>193936055063</v>
      </c>
      <c r="G42" s="353" t="s">
        <v>55</v>
      </c>
      <c r="H42" s="374">
        <v>56916538459</v>
      </c>
      <c r="I42" s="374">
        <v>55494248080</v>
      </c>
      <c r="J42" s="374">
        <v>46978574725</v>
      </c>
    </row>
    <row r="43" spans="1:15" ht="12.95" customHeight="1">
      <c r="B43" s="353" t="s">
        <v>4100</v>
      </c>
      <c r="C43" s="374">
        <v>-501718688</v>
      </c>
      <c r="D43" s="374">
        <v>-9619568564</v>
      </c>
      <c r="E43" s="374">
        <v>-9744181576</v>
      </c>
      <c r="G43" s="353" t="s">
        <v>4101</v>
      </c>
      <c r="H43" s="374">
        <v>21896455437</v>
      </c>
      <c r="I43" s="374">
        <v>22859387728</v>
      </c>
      <c r="J43" s="374">
        <v>23661160798</v>
      </c>
    </row>
    <row r="44" spans="1:15" ht="12.95" customHeight="1">
      <c r="A44" s="353" t="s">
        <v>2064</v>
      </c>
      <c r="B44" s="353" t="s">
        <v>4102</v>
      </c>
      <c r="C44" s="374">
        <v>1671212050</v>
      </c>
      <c r="D44" s="374">
        <v>5410447340</v>
      </c>
      <c r="E44" s="374">
        <v>460703000</v>
      </c>
      <c r="G44" s="353" t="s">
        <v>4103</v>
      </c>
      <c r="H44" s="374">
        <v>1659088674</v>
      </c>
      <c r="I44" s="374">
        <v>2404667837</v>
      </c>
      <c r="J44" s="374">
        <v>2483120696</v>
      </c>
    </row>
    <row r="45" spans="1:15" ht="12.95" customHeight="1">
      <c r="A45" s="353" t="s">
        <v>2064</v>
      </c>
      <c r="B45" s="353" t="s">
        <v>4104</v>
      </c>
      <c r="C45" s="374">
        <v>-310277050</v>
      </c>
      <c r="D45" s="374">
        <v>-310277050</v>
      </c>
      <c r="E45" s="374">
        <v>0</v>
      </c>
      <c r="G45" s="353" t="s">
        <v>4105</v>
      </c>
      <c r="H45" s="374">
        <v>1504664494</v>
      </c>
      <c r="I45" s="374">
        <v>1172170456</v>
      </c>
      <c r="J45" s="374">
        <v>1039197999</v>
      </c>
    </row>
    <row r="46" spans="1:15" ht="12.95" customHeight="1">
      <c r="B46" s="353" t="s">
        <v>4106</v>
      </c>
      <c r="C46" s="374">
        <v>39874900057</v>
      </c>
      <c r="D46" s="374">
        <v>35137620604</v>
      </c>
      <c r="E46" s="374">
        <v>34981788437</v>
      </c>
      <c r="G46" s="353" t="s">
        <v>4107</v>
      </c>
      <c r="H46" s="374">
        <v>731968794</v>
      </c>
      <c r="I46" s="374">
        <v>776694338</v>
      </c>
      <c r="J46" s="374">
        <v>888442132</v>
      </c>
    </row>
    <row r="47" spans="1:15" ht="12.95" customHeight="1">
      <c r="B47" s="353" t="s">
        <v>4108</v>
      </c>
      <c r="C47" s="374">
        <v>-11683074615</v>
      </c>
      <c r="D47" s="374">
        <v>-11630833800</v>
      </c>
      <c r="E47" s="374">
        <v>-8984664964</v>
      </c>
      <c r="G47" s="353" t="s">
        <v>4109</v>
      </c>
      <c r="H47" s="374">
        <v>203550450</v>
      </c>
      <c r="I47" s="374">
        <v>195503900</v>
      </c>
      <c r="J47" s="374">
        <v>192422930</v>
      </c>
    </row>
    <row r="48" spans="1:15" ht="12.95" customHeight="1">
      <c r="B48" s="353" t="s">
        <v>4110</v>
      </c>
      <c r="C48" s="374">
        <v>401896008</v>
      </c>
      <c r="D48" s="374">
        <v>849792089</v>
      </c>
      <c r="E48" s="374">
        <v>355933667</v>
      </c>
      <c r="G48" s="353" t="s">
        <v>4111</v>
      </c>
      <c r="H48" s="374">
        <v>1950958157</v>
      </c>
      <c r="I48" s="374">
        <v>2142623193</v>
      </c>
      <c r="J48" s="374">
        <v>2011378971</v>
      </c>
    </row>
    <row r="49" spans="1:10" ht="12.95" customHeight="1">
      <c r="A49" s="353" t="s">
        <v>4094</v>
      </c>
      <c r="B49" s="353" t="s">
        <v>109</v>
      </c>
      <c r="C49" s="374">
        <v>0</v>
      </c>
      <c r="D49" s="374">
        <v>0</v>
      </c>
      <c r="E49" s="374">
        <v>1612910000</v>
      </c>
      <c r="G49" s="353" t="s">
        <v>4112</v>
      </c>
      <c r="H49" s="374">
        <v>645917250</v>
      </c>
      <c r="I49" s="374">
        <v>601743250</v>
      </c>
      <c r="J49" s="374">
        <v>604748213</v>
      </c>
    </row>
    <row r="50" spans="1:10" ht="12.95" customHeight="1">
      <c r="A50" s="353" t="s">
        <v>4094</v>
      </c>
      <c r="B50" s="353" t="s">
        <v>2705</v>
      </c>
      <c r="C50" s="374">
        <v>1316605000</v>
      </c>
      <c r="D50" s="374">
        <v>2043375000</v>
      </c>
      <c r="E50" s="374">
        <v>0</v>
      </c>
      <c r="G50" s="353" t="s">
        <v>4113</v>
      </c>
      <c r="H50" s="374">
        <v>10168996213</v>
      </c>
      <c r="I50" s="374">
        <v>11275615193</v>
      </c>
      <c r="J50" s="374">
        <v>229278404</v>
      </c>
    </row>
    <row r="51" spans="1:10" ht="12.95" customHeight="1">
      <c r="B51" s="353" t="s">
        <v>20</v>
      </c>
      <c r="C51" s="374">
        <v>52768554</v>
      </c>
      <c r="D51" s="374">
        <v>105937353</v>
      </c>
      <c r="E51" s="374">
        <v>22565470</v>
      </c>
      <c r="G51" s="353" t="s">
        <v>4114</v>
      </c>
      <c r="H51" s="374">
        <v>0</v>
      </c>
      <c r="I51" s="374">
        <v>0</v>
      </c>
      <c r="J51" s="374">
        <v>-248964679</v>
      </c>
    </row>
    <row r="52" spans="1:10" ht="12.95" customHeight="1">
      <c r="B52" s="353" t="s">
        <v>22</v>
      </c>
      <c r="C52" s="374">
        <v>34310890387</v>
      </c>
      <c r="D52" s="374">
        <v>31271467263</v>
      </c>
      <c r="E52" s="374">
        <v>17924571198</v>
      </c>
      <c r="G52" s="353" t="s">
        <v>79</v>
      </c>
      <c r="H52" s="374">
        <v>364094244</v>
      </c>
      <c r="I52" s="374">
        <v>419894631</v>
      </c>
      <c r="J52" s="374">
        <v>475913862</v>
      </c>
    </row>
    <row r="53" spans="1:10" ht="12.95" customHeight="1">
      <c r="B53" s="353" t="s">
        <v>4115</v>
      </c>
      <c r="C53" s="374">
        <v>14521424009</v>
      </c>
      <c r="D53" s="374">
        <v>16070287968</v>
      </c>
      <c r="E53" s="374">
        <v>13487402033</v>
      </c>
      <c r="G53" s="353" t="s">
        <v>4116</v>
      </c>
      <c r="H53" s="374">
        <v>8440409</v>
      </c>
      <c r="I53" s="374">
        <v>9674727</v>
      </c>
      <c r="J53" s="374">
        <v>8230182</v>
      </c>
    </row>
    <row r="54" spans="1:10" ht="12.95" customHeight="1">
      <c r="B54" s="353" t="s">
        <v>4117</v>
      </c>
      <c r="C54" s="374">
        <v>-2717261292</v>
      </c>
      <c r="D54" s="374">
        <v>-2148288955</v>
      </c>
      <c r="E54" s="374">
        <v>-1929481746</v>
      </c>
      <c r="G54" s="353" t="s">
        <v>4118</v>
      </c>
      <c r="H54" s="374">
        <v>577361995</v>
      </c>
      <c r="I54" s="374">
        <v>637645692</v>
      </c>
      <c r="J54" s="374">
        <v>659703400</v>
      </c>
    </row>
    <row r="55" spans="1:10" ht="12.95" customHeight="1">
      <c r="B55" s="353" t="s">
        <v>4119</v>
      </c>
      <c r="C55" s="374">
        <v>27890614459</v>
      </c>
      <c r="D55" s="374">
        <v>16790769218</v>
      </c>
      <c r="E55" s="374">
        <v>9807088940</v>
      </c>
      <c r="G55" s="353" t="s">
        <v>4120</v>
      </c>
      <c r="H55" s="374">
        <v>1621431116</v>
      </c>
      <c r="I55" s="374">
        <v>334174699</v>
      </c>
      <c r="J55" s="374">
        <v>602498427</v>
      </c>
    </row>
    <row r="56" spans="1:10" ht="12.95" customHeight="1">
      <c r="B56" s="353" t="s">
        <v>4121</v>
      </c>
      <c r="C56" s="374">
        <v>-5755895917</v>
      </c>
      <c r="D56" s="374">
        <v>-125034770</v>
      </c>
      <c r="E56" s="374">
        <v>-4098857980</v>
      </c>
      <c r="G56" s="353" t="s">
        <v>4122</v>
      </c>
      <c r="H56" s="374">
        <v>497230917</v>
      </c>
      <c r="I56" s="374">
        <v>484006469</v>
      </c>
      <c r="J56" s="374">
        <v>1026201809</v>
      </c>
    </row>
    <row r="57" spans="1:10" ht="12.95" customHeight="1">
      <c r="B57" s="353" t="s">
        <v>4123</v>
      </c>
      <c r="C57" s="374">
        <v>372009128</v>
      </c>
      <c r="D57" s="374">
        <v>683733802</v>
      </c>
      <c r="E57" s="374">
        <v>658419951</v>
      </c>
      <c r="G57" s="353" t="s">
        <v>4124</v>
      </c>
      <c r="H57" s="374">
        <v>4582690250</v>
      </c>
      <c r="I57" s="374">
        <v>4766595570</v>
      </c>
      <c r="J57" s="374">
        <v>5813497063</v>
      </c>
    </row>
    <row r="58" spans="1:10" ht="12.95" customHeight="1">
      <c r="B58" s="353" t="s">
        <v>19</v>
      </c>
      <c r="C58" s="374">
        <v>143838057475</v>
      </c>
      <c r="D58" s="374">
        <v>127912148568</v>
      </c>
      <c r="E58" s="374">
        <v>198467510130</v>
      </c>
      <c r="G58" s="353" t="s">
        <v>4125</v>
      </c>
      <c r="H58" s="374">
        <v>112037316</v>
      </c>
      <c r="I58" s="374">
        <v>149080667</v>
      </c>
      <c r="J58" s="374">
        <v>149892619</v>
      </c>
    </row>
    <row r="59" spans="1:10" ht="12.95" customHeight="1">
      <c r="B59" s="353" t="s">
        <v>4126</v>
      </c>
      <c r="C59" s="374">
        <v>11012581624</v>
      </c>
      <c r="D59" s="374">
        <v>14249492362</v>
      </c>
      <c r="E59" s="374">
        <v>11961320817</v>
      </c>
      <c r="G59" s="353" t="s">
        <v>4127</v>
      </c>
      <c r="H59" s="374">
        <v>74437343</v>
      </c>
      <c r="I59" s="374">
        <v>35935597</v>
      </c>
      <c r="J59" s="374">
        <v>31628094</v>
      </c>
    </row>
    <row r="60" spans="1:10" ht="12.95" customHeight="1">
      <c r="B60" s="353" t="s">
        <v>4128</v>
      </c>
      <c r="C60" s="374">
        <v>70759590</v>
      </c>
      <c r="D60" s="374">
        <v>0</v>
      </c>
      <c r="E60" s="374">
        <v>17667358</v>
      </c>
      <c r="G60" s="353" t="s">
        <v>4129</v>
      </c>
      <c r="H60" s="374">
        <v>192770086</v>
      </c>
      <c r="I60" s="374">
        <v>212799287</v>
      </c>
      <c r="J60" s="374">
        <v>238291292</v>
      </c>
    </row>
    <row r="61" spans="1:10" ht="12.95" customHeight="1">
      <c r="B61" s="353" t="s">
        <v>4130</v>
      </c>
      <c r="C61" s="374">
        <v>0</v>
      </c>
      <c r="D61" s="374">
        <v>0</v>
      </c>
      <c r="E61" s="374">
        <v>-440085</v>
      </c>
      <c r="G61" s="353" t="s">
        <v>4131</v>
      </c>
      <c r="H61" s="374">
        <v>72133597</v>
      </c>
      <c r="I61" s="374">
        <v>87989303</v>
      </c>
      <c r="J61" s="374">
        <v>70823153</v>
      </c>
    </row>
    <row r="62" spans="1:10" ht="12.95" customHeight="1">
      <c r="B62" s="353" t="s">
        <v>4132</v>
      </c>
      <c r="C62" s="374">
        <v>4242684337</v>
      </c>
      <c r="D62" s="374">
        <v>18839360141</v>
      </c>
      <c r="E62" s="374">
        <v>167732327690</v>
      </c>
      <c r="G62" s="353" t="s">
        <v>4133</v>
      </c>
      <c r="H62" s="374">
        <v>2659106873</v>
      </c>
      <c r="I62" s="374">
        <v>1603150363</v>
      </c>
      <c r="J62" s="374">
        <v>2656067475</v>
      </c>
    </row>
    <row r="63" spans="1:10" ht="12.95" customHeight="1">
      <c r="B63" s="353" t="s">
        <v>4134</v>
      </c>
      <c r="C63" s="374">
        <v>0</v>
      </c>
      <c r="D63" s="374">
        <v>-4030952333</v>
      </c>
      <c r="E63" s="374">
        <v>-21714170437</v>
      </c>
      <c r="G63" s="353" t="s">
        <v>4135</v>
      </c>
      <c r="H63" s="374">
        <v>202600066</v>
      </c>
      <c r="I63" s="374">
        <v>200654580</v>
      </c>
      <c r="J63" s="374">
        <v>159317286</v>
      </c>
    </row>
    <row r="64" spans="1:10" ht="12.95" customHeight="1">
      <c r="B64" s="353" t="s">
        <v>4136</v>
      </c>
      <c r="C64" s="374">
        <v>144535146030</v>
      </c>
      <c r="D64" s="374">
        <v>110841377276</v>
      </c>
      <c r="E64" s="374">
        <v>45219443090</v>
      </c>
      <c r="G64" s="353" t="s">
        <v>4137</v>
      </c>
      <c r="H64" s="374">
        <v>43261956</v>
      </c>
      <c r="I64" s="374">
        <v>59261487</v>
      </c>
      <c r="J64" s="374">
        <v>53644930</v>
      </c>
    </row>
    <row r="65" spans="1:10" ht="12.95" customHeight="1">
      <c r="B65" s="353" t="s">
        <v>4138</v>
      </c>
      <c r="C65" s="374">
        <v>-18280397197</v>
      </c>
      <c r="D65" s="374">
        <v>-14223611510</v>
      </c>
      <c r="E65" s="374">
        <v>-6766172348</v>
      </c>
      <c r="G65" s="353" t="s">
        <v>4139</v>
      </c>
      <c r="H65" s="374">
        <v>7113451295</v>
      </c>
      <c r="I65" s="374">
        <v>5028051422</v>
      </c>
      <c r="J65" s="374">
        <v>4140909892</v>
      </c>
    </row>
    <row r="66" spans="1:10" ht="12.95" customHeight="1">
      <c r="B66" s="353" t="s">
        <v>4140</v>
      </c>
      <c r="C66" s="374">
        <v>2257283091</v>
      </c>
      <c r="D66" s="374">
        <v>2236482632</v>
      </c>
      <c r="E66" s="374">
        <v>2017534045</v>
      </c>
      <c r="G66" s="353" t="s">
        <v>4141</v>
      </c>
      <c r="H66" s="374">
        <v>324302</v>
      </c>
      <c r="I66" s="374">
        <v>0</v>
      </c>
      <c r="J66" s="374">
        <v>80000</v>
      </c>
    </row>
    <row r="67" spans="1:10" ht="12.95" customHeight="1">
      <c r="B67" s="353" t="s">
        <v>23</v>
      </c>
      <c r="C67" s="374">
        <v>270278419207</v>
      </c>
      <c r="D67" s="374">
        <v>259613435806</v>
      </c>
      <c r="E67" s="374">
        <v>250805091985</v>
      </c>
      <c r="G67" s="353" t="s">
        <v>4142</v>
      </c>
      <c r="H67" s="374">
        <v>25979010</v>
      </c>
      <c r="I67" s="374">
        <v>28515025</v>
      </c>
      <c r="J67" s="374">
        <v>24865198</v>
      </c>
    </row>
    <row r="68" spans="1:10" ht="12.95" customHeight="1">
      <c r="A68" s="353" t="s">
        <v>4143</v>
      </c>
      <c r="B68" s="353" t="s">
        <v>24</v>
      </c>
      <c r="C68" s="374">
        <v>12500000</v>
      </c>
      <c r="D68" s="374">
        <v>12500000</v>
      </c>
      <c r="E68" s="374">
        <v>12500000</v>
      </c>
      <c r="G68" s="353" t="s">
        <v>4144</v>
      </c>
      <c r="H68" s="374">
        <v>7588215</v>
      </c>
      <c r="I68" s="374">
        <v>8412666</v>
      </c>
      <c r="J68" s="374">
        <v>6224579</v>
      </c>
    </row>
    <row r="69" spans="1:10" ht="12.95" customHeight="1">
      <c r="A69" s="353" t="s">
        <v>2055</v>
      </c>
      <c r="B69" s="353" t="s">
        <v>30</v>
      </c>
      <c r="C69" s="374">
        <v>39448431048</v>
      </c>
      <c r="D69" s="374">
        <v>49169697423</v>
      </c>
      <c r="E69" s="374">
        <v>33876301162</v>
      </c>
      <c r="F69" s="353" t="s">
        <v>4145</v>
      </c>
      <c r="G69" s="353" t="s">
        <v>898</v>
      </c>
      <c r="H69" s="374">
        <v>35188456861</v>
      </c>
      <c r="I69" s="374">
        <v>71852648034</v>
      </c>
      <c r="J69" s="374">
        <v>47771723334</v>
      </c>
    </row>
    <row r="70" spans="1:10" ht="12.95" customHeight="1">
      <c r="B70" s="353" t="s">
        <v>4146</v>
      </c>
      <c r="C70" s="374">
        <v>0</v>
      </c>
      <c r="D70" s="374">
        <v>0</v>
      </c>
      <c r="E70" s="374">
        <v>15836801920</v>
      </c>
      <c r="G70" s="353" t="s">
        <v>1257</v>
      </c>
      <c r="H70" s="374">
        <v>15120396665</v>
      </c>
      <c r="I70" s="374">
        <v>8970963311</v>
      </c>
      <c r="J70" s="374">
        <v>6377483427</v>
      </c>
    </row>
    <row r="71" spans="1:10" ht="12.95" customHeight="1">
      <c r="B71" s="353" t="s">
        <v>4147</v>
      </c>
      <c r="C71" s="374">
        <v>0</v>
      </c>
      <c r="D71" s="374">
        <v>0</v>
      </c>
      <c r="E71" s="374">
        <v>9282614242</v>
      </c>
      <c r="G71" s="353" t="s">
        <v>4148</v>
      </c>
      <c r="H71" s="374">
        <v>26063838</v>
      </c>
      <c r="I71" s="374">
        <v>439561999</v>
      </c>
      <c r="J71" s="374">
        <v>698297031</v>
      </c>
    </row>
    <row r="72" spans="1:10" ht="12.95" customHeight="1">
      <c r="B72" s="353" t="s">
        <v>4149</v>
      </c>
      <c r="C72" s="374">
        <v>30658276048</v>
      </c>
      <c r="D72" s="374">
        <v>39451612423</v>
      </c>
      <c r="E72" s="374">
        <v>0</v>
      </c>
      <c r="G72" s="353" t="s">
        <v>4150</v>
      </c>
      <c r="H72" s="374">
        <v>7667121372</v>
      </c>
      <c r="I72" s="374">
        <v>0</v>
      </c>
      <c r="J72" s="374">
        <v>0</v>
      </c>
    </row>
    <row r="73" spans="1:10" ht="12.95" customHeight="1">
      <c r="B73" s="353" t="s">
        <v>4151</v>
      </c>
      <c r="C73" s="374">
        <v>0</v>
      </c>
      <c r="D73" s="374">
        <v>0</v>
      </c>
      <c r="E73" s="374">
        <v>8756885000</v>
      </c>
      <c r="G73" s="353" t="s">
        <v>4152</v>
      </c>
      <c r="H73" s="374">
        <v>0</v>
      </c>
      <c r="I73" s="374">
        <v>2024870832</v>
      </c>
      <c r="J73" s="374">
        <v>190923901</v>
      </c>
    </row>
    <row r="74" spans="1:10" ht="12.95" customHeight="1">
      <c r="B74" s="353" t="s">
        <v>4153</v>
      </c>
      <c r="C74" s="374">
        <v>8790155000</v>
      </c>
      <c r="D74" s="374">
        <v>9718085000</v>
      </c>
      <c r="E74" s="374">
        <v>0</v>
      </c>
      <c r="G74" s="353" t="s">
        <v>4154</v>
      </c>
      <c r="H74" s="374">
        <v>3452554678</v>
      </c>
      <c r="I74" s="374">
        <v>927437177</v>
      </c>
      <c r="J74" s="374">
        <v>2317674347</v>
      </c>
    </row>
    <row r="75" spans="1:10" ht="12.95" customHeight="1">
      <c r="B75" s="353" t="s">
        <v>527</v>
      </c>
      <c r="C75" s="374">
        <v>75359830225</v>
      </c>
      <c r="D75" s="374">
        <v>62205110921</v>
      </c>
      <c r="E75" s="374">
        <v>69069402352</v>
      </c>
      <c r="G75" s="353" t="s">
        <v>4155</v>
      </c>
      <c r="H75" s="374">
        <v>0</v>
      </c>
      <c r="I75" s="374">
        <v>310382000</v>
      </c>
      <c r="J75" s="374">
        <v>0</v>
      </c>
    </row>
    <row r="76" spans="1:10" ht="12.95" customHeight="1">
      <c r="A76" s="353" t="s">
        <v>2064</v>
      </c>
      <c r="B76" s="353" t="s">
        <v>4156</v>
      </c>
      <c r="C76" s="374">
        <v>93831509721</v>
      </c>
      <c r="D76" s="374">
        <v>90125609875</v>
      </c>
      <c r="E76" s="374">
        <v>101130427469</v>
      </c>
      <c r="G76" s="353" t="s">
        <v>4157</v>
      </c>
      <c r="H76" s="374">
        <v>313082606</v>
      </c>
      <c r="I76" s="374">
        <v>1021349403</v>
      </c>
      <c r="J76" s="374">
        <v>95054280</v>
      </c>
    </row>
    <row r="77" spans="1:10" ht="12.95" customHeight="1">
      <c r="A77" s="353" t="s">
        <v>2064</v>
      </c>
      <c r="B77" s="353" t="s">
        <v>4158</v>
      </c>
      <c r="C77" s="374">
        <v>0</v>
      </c>
      <c r="D77" s="374">
        <v>0</v>
      </c>
      <c r="E77" s="374">
        <v>-2223992328</v>
      </c>
      <c r="G77" s="353" t="s">
        <v>4159</v>
      </c>
      <c r="H77" s="374">
        <v>358130690</v>
      </c>
      <c r="I77" s="374">
        <v>312542244</v>
      </c>
      <c r="J77" s="374">
        <v>444544596</v>
      </c>
    </row>
    <row r="78" spans="1:10" ht="12.95" customHeight="1">
      <c r="A78" s="353" t="s">
        <v>2064</v>
      </c>
      <c r="B78" s="353" t="s">
        <v>4160</v>
      </c>
      <c r="C78" s="374">
        <v>-31176048948</v>
      </c>
      <c r="D78" s="374">
        <v>-42044059341</v>
      </c>
      <c r="E78" s="374">
        <v>-42350059341</v>
      </c>
      <c r="G78" s="353" t="s">
        <v>4161</v>
      </c>
      <c r="H78" s="374">
        <v>15981615</v>
      </c>
      <c r="I78" s="374">
        <v>632658</v>
      </c>
      <c r="J78" s="374">
        <v>0</v>
      </c>
    </row>
    <row r="79" spans="1:10" ht="12.95" customHeight="1">
      <c r="B79" s="353" t="s">
        <v>4162</v>
      </c>
      <c r="C79" s="374">
        <v>12309209517</v>
      </c>
      <c r="D79" s="374">
        <v>13754120359</v>
      </c>
      <c r="E79" s="374">
        <v>12132425829</v>
      </c>
      <c r="G79" s="353" t="s">
        <v>4163</v>
      </c>
      <c r="H79" s="374">
        <v>3287461866</v>
      </c>
      <c r="I79" s="374">
        <v>3934186998</v>
      </c>
      <c r="J79" s="374">
        <v>2630989272</v>
      </c>
    </row>
    <row r="80" spans="1:10" ht="12.95" customHeight="1">
      <c r="B80" s="353" t="s">
        <v>4164</v>
      </c>
      <c r="C80" s="374">
        <v>1724199124</v>
      </c>
      <c r="D80" s="374">
        <v>1698479217</v>
      </c>
      <c r="E80" s="374">
        <v>1709639912</v>
      </c>
      <c r="G80" s="353" t="s">
        <v>1258</v>
      </c>
      <c r="H80" s="374">
        <v>19671364077</v>
      </c>
      <c r="I80" s="374">
        <v>48236590484</v>
      </c>
      <c r="J80" s="374">
        <v>16174975221</v>
      </c>
    </row>
    <row r="81" spans="2:10" ht="12.95" customHeight="1">
      <c r="B81" s="353" t="s">
        <v>4165</v>
      </c>
      <c r="C81" s="374">
        <v>-1329039189</v>
      </c>
      <c r="D81" s="374">
        <v>-1329039189</v>
      </c>
      <c r="E81" s="374">
        <v>-1329039189</v>
      </c>
      <c r="G81" s="353" t="s">
        <v>4166</v>
      </c>
      <c r="H81" s="374">
        <v>39967516</v>
      </c>
      <c r="I81" s="374">
        <v>65723045</v>
      </c>
      <c r="J81" s="374">
        <v>28635956</v>
      </c>
    </row>
    <row r="82" spans="2:10" ht="12.95" customHeight="1">
      <c r="B82" s="353" t="s">
        <v>4167</v>
      </c>
      <c r="C82" s="374">
        <v>0</v>
      </c>
      <c r="D82" s="374">
        <v>0</v>
      </c>
      <c r="E82" s="374">
        <v>0</v>
      </c>
      <c r="G82" s="353" t="s">
        <v>4168</v>
      </c>
      <c r="H82" s="374">
        <v>17031985</v>
      </c>
      <c r="I82" s="374">
        <v>2024870832</v>
      </c>
      <c r="J82" s="374">
        <v>190923901</v>
      </c>
    </row>
    <row r="83" spans="2:10" ht="12.95" customHeight="1">
      <c r="B83" s="353" t="s">
        <v>26</v>
      </c>
      <c r="C83" s="374">
        <v>92459181608</v>
      </c>
      <c r="D83" s="374">
        <v>85774897706</v>
      </c>
      <c r="E83" s="374">
        <v>91190218458</v>
      </c>
      <c r="G83" s="353" t="s">
        <v>4169</v>
      </c>
      <c r="H83" s="374">
        <v>592605</v>
      </c>
      <c r="I83" s="374">
        <v>0</v>
      </c>
      <c r="J83" s="374">
        <v>0</v>
      </c>
    </row>
    <row r="84" spans="2:10" ht="12.95" customHeight="1">
      <c r="B84" s="353" t="s">
        <v>28</v>
      </c>
      <c r="C84" s="374">
        <v>3612691936</v>
      </c>
      <c r="D84" s="374">
        <v>2104547810</v>
      </c>
      <c r="E84" s="374">
        <v>2307106664</v>
      </c>
      <c r="G84" s="353" t="s">
        <v>4170</v>
      </c>
      <c r="H84" s="374">
        <v>0</v>
      </c>
      <c r="I84" s="374">
        <v>517891329</v>
      </c>
      <c r="J84" s="374">
        <v>0</v>
      </c>
    </row>
    <row r="85" spans="2:10" ht="12.95" customHeight="1">
      <c r="B85" s="353" t="s">
        <v>4171</v>
      </c>
      <c r="C85" s="374">
        <v>104347000</v>
      </c>
      <c r="D85" s="374">
        <v>104347000</v>
      </c>
      <c r="E85" s="374">
        <v>0</v>
      </c>
      <c r="G85" s="353" t="s">
        <v>4172</v>
      </c>
      <c r="H85" s="374">
        <v>0</v>
      </c>
      <c r="I85" s="374">
        <v>38879000</v>
      </c>
      <c r="J85" s="374">
        <v>0</v>
      </c>
    </row>
    <row r="86" spans="2:10" ht="12.95" customHeight="1">
      <c r="B86" s="353" t="s">
        <v>4173</v>
      </c>
      <c r="C86" s="374">
        <v>8996743178</v>
      </c>
      <c r="D86" s="374">
        <v>7097402407</v>
      </c>
      <c r="E86" s="374">
        <v>3343730326</v>
      </c>
      <c r="G86" s="353" t="s">
        <v>4174</v>
      </c>
      <c r="H86" s="374">
        <v>7816711265</v>
      </c>
      <c r="I86" s="374">
        <v>0</v>
      </c>
      <c r="J86" s="374">
        <v>0</v>
      </c>
    </row>
    <row r="87" spans="2:10" ht="12.95" customHeight="1">
      <c r="B87" s="353" t="s">
        <v>4175</v>
      </c>
      <c r="C87" s="374">
        <v>-7216875161</v>
      </c>
      <c r="D87" s="374">
        <v>-6108807131</v>
      </c>
      <c r="E87" s="374">
        <v>-3011833908</v>
      </c>
      <c r="G87" s="353" t="s">
        <v>4176</v>
      </c>
      <c r="H87" s="374">
        <v>9470928188</v>
      </c>
      <c r="I87" s="374">
        <v>11743206755</v>
      </c>
      <c r="J87" s="374">
        <v>345621031</v>
      </c>
    </row>
    <row r="88" spans="2:10" ht="12.95" customHeight="1">
      <c r="B88" s="353" t="s">
        <v>4177</v>
      </c>
      <c r="C88" s="374">
        <v>-546729725</v>
      </c>
      <c r="D88" s="374">
        <v>-952478313</v>
      </c>
      <c r="E88" s="374">
        <v>-300865418</v>
      </c>
      <c r="G88" s="353" t="s">
        <v>4178</v>
      </c>
      <c r="H88" s="374">
        <v>493541391</v>
      </c>
      <c r="I88" s="374">
        <v>0</v>
      </c>
      <c r="J88" s="374">
        <v>0</v>
      </c>
    </row>
    <row r="89" spans="2:10" ht="12.95" customHeight="1">
      <c r="B89" s="353" t="s">
        <v>4179</v>
      </c>
      <c r="C89" s="374">
        <v>3292198249</v>
      </c>
      <c r="D89" s="374">
        <v>2876284823</v>
      </c>
      <c r="E89" s="374">
        <v>2287398979</v>
      </c>
      <c r="G89" s="353" t="s">
        <v>4180</v>
      </c>
      <c r="H89" s="374">
        <v>214890534</v>
      </c>
      <c r="I89" s="374">
        <v>2747390</v>
      </c>
      <c r="J89" s="374">
        <v>340800197</v>
      </c>
    </row>
    <row r="90" spans="2:10" ht="12.95" customHeight="1">
      <c r="B90" s="353" t="s">
        <v>4181</v>
      </c>
      <c r="C90" s="374">
        <v>-3067980446</v>
      </c>
      <c r="D90" s="374">
        <v>-2657243039</v>
      </c>
      <c r="E90" s="374">
        <v>-2113946272</v>
      </c>
      <c r="G90" s="353" t="s">
        <v>4182</v>
      </c>
      <c r="H90" s="374">
        <v>155580521</v>
      </c>
      <c r="I90" s="374">
        <v>1430442786</v>
      </c>
      <c r="J90" s="374">
        <v>159830962</v>
      </c>
    </row>
    <row r="91" spans="2:10" ht="12.95" customHeight="1">
      <c r="B91" s="353" t="s">
        <v>4183</v>
      </c>
      <c r="C91" s="374">
        <v>-39600107</v>
      </c>
      <c r="D91" s="374">
        <v>-21237422</v>
      </c>
      <c r="E91" s="374">
        <v>-13158098</v>
      </c>
      <c r="G91" s="353" t="s">
        <v>4184</v>
      </c>
      <c r="H91" s="374">
        <v>49690000</v>
      </c>
      <c r="I91" s="374">
        <v>60240000</v>
      </c>
      <c r="J91" s="374">
        <v>68700000</v>
      </c>
    </row>
    <row r="92" spans="2:10" ht="12.95" customHeight="1">
      <c r="B92" s="353" t="s">
        <v>4185</v>
      </c>
      <c r="C92" s="374">
        <v>2227089714</v>
      </c>
      <c r="D92" s="374">
        <v>2258380093</v>
      </c>
      <c r="E92" s="374">
        <v>2146939226</v>
      </c>
      <c r="G92" s="353" t="s">
        <v>4186</v>
      </c>
      <c r="H92" s="374">
        <v>77995000</v>
      </c>
      <c r="I92" s="374">
        <v>62084000</v>
      </c>
      <c r="J92" s="374">
        <v>24980000</v>
      </c>
    </row>
    <row r="93" spans="2:10" ht="12.95" customHeight="1">
      <c r="B93" s="353" t="s">
        <v>4187</v>
      </c>
      <c r="C93" s="374">
        <v>-1491107920</v>
      </c>
      <c r="D93" s="374">
        <v>-1646826782</v>
      </c>
      <c r="E93" s="374">
        <v>-1586120358</v>
      </c>
      <c r="G93" s="353" t="s">
        <v>4188</v>
      </c>
      <c r="H93" s="374">
        <v>0</v>
      </c>
      <c r="I93" s="374">
        <v>26831989607</v>
      </c>
      <c r="J93" s="374">
        <v>13469855610</v>
      </c>
    </row>
    <row r="94" spans="2:10" ht="12.95" customHeight="1">
      <c r="B94" s="353" t="s">
        <v>4189</v>
      </c>
      <c r="C94" s="374">
        <v>6675446468</v>
      </c>
      <c r="D94" s="374">
        <v>6814597588</v>
      </c>
      <c r="E94" s="374">
        <v>7484303816</v>
      </c>
      <c r="G94" s="353" t="s">
        <v>4190</v>
      </c>
      <c r="H94" s="374">
        <v>1334435072</v>
      </c>
      <c r="I94" s="374">
        <v>5458515740</v>
      </c>
      <c r="J94" s="374">
        <v>1545627564</v>
      </c>
    </row>
    <row r="95" spans="2:10" ht="12.95" customHeight="1">
      <c r="B95" s="353" t="s">
        <v>4191</v>
      </c>
      <c r="C95" s="374">
        <v>-5544293346</v>
      </c>
      <c r="D95" s="374">
        <v>-5719371414</v>
      </c>
      <c r="E95" s="374">
        <v>-6049341629</v>
      </c>
      <c r="G95" s="353" t="s">
        <v>59</v>
      </c>
      <c r="H95" s="374">
        <v>8833110080</v>
      </c>
      <c r="I95" s="374">
        <v>6759965437</v>
      </c>
      <c r="J95" s="374">
        <v>11543170731</v>
      </c>
    </row>
    <row r="96" spans="2:10" ht="12.95" customHeight="1">
      <c r="B96" s="353" t="s">
        <v>4192</v>
      </c>
      <c r="C96" s="374">
        <v>223454032</v>
      </c>
      <c r="D96" s="374">
        <v>59500000</v>
      </c>
      <c r="E96" s="374">
        <v>120000000</v>
      </c>
      <c r="G96" s="353" t="s">
        <v>4193</v>
      </c>
      <c r="H96" s="374">
        <v>4591658589</v>
      </c>
      <c r="I96" s="374">
        <v>3384307717</v>
      </c>
      <c r="J96" s="374">
        <v>7522402781</v>
      </c>
    </row>
    <row r="97" spans="1:10" ht="12.95" customHeight="1">
      <c r="A97" s="353" t="s">
        <v>3920</v>
      </c>
      <c r="B97" s="353" t="s">
        <v>29</v>
      </c>
      <c r="C97" s="374">
        <v>54443324848</v>
      </c>
      <c r="D97" s="374">
        <v>55624241890</v>
      </c>
      <c r="E97" s="374">
        <v>50286826693</v>
      </c>
      <c r="G97" s="353" t="s">
        <v>4194</v>
      </c>
      <c r="H97" s="374">
        <v>501475187</v>
      </c>
      <c r="I97" s="374">
        <v>192479000</v>
      </c>
      <c r="J97" s="374">
        <v>295320000</v>
      </c>
    </row>
    <row r="98" spans="1:10" ht="12.95" customHeight="1">
      <c r="B98" s="353" t="s">
        <v>4171</v>
      </c>
      <c r="C98" s="374">
        <v>66358037617</v>
      </c>
      <c r="D98" s="374">
        <v>65514083827</v>
      </c>
      <c r="E98" s="374">
        <v>59985744729</v>
      </c>
      <c r="G98" s="353" t="s">
        <v>4195</v>
      </c>
      <c r="H98" s="374">
        <v>0</v>
      </c>
      <c r="I98" s="374">
        <v>0</v>
      </c>
      <c r="J98" s="374">
        <v>211500720</v>
      </c>
    </row>
    <row r="99" spans="1:10" ht="12.95" customHeight="1">
      <c r="B99" s="353" t="s">
        <v>4196</v>
      </c>
      <c r="C99" s="374">
        <v>-11914712769</v>
      </c>
      <c r="D99" s="374">
        <v>-9889841937</v>
      </c>
      <c r="E99" s="374">
        <v>-9698918036</v>
      </c>
      <c r="G99" s="353" t="s">
        <v>4197</v>
      </c>
      <c r="H99" s="374">
        <v>30118562</v>
      </c>
      <c r="I99" s="374">
        <v>15228500</v>
      </c>
      <c r="J99" s="374">
        <v>0</v>
      </c>
    </row>
    <row r="100" spans="1:10" ht="12.95" customHeight="1">
      <c r="B100" s="353" t="s">
        <v>82</v>
      </c>
      <c r="C100" s="374">
        <v>4942459542</v>
      </c>
      <c r="D100" s="374">
        <v>4722440056</v>
      </c>
      <c r="E100" s="374">
        <v>4062736656</v>
      </c>
      <c r="G100" s="353" t="s">
        <v>4198</v>
      </c>
      <c r="H100" s="374">
        <v>3709857742</v>
      </c>
      <c r="I100" s="374">
        <v>3167950220</v>
      </c>
      <c r="J100" s="374">
        <v>3513947230</v>
      </c>
    </row>
    <row r="101" spans="1:10" ht="12.95" customHeight="1">
      <c r="B101" s="353" t="s">
        <v>4199</v>
      </c>
      <c r="C101" s="374">
        <v>1473950938</v>
      </c>
      <c r="D101" s="374">
        <v>1288597974</v>
      </c>
      <c r="E101" s="374">
        <v>630884180</v>
      </c>
      <c r="G101" s="353" t="s">
        <v>87</v>
      </c>
      <c r="H101" s="374">
        <v>17570183728</v>
      </c>
      <c r="I101" s="374">
        <v>9847600437</v>
      </c>
      <c r="J101" s="374">
        <v>16146335001</v>
      </c>
    </row>
    <row r="102" spans="1:10" ht="12.95" customHeight="1">
      <c r="B102" s="353" t="s">
        <v>4200</v>
      </c>
      <c r="C102" s="374">
        <v>10590054</v>
      </c>
      <c r="D102" s="374">
        <v>14802532</v>
      </c>
      <c r="E102" s="374">
        <v>12812926</v>
      </c>
      <c r="G102" s="353" t="s">
        <v>4201</v>
      </c>
      <c r="H102" s="374">
        <v>7998556955</v>
      </c>
      <c r="I102" s="374">
        <v>3956331110</v>
      </c>
      <c r="J102" s="374">
        <v>3930473460</v>
      </c>
    </row>
    <row r="103" spans="1:10" ht="12.95" customHeight="1">
      <c r="B103" s="353" t="s">
        <v>4202</v>
      </c>
      <c r="C103" s="374">
        <v>3457918550</v>
      </c>
      <c r="D103" s="374">
        <v>3457918550</v>
      </c>
      <c r="E103" s="374">
        <v>3457918550</v>
      </c>
      <c r="G103" s="353" t="s">
        <v>4203</v>
      </c>
      <c r="H103" s="374">
        <v>7769776294</v>
      </c>
      <c r="I103" s="374">
        <v>5062687779</v>
      </c>
      <c r="J103" s="374">
        <v>0</v>
      </c>
    </row>
    <row r="104" spans="1:10" ht="12.95" customHeight="1">
      <c r="B104" s="353" t="s">
        <v>4204</v>
      </c>
      <c r="C104" s="374">
        <v>0</v>
      </c>
      <c r="D104" s="374">
        <v>-38879000</v>
      </c>
      <c r="E104" s="374">
        <v>-38879000</v>
      </c>
      <c r="G104" s="353" t="s">
        <v>4205</v>
      </c>
      <c r="H104" s="374">
        <v>0</v>
      </c>
      <c r="I104" s="374">
        <v>0</v>
      </c>
      <c r="J104" s="374">
        <v>8645690000</v>
      </c>
    </row>
    <row r="105" spans="1:10" ht="12.95" customHeight="1">
      <c r="B105" s="353" t="s">
        <v>32</v>
      </c>
      <c r="C105" s="374">
        <v>902760269704</v>
      </c>
      <c r="D105" s="374">
        <v>942080848297</v>
      </c>
      <c r="E105" s="374">
        <v>969157830353</v>
      </c>
      <c r="G105" s="353" t="s">
        <v>4206</v>
      </c>
      <c r="H105" s="374">
        <v>1801850479</v>
      </c>
      <c r="I105" s="374">
        <v>828581548</v>
      </c>
      <c r="J105" s="374">
        <v>815789010</v>
      </c>
    </row>
    <row r="106" spans="1:10" ht="12.95" customHeight="1">
      <c r="B106" s="353" t="s">
        <v>33</v>
      </c>
      <c r="C106" s="374"/>
      <c r="D106" s="374"/>
      <c r="E106" s="374"/>
      <c r="G106" s="353" t="s">
        <v>4207</v>
      </c>
      <c r="H106" s="374">
        <v>0</v>
      </c>
      <c r="I106" s="374">
        <v>0</v>
      </c>
      <c r="J106" s="374">
        <v>2754382531</v>
      </c>
    </row>
    <row r="107" spans="1:10" ht="12.95" customHeight="1">
      <c r="B107" s="353" t="s">
        <v>34</v>
      </c>
      <c r="C107" s="374">
        <v>508070008378</v>
      </c>
      <c r="D107" s="374">
        <v>435092482080</v>
      </c>
      <c r="E107" s="374">
        <v>488150724915</v>
      </c>
      <c r="G107" s="353" t="s">
        <v>113</v>
      </c>
      <c r="H107" s="374">
        <v>21900415801</v>
      </c>
      <c r="I107" s="374">
        <v>29499385861</v>
      </c>
      <c r="J107" s="374">
        <v>33371067270</v>
      </c>
    </row>
    <row r="108" spans="1:10" ht="12.95" customHeight="1">
      <c r="B108" s="353" t="s">
        <v>381</v>
      </c>
      <c r="C108" s="374">
        <v>187990153495</v>
      </c>
      <c r="D108" s="374">
        <v>195560923520</v>
      </c>
      <c r="E108" s="374">
        <v>175713617874</v>
      </c>
      <c r="G108" s="353" t="s">
        <v>62</v>
      </c>
      <c r="H108" s="374">
        <v>5251339869</v>
      </c>
      <c r="I108" s="374">
        <v>7016063171</v>
      </c>
      <c r="J108" s="374">
        <v>9226798280</v>
      </c>
    </row>
    <row r="109" spans="1:10" ht="12.95" customHeight="1">
      <c r="B109" s="353" t="s">
        <v>4208</v>
      </c>
      <c r="C109" s="374">
        <v>159832377514</v>
      </c>
      <c r="D109" s="374">
        <v>168149494864</v>
      </c>
      <c r="E109" s="374">
        <v>153056497353</v>
      </c>
      <c r="F109" s="353" t="s">
        <v>4209</v>
      </c>
      <c r="G109" s="353" t="s">
        <v>63</v>
      </c>
      <c r="H109" s="374">
        <v>16649075932</v>
      </c>
      <c r="I109" s="374">
        <v>22483322690</v>
      </c>
      <c r="J109" s="374">
        <v>24144268990</v>
      </c>
    </row>
    <row r="110" spans="1:10" ht="12.95" customHeight="1">
      <c r="B110" s="353" t="s">
        <v>4210</v>
      </c>
      <c r="C110" s="374">
        <v>27432577786</v>
      </c>
      <c r="D110" s="374">
        <v>26845819461</v>
      </c>
      <c r="E110" s="374">
        <v>21989930420</v>
      </c>
      <c r="G110" s="353" t="s">
        <v>68</v>
      </c>
      <c r="H110" s="374"/>
      <c r="I110" s="374"/>
      <c r="J110" s="374"/>
    </row>
    <row r="111" spans="1:10" ht="12.95" customHeight="1">
      <c r="B111" s="353" t="s">
        <v>4211</v>
      </c>
      <c r="C111" s="374">
        <v>717026122</v>
      </c>
      <c r="D111" s="374">
        <v>537195692</v>
      </c>
      <c r="E111" s="374">
        <v>659421901</v>
      </c>
      <c r="G111" s="353" t="s">
        <v>4212</v>
      </c>
      <c r="H111" s="374">
        <v>16649017803</v>
      </c>
      <c r="I111" s="374">
        <v>22483322690</v>
      </c>
      <c r="J111" s="374">
        <v>24125887910</v>
      </c>
    </row>
    <row r="112" spans="1:10" ht="12.95" customHeight="1">
      <c r="B112" s="353" t="s">
        <v>4213</v>
      </c>
      <c r="C112" s="374">
        <v>8172073</v>
      </c>
      <c r="D112" s="374">
        <v>28413503</v>
      </c>
      <c r="E112" s="374">
        <v>7768200</v>
      </c>
      <c r="G112" s="353" t="s">
        <v>49</v>
      </c>
      <c r="H112" s="374">
        <v>58129</v>
      </c>
      <c r="I112" s="374">
        <v>0</v>
      </c>
      <c r="J112" s="374">
        <v>18381080</v>
      </c>
    </row>
    <row r="113" spans="1:10" ht="12.95" customHeight="1">
      <c r="A113" s="353" t="s">
        <v>4214</v>
      </c>
      <c r="B113" s="353" t="s">
        <v>36</v>
      </c>
      <c r="C113" s="374">
        <v>73000000000</v>
      </c>
      <c r="D113" s="374">
        <v>64000000000</v>
      </c>
      <c r="E113" s="374">
        <v>35000000000</v>
      </c>
      <c r="G113" s="353" t="s">
        <v>64</v>
      </c>
      <c r="H113" s="374">
        <v>-5492538119</v>
      </c>
      <c r="I113" s="374">
        <v>7774156106</v>
      </c>
      <c r="J113" s="374">
        <v>-1426674124</v>
      </c>
    </row>
    <row r="114" spans="1:10" ht="12.95" customHeight="1">
      <c r="A114" s="353" t="s">
        <v>4214</v>
      </c>
      <c r="B114" s="353" t="s">
        <v>2729</v>
      </c>
      <c r="C114" s="374">
        <v>59000000000</v>
      </c>
      <c r="D114" s="374">
        <v>20000000000</v>
      </c>
      <c r="E114" s="374">
        <v>100000000000</v>
      </c>
      <c r="G114" s="353" t="s">
        <v>382</v>
      </c>
      <c r="H114" s="374">
        <v>-183100771</v>
      </c>
      <c r="I114" s="374">
        <v>7008326064</v>
      </c>
      <c r="J114" s="374">
        <v>1664325795</v>
      </c>
    </row>
    <row r="115" spans="1:10" ht="12.95" customHeight="1">
      <c r="A115" s="353" t="s">
        <v>4215</v>
      </c>
      <c r="B115" s="353" t="s">
        <v>4216</v>
      </c>
      <c r="C115" s="374">
        <v>39963279695</v>
      </c>
      <c r="D115" s="374">
        <v>19966426941</v>
      </c>
      <c r="E115" s="374">
        <v>49937230318</v>
      </c>
      <c r="G115" s="353" t="s">
        <v>2384</v>
      </c>
      <c r="H115" s="374">
        <v>0</v>
      </c>
      <c r="I115" s="374">
        <v>0</v>
      </c>
      <c r="J115" s="374">
        <v>1643005220</v>
      </c>
    </row>
    <row r="116" spans="1:10" ht="12.95" customHeight="1">
      <c r="B116" s="353" t="s">
        <v>4217</v>
      </c>
      <c r="C116" s="374">
        <v>40000000000</v>
      </c>
      <c r="D116" s="374">
        <v>20000000000</v>
      </c>
      <c r="E116" s="374">
        <v>50000000000</v>
      </c>
      <c r="G116" s="353" t="s">
        <v>1267</v>
      </c>
      <c r="H116" s="374">
        <v>-311756324</v>
      </c>
      <c r="I116" s="374">
        <v>8162181503</v>
      </c>
      <c r="J116" s="374">
        <v>0</v>
      </c>
    </row>
    <row r="117" spans="1:10" ht="12.95" customHeight="1">
      <c r="B117" s="353" t="s">
        <v>4218</v>
      </c>
      <c r="C117" s="374">
        <v>-36720305</v>
      </c>
      <c r="D117" s="374">
        <v>-33573059</v>
      </c>
      <c r="E117" s="374">
        <v>-62769682</v>
      </c>
      <c r="G117" s="353" t="s">
        <v>2718</v>
      </c>
      <c r="H117" s="374">
        <v>128655553</v>
      </c>
      <c r="I117" s="374">
        <v>-1153855439</v>
      </c>
      <c r="J117" s="374">
        <v>21320575</v>
      </c>
    </row>
    <row r="118" spans="1:10" ht="12.95" customHeight="1">
      <c r="B118" s="353" t="s">
        <v>4219</v>
      </c>
      <c r="C118" s="374">
        <v>24204685613</v>
      </c>
      <c r="D118" s="374">
        <v>24201289973</v>
      </c>
      <c r="E118" s="374">
        <v>24159584217</v>
      </c>
      <c r="G118" s="353" t="s">
        <v>4220</v>
      </c>
      <c r="H118" s="374">
        <v>-5309437348</v>
      </c>
      <c r="I118" s="374">
        <v>765830042</v>
      </c>
      <c r="J118" s="374">
        <v>-3090999919</v>
      </c>
    </row>
    <row r="119" spans="1:10" ht="12.95" customHeight="1">
      <c r="B119" s="353" t="s">
        <v>83</v>
      </c>
      <c r="C119" s="374">
        <v>10638380462</v>
      </c>
      <c r="D119" s="374">
        <v>1562343256</v>
      </c>
      <c r="E119" s="374">
        <v>1043948446</v>
      </c>
      <c r="G119" s="353" t="s">
        <v>114</v>
      </c>
      <c r="H119" s="374">
        <v>-5309437348</v>
      </c>
      <c r="I119" s="374">
        <v>765830042</v>
      </c>
      <c r="J119" s="374">
        <v>-3090999919</v>
      </c>
    </row>
    <row r="120" spans="1:10" ht="12.95" customHeight="1">
      <c r="B120" s="353" t="s">
        <v>4221</v>
      </c>
      <c r="C120" s="374">
        <v>13758250528</v>
      </c>
      <c r="D120" s="374">
        <v>18149419754</v>
      </c>
      <c r="E120" s="374">
        <v>20184756503</v>
      </c>
      <c r="G120" s="353" t="s">
        <v>67</v>
      </c>
      <c r="H120" s="374">
        <v>11156537813</v>
      </c>
      <c r="I120" s="374">
        <v>30257478796</v>
      </c>
      <c r="J120" s="374">
        <v>22717594866</v>
      </c>
    </row>
    <row r="121" spans="1:10" ht="12.95" customHeight="1">
      <c r="B121" s="353" t="s">
        <v>38</v>
      </c>
      <c r="C121" s="374">
        <v>88407323530</v>
      </c>
      <c r="D121" s="374">
        <v>91652078636</v>
      </c>
      <c r="E121" s="374">
        <v>82111587557</v>
      </c>
      <c r="G121" s="353" t="s">
        <v>69</v>
      </c>
      <c r="H121" s="374"/>
      <c r="I121" s="374"/>
      <c r="J121" s="374"/>
    </row>
    <row r="122" spans="1:10" ht="12.95" customHeight="1">
      <c r="B122" s="353" t="s">
        <v>4222</v>
      </c>
      <c r="C122" s="374">
        <v>19035252759</v>
      </c>
      <c r="D122" s="374">
        <v>52488765336</v>
      </c>
      <c r="E122" s="374">
        <v>33933857087</v>
      </c>
      <c r="G122" s="353" t="s">
        <v>4212</v>
      </c>
      <c r="H122" s="374">
        <v>11162972834</v>
      </c>
      <c r="I122" s="374">
        <v>30242580393</v>
      </c>
      <c r="J122" s="374">
        <v>22688273232</v>
      </c>
    </row>
    <row r="123" spans="1:10" ht="12.95" customHeight="1">
      <c r="B123" s="353" t="s">
        <v>4223</v>
      </c>
      <c r="C123" s="374">
        <v>68509819353</v>
      </c>
      <c r="D123" s="374">
        <v>38383242517</v>
      </c>
      <c r="E123" s="374">
        <v>46560748391</v>
      </c>
      <c r="G123" s="353" t="s">
        <v>49</v>
      </c>
      <c r="H123" s="374">
        <v>-6435021</v>
      </c>
      <c r="I123" s="374">
        <v>14898403</v>
      </c>
      <c r="J123" s="374">
        <v>29321634</v>
      </c>
    </row>
    <row r="124" spans="1:10" ht="12.95" customHeight="1">
      <c r="B124" s="353" t="s">
        <v>4224</v>
      </c>
      <c r="C124" s="374">
        <v>862251418</v>
      </c>
      <c r="D124" s="374">
        <v>780070783</v>
      </c>
      <c r="E124" s="374">
        <v>1616982079</v>
      </c>
      <c r="G124" s="353" t="s">
        <v>72</v>
      </c>
      <c r="H124" s="374"/>
      <c r="I124" s="374"/>
      <c r="J124" s="374"/>
    </row>
    <row r="125" spans="1:10" ht="12.95" customHeight="1">
      <c r="B125" s="353" t="s">
        <v>4225</v>
      </c>
      <c r="C125" s="374">
        <v>11107935055</v>
      </c>
      <c r="D125" s="374">
        <v>0</v>
      </c>
      <c r="E125" s="374">
        <v>0</v>
      </c>
      <c r="G125" s="353" t="s">
        <v>4022</v>
      </c>
      <c r="H125" s="374">
        <v>778</v>
      </c>
      <c r="I125" s="374">
        <v>1051</v>
      </c>
      <c r="J125" s="374">
        <v>1127</v>
      </c>
    </row>
    <row r="126" spans="1:10" ht="12.95" customHeight="1">
      <c r="B126" s="353" t="s">
        <v>39</v>
      </c>
      <c r="C126" s="374">
        <v>107469939770</v>
      </c>
      <c r="D126" s="374">
        <v>168853599677</v>
      </c>
      <c r="E126" s="374">
        <v>104592257045</v>
      </c>
      <c r="G126" s="353" t="s">
        <v>4023</v>
      </c>
      <c r="H126" s="374">
        <v>778</v>
      </c>
      <c r="I126" s="374">
        <v>1051</v>
      </c>
      <c r="J126" s="374">
        <v>1127</v>
      </c>
    </row>
    <row r="127" spans="1:10" ht="12.95" customHeight="1">
      <c r="A127" s="353" t="s">
        <v>4226</v>
      </c>
      <c r="B127" s="353" t="s">
        <v>40</v>
      </c>
      <c r="C127" s="374">
        <v>0</v>
      </c>
      <c r="D127" s="374">
        <v>65800000000</v>
      </c>
      <c r="E127" s="374">
        <v>43400000000</v>
      </c>
    </row>
    <row r="128" spans="1:10" ht="12.95" customHeight="1">
      <c r="A128" s="353" t="s">
        <v>4215</v>
      </c>
      <c r="B128" s="353" t="s">
        <v>2739</v>
      </c>
      <c r="C128" s="374">
        <v>29928314935</v>
      </c>
      <c r="D128" s="374">
        <v>39876963079</v>
      </c>
      <c r="E128" s="374">
        <v>19916683549</v>
      </c>
    </row>
    <row r="129" spans="2:5" ht="12.95" customHeight="1">
      <c r="B129" s="353" t="s">
        <v>4227</v>
      </c>
      <c r="C129" s="374">
        <v>30000000000</v>
      </c>
      <c r="D129" s="374">
        <v>40000000000</v>
      </c>
      <c r="E129" s="374">
        <v>20000000000</v>
      </c>
    </row>
    <row r="130" spans="2:5" ht="12.95" customHeight="1">
      <c r="B130" s="353" t="s">
        <v>4228</v>
      </c>
      <c r="C130" s="374">
        <v>-71685065</v>
      </c>
      <c r="D130" s="374">
        <v>-123036921</v>
      </c>
      <c r="E130" s="374">
        <v>-83316451</v>
      </c>
    </row>
    <row r="131" spans="2:5" ht="12.95" customHeight="1">
      <c r="B131" s="353" t="s">
        <v>4229</v>
      </c>
      <c r="C131" s="374">
        <v>587939000</v>
      </c>
      <c r="D131" s="374">
        <v>998057500</v>
      </c>
      <c r="E131" s="374">
        <v>1850530000</v>
      </c>
    </row>
    <row r="132" spans="2:5" ht="12.95" customHeight="1">
      <c r="B132" s="353" t="s">
        <v>4230</v>
      </c>
      <c r="C132" s="374">
        <v>10242958628</v>
      </c>
      <c r="D132" s="374">
        <v>13760251732</v>
      </c>
      <c r="E132" s="374">
        <v>15490322959</v>
      </c>
    </row>
    <row r="133" spans="2:5" ht="12.95" customHeight="1">
      <c r="B133" s="353" t="s">
        <v>4231</v>
      </c>
      <c r="C133" s="374">
        <v>314784355</v>
      </c>
      <c r="D133" s="374">
        <v>356448192</v>
      </c>
      <c r="E133" s="374">
        <v>413594630</v>
      </c>
    </row>
    <row r="134" spans="2:5" ht="12.95" customHeight="1">
      <c r="B134" s="353" t="s">
        <v>111</v>
      </c>
      <c r="C134" s="374">
        <v>16858643826</v>
      </c>
      <c r="D134" s="374">
        <v>12849440281</v>
      </c>
      <c r="E134" s="374">
        <v>16774452062</v>
      </c>
    </row>
    <row r="135" spans="2:5" ht="12.95" customHeight="1">
      <c r="B135" s="353" t="s">
        <v>4232</v>
      </c>
      <c r="C135" s="374">
        <v>67684916860</v>
      </c>
      <c r="D135" s="374">
        <v>60299389185</v>
      </c>
      <c r="E135" s="374">
        <v>57682352752</v>
      </c>
    </row>
    <row r="136" spans="2:5" ht="12.95" customHeight="1">
      <c r="B136" s="353" t="s">
        <v>4233</v>
      </c>
      <c r="C136" s="374">
        <v>-50826273034</v>
      </c>
      <c r="D136" s="374">
        <v>-47449948904</v>
      </c>
      <c r="E136" s="374">
        <v>-40907900690</v>
      </c>
    </row>
    <row r="137" spans="2:5" ht="12.95" customHeight="1">
      <c r="B137" s="353" t="s">
        <v>1318</v>
      </c>
      <c r="C137" s="374">
        <v>9235453809</v>
      </c>
      <c r="D137" s="374">
        <v>8380449286</v>
      </c>
      <c r="E137" s="374">
        <v>6746673845</v>
      </c>
    </row>
    <row r="138" spans="2:5" ht="12.95" customHeight="1">
      <c r="B138" s="353" t="s">
        <v>1316</v>
      </c>
      <c r="C138" s="374">
        <v>40301845217</v>
      </c>
      <c r="D138" s="374">
        <v>26831989607</v>
      </c>
      <c r="E138" s="374">
        <v>0</v>
      </c>
    </row>
    <row r="139" spans="2:5" ht="12.95" customHeight="1">
      <c r="B139" s="353" t="s">
        <v>42</v>
      </c>
      <c r="C139" s="374">
        <v>615539948148</v>
      </c>
      <c r="D139" s="374">
        <v>603946081757</v>
      </c>
      <c r="E139" s="374">
        <v>592742981960</v>
      </c>
    </row>
    <row r="140" spans="2:5" ht="12.95" customHeight="1">
      <c r="B140" s="353" t="s">
        <v>43</v>
      </c>
      <c r="C140" s="374"/>
      <c r="D140" s="374"/>
      <c r="E140" s="374"/>
    </row>
    <row r="141" spans="2:5" ht="12.95" customHeight="1">
      <c r="B141" s="353" t="s">
        <v>4212</v>
      </c>
      <c r="C141" s="374">
        <v>353712331914</v>
      </c>
      <c r="D141" s="374">
        <v>338258537883</v>
      </c>
      <c r="E141" s="374">
        <v>310155957490</v>
      </c>
    </row>
    <row r="142" spans="2:5" ht="12.95" customHeight="1">
      <c r="B142" s="353" t="s">
        <v>45</v>
      </c>
      <c r="C142" s="374">
        <v>107000000000</v>
      </c>
      <c r="D142" s="374">
        <v>107000000000</v>
      </c>
      <c r="E142" s="374">
        <v>107000000000</v>
      </c>
    </row>
    <row r="143" spans="2:5" ht="12.95" customHeight="1">
      <c r="B143" s="353" t="s">
        <v>77</v>
      </c>
      <c r="C143" s="374">
        <v>107000000000</v>
      </c>
      <c r="D143" s="374">
        <v>107000000000</v>
      </c>
      <c r="E143" s="374">
        <v>107000000000</v>
      </c>
    </row>
    <row r="144" spans="2:5" ht="12.95" customHeight="1">
      <c r="B144" s="353" t="s">
        <v>46</v>
      </c>
      <c r="C144" s="374">
        <v>30865645837</v>
      </c>
      <c r="D144" s="374">
        <v>30865645837</v>
      </c>
      <c r="E144" s="374">
        <v>30865645837</v>
      </c>
    </row>
    <row r="145" spans="1:11" ht="12.95" customHeight="1">
      <c r="B145" s="353" t="s">
        <v>4234</v>
      </c>
      <c r="C145" s="374">
        <v>30865645837</v>
      </c>
      <c r="D145" s="374">
        <v>30865645837</v>
      </c>
      <c r="E145" s="374">
        <v>30865645837</v>
      </c>
    </row>
    <row r="146" spans="1:11" ht="12.95" customHeight="1">
      <c r="B146" s="353" t="s">
        <v>78</v>
      </c>
      <c r="C146" s="374">
        <v>-728836539</v>
      </c>
      <c r="D146" s="374">
        <v>14338069143</v>
      </c>
      <c r="E146" s="374">
        <v>7344641482</v>
      </c>
    </row>
    <row r="147" spans="1:11" ht="12.95" customHeight="1">
      <c r="B147" s="353" t="s">
        <v>4235</v>
      </c>
      <c r="C147" s="374">
        <v>0</v>
      </c>
      <c r="D147" s="374">
        <v>14301446459</v>
      </c>
      <c r="E147" s="374">
        <v>6139264956</v>
      </c>
    </row>
    <row r="148" spans="1:11" ht="12.95" customHeight="1">
      <c r="B148" s="353" t="s">
        <v>4236</v>
      </c>
      <c r="C148" s="374">
        <v>-775839244</v>
      </c>
      <c r="D148" s="374">
        <v>0</v>
      </c>
      <c r="E148" s="374">
        <v>0</v>
      </c>
    </row>
    <row r="149" spans="1:11" ht="12.95" customHeight="1">
      <c r="B149" s="353" t="s">
        <v>4237</v>
      </c>
      <c r="C149" s="374">
        <v>47002705</v>
      </c>
      <c r="D149" s="374">
        <v>36622684</v>
      </c>
      <c r="E149" s="374">
        <v>1205376526</v>
      </c>
    </row>
    <row r="150" spans="1:11" ht="12.95" customHeight="1">
      <c r="B150" s="353" t="s">
        <v>85</v>
      </c>
      <c r="C150" s="374">
        <v>216575522616</v>
      </c>
      <c r="D150" s="374">
        <v>186054822903</v>
      </c>
      <c r="E150" s="374">
        <v>164945670171</v>
      </c>
    </row>
    <row r="151" spans="1:11" ht="12.95" customHeight="1">
      <c r="B151" s="353" t="s">
        <v>2721</v>
      </c>
      <c r="C151" s="374">
        <v>-94449709</v>
      </c>
      <c r="D151" s="374">
        <v>-123771343</v>
      </c>
      <c r="E151" s="374">
        <v>-138669746</v>
      </c>
    </row>
    <row r="152" spans="1:11" ht="12.95" customHeight="1">
      <c r="B152" s="353" t="s">
        <v>50</v>
      </c>
      <c r="C152" s="374">
        <v>353617882205</v>
      </c>
      <c r="D152" s="374">
        <v>338134766540</v>
      </c>
      <c r="E152" s="374">
        <v>310017287744</v>
      </c>
    </row>
    <row r="153" spans="1:11" ht="12.95" customHeight="1">
      <c r="B153" s="353" t="s">
        <v>51</v>
      </c>
      <c r="C153" s="374">
        <v>969157830353</v>
      </c>
      <c r="D153" s="374">
        <v>942080848297</v>
      </c>
      <c r="E153" s="374">
        <v>902760269704</v>
      </c>
    </row>
    <row r="155" spans="1:11" ht="12.95" customHeight="1">
      <c r="A155" s="353" t="s">
        <v>4238</v>
      </c>
      <c r="B155" s="378" t="s">
        <v>127</v>
      </c>
      <c r="C155" s="378" t="s">
        <v>128</v>
      </c>
      <c r="D155" s="378" t="s">
        <v>129</v>
      </c>
      <c r="E155" s="378" t="s">
        <v>130</v>
      </c>
      <c r="F155" s="378" t="s">
        <v>131</v>
      </c>
      <c r="G155" s="378" t="s">
        <v>132</v>
      </c>
      <c r="H155" s="378" t="s">
        <v>133</v>
      </c>
      <c r="I155" s="378" t="s">
        <v>134</v>
      </c>
      <c r="J155" s="378" t="s">
        <v>135</v>
      </c>
      <c r="K155" s="378" t="s">
        <v>136</v>
      </c>
    </row>
    <row r="156" spans="1:11" ht="12.95" customHeight="1">
      <c r="B156" s="379" t="s">
        <v>2082</v>
      </c>
      <c r="C156" s="380">
        <v>7600</v>
      </c>
      <c r="D156" s="381">
        <v>300</v>
      </c>
      <c r="E156" s="380">
        <v>89684</v>
      </c>
      <c r="F156" s="380">
        <v>673534410</v>
      </c>
      <c r="G156" s="380">
        <v>7360</v>
      </c>
      <c r="H156" s="380">
        <v>7620</v>
      </c>
      <c r="I156" s="380">
        <v>7250</v>
      </c>
      <c r="J156" s="380">
        <v>162640</v>
      </c>
      <c r="K156" s="380">
        <v>21400000</v>
      </c>
    </row>
    <row r="157" spans="1:11" ht="12.95" customHeight="1">
      <c r="B157" s="379" t="s">
        <v>2083</v>
      </c>
      <c r="C157" s="380">
        <v>7300</v>
      </c>
      <c r="D157" s="381">
        <v>-100</v>
      </c>
      <c r="E157" s="380">
        <v>74490</v>
      </c>
      <c r="F157" s="380">
        <v>546005510</v>
      </c>
      <c r="G157" s="380">
        <v>7400</v>
      </c>
      <c r="H157" s="380">
        <v>7430</v>
      </c>
      <c r="I157" s="380">
        <v>7260</v>
      </c>
      <c r="J157" s="380">
        <v>156220</v>
      </c>
      <c r="K157" s="380">
        <v>21400000</v>
      </c>
    </row>
    <row r="158" spans="1:11" ht="12.95" customHeight="1">
      <c r="B158" s="379" t="s">
        <v>2087</v>
      </c>
      <c r="C158" s="380">
        <v>7400</v>
      </c>
      <c r="D158" s="381">
        <v>-10</v>
      </c>
      <c r="E158" s="380">
        <v>30503</v>
      </c>
      <c r="F158" s="380">
        <v>225694330</v>
      </c>
      <c r="G158" s="380">
        <v>7430</v>
      </c>
      <c r="H158" s="380">
        <v>7440</v>
      </c>
      <c r="I158" s="380">
        <v>7380</v>
      </c>
      <c r="J158" s="380">
        <v>158360</v>
      </c>
      <c r="K158" s="380">
        <v>21400000</v>
      </c>
    </row>
    <row r="159" spans="1:11" ht="12.95" customHeight="1">
      <c r="B159" s="379" t="s">
        <v>2088</v>
      </c>
      <c r="C159" s="380">
        <v>7410</v>
      </c>
      <c r="D159" s="381">
        <v>80</v>
      </c>
      <c r="E159" s="380">
        <v>12830</v>
      </c>
      <c r="F159" s="380">
        <v>94697750</v>
      </c>
      <c r="G159" s="380">
        <v>7360</v>
      </c>
      <c r="H159" s="380">
        <v>7430</v>
      </c>
      <c r="I159" s="380">
        <v>7310</v>
      </c>
      <c r="J159" s="380">
        <v>158574</v>
      </c>
      <c r="K159" s="380">
        <v>21400000</v>
      </c>
    </row>
    <row r="160" spans="1:11" ht="12.95" customHeight="1">
      <c r="B160" s="379" t="s">
        <v>2089</v>
      </c>
      <c r="C160" s="380">
        <v>7330</v>
      </c>
      <c r="D160" s="381">
        <v>-150</v>
      </c>
      <c r="E160" s="380">
        <v>74259</v>
      </c>
      <c r="F160" s="380">
        <v>543969220</v>
      </c>
      <c r="G160" s="380">
        <v>7320</v>
      </c>
      <c r="H160" s="380">
        <v>7430</v>
      </c>
      <c r="I160" s="380">
        <v>7280</v>
      </c>
      <c r="J160" s="380">
        <v>156862</v>
      </c>
      <c r="K160" s="380">
        <v>21400000</v>
      </c>
    </row>
    <row r="161" spans="2:11" ht="12.95" customHeight="1">
      <c r="B161" s="379" t="s">
        <v>2090</v>
      </c>
      <c r="C161" s="380">
        <v>7480</v>
      </c>
      <c r="D161" s="381">
        <v>50</v>
      </c>
      <c r="E161" s="380">
        <v>44179</v>
      </c>
      <c r="F161" s="380">
        <v>328354010</v>
      </c>
      <c r="G161" s="380">
        <v>7470</v>
      </c>
      <c r="H161" s="380">
        <v>7550</v>
      </c>
      <c r="I161" s="380">
        <v>7340</v>
      </c>
      <c r="J161" s="380">
        <v>160072</v>
      </c>
      <c r="K161" s="380">
        <v>21400000</v>
      </c>
    </row>
    <row r="162" spans="2:11" ht="12.95" customHeight="1">
      <c r="B162" s="379" t="s">
        <v>2091</v>
      </c>
      <c r="C162" s="380">
        <v>7430</v>
      </c>
      <c r="D162" s="381">
        <v>-170</v>
      </c>
      <c r="E162" s="380">
        <v>46177</v>
      </c>
      <c r="F162" s="380">
        <v>345550730</v>
      </c>
      <c r="G162" s="380">
        <v>7600</v>
      </c>
      <c r="H162" s="380">
        <v>7630</v>
      </c>
      <c r="I162" s="380">
        <v>7400</v>
      </c>
      <c r="J162" s="380">
        <v>159002</v>
      </c>
      <c r="K162" s="380">
        <v>21400000</v>
      </c>
    </row>
    <row r="163" spans="2:11" ht="12.95" customHeight="1">
      <c r="B163" s="379" t="s">
        <v>2093</v>
      </c>
      <c r="C163" s="380">
        <v>7600</v>
      </c>
      <c r="D163" s="381">
        <v>-200</v>
      </c>
      <c r="E163" s="380">
        <v>39896</v>
      </c>
      <c r="F163" s="380">
        <v>302331970</v>
      </c>
      <c r="G163" s="380">
        <v>7730</v>
      </c>
      <c r="H163" s="380">
        <v>7800</v>
      </c>
      <c r="I163" s="380">
        <v>7500</v>
      </c>
      <c r="J163" s="380">
        <v>162640</v>
      </c>
      <c r="K163" s="380">
        <v>21400000</v>
      </c>
    </row>
    <row r="164" spans="2:11" ht="12.95" customHeight="1">
      <c r="B164" s="379" t="s">
        <v>2096</v>
      </c>
      <c r="C164" s="380">
        <v>7800</v>
      </c>
      <c r="D164" s="381">
        <v>50</v>
      </c>
      <c r="E164" s="380">
        <v>55497</v>
      </c>
      <c r="F164" s="380">
        <v>429688050</v>
      </c>
      <c r="G164" s="380">
        <v>7750</v>
      </c>
      <c r="H164" s="380">
        <v>7820</v>
      </c>
      <c r="I164" s="380">
        <v>7690</v>
      </c>
      <c r="J164" s="380">
        <v>166920</v>
      </c>
      <c r="K164" s="380">
        <v>21400000</v>
      </c>
    </row>
    <row r="165" spans="2:11" ht="12.95" customHeight="1">
      <c r="B165" s="379" t="s">
        <v>2098</v>
      </c>
      <c r="C165" s="380">
        <v>7750</v>
      </c>
      <c r="D165" s="381">
        <v>20</v>
      </c>
      <c r="E165" s="380">
        <v>32901</v>
      </c>
      <c r="F165" s="380">
        <v>255606370</v>
      </c>
      <c r="G165" s="380">
        <v>7730</v>
      </c>
      <c r="H165" s="380">
        <v>7840</v>
      </c>
      <c r="I165" s="380">
        <v>7730</v>
      </c>
      <c r="J165" s="380">
        <v>165850</v>
      </c>
      <c r="K165" s="380">
        <v>21400000</v>
      </c>
    </row>
    <row r="166" spans="2:11" ht="12.95" customHeight="1">
      <c r="B166" s="379" t="s">
        <v>2100</v>
      </c>
      <c r="C166" s="380">
        <v>7730</v>
      </c>
      <c r="D166" s="381">
        <v>-10</v>
      </c>
      <c r="E166" s="380">
        <v>116102</v>
      </c>
      <c r="F166" s="380">
        <v>900633030</v>
      </c>
      <c r="G166" s="380">
        <v>7750</v>
      </c>
      <c r="H166" s="380">
        <v>7920</v>
      </c>
      <c r="I166" s="380">
        <v>7560</v>
      </c>
      <c r="J166" s="380">
        <v>165422</v>
      </c>
      <c r="K166" s="380">
        <v>21400000</v>
      </c>
    </row>
    <row r="167" spans="2:11" ht="12.95" customHeight="1">
      <c r="B167" s="379" t="s">
        <v>2102</v>
      </c>
      <c r="C167" s="380">
        <v>7740</v>
      </c>
      <c r="D167" s="381">
        <v>340</v>
      </c>
      <c r="E167" s="380">
        <v>89194</v>
      </c>
      <c r="F167" s="380">
        <v>680818030</v>
      </c>
      <c r="G167" s="380">
        <v>7400</v>
      </c>
      <c r="H167" s="380">
        <v>7770</v>
      </c>
      <c r="I167" s="380">
        <v>7400</v>
      </c>
      <c r="J167" s="380">
        <v>165636</v>
      </c>
      <c r="K167" s="380">
        <v>21400000</v>
      </c>
    </row>
    <row r="168" spans="2:11" ht="12.95" customHeight="1">
      <c r="B168" s="379" t="s">
        <v>2105</v>
      </c>
      <c r="C168" s="380">
        <v>7400</v>
      </c>
      <c r="D168" s="381">
        <v>-80</v>
      </c>
      <c r="E168" s="380">
        <v>51155</v>
      </c>
      <c r="F168" s="380">
        <v>377872120</v>
      </c>
      <c r="G168" s="380">
        <v>7490</v>
      </c>
      <c r="H168" s="380">
        <v>7510</v>
      </c>
      <c r="I168" s="380">
        <v>7330</v>
      </c>
      <c r="J168" s="380">
        <v>158360</v>
      </c>
      <c r="K168" s="380">
        <v>21400000</v>
      </c>
    </row>
    <row r="169" spans="2:11" ht="12.95" customHeight="1">
      <c r="B169" s="379" t="s">
        <v>2108</v>
      </c>
      <c r="C169" s="380">
        <v>7480</v>
      </c>
      <c r="D169" s="381">
        <v>50</v>
      </c>
      <c r="E169" s="380">
        <v>47991</v>
      </c>
      <c r="F169" s="380">
        <v>359587040</v>
      </c>
      <c r="G169" s="380">
        <v>7480</v>
      </c>
      <c r="H169" s="380">
        <v>7560</v>
      </c>
      <c r="I169" s="380">
        <v>7430</v>
      </c>
      <c r="J169" s="380">
        <v>160072</v>
      </c>
      <c r="K169" s="380">
        <v>21400000</v>
      </c>
    </row>
    <row r="170" spans="2:11" ht="12.95" customHeight="1">
      <c r="B170" s="379" t="s">
        <v>2109</v>
      </c>
      <c r="C170" s="380">
        <v>7430</v>
      </c>
      <c r="D170" s="381">
        <v>50</v>
      </c>
      <c r="E170" s="380">
        <v>51916</v>
      </c>
      <c r="F170" s="380">
        <v>379908070</v>
      </c>
      <c r="G170" s="380">
        <v>7380</v>
      </c>
      <c r="H170" s="380">
        <v>7460</v>
      </c>
      <c r="I170" s="380">
        <v>7230</v>
      </c>
      <c r="J170" s="380">
        <v>159002</v>
      </c>
      <c r="K170" s="380">
        <v>21400000</v>
      </c>
    </row>
    <row r="171" spans="2:11" ht="12.95" customHeight="1">
      <c r="B171" s="379" t="s">
        <v>2112</v>
      </c>
      <c r="C171" s="380">
        <v>7380</v>
      </c>
      <c r="D171" s="381">
        <v>-110</v>
      </c>
      <c r="E171" s="380">
        <v>87232</v>
      </c>
      <c r="F171" s="380">
        <v>645522760</v>
      </c>
      <c r="G171" s="380">
        <v>7350</v>
      </c>
      <c r="H171" s="380">
        <v>7560</v>
      </c>
      <c r="I171" s="380">
        <v>7300</v>
      </c>
      <c r="J171" s="380">
        <v>157932</v>
      </c>
      <c r="K171" s="380">
        <v>21400000</v>
      </c>
    </row>
    <row r="172" spans="2:11" ht="12.95" customHeight="1">
      <c r="B172" s="379" t="s">
        <v>2113</v>
      </c>
      <c r="C172" s="380">
        <v>7490</v>
      </c>
      <c r="D172" s="381">
        <v>-220</v>
      </c>
      <c r="E172" s="380">
        <v>114250</v>
      </c>
      <c r="F172" s="380">
        <v>862641970</v>
      </c>
      <c r="G172" s="380">
        <v>7640</v>
      </c>
      <c r="H172" s="380">
        <v>7720</v>
      </c>
      <c r="I172" s="380">
        <v>7390</v>
      </c>
      <c r="J172" s="380">
        <v>160286</v>
      </c>
      <c r="K172" s="380">
        <v>21400000</v>
      </c>
    </row>
    <row r="173" spans="2:11" ht="12.95" customHeight="1">
      <c r="B173" s="379" t="s">
        <v>2114</v>
      </c>
      <c r="C173" s="380">
        <v>7710</v>
      </c>
      <c r="D173" s="381">
        <v>-10</v>
      </c>
      <c r="E173" s="380">
        <v>96796</v>
      </c>
      <c r="F173" s="380">
        <v>745182300</v>
      </c>
      <c r="G173" s="380">
        <v>7720</v>
      </c>
      <c r="H173" s="380">
        <v>7870</v>
      </c>
      <c r="I173" s="380">
        <v>7550</v>
      </c>
      <c r="J173" s="380">
        <v>164994</v>
      </c>
      <c r="K173" s="380">
        <v>21400000</v>
      </c>
    </row>
    <row r="174" spans="2:11" ht="12.95" customHeight="1">
      <c r="B174" s="379" t="s">
        <v>2115</v>
      </c>
      <c r="C174" s="380">
        <v>7720</v>
      </c>
      <c r="D174" s="381">
        <v>-80</v>
      </c>
      <c r="E174" s="380">
        <v>111694</v>
      </c>
      <c r="F174" s="380">
        <v>859846030</v>
      </c>
      <c r="G174" s="380">
        <v>7830</v>
      </c>
      <c r="H174" s="380">
        <v>7830</v>
      </c>
      <c r="I174" s="380">
        <v>7590</v>
      </c>
      <c r="J174" s="380">
        <v>165208</v>
      </c>
      <c r="K174" s="380">
        <v>21400000</v>
      </c>
    </row>
    <row r="175" spans="2:11" ht="12.95" customHeight="1">
      <c r="B175" s="379" t="s">
        <v>2117</v>
      </c>
      <c r="C175" s="380">
        <v>7800</v>
      </c>
      <c r="D175" s="381">
        <v>-200</v>
      </c>
      <c r="E175" s="380">
        <v>134724</v>
      </c>
      <c r="F175" s="380">
        <v>1064619280</v>
      </c>
      <c r="G175" s="380">
        <v>7990</v>
      </c>
      <c r="H175" s="380">
        <v>8040</v>
      </c>
      <c r="I175" s="380">
        <v>7780</v>
      </c>
      <c r="J175" s="380">
        <v>166920</v>
      </c>
      <c r="K175" s="380">
        <v>21400000</v>
      </c>
    </row>
    <row r="176" spans="2:11" ht="12.95" customHeight="1">
      <c r="B176" s="379" t="s">
        <v>2119</v>
      </c>
      <c r="C176" s="380">
        <v>8000</v>
      </c>
      <c r="D176" s="381">
        <v>-720</v>
      </c>
      <c r="E176" s="380">
        <v>123437</v>
      </c>
      <c r="F176" s="380">
        <v>1025029430</v>
      </c>
      <c r="G176" s="380">
        <v>8770</v>
      </c>
      <c r="H176" s="380">
        <v>8840</v>
      </c>
      <c r="I176" s="380">
        <v>7990</v>
      </c>
      <c r="J176" s="380">
        <v>171200</v>
      </c>
      <c r="K176" s="380">
        <v>21400000</v>
      </c>
    </row>
    <row r="177" spans="2:11" ht="12.95" customHeight="1">
      <c r="B177" s="379" t="s">
        <v>2121</v>
      </c>
      <c r="C177" s="380">
        <v>8720</v>
      </c>
      <c r="D177" s="381">
        <v>-60</v>
      </c>
      <c r="E177" s="380">
        <v>32833</v>
      </c>
      <c r="F177" s="380">
        <v>287045530</v>
      </c>
      <c r="G177" s="380">
        <v>8970</v>
      </c>
      <c r="H177" s="380">
        <v>8970</v>
      </c>
      <c r="I177" s="380">
        <v>8650</v>
      </c>
      <c r="J177" s="380">
        <v>186608</v>
      </c>
      <c r="K177" s="380">
        <v>21400000</v>
      </c>
    </row>
    <row r="178" spans="2:11" ht="12.95" customHeight="1">
      <c r="B178" s="379" t="s">
        <v>2122</v>
      </c>
      <c r="C178" s="380">
        <v>8780</v>
      </c>
      <c r="D178" s="381">
        <v>310</v>
      </c>
      <c r="E178" s="380">
        <v>66384</v>
      </c>
      <c r="F178" s="380">
        <v>575716810</v>
      </c>
      <c r="G178" s="380">
        <v>8470</v>
      </c>
      <c r="H178" s="380">
        <v>8840</v>
      </c>
      <c r="I178" s="380">
        <v>8470</v>
      </c>
      <c r="J178" s="380">
        <v>187892</v>
      </c>
      <c r="K178" s="380">
        <v>21400000</v>
      </c>
    </row>
    <row r="179" spans="2:11" ht="12.95" customHeight="1">
      <c r="B179" s="379" t="s">
        <v>2124</v>
      </c>
      <c r="C179" s="380">
        <v>8470</v>
      </c>
      <c r="D179" s="381">
        <v>-240</v>
      </c>
      <c r="E179" s="380">
        <v>86751</v>
      </c>
      <c r="F179" s="380">
        <v>740330230</v>
      </c>
      <c r="G179" s="380">
        <v>8790</v>
      </c>
      <c r="H179" s="380">
        <v>8790</v>
      </c>
      <c r="I179" s="380">
        <v>8450</v>
      </c>
      <c r="J179" s="380">
        <v>181258</v>
      </c>
      <c r="K179" s="380">
        <v>21400000</v>
      </c>
    </row>
    <row r="180" spans="2:11" ht="12.95" customHeight="1">
      <c r="B180" s="379" t="s">
        <v>2126</v>
      </c>
      <c r="C180" s="380">
        <v>8710</v>
      </c>
      <c r="D180" s="381">
        <v>10</v>
      </c>
      <c r="E180" s="380">
        <v>58807</v>
      </c>
      <c r="F180" s="380">
        <v>512836110</v>
      </c>
      <c r="G180" s="380">
        <v>8680</v>
      </c>
      <c r="H180" s="380">
        <v>8800</v>
      </c>
      <c r="I180" s="380">
        <v>8610</v>
      </c>
      <c r="J180" s="380">
        <v>186394</v>
      </c>
      <c r="K180" s="380">
        <v>21400000</v>
      </c>
    </row>
    <row r="181" spans="2:11" ht="12.95" customHeight="1">
      <c r="B181" s="379" t="s">
        <v>2128</v>
      </c>
      <c r="C181" s="380">
        <v>8700</v>
      </c>
      <c r="D181" s="381">
        <v>-210</v>
      </c>
      <c r="E181" s="380">
        <v>89293</v>
      </c>
      <c r="F181" s="380">
        <v>777227130</v>
      </c>
      <c r="G181" s="380">
        <v>8850</v>
      </c>
      <c r="H181" s="380">
        <v>8940</v>
      </c>
      <c r="I181" s="380">
        <v>8600</v>
      </c>
      <c r="J181" s="380">
        <v>186180</v>
      </c>
      <c r="K181" s="380">
        <v>21400000</v>
      </c>
    </row>
    <row r="182" spans="2:11" ht="12.95" customHeight="1">
      <c r="B182" s="379" t="s">
        <v>2130</v>
      </c>
      <c r="C182" s="380">
        <v>8910</v>
      </c>
      <c r="D182" s="381">
        <v>-240</v>
      </c>
      <c r="E182" s="380">
        <v>65392</v>
      </c>
      <c r="F182" s="380">
        <v>585786530</v>
      </c>
      <c r="G182" s="380">
        <v>9110</v>
      </c>
      <c r="H182" s="380">
        <v>9150</v>
      </c>
      <c r="I182" s="380">
        <v>8760</v>
      </c>
      <c r="J182" s="380">
        <v>190674</v>
      </c>
      <c r="K182" s="380">
        <v>21400000</v>
      </c>
    </row>
    <row r="183" spans="2:11" ht="12.95" customHeight="1">
      <c r="B183" s="379" t="s">
        <v>2131</v>
      </c>
      <c r="C183" s="380">
        <v>9150</v>
      </c>
      <c r="D183" s="381">
        <v>70</v>
      </c>
      <c r="E183" s="380">
        <v>57714</v>
      </c>
      <c r="F183" s="380">
        <v>528492060</v>
      </c>
      <c r="G183" s="380">
        <v>9090</v>
      </c>
      <c r="H183" s="380">
        <v>9280</v>
      </c>
      <c r="I183" s="380">
        <v>9080</v>
      </c>
      <c r="J183" s="380">
        <v>195810</v>
      </c>
      <c r="K183" s="380">
        <v>21400000</v>
      </c>
    </row>
    <row r="184" spans="2:11" ht="12.95" customHeight="1">
      <c r="B184" s="379" t="s">
        <v>2132</v>
      </c>
      <c r="C184" s="380">
        <v>9080</v>
      </c>
      <c r="D184" s="381">
        <v>40</v>
      </c>
      <c r="E184" s="380">
        <v>54548</v>
      </c>
      <c r="F184" s="380">
        <v>496179090</v>
      </c>
      <c r="G184" s="380">
        <v>9150</v>
      </c>
      <c r="H184" s="380">
        <v>9200</v>
      </c>
      <c r="I184" s="380">
        <v>8810</v>
      </c>
      <c r="J184" s="380">
        <v>194312</v>
      </c>
      <c r="K184" s="380">
        <v>21400000</v>
      </c>
    </row>
    <row r="185" spans="2:11" ht="12.95" customHeight="1">
      <c r="B185" s="379" t="s">
        <v>2133</v>
      </c>
      <c r="C185" s="380">
        <v>9040</v>
      </c>
      <c r="D185" s="381">
        <v>-250</v>
      </c>
      <c r="E185" s="380">
        <v>104156</v>
      </c>
      <c r="F185" s="380">
        <v>953058820</v>
      </c>
      <c r="G185" s="380">
        <v>9190</v>
      </c>
      <c r="H185" s="380">
        <v>9490</v>
      </c>
      <c r="I185" s="380">
        <v>8970</v>
      </c>
      <c r="J185" s="380">
        <v>193456</v>
      </c>
      <c r="K185" s="380">
        <v>21400000</v>
      </c>
    </row>
    <row r="186" spans="2:11" ht="12.95" customHeight="1">
      <c r="B186" s="379" t="s">
        <v>2134</v>
      </c>
      <c r="C186" s="380">
        <v>9290</v>
      </c>
      <c r="D186" s="381">
        <v>-230</v>
      </c>
      <c r="E186" s="380">
        <v>125488</v>
      </c>
      <c r="F186" s="380">
        <v>1164058870</v>
      </c>
      <c r="G186" s="380">
        <v>9500</v>
      </c>
      <c r="H186" s="380">
        <v>9550</v>
      </c>
      <c r="I186" s="380">
        <v>9150</v>
      </c>
      <c r="J186" s="380">
        <v>198806</v>
      </c>
      <c r="K186" s="380">
        <v>21400000</v>
      </c>
    </row>
    <row r="187" spans="2:11" ht="12.95" customHeight="1">
      <c r="B187" s="379" t="s">
        <v>2135</v>
      </c>
      <c r="C187" s="380">
        <v>9520</v>
      </c>
      <c r="D187" s="381">
        <v>-100</v>
      </c>
      <c r="E187" s="380">
        <v>50958</v>
      </c>
      <c r="F187" s="380">
        <v>487802750</v>
      </c>
      <c r="G187" s="380">
        <v>9550</v>
      </c>
      <c r="H187" s="380">
        <v>9700</v>
      </c>
      <c r="I187" s="380">
        <v>9420</v>
      </c>
      <c r="J187" s="380">
        <v>203728</v>
      </c>
      <c r="K187" s="380">
        <v>21400000</v>
      </c>
    </row>
    <row r="188" spans="2:11" ht="12.95" customHeight="1">
      <c r="B188" s="379" t="s">
        <v>2136</v>
      </c>
      <c r="C188" s="380">
        <v>9620</v>
      </c>
      <c r="D188" s="381">
        <v>110</v>
      </c>
      <c r="E188" s="380">
        <v>86589</v>
      </c>
      <c r="F188" s="380">
        <v>833091580</v>
      </c>
      <c r="G188" s="380">
        <v>9460</v>
      </c>
      <c r="H188" s="380">
        <v>9850</v>
      </c>
      <c r="I188" s="380">
        <v>9300</v>
      </c>
      <c r="J188" s="380">
        <v>205868</v>
      </c>
      <c r="K188" s="380">
        <v>21400000</v>
      </c>
    </row>
    <row r="189" spans="2:11" ht="12.95" customHeight="1">
      <c r="B189" s="379" t="s">
        <v>2137</v>
      </c>
      <c r="C189" s="380">
        <v>9510</v>
      </c>
      <c r="D189" s="381">
        <v>-480</v>
      </c>
      <c r="E189" s="380">
        <v>160528</v>
      </c>
      <c r="F189" s="380">
        <v>1548503670</v>
      </c>
      <c r="G189" s="380">
        <v>9990</v>
      </c>
      <c r="H189" s="380">
        <v>10100</v>
      </c>
      <c r="I189" s="380">
        <v>9450</v>
      </c>
      <c r="J189" s="380">
        <v>203514</v>
      </c>
      <c r="K189" s="380">
        <v>21400000</v>
      </c>
    </row>
    <row r="190" spans="2:11" ht="12.95" customHeight="1">
      <c r="B190" s="379" t="s">
        <v>2138</v>
      </c>
      <c r="C190" s="380">
        <v>9990</v>
      </c>
      <c r="D190" s="381">
        <v>-160</v>
      </c>
      <c r="E190" s="380">
        <v>206598</v>
      </c>
      <c r="F190" s="380">
        <v>2073500450</v>
      </c>
      <c r="G190" s="380">
        <v>10000</v>
      </c>
      <c r="H190" s="380">
        <v>10300</v>
      </c>
      <c r="I190" s="380">
        <v>9740</v>
      </c>
      <c r="J190" s="380">
        <v>213786</v>
      </c>
      <c r="K190" s="380">
        <v>21400000</v>
      </c>
    </row>
    <row r="191" spans="2:11" ht="12.95" customHeight="1">
      <c r="B191" s="379" t="s">
        <v>2139</v>
      </c>
      <c r="C191" s="380">
        <v>10150</v>
      </c>
      <c r="D191" s="381">
        <v>690</v>
      </c>
      <c r="E191" s="380">
        <v>375668</v>
      </c>
      <c r="F191" s="380">
        <v>3719155370</v>
      </c>
      <c r="G191" s="380">
        <v>9580</v>
      </c>
      <c r="H191" s="380">
        <v>10300</v>
      </c>
      <c r="I191" s="380">
        <v>9550</v>
      </c>
      <c r="J191" s="380">
        <v>217210</v>
      </c>
      <c r="K191" s="380">
        <v>21400000</v>
      </c>
    </row>
    <row r="192" spans="2:11" ht="12.95" customHeight="1">
      <c r="B192" s="379" t="s">
        <v>2140</v>
      </c>
      <c r="C192" s="380">
        <v>9460</v>
      </c>
      <c r="D192" s="381">
        <v>820</v>
      </c>
      <c r="E192" s="380">
        <v>575912</v>
      </c>
      <c r="F192" s="380">
        <v>5290953590</v>
      </c>
      <c r="G192" s="380">
        <v>8890</v>
      </c>
      <c r="H192" s="380">
        <v>9560</v>
      </c>
      <c r="I192" s="380">
        <v>8800</v>
      </c>
      <c r="J192" s="380">
        <v>202444</v>
      </c>
      <c r="K192" s="380">
        <v>21400000</v>
      </c>
    </row>
    <row r="193" spans="2:11" ht="12.95" customHeight="1">
      <c r="B193" s="379" t="s">
        <v>2144</v>
      </c>
      <c r="C193" s="380">
        <v>8640</v>
      </c>
      <c r="D193" s="381">
        <v>80</v>
      </c>
      <c r="E193" s="380">
        <v>129874</v>
      </c>
      <c r="F193" s="380">
        <v>1115223500</v>
      </c>
      <c r="G193" s="380">
        <v>8640</v>
      </c>
      <c r="H193" s="380">
        <v>8700</v>
      </c>
      <c r="I193" s="380">
        <v>8350</v>
      </c>
      <c r="J193" s="380">
        <v>184896</v>
      </c>
      <c r="K193" s="380">
        <v>21400000</v>
      </c>
    </row>
    <row r="194" spans="2:11" ht="12.95" customHeight="1">
      <c r="B194" s="379" t="s">
        <v>2146</v>
      </c>
      <c r="C194" s="380">
        <v>8560</v>
      </c>
      <c r="D194" s="381">
        <v>440</v>
      </c>
      <c r="E194" s="380">
        <v>161901</v>
      </c>
      <c r="F194" s="380">
        <v>1365823630</v>
      </c>
      <c r="G194" s="380">
        <v>8190</v>
      </c>
      <c r="H194" s="380">
        <v>8560</v>
      </c>
      <c r="I194" s="380">
        <v>8070</v>
      </c>
      <c r="J194" s="380">
        <v>183184</v>
      </c>
      <c r="K194" s="380">
        <v>21400000</v>
      </c>
    </row>
    <row r="195" spans="2:11" ht="12.95" customHeight="1">
      <c r="B195" s="379" t="s">
        <v>2148</v>
      </c>
      <c r="C195" s="380">
        <v>8120</v>
      </c>
      <c r="D195" s="381">
        <v>-130</v>
      </c>
      <c r="E195" s="380">
        <v>46550</v>
      </c>
      <c r="F195" s="380">
        <v>376533360</v>
      </c>
      <c r="G195" s="380">
        <v>8250</v>
      </c>
      <c r="H195" s="380">
        <v>8250</v>
      </c>
      <c r="I195" s="380">
        <v>8000</v>
      </c>
      <c r="J195" s="380">
        <v>173768</v>
      </c>
      <c r="K195" s="380">
        <v>21400000</v>
      </c>
    </row>
    <row r="196" spans="2:11" ht="12.95" customHeight="1">
      <c r="B196" s="379" t="s">
        <v>2150</v>
      </c>
      <c r="C196" s="380">
        <v>8250</v>
      </c>
      <c r="D196" s="381">
        <v>-100</v>
      </c>
      <c r="E196" s="380">
        <v>61201</v>
      </c>
      <c r="F196" s="380">
        <v>508530260</v>
      </c>
      <c r="G196" s="380">
        <v>8380</v>
      </c>
      <c r="H196" s="380">
        <v>8420</v>
      </c>
      <c r="I196" s="380">
        <v>8250</v>
      </c>
      <c r="J196" s="380">
        <v>176550</v>
      </c>
      <c r="K196" s="380">
        <v>21400000</v>
      </c>
    </row>
    <row r="197" spans="2:11" ht="12.95" customHeight="1">
      <c r="B197" s="379" t="s">
        <v>2152</v>
      </c>
      <c r="C197" s="380">
        <v>8350</v>
      </c>
      <c r="D197" s="381">
        <v>250</v>
      </c>
      <c r="E197" s="380">
        <v>93702</v>
      </c>
      <c r="F197" s="380">
        <v>776770610</v>
      </c>
      <c r="G197" s="380">
        <v>8100</v>
      </c>
      <c r="H197" s="380">
        <v>8420</v>
      </c>
      <c r="I197" s="380">
        <v>8060</v>
      </c>
      <c r="J197" s="380">
        <v>178690</v>
      </c>
      <c r="K197" s="380">
        <v>21400000</v>
      </c>
    </row>
    <row r="198" spans="2:11" ht="12.95" customHeight="1">
      <c r="B198" s="379" t="s">
        <v>2153</v>
      </c>
      <c r="C198" s="380">
        <v>8100</v>
      </c>
      <c r="D198" s="381">
        <v>170</v>
      </c>
      <c r="E198" s="380">
        <v>71506</v>
      </c>
      <c r="F198" s="380">
        <v>572428450</v>
      </c>
      <c r="G198" s="380">
        <v>7930</v>
      </c>
      <c r="H198" s="380">
        <v>8140</v>
      </c>
      <c r="I198" s="380">
        <v>7890</v>
      </c>
      <c r="J198" s="380">
        <v>173340</v>
      </c>
      <c r="K198" s="380">
        <v>21400000</v>
      </c>
    </row>
    <row r="199" spans="2:11" ht="12.95" customHeight="1">
      <c r="B199" s="379" t="s">
        <v>2156</v>
      </c>
      <c r="C199" s="380">
        <v>7930</v>
      </c>
      <c r="D199" s="381">
        <v>130</v>
      </c>
      <c r="E199" s="380">
        <v>53506</v>
      </c>
      <c r="F199" s="380">
        <v>420041580</v>
      </c>
      <c r="G199" s="380">
        <v>7830</v>
      </c>
      <c r="H199" s="380">
        <v>7950</v>
      </c>
      <c r="I199" s="380">
        <v>7710</v>
      </c>
      <c r="J199" s="380">
        <v>169702</v>
      </c>
      <c r="K199" s="380">
        <v>21400000</v>
      </c>
    </row>
    <row r="200" spans="2:11" ht="12.95" customHeight="1">
      <c r="B200" s="379" t="s">
        <v>2158</v>
      </c>
      <c r="C200" s="380">
        <v>7800</v>
      </c>
      <c r="D200" s="381">
        <v>-60</v>
      </c>
      <c r="E200" s="380">
        <v>44181</v>
      </c>
      <c r="F200" s="380">
        <v>348418070</v>
      </c>
      <c r="G200" s="380">
        <v>7860</v>
      </c>
      <c r="H200" s="380">
        <v>7960</v>
      </c>
      <c r="I200" s="380">
        <v>7780</v>
      </c>
      <c r="J200" s="380">
        <v>166920</v>
      </c>
      <c r="K200" s="380">
        <v>21400000</v>
      </c>
    </row>
    <row r="201" spans="2:11" ht="12.95" customHeight="1">
      <c r="B201" s="379" t="s">
        <v>2160</v>
      </c>
      <c r="C201" s="380">
        <v>7860</v>
      </c>
      <c r="D201" s="381">
        <v>10</v>
      </c>
      <c r="E201" s="380">
        <v>59921</v>
      </c>
      <c r="F201" s="380">
        <v>473683130</v>
      </c>
      <c r="G201" s="380">
        <v>7880</v>
      </c>
      <c r="H201" s="380">
        <v>7980</v>
      </c>
      <c r="I201" s="380">
        <v>7800</v>
      </c>
      <c r="J201" s="380">
        <v>168204</v>
      </c>
      <c r="K201" s="380">
        <v>21400000</v>
      </c>
    </row>
    <row r="202" spans="2:11" ht="12.95" customHeight="1">
      <c r="B202" s="379" t="s">
        <v>2161</v>
      </c>
      <c r="C202" s="380">
        <v>7850</v>
      </c>
      <c r="D202" s="381">
        <v>10</v>
      </c>
      <c r="E202" s="380">
        <v>63137</v>
      </c>
      <c r="F202" s="380">
        <v>493234030</v>
      </c>
      <c r="G202" s="380">
        <v>7890</v>
      </c>
      <c r="H202" s="380">
        <v>7900</v>
      </c>
      <c r="I202" s="380">
        <v>7730</v>
      </c>
      <c r="J202" s="380">
        <v>167990</v>
      </c>
      <c r="K202" s="380">
        <v>21400000</v>
      </c>
    </row>
    <row r="203" spans="2:11" ht="12.95" customHeight="1">
      <c r="B203" s="379" t="s">
        <v>2162</v>
      </c>
      <c r="C203" s="380">
        <v>7840</v>
      </c>
      <c r="D203" s="381">
        <v>-180</v>
      </c>
      <c r="E203" s="380">
        <v>73069</v>
      </c>
      <c r="F203" s="380">
        <v>571839950</v>
      </c>
      <c r="G203" s="380">
        <v>8130</v>
      </c>
      <c r="H203" s="380">
        <v>8130</v>
      </c>
      <c r="I203" s="380">
        <v>7730</v>
      </c>
      <c r="J203" s="380">
        <v>167776</v>
      </c>
      <c r="K203" s="380">
        <v>21400000</v>
      </c>
    </row>
    <row r="204" spans="2:11" ht="12.95" customHeight="1">
      <c r="B204" s="379" t="s">
        <v>2163</v>
      </c>
      <c r="C204" s="380">
        <v>8020</v>
      </c>
      <c r="D204" s="381">
        <v>100</v>
      </c>
      <c r="E204" s="380">
        <v>95702</v>
      </c>
      <c r="F204" s="380">
        <v>764964710</v>
      </c>
      <c r="G204" s="380">
        <v>7940</v>
      </c>
      <c r="H204" s="380">
        <v>8090</v>
      </c>
      <c r="I204" s="380">
        <v>7910</v>
      </c>
      <c r="J204" s="380">
        <v>171628</v>
      </c>
      <c r="K204" s="380">
        <v>21400000</v>
      </c>
    </row>
    <row r="205" spans="2:11" ht="12.95" customHeight="1">
      <c r="B205" s="379" t="s">
        <v>2165</v>
      </c>
      <c r="C205" s="380">
        <v>7920</v>
      </c>
      <c r="D205" s="381">
        <v>0</v>
      </c>
      <c r="E205" s="380">
        <v>84102</v>
      </c>
      <c r="F205" s="380">
        <v>667657980</v>
      </c>
      <c r="G205" s="380">
        <v>7970</v>
      </c>
      <c r="H205" s="380">
        <v>8040</v>
      </c>
      <c r="I205" s="380">
        <v>7860</v>
      </c>
      <c r="J205" s="380">
        <v>169488</v>
      </c>
      <c r="K205" s="380">
        <v>21400000</v>
      </c>
    </row>
    <row r="206" spans="2:11" ht="12.95" customHeight="1">
      <c r="B206" s="379" t="s">
        <v>2166</v>
      </c>
      <c r="C206" s="380">
        <v>7920</v>
      </c>
      <c r="D206" s="381">
        <v>220</v>
      </c>
      <c r="E206" s="380">
        <v>158250</v>
      </c>
      <c r="F206" s="380">
        <v>1238943830</v>
      </c>
      <c r="G206" s="380">
        <v>7710</v>
      </c>
      <c r="H206" s="380">
        <v>7980</v>
      </c>
      <c r="I206" s="380">
        <v>7690</v>
      </c>
      <c r="J206" s="380">
        <v>169488</v>
      </c>
      <c r="K206" s="380">
        <v>21400000</v>
      </c>
    </row>
    <row r="207" spans="2:11" ht="12.95" customHeight="1">
      <c r="B207" s="379" t="s">
        <v>2167</v>
      </c>
      <c r="C207" s="380">
        <v>7700</v>
      </c>
      <c r="D207" s="381">
        <v>80</v>
      </c>
      <c r="E207" s="380">
        <v>97369</v>
      </c>
      <c r="F207" s="380">
        <v>742823590</v>
      </c>
      <c r="G207" s="380">
        <v>7680</v>
      </c>
      <c r="H207" s="380">
        <v>7700</v>
      </c>
      <c r="I207" s="380">
        <v>7560</v>
      </c>
      <c r="J207" s="380">
        <v>164780</v>
      </c>
      <c r="K207" s="380">
        <v>21400000</v>
      </c>
    </row>
    <row r="208" spans="2:11" ht="12.95" customHeight="1">
      <c r="B208" s="379" t="s">
        <v>2168</v>
      </c>
      <c r="C208" s="380">
        <v>7620</v>
      </c>
      <c r="D208" s="381">
        <v>40</v>
      </c>
      <c r="E208" s="380">
        <v>261078</v>
      </c>
      <c r="F208" s="380">
        <v>2025162910</v>
      </c>
      <c r="G208" s="380">
        <v>7740</v>
      </c>
      <c r="H208" s="380">
        <v>7860</v>
      </c>
      <c r="I208" s="380">
        <v>7610</v>
      </c>
      <c r="J208" s="380">
        <v>163068</v>
      </c>
      <c r="K208" s="380">
        <v>21400000</v>
      </c>
    </row>
    <row r="209" spans="2:11" ht="12.95" customHeight="1">
      <c r="B209" s="379" t="s">
        <v>2170</v>
      </c>
      <c r="C209" s="380">
        <v>7580</v>
      </c>
      <c r="D209" s="381">
        <v>350</v>
      </c>
      <c r="E209" s="380">
        <v>235887</v>
      </c>
      <c r="F209" s="380">
        <v>1792080850</v>
      </c>
      <c r="G209" s="380">
        <v>7310</v>
      </c>
      <c r="H209" s="380">
        <v>7880</v>
      </c>
      <c r="I209" s="380">
        <v>7220</v>
      </c>
      <c r="J209" s="380">
        <v>162212</v>
      </c>
      <c r="K209" s="380">
        <v>21400000</v>
      </c>
    </row>
    <row r="210" spans="2:11" ht="12.95" customHeight="1">
      <c r="B210" s="379" t="s">
        <v>2171</v>
      </c>
      <c r="C210" s="380">
        <v>7230</v>
      </c>
      <c r="D210" s="381">
        <v>150</v>
      </c>
      <c r="E210" s="380">
        <v>85518</v>
      </c>
      <c r="F210" s="380">
        <v>622978430</v>
      </c>
      <c r="G210" s="380">
        <v>7140</v>
      </c>
      <c r="H210" s="380">
        <v>7380</v>
      </c>
      <c r="I210" s="380">
        <v>7070</v>
      </c>
      <c r="J210" s="380">
        <v>154722</v>
      </c>
      <c r="K210" s="380">
        <v>21400000</v>
      </c>
    </row>
    <row r="211" spans="2:11" ht="12.95" customHeight="1">
      <c r="B211" s="379" t="s">
        <v>2173</v>
      </c>
      <c r="C211" s="380">
        <v>7080</v>
      </c>
      <c r="D211" s="381">
        <v>90</v>
      </c>
      <c r="E211" s="380">
        <v>34423</v>
      </c>
      <c r="F211" s="380">
        <v>242973880</v>
      </c>
      <c r="G211" s="380">
        <v>7050</v>
      </c>
      <c r="H211" s="380">
        <v>7130</v>
      </c>
      <c r="I211" s="380">
        <v>7000</v>
      </c>
      <c r="J211" s="380">
        <v>151512</v>
      </c>
      <c r="K211" s="380">
        <v>21400000</v>
      </c>
    </row>
    <row r="212" spans="2:11" ht="12.95" customHeight="1">
      <c r="B212" s="379" t="s">
        <v>2174</v>
      </c>
      <c r="C212" s="380">
        <v>6990</v>
      </c>
      <c r="D212" s="381">
        <v>0</v>
      </c>
      <c r="E212" s="380">
        <v>36017</v>
      </c>
      <c r="F212" s="380">
        <v>249174390</v>
      </c>
      <c r="G212" s="380">
        <v>6990</v>
      </c>
      <c r="H212" s="380">
        <v>7040</v>
      </c>
      <c r="I212" s="380">
        <v>6860</v>
      </c>
      <c r="J212" s="380">
        <v>149586</v>
      </c>
      <c r="K212" s="380">
        <v>21400000</v>
      </c>
    </row>
    <row r="213" spans="2:11" ht="12.95" customHeight="1">
      <c r="B213" s="379" t="s">
        <v>2176</v>
      </c>
      <c r="C213" s="380">
        <v>6990</v>
      </c>
      <c r="D213" s="381">
        <v>-10</v>
      </c>
      <c r="E213" s="380">
        <v>39910</v>
      </c>
      <c r="F213" s="380">
        <v>279584780</v>
      </c>
      <c r="G213" s="380">
        <v>7000</v>
      </c>
      <c r="H213" s="380">
        <v>7110</v>
      </c>
      <c r="I213" s="380">
        <v>6880</v>
      </c>
      <c r="J213" s="380">
        <v>149586</v>
      </c>
      <c r="K213" s="380">
        <v>21400000</v>
      </c>
    </row>
    <row r="214" spans="2:11" ht="12.95" customHeight="1">
      <c r="B214" s="379" t="s">
        <v>2177</v>
      </c>
      <c r="C214" s="380">
        <v>7000</v>
      </c>
      <c r="D214" s="381">
        <v>-70</v>
      </c>
      <c r="E214" s="380">
        <v>19941</v>
      </c>
      <c r="F214" s="380">
        <v>140087450</v>
      </c>
      <c r="G214" s="380">
        <v>7080</v>
      </c>
      <c r="H214" s="380">
        <v>7190</v>
      </c>
      <c r="I214" s="380">
        <v>6910</v>
      </c>
      <c r="J214" s="380">
        <v>149800</v>
      </c>
      <c r="K214" s="380">
        <v>21400000</v>
      </c>
    </row>
    <row r="215" spans="2:11" ht="12.95" customHeight="1">
      <c r="B215" s="379" t="s">
        <v>2179</v>
      </c>
      <c r="C215" s="380">
        <v>7070</v>
      </c>
      <c r="D215" s="381">
        <v>30</v>
      </c>
      <c r="E215" s="380">
        <v>27826</v>
      </c>
      <c r="F215" s="380">
        <v>197245990</v>
      </c>
      <c r="G215" s="380">
        <v>7040</v>
      </c>
      <c r="H215" s="380">
        <v>7150</v>
      </c>
      <c r="I215" s="380">
        <v>6990</v>
      </c>
      <c r="J215" s="380">
        <v>151298</v>
      </c>
      <c r="K215" s="380">
        <v>21400000</v>
      </c>
    </row>
    <row r="216" spans="2:11" ht="12.95" customHeight="1">
      <c r="B216" s="379" t="s">
        <v>2180</v>
      </c>
      <c r="C216" s="380">
        <v>7040</v>
      </c>
      <c r="D216" s="381">
        <v>150</v>
      </c>
      <c r="E216" s="380">
        <v>25924</v>
      </c>
      <c r="F216" s="380">
        <v>182038430</v>
      </c>
      <c r="G216" s="380">
        <v>7040</v>
      </c>
      <c r="H216" s="380">
        <v>7070</v>
      </c>
      <c r="I216" s="380">
        <v>6910</v>
      </c>
      <c r="J216" s="380">
        <v>150656</v>
      </c>
      <c r="K216" s="380">
        <v>21400000</v>
      </c>
    </row>
    <row r="217" spans="2:11" ht="12.95" customHeight="1">
      <c r="B217" s="379" t="s">
        <v>2183</v>
      </c>
      <c r="C217" s="380">
        <v>6890</v>
      </c>
      <c r="D217" s="381">
        <v>-250</v>
      </c>
      <c r="E217" s="380">
        <v>92945</v>
      </c>
      <c r="F217" s="380">
        <v>647592690</v>
      </c>
      <c r="G217" s="380">
        <v>7000</v>
      </c>
      <c r="H217" s="380">
        <v>7080</v>
      </c>
      <c r="I217" s="380">
        <v>6890</v>
      </c>
      <c r="J217" s="380">
        <v>147446</v>
      </c>
      <c r="K217" s="380">
        <v>21400000</v>
      </c>
    </row>
    <row r="218" spans="2:11" ht="12.95" customHeight="1">
      <c r="B218" s="379" t="s">
        <v>2185</v>
      </c>
      <c r="C218" s="380">
        <v>7140</v>
      </c>
      <c r="D218" s="381">
        <v>-20</v>
      </c>
      <c r="E218" s="380">
        <v>37166</v>
      </c>
      <c r="F218" s="380">
        <v>265302600</v>
      </c>
      <c r="G218" s="380">
        <v>7160</v>
      </c>
      <c r="H218" s="380">
        <v>7200</v>
      </c>
      <c r="I218" s="380">
        <v>7070</v>
      </c>
      <c r="J218" s="380">
        <v>152796</v>
      </c>
      <c r="K218" s="380">
        <v>21400000</v>
      </c>
    </row>
    <row r="219" spans="2:11" ht="12.95" customHeight="1">
      <c r="B219" s="379" t="s">
        <v>2187</v>
      </c>
      <c r="C219" s="380">
        <v>7160</v>
      </c>
      <c r="D219" s="381">
        <v>-10</v>
      </c>
      <c r="E219" s="380">
        <v>33699</v>
      </c>
      <c r="F219" s="380">
        <v>240462450</v>
      </c>
      <c r="G219" s="380">
        <v>7180</v>
      </c>
      <c r="H219" s="380">
        <v>7180</v>
      </c>
      <c r="I219" s="380">
        <v>7090</v>
      </c>
      <c r="J219" s="380">
        <v>153224</v>
      </c>
      <c r="K219" s="380">
        <v>21400000</v>
      </c>
    </row>
    <row r="220" spans="2:11" ht="12.95" customHeight="1">
      <c r="B220" s="379" t="s">
        <v>2188</v>
      </c>
      <c r="C220" s="380">
        <v>7170</v>
      </c>
      <c r="D220" s="381">
        <v>80</v>
      </c>
      <c r="E220" s="380">
        <v>65206</v>
      </c>
      <c r="F220" s="380">
        <v>464701470</v>
      </c>
      <c r="G220" s="380">
        <v>7040</v>
      </c>
      <c r="H220" s="380">
        <v>7250</v>
      </c>
      <c r="I220" s="380">
        <v>6980</v>
      </c>
      <c r="J220" s="380">
        <v>153438</v>
      </c>
      <c r="K220" s="380">
        <v>21400000</v>
      </c>
    </row>
    <row r="221" spans="2:11" ht="12.95" customHeight="1">
      <c r="B221" s="379" t="s">
        <v>2193</v>
      </c>
      <c r="C221" s="380">
        <v>7090</v>
      </c>
      <c r="D221" s="381">
        <v>10</v>
      </c>
      <c r="E221" s="380">
        <v>39528</v>
      </c>
      <c r="F221" s="380">
        <v>279409830</v>
      </c>
      <c r="G221" s="380">
        <v>7130</v>
      </c>
      <c r="H221" s="380">
        <v>7140</v>
      </c>
      <c r="I221" s="380">
        <v>7030</v>
      </c>
      <c r="J221" s="380">
        <v>151726</v>
      </c>
      <c r="K221" s="380">
        <v>21400000</v>
      </c>
    </row>
    <row r="222" spans="2:11" ht="12.95" customHeight="1">
      <c r="B222" s="379" t="s">
        <v>2196</v>
      </c>
      <c r="C222" s="380">
        <v>7080</v>
      </c>
      <c r="D222" s="381">
        <v>20</v>
      </c>
      <c r="E222" s="380">
        <v>40050</v>
      </c>
      <c r="F222" s="380">
        <v>283849150</v>
      </c>
      <c r="G222" s="380">
        <v>7020</v>
      </c>
      <c r="H222" s="380">
        <v>7170</v>
      </c>
      <c r="I222" s="380">
        <v>6960</v>
      </c>
      <c r="J222" s="380">
        <v>151512</v>
      </c>
      <c r="K222" s="380">
        <v>21400000</v>
      </c>
    </row>
    <row r="223" spans="2:11" ht="12.95" customHeight="1">
      <c r="B223" s="379" t="s">
        <v>2197</v>
      </c>
      <c r="C223" s="380">
        <v>7060</v>
      </c>
      <c r="D223" s="381">
        <v>30</v>
      </c>
      <c r="E223" s="380">
        <v>62918</v>
      </c>
      <c r="F223" s="380">
        <v>437667310</v>
      </c>
      <c r="G223" s="380">
        <v>6950</v>
      </c>
      <c r="H223" s="380">
        <v>7090</v>
      </c>
      <c r="I223" s="380">
        <v>6870</v>
      </c>
      <c r="J223" s="380">
        <v>151084</v>
      </c>
      <c r="K223" s="380">
        <v>21400000</v>
      </c>
    </row>
    <row r="224" spans="2:11" ht="12.95" customHeight="1">
      <c r="B224" s="379" t="s">
        <v>2200</v>
      </c>
      <c r="C224" s="380">
        <v>7030</v>
      </c>
      <c r="D224" s="381">
        <v>-20</v>
      </c>
      <c r="E224" s="380">
        <v>40422</v>
      </c>
      <c r="F224" s="380">
        <v>283800240</v>
      </c>
      <c r="G224" s="380">
        <v>7020</v>
      </c>
      <c r="H224" s="380">
        <v>7100</v>
      </c>
      <c r="I224" s="380">
        <v>6970</v>
      </c>
      <c r="J224" s="380">
        <v>150442</v>
      </c>
      <c r="K224" s="380">
        <v>21400000</v>
      </c>
    </row>
    <row r="225" spans="2:11" ht="12.95" customHeight="1">
      <c r="B225" s="379" t="s">
        <v>2201</v>
      </c>
      <c r="C225" s="380">
        <v>7050</v>
      </c>
      <c r="D225" s="381">
        <v>60</v>
      </c>
      <c r="E225" s="380">
        <v>79309</v>
      </c>
      <c r="F225" s="380">
        <v>551605940</v>
      </c>
      <c r="G225" s="380">
        <v>6980</v>
      </c>
      <c r="H225" s="380">
        <v>7070</v>
      </c>
      <c r="I225" s="380">
        <v>6880</v>
      </c>
      <c r="J225" s="380">
        <v>150870</v>
      </c>
      <c r="K225" s="380">
        <v>21400000</v>
      </c>
    </row>
    <row r="226" spans="2:11" ht="12.95" customHeight="1">
      <c r="B226" s="379" t="s">
        <v>2204</v>
      </c>
      <c r="C226" s="380">
        <v>6990</v>
      </c>
      <c r="D226" s="381">
        <v>30</v>
      </c>
      <c r="E226" s="380">
        <v>30419</v>
      </c>
      <c r="F226" s="380">
        <v>210898870</v>
      </c>
      <c r="G226" s="380">
        <v>6830</v>
      </c>
      <c r="H226" s="380">
        <v>7050</v>
      </c>
      <c r="I226" s="380">
        <v>6830</v>
      </c>
      <c r="J226" s="380">
        <v>149586</v>
      </c>
      <c r="K226" s="380">
        <v>21400000</v>
      </c>
    </row>
    <row r="227" spans="2:11" ht="12.95" customHeight="1">
      <c r="B227" s="379" t="s">
        <v>2206</v>
      </c>
      <c r="C227" s="380">
        <v>6960</v>
      </c>
      <c r="D227" s="381">
        <v>10</v>
      </c>
      <c r="E227" s="380">
        <v>51435</v>
      </c>
      <c r="F227" s="380">
        <v>352614420</v>
      </c>
      <c r="G227" s="380">
        <v>6980</v>
      </c>
      <c r="H227" s="380">
        <v>6980</v>
      </c>
      <c r="I227" s="380">
        <v>6770</v>
      </c>
      <c r="J227" s="380">
        <v>148944</v>
      </c>
      <c r="K227" s="380">
        <v>21400000</v>
      </c>
    </row>
    <row r="228" spans="2:11" ht="12.95" customHeight="1">
      <c r="B228" s="379" t="s">
        <v>2207</v>
      </c>
      <c r="C228" s="380">
        <v>6950</v>
      </c>
      <c r="D228" s="381">
        <v>-340</v>
      </c>
      <c r="E228" s="380">
        <v>69806</v>
      </c>
      <c r="F228" s="380">
        <v>491336640</v>
      </c>
      <c r="G228" s="380">
        <v>7070</v>
      </c>
      <c r="H228" s="380">
        <v>7150</v>
      </c>
      <c r="I228" s="380">
        <v>6890</v>
      </c>
      <c r="J228" s="380">
        <v>148730</v>
      </c>
      <c r="K228" s="380">
        <v>21400000</v>
      </c>
    </row>
    <row r="229" spans="2:11" ht="12.95" customHeight="1">
      <c r="B229" s="379" t="s">
        <v>2209</v>
      </c>
      <c r="C229" s="380">
        <v>7290</v>
      </c>
      <c r="D229" s="381">
        <v>80</v>
      </c>
      <c r="E229" s="380">
        <v>35148</v>
      </c>
      <c r="F229" s="380">
        <v>256325300</v>
      </c>
      <c r="G229" s="380">
        <v>7260</v>
      </c>
      <c r="H229" s="380">
        <v>7400</v>
      </c>
      <c r="I229" s="380">
        <v>7240</v>
      </c>
      <c r="J229" s="380">
        <v>156006</v>
      </c>
      <c r="K229" s="380">
        <v>21400000</v>
      </c>
    </row>
    <row r="230" spans="2:11" ht="12.95" customHeight="1">
      <c r="B230" s="379" t="s">
        <v>2211</v>
      </c>
      <c r="C230" s="380">
        <v>7210</v>
      </c>
      <c r="D230" s="381">
        <v>-320</v>
      </c>
      <c r="E230" s="380">
        <v>51470</v>
      </c>
      <c r="F230" s="380">
        <v>376593250</v>
      </c>
      <c r="G230" s="380">
        <v>7510</v>
      </c>
      <c r="H230" s="380">
        <v>7530</v>
      </c>
      <c r="I230" s="380">
        <v>7200</v>
      </c>
      <c r="J230" s="380">
        <v>154294</v>
      </c>
      <c r="K230" s="380">
        <v>21400000</v>
      </c>
    </row>
    <row r="231" spans="2:11" ht="12.95" customHeight="1">
      <c r="B231" s="379" t="s">
        <v>2212</v>
      </c>
      <c r="C231" s="380">
        <v>7530</v>
      </c>
      <c r="D231" s="381">
        <v>-70</v>
      </c>
      <c r="E231" s="380">
        <v>48689</v>
      </c>
      <c r="F231" s="380">
        <v>365756950</v>
      </c>
      <c r="G231" s="380">
        <v>7480</v>
      </c>
      <c r="H231" s="380">
        <v>7620</v>
      </c>
      <c r="I231" s="380">
        <v>7420</v>
      </c>
      <c r="J231" s="380">
        <v>161142</v>
      </c>
      <c r="K231" s="380">
        <v>21400000</v>
      </c>
    </row>
    <row r="232" spans="2:11" ht="12.95" customHeight="1">
      <c r="B232" s="379" t="s">
        <v>2215</v>
      </c>
      <c r="C232" s="380">
        <v>7600</v>
      </c>
      <c r="D232" s="381">
        <v>-100</v>
      </c>
      <c r="E232" s="380">
        <v>66187</v>
      </c>
      <c r="F232" s="380">
        <v>505246550</v>
      </c>
      <c r="G232" s="380">
        <v>7730</v>
      </c>
      <c r="H232" s="380">
        <v>7750</v>
      </c>
      <c r="I232" s="380">
        <v>7520</v>
      </c>
      <c r="J232" s="380">
        <v>162640</v>
      </c>
      <c r="K232" s="380">
        <v>21400000</v>
      </c>
    </row>
    <row r="233" spans="2:11" ht="12.95" customHeight="1">
      <c r="B233" s="379" t="s">
        <v>2216</v>
      </c>
      <c r="C233" s="380">
        <v>7700</v>
      </c>
      <c r="D233" s="381">
        <v>120</v>
      </c>
      <c r="E233" s="380">
        <v>73125</v>
      </c>
      <c r="F233" s="380">
        <v>561364160</v>
      </c>
      <c r="G233" s="380">
        <v>7640</v>
      </c>
      <c r="H233" s="380">
        <v>7730</v>
      </c>
      <c r="I233" s="380">
        <v>7590</v>
      </c>
      <c r="J233" s="380">
        <v>164780</v>
      </c>
      <c r="K233" s="380">
        <v>21400000</v>
      </c>
    </row>
    <row r="234" spans="2:11" ht="12.95" customHeight="1">
      <c r="B234" s="379" t="s">
        <v>2217</v>
      </c>
      <c r="C234" s="380">
        <v>7580</v>
      </c>
      <c r="D234" s="381">
        <v>70</v>
      </c>
      <c r="E234" s="380">
        <v>17539</v>
      </c>
      <c r="F234" s="380">
        <v>131959850</v>
      </c>
      <c r="G234" s="380">
        <v>7530</v>
      </c>
      <c r="H234" s="380">
        <v>7580</v>
      </c>
      <c r="I234" s="380">
        <v>7490</v>
      </c>
      <c r="J234" s="380">
        <v>162212</v>
      </c>
      <c r="K234" s="380">
        <v>21400000</v>
      </c>
    </row>
    <row r="235" spans="2:11" ht="12.95" customHeight="1">
      <c r="B235" s="379" t="s">
        <v>2218</v>
      </c>
      <c r="C235" s="380">
        <v>7510</v>
      </c>
      <c r="D235" s="381">
        <v>70</v>
      </c>
      <c r="E235" s="380">
        <v>58099</v>
      </c>
      <c r="F235" s="380">
        <v>436418790</v>
      </c>
      <c r="G235" s="380">
        <v>7510</v>
      </c>
      <c r="H235" s="380">
        <v>7590</v>
      </c>
      <c r="I235" s="380">
        <v>7450</v>
      </c>
      <c r="J235" s="380">
        <v>160714</v>
      </c>
      <c r="K235" s="380">
        <v>21400000</v>
      </c>
    </row>
    <row r="236" spans="2:11" ht="12.95" customHeight="1">
      <c r="B236" s="379" t="s">
        <v>2219</v>
      </c>
      <c r="C236" s="380">
        <v>7440</v>
      </c>
      <c r="D236" s="381">
        <v>-90</v>
      </c>
      <c r="E236" s="380">
        <v>42265</v>
      </c>
      <c r="F236" s="380">
        <v>316397480</v>
      </c>
      <c r="G236" s="380">
        <v>7470</v>
      </c>
      <c r="H236" s="380">
        <v>7540</v>
      </c>
      <c r="I236" s="380">
        <v>7440</v>
      </c>
      <c r="J236" s="380">
        <v>159216</v>
      </c>
      <c r="K236" s="380">
        <v>21400000</v>
      </c>
    </row>
    <row r="237" spans="2:11" ht="12.95" customHeight="1">
      <c r="B237" s="379" t="s">
        <v>2221</v>
      </c>
      <c r="C237" s="380">
        <v>7530</v>
      </c>
      <c r="D237" s="381">
        <v>210</v>
      </c>
      <c r="E237" s="380">
        <v>111052</v>
      </c>
      <c r="F237" s="380">
        <v>836879750</v>
      </c>
      <c r="G237" s="380">
        <v>7390</v>
      </c>
      <c r="H237" s="380">
        <v>7700</v>
      </c>
      <c r="I237" s="380">
        <v>7290</v>
      </c>
      <c r="J237" s="380">
        <v>161142</v>
      </c>
      <c r="K237" s="380">
        <v>21400000</v>
      </c>
    </row>
    <row r="238" spans="2:11" ht="12.95" customHeight="1">
      <c r="B238" s="379" t="s">
        <v>2222</v>
      </c>
      <c r="C238" s="380">
        <v>7320</v>
      </c>
      <c r="D238" s="381">
        <v>190</v>
      </c>
      <c r="E238" s="380">
        <v>86436</v>
      </c>
      <c r="F238" s="380">
        <v>631680440</v>
      </c>
      <c r="G238" s="380">
        <v>7210</v>
      </c>
      <c r="H238" s="380">
        <v>7390</v>
      </c>
      <c r="I238" s="380">
        <v>7190</v>
      </c>
      <c r="J238" s="380">
        <v>156648</v>
      </c>
      <c r="K238" s="380">
        <v>21400000</v>
      </c>
    </row>
    <row r="239" spans="2:11" ht="12.95" customHeight="1">
      <c r="B239" s="379" t="s">
        <v>2223</v>
      </c>
      <c r="C239" s="380">
        <v>7130</v>
      </c>
      <c r="D239" s="381">
        <v>0</v>
      </c>
      <c r="E239" s="380">
        <v>64104</v>
      </c>
      <c r="F239" s="380">
        <v>461000200</v>
      </c>
      <c r="G239" s="380">
        <v>7150</v>
      </c>
      <c r="H239" s="380">
        <v>7310</v>
      </c>
      <c r="I239" s="380">
        <v>7110</v>
      </c>
      <c r="J239" s="380">
        <v>152582</v>
      </c>
      <c r="K239" s="380">
        <v>21400000</v>
      </c>
    </row>
    <row r="240" spans="2:11" ht="12.95" customHeight="1">
      <c r="B240" s="379" t="s">
        <v>2224</v>
      </c>
      <c r="C240" s="380">
        <v>7130</v>
      </c>
      <c r="D240" s="381">
        <v>-110</v>
      </c>
      <c r="E240" s="380">
        <v>58710</v>
      </c>
      <c r="F240" s="380">
        <v>417639510</v>
      </c>
      <c r="G240" s="380">
        <v>7240</v>
      </c>
      <c r="H240" s="380">
        <v>7260</v>
      </c>
      <c r="I240" s="380">
        <v>7050</v>
      </c>
      <c r="J240" s="380">
        <v>152582</v>
      </c>
      <c r="K240" s="380">
        <v>21400000</v>
      </c>
    </row>
    <row r="241" spans="2:11" ht="12.95" customHeight="1">
      <c r="B241" s="379" t="s">
        <v>2226</v>
      </c>
      <c r="C241" s="380">
        <v>7240</v>
      </c>
      <c r="D241" s="381">
        <v>-10</v>
      </c>
      <c r="E241" s="380">
        <v>46614</v>
      </c>
      <c r="F241" s="380">
        <v>336021540</v>
      </c>
      <c r="G241" s="380">
        <v>7150</v>
      </c>
      <c r="H241" s="380">
        <v>7380</v>
      </c>
      <c r="I241" s="380">
        <v>7130</v>
      </c>
      <c r="J241" s="380">
        <v>154936</v>
      </c>
      <c r="K241" s="380">
        <v>21400000</v>
      </c>
    </row>
    <row r="242" spans="2:11" ht="12.95" customHeight="1">
      <c r="B242" s="379" t="s">
        <v>2227</v>
      </c>
      <c r="C242" s="380">
        <v>7250</v>
      </c>
      <c r="D242" s="381">
        <v>-30</v>
      </c>
      <c r="E242" s="380">
        <v>67367</v>
      </c>
      <c r="F242" s="380">
        <v>481568080</v>
      </c>
      <c r="G242" s="380">
        <v>7150</v>
      </c>
      <c r="H242" s="380">
        <v>7250</v>
      </c>
      <c r="I242" s="380">
        <v>7080</v>
      </c>
      <c r="J242" s="380">
        <v>155150</v>
      </c>
      <c r="K242" s="380">
        <v>21400000</v>
      </c>
    </row>
    <row r="243" spans="2:11" ht="12.95" customHeight="1">
      <c r="B243" s="379" t="s">
        <v>2228</v>
      </c>
      <c r="C243" s="380">
        <v>7280</v>
      </c>
      <c r="D243" s="381">
        <v>270</v>
      </c>
      <c r="E243" s="380">
        <v>75181</v>
      </c>
      <c r="F243" s="380">
        <v>542920100</v>
      </c>
      <c r="G243" s="380">
        <v>7060</v>
      </c>
      <c r="H243" s="380">
        <v>7310</v>
      </c>
      <c r="I243" s="380">
        <v>7060</v>
      </c>
      <c r="J243" s="380">
        <v>155792</v>
      </c>
      <c r="K243" s="380">
        <v>21400000</v>
      </c>
    </row>
    <row r="244" spans="2:11" ht="12.95" customHeight="1">
      <c r="B244" s="379" t="s">
        <v>2229</v>
      </c>
      <c r="C244" s="380">
        <v>7010</v>
      </c>
      <c r="D244" s="381">
        <v>10</v>
      </c>
      <c r="E244" s="380">
        <v>42966</v>
      </c>
      <c r="F244" s="380">
        <v>302112240</v>
      </c>
      <c r="G244" s="380">
        <v>7080</v>
      </c>
      <c r="H244" s="380">
        <v>7130</v>
      </c>
      <c r="I244" s="380">
        <v>6970</v>
      </c>
      <c r="J244" s="380">
        <v>150014</v>
      </c>
      <c r="K244" s="380">
        <v>21400000</v>
      </c>
    </row>
    <row r="245" spans="2:11" ht="12.95" customHeight="1">
      <c r="B245" s="379" t="s">
        <v>2230</v>
      </c>
      <c r="C245" s="380">
        <v>7000</v>
      </c>
      <c r="D245" s="381">
        <v>0</v>
      </c>
      <c r="E245" s="380">
        <v>31907</v>
      </c>
      <c r="F245" s="380">
        <v>222605600</v>
      </c>
      <c r="G245" s="380">
        <v>6960</v>
      </c>
      <c r="H245" s="380">
        <v>7090</v>
      </c>
      <c r="I245" s="380">
        <v>6870</v>
      </c>
      <c r="J245" s="380">
        <v>149800</v>
      </c>
      <c r="K245" s="380">
        <v>21400000</v>
      </c>
    </row>
    <row r="246" spans="2:11" ht="12.95" customHeight="1">
      <c r="B246" s="379" t="s">
        <v>2232</v>
      </c>
      <c r="C246" s="380">
        <v>7000</v>
      </c>
      <c r="D246" s="381">
        <v>-50</v>
      </c>
      <c r="E246" s="380">
        <v>28853</v>
      </c>
      <c r="F246" s="380">
        <v>202367130</v>
      </c>
      <c r="G246" s="380">
        <v>7140</v>
      </c>
      <c r="H246" s="380">
        <v>7140</v>
      </c>
      <c r="I246" s="380">
        <v>6910</v>
      </c>
      <c r="J246" s="380">
        <v>149800</v>
      </c>
      <c r="K246" s="380">
        <v>21400000</v>
      </c>
    </row>
    <row r="247" spans="2:11" ht="12.95" customHeight="1">
      <c r="B247" s="379" t="s">
        <v>2233</v>
      </c>
      <c r="C247" s="380">
        <v>7050</v>
      </c>
      <c r="D247" s="381">
        <v>20</v>
      </c>
      <c r="E247" s="380">
        <v>90912</v>
      </c>
      <c r="F247" s="380">
        <v>631424510</v>
      </c>
      <c r="G247" s="380">
        <v>6900</v>
      </c>
      <c r="H247" s="380">
        <v>7120</v>
      </c>
      <c r="I247" s="380">
        <v>6820</v>
      </c>
      <c r="J247" s="380">
        <v>150870</v>
      </c>
      <c r="K247" s="380">
        <v>21400000</v>
      </c>
    </row>
    <row r="248" spans="2:11" ht="12.95" customHeight="1">
      <c r="B248" s="379" t="s">
        <v>2235</v>
      </c>
      <c r="C248" s="380">
        <v>7030</v>
      </c>
      <c r="D248" s="381">
        <v>50</v>
      </c>
      <c r="E248" s="380">
        <v>107124</v>
      </c>
      <c r="F248" s="380">
        <v>754117020</v>
      </c>
      <c r="G248" s="380">
        <v>6960</v>
      </c>
      <c r="H248" s="380">
        <v>7160</v>
      </c>
      <c r="I248" s="380">
        <v>6830</v>
      </c>
      <c r="J248" s="380">
        <v>150442</v>
      </c>
      <c r="K248" s="380">
        <v>21400000</v>
      </c>
    </row>
    <row r="249" spans="2:11" ht="12.95" customHeight="1">
      <c r="B249" s="379" t="s">
        <v>2236</v>
      </c>
      <c r="C249" s="380">
        <v>6980</v>
      </c>
      <c r="D249" s="381">
        <v>-10</v>
      </c>
      <c r="E249" s="380">
        <v>87408</v>
      </c>
      <c r="F249" s="380">
        <v>603024100</v>
      </c>
      <c r="G249" s="380">
        <v>7000</v>
      </c>
      <c r="H249" s="380">
        <v>7000</v>
      </c>
      <c r="I249" s="380">
        <v>6800</v>
      </c>
      <c r="J249" s="380">
        <v>149372</v>
      </c>
      <c r="K249" s="380">
        <v>21400000</v>
      </c>
    </row>
    <row r="250" spans="2:11" ht="12.95" customHeight="1">
      <c r="B250" s="379" t="s">
        <v>2237</v>
      </c>
      <c r="C250" s="380">
        <v>6990</v>
      </c>
      <c r="D250" s="381">
        <v>140</v>
      </c>
      <c r="E250" s="380">
        <v>75162</v>
      </c>
      <c r="F250" s="380">
        <v>525609700</v>
      </c>
      <c r="G250" s="380">
        <v>6950</v>
      </c>
      <c r="H250" s="380">
        <v>7080</v>
      </c>
      <c r="I250" s="380">
        <v>6860</v>
      </c>
      <c r="J250" s="380">
        <v>149586</v>
      </c>
      <c r="K250" s="380">
        <v>21400000</v>
      </c>
    </row>
    <row r="251" spans="2:11" ht="12.95" customHeight="1">
      <c r="B251" s="379" t="s">
        <v>2238</v>
      </c>
      <c r="C251" s="380">
        <v>6850</v>
      </c>
      <c r="D251" s="381">
        <v>-200</v>
      </c>
      <c r="E251" s="380">
        <v>90836</v>
      </c>
      <c r="F251" s="380">
        <v>636433350</v>
      </c>
      <c r="G251" s="380">
        <v>7070</v>
      </c>
      <c r="H251" s="380">
        <v>7240</v>
      </c>
      <c r="I251" s="380">
        <v>6780</v>
      </c>
      <c r="J251" s="380">
        <v>146590</v>
      </c>
      <c r="K251" s="380">
        <v>21400000</v>
      </c>
    </row>
    <row r="252" spans="2:11" ht="12.95" customHeight="1">
      <c r="B252" s="379" t="s">
        <v>2239</v>
      </c>
      <c r="C252" s="380">
        <v>7050</v>
      </c>
      <c r="D252" s="381">
        <v>-50</v>
      </c>
      <c r="E252" s="380">
        <v>78334</v>
      </c>
      <c r="F252" s="380">
        <v>553129880</v>
      </c>
      <c r="G252" s="380">
        <v>7110</v>
      </c>
      <c r="H252" s="380">
        <v>7170</v>
      </c>
      <c r="I252" s="380">
        <v>6950</v>
      </c>
      <c r="J252" s="380">
        <v>150870</v>
      </c>
      <c r="K252" s="380">
        <v>21400000</v>
      </c>
    </row>
    <row r="253" spans="2:11" ht="12.95" customHeight="1">
      <c r="B253" s="379" t="s">
        <v>2240</v>
      </c>
      <c r="C253" s="380">
        <v>7100</v>
      </c>
      <c r="D253" s="381">
        <v>-90</v>
      </c>
      <c r="E253" s="380">
        <v>48703</v>
      </c>
      <c r="F253" s="380">
        <v>343987930</v>
      </c>
      <c r="G253" s="380">
        <v>7190</v>
      </c>
      <c r="H253" s="380">
        <v>7190</v>
      </c>
      <c r="I253" s="380">
        <v>7000</v>
      </c>
      <c r="J253" s="380">
        <v>151940</v>
      </c>
      <c r="K253" s="380">
        <v>21400000</v>
      </c>
    </row>
    <row r="254" spans="2:11" ht="12.95" customHeight="1">
      <c r="B254" s="379" t="s">
        <v>2243</v>
      </c>
      <c r="C254" s="380">
        <v>7190</v>
      </c>
      <c r="D254" s="381">
        <v>340</v>
      </c>
      <c r="E254" s="380">
        <v>81496</v>
      </c>
      <c r="F254" s="380">
        <v>579432570</v>
      </c>
      <c r="G254" s="380">
        <v>6860</v>
      </c>
      <c r="H254" s="380">
        <v>7240</v>
      </c>
      <c r="I254" s="380">
        <v>6860</v>
      </c>
      <c r="J254" s="380">
        <v>153866</v>
      </c>
      <c r="K254" s="380">
        <v>21400000</v>
      </c>
    </row>
    <row r="255" spans="2:11" ht="12.95" customHeight="1">
      <c r="B255" s="379" t="s">
        <v>2245</v>
      </c>
      <c r="C255" s="380">
        <v>6850</v>
      </c>
      <c r="D255" s="381">
        <v>140</v>
      </c>
      <c r="E255" s="380">
        <v>69271</v>
      </c>
      <c r="F255" s="380">
        <v>480126490</v>
      </c>
      <c r="G255" s="380">
        <v>6820</v>
      </c>
      <c r="H255" s="380">
        <v>7110</v>
      </c>
      <c r="I255" s="380">
        <v>6790</v>
      </c>
      <c r="J255" s="380">
        <v>146590</v>
      </c>
      <c r="K255" s="380">
        <v>21400000</v>
      </c>
    </row>
    <row r="256" spans="2:11" ht="12.95" customHeight="1">
      <c r="B256" s="379" t="s">
        <v>2247</v>
      </c>
      <c r="C256" s="380">
        <v>6710</v>
      </c>
      <c r="D256" s="381">
        <v>-60</v>
      </c>
      <c r="E256" s="380">
        <v>66593</v>
      </c>
      <c r="F256" s="380">
        <v>443298820</v>
      </c>
      <c r="G256" s="380">
        <v>6780</v>
      </c>
      <c r="H256" s="380">
        <v>6800</v>
      </c>
      <c r="I256" s="380">
        <v>6530</v>
      </c>
      <c r="J256" s="380">
        <v>143594</v>
      </c>
      <c r="K256" s="380">
        <v>21400000</v>
      </c>
    </row>
    <row r="257" spans="2:11" ht="12.95" customHeight="1">
      <c r="B257" s="379" t="s">
        <v>2248</v>
      </c>
      <c r="C257" s="380">
        <v>6770</v>
      </c>
      <c r="D257" s="381">
        <v>360</v>
      </c>
      <c r="E257" s="380">
        <v>83895</v>
      </c>
      <c r="F257" s="380">
        <v>543718930</v>
      </c>
      <c r="G257" s="380">
        <v>6270</v>
      </c>
      <c r="H257" s="380">
        <v>6770</v>
      </c>
      <c r="I257" s="380">
        <v>6250</v>
      </c>
      <c r="J257" s="380">
        <v>144878</v>
      </c>
      <c r="K257" s="380">
        <v>21400000</v>
      </c>
    </row>
    <row r="258" spans="2:11" ht="12.95" customHeight="1">
      <c r="B258" s="379" t="s">
        <v>2249</v>
      </c>
      <c r="C258" s="380">
        <v>6410</v>
      </c>
      <c r="D258" s="381">
        <v>-540</v>
      </c>
      <c r="E258" s="380">
        <v>123747</v>
      </c>
      <c r="F258" s="380">
        <v>824779850</v>
      </c>
      <c r="G258" s="380">
        <v>6880</v>
      </c>
      <c r="H258" s="380">
        <v>7060</v>
      </c>
      <c r="I258" s="380">
        <v>6410</v>
      </c>
      <c r="J258" s="380">
        <v>137174</v>
      </c>
      <c r="K258" s="380">
        <v>21400000</v>
      </c>
    </row>
    <row r="259" spans="2:11" ht="12.95" customHeight="1">
      <c r="B259" s="379" t="s">
        <v>2250</v>
      </c>
      <c r="C259" s="380">
        <v>6950</v>
      </c>
      <c r="D259" s="381">
        <v>-350</v>
      </c>
      <c r="E259" s="380">
        <v>136007</v>
      </c>
      <c r="F259" s="380">
        <v>956826980</v>
      </c>
      <c r="G259" s="380">
        <v>7310</v>
      </c>
      <c r="H259" s="380">
        <v>7320</v>
      </c>
      <c r="I259" s="380">
        <v>6720</v>
      </c>
      <c r="J259" s="380">
        <v>148730</v>
      </c>
      <c r="K259" s="380">
        <v>21400000</v>
      </c>
    </row>
    <row r="260" spans="2:11" ht="12.95" customHeight="1">
      <c r="B260" s="379" t="s">
        <v>2251</v>
      </c>
      <c r="C260" s="380">
        <v>7300</v>
      </c>
      <c r="D260" s="381">
        <v>-200</v>
      </c>
      <c r="E260" s="380">
        <v>72853</v>
      </c>
      <c r="F260" s="380">
        <v>528181440</v>
      </c>
      <c r="G260" s="380">
        <v>7350</v>
      </c>
      <c r="H260" s="380">
        <v>7480</v>
      </c>
      <c r="I260" s="380">
        <v>7000</v>
      </c>
      <c r="J260" s="380">
        <v>156220</v>
      </c>
      <c r="K260" s="380">
        <v>21400000</v>
      </c>
    </row>
    <row r="261" spans="2:11" ht="12.95" customHeight="1">
      <c r="B261" s="379" t="s">
        <v>2252</v>
      </c>
      <c r="C261" s="380">
        <v>7500</v>
      </c>
      <c r="D261" s="381">
        <v>-240</v>
      </c>
      <c r="E261" s="380">
        <v>62233</v>
      </c>
      <c r="F261" s="380">
        <v>475055160</v>
      </c>
      <c r="G261" s="380">
        <v>7680</v>
      </c>
      <c r="H261" s="380">
        <v>7850</v>
      </c>
      <c r="I261" s="380">
        <v>7500</v>
      </c>
      <c r="J261" s="380">
        <v>160500</v>
      </c>
      <c r="K261" s="380">
        <v>21400000</v>
      </c>
    </row>
    <row r="262" spans="2:11" ht="12.95" customHeight="1">
      <c r="B262" s="379" t="s">
        <v>2253</v>
      </c>
      <c r="C262" s="380">
        <v>7740</v>
      </c>
      <c r="D262" s="381">
        <v>-130</v>
      </c>
      <c r="E262" s="380">
        <v>64762</v>
      </c>
      <c r="F262" s="380">
        <v>503680820</v>
      </c>
      <c r="G262" s="380">
        <v>7810</v>
      </c>
      <c r="H262" s="380">
        <v>7900</v>
      </c>
      <c r="I262" s="380">
        <v>7680</v>
      </c>
      <c r="J262" s="380">
        <v>165636</v>
      </c>
      <c r="K262" s="380">
        <v>21400000</v>
      </c>
    </row>
    <row r="263" spans="2:11" ht="12.95" customHeight="1">
      <c r="B263" s="379" t="s">
        <v>2254</v>
      </c>
      <c r="C263" s="380">
        <v>7870</v>
      </c>
      <c r="D263" s="381">
        <v>-160</v>
      </c>
      <c r="E263" s="380">
        <v>41513</v>
      </c>
      <c r="F263" s="380">
        <v>325752340</v>
      </c>
      <c r="G263" s="380">
        <v>7760</v>
      </c>
      <c r="H263" s="380">
        <v>7950</v>
      </c>
      <c r="I263" s="380">
        <v>7760</v>
      </c>
      <c r="J263" s="380">
        <v>168418</v>
      </c>
      <c r="K263" s="380">
        <v>21400000</v>
      </c>
    </row>
    <row r="264" spans="2:11" ht="12.95" customHeight="1">
      <c r="B264" s="379" t="s">
        <v>2255</v>
      </c>
      <c r="C264" s="380">
        <v>8030</v>
      </c>
      <c r="D264" s="381">
        <v>50</v>
      </c>
      <c r="E264" s="380">
        <v>62784</v>
      </c>
      <c r="F264" s="380">
        <v>494306400</v>
      </c>
      <c r="G264" s="380">
        <v>7860</v>
      </c>
      <c r="H264" s="380">
        <v>8030</v>
      </c>
      <c r="I264" s="380">
        <v>7730</v>
      </c>
      <c r="J264" s="380">
        <v>171842</v>
      </c>
      <c r="K264" s="380">
        <v>21400000</v>
      </c>
    </row>
    <row r="265" spans="2:11" ht="12.95" customHeight="1">
      <c r="B265" s="379" t="s">
        <v>2256</v>
      </c>
      <c r="C265" s="380">
        <v>7980</v>
      </c>
      <c r="D265" s="381">
        <v>30</v>
      </c>
      <c r="E265" s="380">
        <v>46042</v>
      </c>
      <c r="F265" s="380">
        <v>367092350</v>
      </c>
      <c r="G265" s="380">
        <v>7980</v>
      </c>
      <c r="H265" s="380">
        <v>8070</v>
      </c>
      <c r="I265" s="380">
        <v>7850</v>
      </c>
      <c r="J265" s="380">
        <v>170772</v>
      </c>
      <c r="K265" s="380">
        <v>21400000</v>
      </c>
    </row>
    <row r="266" spans="2:11" ht="12.95" customHeight="1">
      <c r="B266" s="379" t="s">
        <v>2257</v>
      </c>
      <c r="C266" s="380">
        <v>7950</v>
      </c>
      <c r="D266" s="381">
        <v>90</v>
      </c>
      <c r="E266" s="380">
        <v>74053</v>
      </c>
      <c r="F266" s="380">
        <v>591266710</v>
      </c>
      <c r="G266" s="380">
        <v>7990</v>
      </c>
      <c r="H266" s="380">
        <v>8140</v>
      </c>
      <c r="I266" s="380">
        <v>7860</v>
      </c>
      <c r="J266" s="380">
        <v>170130</v>
      </c>
      <c r="K266" s="380">
        <v>21400000</v>
      </c>
    </row>
    <row r="267" spans="2:11" ht="12.95" customHeight="1">
      <c r="B267" s="379" t="s">
        <v>2258</v>
      </c>
      <c r="C267" s="380">
        <v>7860</v>
      </c>
      <c r="D267" s="381">
        <v>250</v>
      </c>
      <c r="E267" s="380">
        <v>95750</v>
      </c>
      <c r="F267" s="380">
        <v>751014900</v>
      </c>
      <c r="G267" s="380">
        <v>7610</v>
      </c>
      <c r="H267" s="380">
        <v>7980</v>
      </c>
      <c r="I267" s="380">
        <v>7610</v>
      </c>
      <c r="J267" s="380">
        <v>168204</v>
      </c>
      <c r="K267" s="380">
        <v>21400000</v>
      </c>
    </row>
    <row r="268" spans="2:11" ht="12.95" customHeight="1">
      <c r="B268" s="379" t="s">
        <v>2259</v>
      </c>
      <c r="C268" s="380">
        <v>7610</v>
      </c>
      <c r="D268" s="381">
        <v>-290</v>
      </c>
      <c r="E268" s="380">
        <v>125869</v>
      </c>
      <c r="F268" s="380">
        <v>978870300</v>
      </c>
      <c r="G268" s="380">
        <v>7990</v>
      </c>
      <c r="H268" s="380">
        <v>7990</v>
      </c>
      <c r="I268" s="380">
        <v>7610</v>
      </c>
      <c r="J268" s="380">
        <v>162854</v>
      </c>
      <c r="K268" s="380">
        <v>21400000</v>
      </c>
    </row>
    <row r="269" spans="2:11" ht="12.95" customHeight="1">
      <c r="B269" s="379" t="s">
        <v>2260</v>
      </c>
      <c r="C269" s="380">
        <v>7900</v>
      </c>
      <c r="D269" s="381">
        <v>200</v>
      </c>
      <c r="E269" s="380">
        <v>143350</v>
      </c>
      <c r="F269" s="380">
        <v>1120749560</v>
      </c>
      <c r="G269" s="380">
        <v>7570</v>
      </c>
      <c r="H269" s="380">
        <v>8000</v>
      </c>
      <c r="I269" s="380">
        <v>7570</v>
      </c>
      <c r="J269" s="380">
        <v>169060</v>
      </c>
      <c r="K269" s="380">
        <v>21400000</v>
      </c>
    </row>
    <row r="270" spans="2:11" ht="12.95" customHeight="1">
      <c r="B270" s="379" t="s">
        <v>2261</v>
      </c>
      <c r="C270" s="380">
        <v>7700</v>
      </c>
      <c r="D270" s="381">
        <v>-520</v>
      </c>
      <c r="E270" s="380">
        <v>256146</v>
      </c>
      <c r="F270" s="380">
        <v>1999830850</v>
      </c>
      <c r="G270" s="380">
        <v>7820</v>
      </c>
      <c r="H270" s="380">
        <v>8180</v>
      </c>
      <c r="I270" s="380">
        <v>7600</v>
      </c>
      <c r="J270" s="380">
        <v>164780</v>
      </c>
      <c r="K270" s="380">
        <v>21400000</v>
      </c>
    </row>
    <row r="271" spans="2:11" ht="12.95" customHeight="1">
      <c r="B271" s="379" t="s">
        <v>2262</v>
      </c>
      <c r="C271" s="380">
        <v>8220</v>
      </c>
      <c r="D271" s="381">
        <v>-790</v>
      </c>
      <c r="E271" s="380">
        <v>225042</v>
      </c>
      <c r="F271" s="380">
        <v>1901890550</v>
      </c>
      <c r="G271" s="380">
        <v>8900</v>
      </c>
      <c r="H271" s="380">
        <v>8960</v>
      </c>
      <c r="I271" s="380">
        <v>8210</v>
      </c>
      <c r="J271" s="380">
        <v>175908</v>
      </c>
      <c r="K271" s="380">
        <v>21400000</v>
      </c>
    </row>
    <row r="272" spans="2:11" ht="12.95" customHeight="1">
      <c r="B272" s="379" t="s">
        <v>2263</v>
      </c>
      <c r="C272" s="380">
        <v>9010</v>
      </c>
      <c r="D272" s="381">
        <v>-510</v>
      </c>
      <c r="E272" s="380">
        <v>141874</v>
      </c>
      <c r="F272" s="380">
        <v>1299133840</v>
      </c>
      <c r="G272" s="380">
        <v>9520</v>
      </c>
      <c r="H272" s="380">
        <v>9590</v>
      </c>
      <c r="I272" s="380">
        <v>8990</v>
      </c>
      <c r="J272" s="380">
        <v>192814</v>
      </c>
      <c r="K272" s="380">
        <v>21400000</v>
      </c>
    </row>
    <row r="273" spans="2:11" ht="12.95" customHeight="1">
      <c r="B273" s="379" t="s">
        <v>2264</v>
      </c>
      <c r="C273" s="380">
        <v>9520</v>
      </c>
      <c r="D273" s="381">
        <v>-380</v>
      </c>
      <c r="E273" s="380">
        <v>101170</v>
      </c>
      <c r="F273" s="380">
        <v>977003850</v>
      </c>
      <c r="G273" s="380">
        <v>9920</v>
      </c>
      <c r="H273" s="380">
        <v>9920</v>
      </c>
      <c r="I273" s="380">
        <v>9400</v>
      </c>
      <c r="J273" s="380">
        <v>203728</v>
      </c>
      <c r="K273" s="380">
        <v>21400000</v>
      </c>
    </row>
    <row r="274" spans="2:11" ht="12.95" customHeight="1">
      <c r="B274" s="379" t="s">
        <v>2265</v>
      </c>
      <c r="C274" s="380">
        <v>9900</v>
      </c>
      <c r="D274" s="381">
        <v>0</v>
      </c>
      <c r="E274" s="380">
        <v>93253</v>
      </c>
      <c r="F274" s="380">
        <v>933452800</v>
      </c>
      <c r="G274" s="380">
        <v>10200</v>
      </c>
      <c r="H274" s="380">
        <v>10250</v>
      </c>
      <c r="I274" s="380">
        <v>9880</v>
      </c>
      <c r="J274" s="380">
        <v>211860</v>
      </c>
      <c r="K274" s="380">
        <v>21400000</v>
      </c>
    </row>
    <row r="275" spans="2:11" ht="12.95" customHeight="1">
      <c r="B275" s="379" t="s">
        <v>2266</v>
      </c>
      <c r="C275" s="380">
        <v>9900</v>
      </c>
      <c r="D275" s="381">
        <v>-100</v>
      </c>
      <c r="E275" s="380">
        <v>44713</v>
      </c>
      <c r="F275" s="380">
        <v>444751160</v>
      </c>
      <c r="G275" s="380">
        <v>9950</v>
      </c>
      <c r="H275" s="380">
        <v>10100</v>
      </c>
      <c r="I275" s="380">
        <v>9810</v>
      </c>
      <c r="J275" s="380">
        <v>211860</v>
      </c>
      <c r="K275" s="380">
        <v>21400000</v>
      </c>
    </row>
    <row r="276" spans="2:11" ht="12.95" customHeight="1">
      <c r="B276" s="379" t="s">
        <v>2267</v>
      </c>
      <c r="C276" s="380">
        <v>10000</v>
      </c>
      <c r="D276" s="381">
        <v>-100</v>
      </c>
      <c r="E276" s="380">
        <v>53887</v>
      </c>
      <c r="F276" s="380">
        <v>540178730</v>
      </c>
      <c r="G276" s="380">
        <v>10100</v>
      </c>
      <c r="H276" s="380">
        <v>10250</v>
      </c>
      <c r="I276" s="380">
        <v>9930</v>
      </c>
      <c r="J276" s="380">
        <v>214000</v>
      </c>
      <c r="K276" s="380">
        <v>21400000</v>
      </c>
    </row>
  </sheetData>
  <phoneticPr fontId="2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O210"/>
  <sheetViews>
    <sheetView workbookViewId="0">
      <selection activeCell="A2" sqref="A2"/>
    </sheetView>
  </sheetViews>
  <sheetFormatPr defaultRowHeight="12.95" customHeight="1"/>
  <cols>
    <col min="1" max="1" width="9" style="353"/>
    <col min="2" max="2" width="12.625" style="353" customWidth="1"/>
    <col min="3" max="5" width="15.375" style="353" bestFit="1" customWidth="1"/>
    <col min="6" max="6" width="9" style="353"/>
    <col min="7" max="7" width="12.625" style="353" customWidth="1"/>
    <col min="8" max="10" width="15.375" style="353" bestFit="1" customWidth="1"/>
    <col min="11" max="11" width="9" style="353"/>
    <col min="12" max="12" width="12.625" style="353" customWidth="1"/>
    <col min="13" max="15" width="15.375" style="353" bestFit="1" customWidth="1"/>
    <col min="16" max="16384" width="9" style="353"/>
  </cols>
  <sheetData>
    <row r="3" spans="1:6" ht="21" customHeight="1">
      <c r="B3" s="354" t="s">
        <v>4239</v>
      </c>
      <c r="C3" s="355"/>
      <c r="D3" s="355"/>
      <c r="E3" s="355"/>
      <c r="F3" s="355"/>
    </row>
    <row r="4" spans="1:6" ht="12.95" customHeight="1">
      <c r="B4" s="356" t="s">
        <v>4240</v>
      </c>
      <c r="C4" s="357" t="s">
        <v>4241</v>
      </c>
      <c r="D4" s="357" t="s">
        <v>4242</v>
      </c>
      <c r="E4" s="357" t="s">
        <v>4243</v>
      </c>
      <c r="F4" s="353" t="s">
        <v>4244</v>
      </c>
    </row>
    <row r="5" spans="1:6" ht="12.95" customHeight="1">
      <c r="B5" s="356" t="s">
        <v>2066</v>
      </c>
      <c r="C5" s="358">
        <f>AVERAGE(C149:C210)</f>
        <v>30224.193548387098</v>
      </c>
      <c r="D5" s="358">
        <f>AVERAGE(C90:C148)</f>
        <v>30849.152542372882</v>
      </c>
      <c r="E5" s="358">
        <f>AVERAGE(C90:C210)</f>
        <v>30528.92561983471</v>
      </c>
      <c r="F5" s="382">
        <f>AVERAGE(J90:J148)</f>
        <v>185094.91525423728</v>
      </c>
    </row>
    <row r="7" spans="1:6" ht="12.95" customHeight="1">
      <c r="A7" s="353" t="s">
        <v>4245</v>
      </c>
      <c r="B7" s="359"/>
      <c r="C7" s="359">
        <v>2018</v>
      </c>
    </row>
    <row r="8" spans="1:6" ht="12.95" customHeight="1">
      <c r="B8" s="360" t="s">
        <v>4246</v>
      </c>
      <c r="C8" s="361" t="s">
        <v>4247</v>
      </c>
    </row>
    <row r="9" spans="1:6" ht="12.95" customHeight="1">
      <c r="B9" s="353" t="s">
        <v>4068</v>
      </c>
      <c r="C9" s="362">
        <f>SUMIFS($J:$J,$F:$F,"매출")/10^6</f>
        <v>233326.732686</v>
      </c>
    </row>
    <row r="10" spans="1:6" ht="12.95" customHeight="1">
      <c r="B10" s="353" t="s">
        <v>4069</v>
      </c>
      <c r="C10" s="362">
        <f>SUMIFS($J:$J,$F:$F,"영업이익")/10^6</f>
        <v>41384.787490000002</v>
      </c>
    </row>
    <row r="11" spans="1:6" ht="12.95" customHeight="1">
      <c r="B11" s="353" t="s">
        <v>4070</v>
      </c>
      <c r="C11" s="362">
        <f>SUM(O36:O37)/10^3</f>
        <v>1664.837</v>
      </c>
    </row>
    <row r="12" spans="1:6" ht="12.95" customHeight="1">
      <c r="B12" s="353" t="s">
        <v>4071</v>
      </c>
      <c r="C12" s="362">
        <f>C10+C11</f>
        <v>43049.624490000002</v>
      </c>
    </row>
    <row r="13" spans="1:6" ht="12.95" customHeight="1" thickBot="1">
      <c r="B13" s="363" t="s">
        <v>4072</v>
      </c>
      <c r="C13" s="364">
        <f>SUMIFS($J:$J,$F:$F,"당기순이익")/10^6</f>
        <v>39649.708578999998</v>
      </c>
    </row>
    <row r="14" spans="1:6" ht="12.95" customHeight="1" thickTop="1">
      <c r="B14" s="365"/>
      <c r="C14" s="365"/>
    </row>
    <row r="16" spans="1:6" ht="12.95" customHeight="1">
      <c r="A16" s="353" t="s">
        <v>4073</v>
      </c>
      <c r="B16" s="359"/>
      <c r="C16" s="359">
        <v>2018</v>
      </c>
    </row>
    <row r="17" spans="1:3" ht="12.95" customHeight="1">
      <c r="B17" s="360" t="s">
        <v>4246</v>
      </c>
      <c r="C17" s="366">
        <v>43830</v>
      </c>
    </row>
    <row r="18" spans="1:3" ht="12.95" customHeight="1">
      <c r="B18" s="353" t="s">
        <v>4074</v>
      </c>
      <c r="C18" s="362">
        <f>SUM(C19:C20)</f>
        <v>142314.601998</v>
      </c>
    </row>
    <row r="19" spans="1:3" ht="12.95" customHeight="1">
      <c r="B19" s="353" t="s">
        <v>1278</v>
      </c>
      <c r="C19" s="362">
        <f t="shared" ref="C19:C20" si="0">SUMIFS($E$35:$E$152,$A$35:$A$152,B19)/10^6</f>
        <v>24232.562886</v>
      </c>
    </row>
    <row r="20" spans="1:3" ht="12.95" customHeight="1">
      <c r="B20" s="367" t="s">
        <v>1290</v>
      </c>
      <c r="C20" s="368">
        <f t="shared" si="0"/>
        <v>118082.039112</v>
      </c>
    </row>
    <row r="21" spans="1:3" ht="12.95" customHeight="1">
      <c r="B21" s="353" t="s">
        <v>4075</v>
      </c>
      <c r="C21" s="362">
        <f>SUM(C22:C24)</f>
        <v>10767.871772</v>
      </c>
    </row>
    <row r="22" spans="1:3" ht="12.95" customHeight="1">
      <c r="B22" s="353" t="s">
        <v>1279</v>
      </c>
      <c r="C22" s="362">
        <f>SUMIFS($E$35:$E$152,$A$35:$A$152,B22)/10^6</f>
        <v>8038.2443819999999</v>
      </c>
    </row>
    <row r="23" spans="1:3" ht="12.95" customHeight="1">
      <c r="B23" s="353" t="s">
        <v>1280</v>
      </c>
      <c r="C23" s="362">
        <f t="shared" ref="C23:C29" si="1">SUMIFS($E$35:$E$152,$A$35:$A$152,B23)/10^6</f>
        <v>2729.6273900000001</v>
      </c>
    </row>
    <row r="24" spans="1:3" ht="12.95" customHeight="1">
      <c r="B24" s="367" t="s">
        <v>1281</v>
      </c>
      <c r="C24" s="368">
        <f t="shared" si="1"/>
        <v>0</v>
      </c>
    </row>
    <row r="25" spans="1:3" ht="12.95" customHeight="1">
      <c r="B25" s="353" t="s">
        <v>4076</v>
      </c>
      <c r="C25" s="362">
        <f>SUM(C26:C29)</f>
        <v>41035.703657999999</v>
      </c>
    </row>
    <row r="26" spans="1:3" ht="12.95" customHeight="1">
      <c r="B26" s="353" t="s">
        <v>1282</v>
      </c>
      <c r="C26" s="362">
        <f t="shared" si="1"/>
        <v>20511.975106999998</v>
      </c>
    </row>
    <row r="27" spans="1:3" ht="12.95" customHeight="1">
      <c r="B27" s="353" t="s">
        <v>1283</v>
      </c>
      <c r="C27" s="362">
        <f t="shared" si="1"/>
        <v>10517.760125999999</v>
      </c>
    </row>
    <row r="28" spans="1:3" ht="12.95" customHeight="1">
      <c r="B28" s="353" t="s">
        <v>1284</v>
      </c>
      <c r="C28" s="362">
        <f t="shared" si="1"/>
        <v>10005.968424999999</v>
      </c>
    </row>
    <row r="29" spans="1:3" ht="12.95" customHeight="1">
      <c r="B29" s="353" t="s">
        <v>4077</v>
      </c>
      <c r="C29" s="362">
        <f t="shared" si="1"/>
        <v>0</v>
      </c>
    </row>
    <row r="30" spans="1:3" ht="12.95" customHeight="1" thickBot="1">
      <c r="B30" s="369" t="s">
        <v>4078</v>
      </c>
      <c r="C30" s="370">
        <f>(E61-E77)/10^6</f>
        <v>220727.037778</v>
      </c>
    </row>
    <row r="31" spans="1:3" ht="12.95" customHeight="1" thickTop="1"/>
    <row r="32" spans="1:3" ht="12.95" customHeight="1">
      <c r="A32" s="353" t="s">
        <v>4248</v>
      </c>
      <c r="B32" s="353" t="s">
        <v>4250</v>
      </c>
    </row>
    <row r="33" spans="1:15" ht="12.95" customHeight="1">
      <c r="B33" s="353" t="s">
        <v>4251</v>
      </c>
      <c r="E33" s="371" t="s">
        <v>121</v>
      </c>
      <c r="G33" s="353" t="s">
        <v>4252</v>
      </c>
      <c r="J33" s="371" t="s">
        <v>121</v>
      </c>
      <c r="O33" s="371" t="s">
        <v>4254</v>
      </c>
    </row>
    <row r="34" spans="1:15" ht="12.95" customHeight="1">
      <c r="B34" s="372"/>
      <c r="C34" s="373">
        <v>2016</v>
      </c>
      <c r="D34" s="373">
        <v>2017</v>
      </c>
      <c r="E34" s="373">
        <v>2018</v>
      </c>
      <c r="G34" s="372"/>
      <c r="H34" s="372">
        <v>2016</v>
      </c>
      <c r="I34" s="372">
        <v>2017</v>
      </c>
      <c r="J34" s="372">
        <v>2018</v>
      </c>
      <c r="L34" s="372"/>
      <c r="M34" s="373">
        <v>2016</v>
      </c>
      <c r="N34" s="373">
        <v>2017</v>
      </c>
      <c r="O34" s="373">
        <v>2018</v>
      </c>
    </row>
    <row r="35" spans="1:15" ht="12.95" customHeight="1">
      <c r="B35" s="353" t="s">
        <v>14</v>
      </c>
      <c r="C35" s="362"/>
      <c r="D35" s="362"/>
      <c r="E35" s="362"/>
      <c r="F35" s="353" t="s">
        <v>4255</v>
      </c>
      <c r="G35" s="353" t="s">
        <v>4256</v>
      </c>
      <c r="H35" s="362">
        <v>235018376069</v>
      </c>
      <c r="I35" s="362">
        <v>205781841400</v>
      </c>
      <c r="J35" s="362">
        <v>233326732686</v>
      </c>
      <c r="L35" s="375" t="s">
        <v>4087</v>
      </c>
      <c r="M35" s="376">
        <f>SUM(M36:M37)</f>
        <v>1929066</v>
      </c>
      <c r="N35" s="376">
        <f t="shared" ref="N35:O35" si="2">SUM(N36:N37)</f>
        <v>2010048</v>
      </c>
      <c r="O35" s="376">
        <f t="shared" si="2"/>
        <v>1664837</v>
      </c>
    </row>
    <row r="36" spans="1:15" ht="12.95" customHeight="1">
      <c r="B36" s="353" t="s">
        <v>15</v>
      </c>
      <c r="C36" s="362">
        <v>144728650557</v>
      </c>
      <c r="D36" s="362">
        <v>158082025173</v>
      </c>
      <c r="E36" s="362">
        <v>178015923565</v>
      </c>
      <c r="G36" s="353" t="s">
        <v>4257</v>
      </c>
      <c r="H36" s="362">
        <v>194713191816</v>
      </c>
      <c r="I36" s="362">
        <v>163075930097</v>
      </c>
      <c r="J36" s="362">
        <v>182097573746</v>
      </c>
      <c r="L36" s="377" t="s">
        <v>4258</v>
      </c>
      <c r="M36" s="362">
        <v>1864871</v>
      </c>
      <c r="N36" s="383">
        <v>1961276</v>
      </c>
      <c r="O36" s="362">
        <v>1602578</v>
      </c>
    </row>
    <row r="37" spans="1:15" ht="12.95" customHeight="1">
      <c r="A37" s="353" t="s">
        <v>4259</v>
      </c>
      <c r="B37" s="353" t="s">
        <v>4260</v>
      </c>
      <c r="C37" s="362">
        <v>21004167324</v>
      </c>
      <c r="D37" s="362">
        <v>23281103132</v>
      </c>
      <c r="E37" s="362">
        <v>24232562886</v>
      </c>
      <c r="G37" s="353" t="s">
        <v>54</v>
      </c>
      <c r="H37" s="362">
        <v>40305184253</v>
      </c>
      <c r="I37" s="362">
        <v>42705911303</v>
      </c>
      <c r="J37" s="362">
        <v>51229158940</v>
      </c>
      <c r="L37" s="377" t="s">
        <v>4261</v>
      </c>
      <c r="M37" s="383">
        <v>64195</v>
      </c>
      <c r="N37" s="383">
        <v>48772</v>
      </c>
      <c r="O37" s="362">
        <v>62259</v>
      </c>
    </row>
    <row r="38" spans="1:15" ht="12.95" customHeight="1">
      <c r="B38" s="353" t="s">
        <v>4262</v>
      </c>
      <c r="C38" s="362">
        <v>47800232885</v>
      </c>
      <c r="D38" s="362">
        <v>25961009175</v>
      </c>
      <c r="E38" s="362">
        <v>34185561124</v>
      </c>
      <c r="G38" s="353" t="s">
        <v>4263</v>
      </c>
      <c r="H38" s="362">
        <v>10489086248</v>
      </c>
      <c r="I38" s="362">
        <v>8842078795</v>
      </c>
      <c r="J38" s="362">
        <v>9844371450</v>
      </c>
    </row>
    <row r="39" spans="1:15" ht="12.95" customHeight="1">
      <c r="A39" s="353" t="s">
        <v>4264</v>
      </c>
      <c r="B39" s="353" t="s">
        <v>4265</v>
      </c>
      <c r="C39" s="362">
        <v>3073653000</v>
      </c>
      <c r="D39" s="362">
        <v>14048139221</v>
      </c>
      <c r="E39" s="362">
        <v>0</v>
      </c>
      <c r="F39" s="353" t="s">
        <v>4266</v>
      </c>
      <c r="G39" s="353" t="s">
        <v>56</v>
      </c>
      <c r="H39" s="362">
        <v>29816098005</v>
      </c>
      <c r="I39" s="362">
        <v>33863832508</v>
      </c>
      <c r="J39" s="362">
        <v>41384787490</v>
      </c>
    </row>
    <row r="40" spans="1:15" ht="12.95" customHeight="1">
      <c r="A40" s="353" t="s">
        <v>4093</v>
      </c>
      <c r="B40" s="353" t="s">
        <v>4267</v>
      </c>
      <c r="C40" s="362">
        <v>0</v>
      </c>
      <c r="D40" s="362">
        <v>0</v>
      </c>
      <c r="E40" s="362">
        <v>40024659112</v>
      </c>
      <c r="G40" s="353" t="s">
        <v>4268</v>
      </c>
      <c r="H40" s="362">
        <v>2000819118</v>
      </c>
      <c r="I40" s="362">
        <v>973566597</v>
      </c>
      <c r="J40" s="362">
        <v>7452090940</v>
      </c>
    </row>
    <row r="41" spans="1:15" ht="12.95" customHeight="1">
      <c r="A41" s="353" t="s">
        <v>4264</v>
      </c>
      <c r="B41" s="353" t="s">
        <v>4269</v>
      </c>
      <c r="C41" s="362">
        <v>0</v>
      </c>
      <c r="D41" s="362">
        <v>14500000000</v>
      </c>
      <c r="E41" s="362">
        <v>0</v>
      </c>
      <c r="G41" s="353" t="s">
        <v>4270</v>
      </c>
      <c r="H41" s="362">
        <v>3723663374</v>
      </c>
      <c r="I41" s="362">
        <v>7223013505</v>
      </c>
      <c r="J41" s="362">
        <v>739553274</v>
      </c>
    </row>
    <row r="42" spans="1:15" ht="12.95" customHeight="1">
      <c r="A42" s="353" t="s">
        <v>4264</v>
      </c>
      <c r="B42" s="353" t="s">
        <v>4271</v>
      </c>
      <c r="C42" s="362">
        <v>0</v>
      </c>
      <c r="D42" s="362">
        <v>0</v>
      </c>
      <c r="E42" s="362">
        <v>0</v>
      </c>
      <c r="G42" s="353" t="s">
        <v>4272</v>
      </c>
      <c r="H42" s="362">
        <v>1944450042</v>
      </c>
      <c r="I42" s="362">
        <v>2045217014</v>
      </c>
      <c r="J42" s="362">
        <v>3907104303</v>
      </c>
    </row>
    <row r="43" spans="1:15" ht="12.95" customHeight="1">
      <c r="A43" s="353" t="s">
        <v>4264</v>
      </c>
      <c r="B43" s="353" t="s">
        <v>4273</v>
      </c>
      <c r="C43" s="362">
        <v>71542500000</v>
      </c>
      <c r="D43" s="362">
        <v>78821220000</v>
      </c>
      <c r="E43" s="362">
        <v>78057380000</v>
      </c>
      <c r="G43" s="353" t="s">
        <v>4274</v>
      </c>
      <c r="H43" s="362">
        <v>303282843</v>
      </c>
      <c r="I43" s="362">
        <v>2053853195</v>
      </c>
      <c r="J43" s="362">
        <v>489210947</v>
      </c>
    </row>
    <row r="44" spans="1:15" ht="12.95" customHeight="1">
      <c r="B44" s="353" t="s">
        <v>22</v>
      </c>
      <c r="C44" s="362">
        <v>475816322</v>
      </c>
      <c r="D44" s="362">
        <v>434807749</v>
      </c>
      <c r="E44" s="362">
        <v>376006543</v>
      </c>
      <c r="G44" s="353" t="s">
        <v>4275</v>
      </c>
      <c r="H44" s="362">
        <v>1877586283</v>
      </c>
      <c r="I44" s="362">
        <v>3797842485</v>
      </c>
      <c r="J44" s="362">
        <v>354060175</v>
      </c>
    </row>
    <row r="45" spans="1:15" ht="12.95" customHeight="1">
      <c r="B45" s="353" t="s">
        <v>4276</v>
      </c>
      <c r="C45" s="362">
        <v>832281026</v>
      </c>
      <c r="D45" s="362">
        <v>1035745896</v>
      </c>
      <c r="E45" s="362">
        <v>1139753900</v>
      </c>
      <c r="G45" s="353" t="s">
        <v>61</v>
      </c>
      <c r="H45" s="362">
        <v>31612007231</v>
      </c>
      <c r="I45" s="362">
        <v>31403591904</v>
      </c>
      <c r="J45" s="362">
        <v>51869278687</v>
      </c>
    </row>
    <row r="46" spans="1:15" ht="12.95" customHeight="1">
      <c r="B46" s="353" t="s">
        <v>23</v>
      </c>
      <c r="C46" s="362">
        <v>70307486156</v>
      </c>
      <c r="D46" s="362">
        <v>72338580192</v>
      </c>
      <c r="E46" s="362">
        <v>84500533668</v>
      </c>
      <c r="G46" s="353" t="s">
        <v>4277</v>
      </c>
      <c r="H46" s="362">
        <v>7694324851</v>
      </c>
      <c r="I46" s="362">
        <v>10820971158</v>
      </c>
      <c r="J46" s="362">
        <v>12219570108</v>
      </c>
    </row>
    <row r="47" spans="1:15" ht="12.95" customHeight="1">
      <c r="B47" s="353" t="s">
        <v>4278</v>
      </c>
      <c r="C47" s="362">
        <v>26614095992</v>
      </c>
      <c r="D47" s="362">
        <v>25379886146</v>
      </c>
      <c r="E47" s="362">
        <v>25554350855</v>
      </c>
      <c r="F47" s="353" t="s">
        <v>4279</v>
      </c>
      <c r="G47" s="353" t="s">
        <v>63</v>
      </c>
      <c r="H47" s="362">
        <v>23917682380</v>
      </c>
      <c r="I47" s="362">
        <v>20582620746</v>
      </c>
      <c r="J47" s="362">
        <v>39649708579</v>
      </c>
    </row>
    <row r="48" spans="1:15" ht="12.95" customHeight="1">
      <c r="B48" s="353" t="s">
        <v>4280</v>
      </c>
      <c r="C48" s="362">
        <v>9795713925</v>
      </c>
      <c r="D48" s="362">
        <v>6190993242</v>
      </c>
      <c r="E48" s="362">
        <v>5991453320</v>
      </c>
      <c r="G48" s="353" t="s">
        <v>64</v>
      </c>
      <c r="H48" s="362">
        <v>1141238484</v>
      </c>
      <c r="I48" s="362">
        <v>-835236241</v>
      </c>
      <c r="J48" s="362">
        <v>-2847768331</v>
      </c>
    </row>
    <row r="49" spans="1:10" ht="12.95" customHeight="1">
      <c r="B49" s="353" t="s">
        <v>4281</v>
      </c>
      <c r="C49" s="362">
        <v>1859398115</v>
      </c>
      <c r="D49" s="362">
        <v>1926968539</v>
      </c>
      <c r="E49" s="362">
        <v>1993142962</v>
      </c>
      <c r="G49" s="353" t="s">
        <v>80</v>
      </c>
      <c r="H49" s="362">
        <v>1094802019</v>
      </c>
      <c r="I49" s="362">
        <v>722963629</v>
      </c>
      <c r="J49" s="362">
        <v>-2888656654</v>
      </c>
    </row>
    <row r="50" spans="1:10" ht="12.95" customHeight="1">
      <c r="A50" s="353" t="s">
        <v>2057</v>
      </c>
      <c r="B50" s="353" t="s">
        <v>4282</v>
      </c>
      <c r="C50" s="362">
        <v>1964737125</v>
      </c>
      <c r="D50" s="362">
        <v>2091739527</v>
      </c>
      <c r="E50" s="362">
        <v>10517760126</v>
      </c>
      <c r="G50" s="353" t="s">
        <v>4283</v>
      </c>
      <c r="H50" s="362">
        <v>1094802019</v>
      </c>
      <c r="I50" s="362">
        <v>764524218</v>
      </c>
      <c r="J50" s="362">
        <v>-2262326366</v>
      </c>
    </row>
    <row r="51" spans="1:10" ht="12.95" customHeight="1">
      <c r="A51" s="353" t="s">
        <v>4284</v>
      </c>
      <c r="B51" s="353" t="s">
        <v>4285</v>
      </c>
      <c r="C51" s="362">
        <v>10951050616</v>
      </c>
      <c r="D51" s="362">
        <v>9599313770</v>
      </c>
      <c r="E51" s="362">
        <v>10005968425</v>
      </c>
      <c r="G51" s="353" t="s">
        <v>4286</v>
      </c>
      <c r="H51" s="362">
        <v>0</v>
      </c>
      <c r="I51" s="362">
        <v>-134116018</v>
      </c>
      <c r="J51" s="362">
        <v>70632824</v>
      </c>
    </row>
    <row r="52" spans="1:10" ht="12.95" customHeight="1">
      <c r="A52" s="353" t="s">
        <v>2056</v>
      </c>
      <c r="B52" s="353" t="s">
        <v>4287</v>
      </c>
      <c r="C52" s="362">
        <v>0</v>
      </c>
      <c r="D52" s="362">
        <v>1995025800</v>
      </c>
      <c r="E52" s="362">
        <v>0</v>
      </c>
      <c r="G52" s="353" t="s">
        <v>4288</v>
      </c>
      <c r="H52" s="362">
        <v>0</v>
      </c>
      <c r="I52" s="362">
        <v>92555429</v>
      </c>
      <c r="J52" s="362">
        <v>0</v>
      </c>
    </row>
    <row r="53" spans="1:10" ht="12.95" customHeight="1">
      <c r="A53" s="353" t="s">
        <v>2056</v>
      </c>
      <c r="B53" s="353" t="s">
        <v>4289</v>
      </c>
      <c r="C53" s="362">
        <v>0</v>
      </c>
      <c r="D53" s="362">
        <v>0</v>
      </c>
      <c r="E53" s="362">
        <v>17283566111</v>
      </c>
      <c r="G53" s="353" t="s">
        <v>1477</v>
      </c>
      <c r="H53" s="362">
        <v>0</v>
      </c>
      <c r="I53" s="362">
        <v>0</v>
      </c>
      <c r="J53" s="362">
        <v>0</v>
      </c>
    </row>
    <row r="54" spans="1:10" ht="12.95" customHeight="1">
      <c r="A54" s="353" t="s">
        <v>2056</v>
      </c>
      <c r="B54" s="353" t="s">
        <v>4290</v>
      </c>
      <c r="C54" s="362">
        <v>7309634580</v>
      </c>
      <c r="D54" s="362">
        <v>12784348574</v>
      </c>
      <c r="E54" s="362">
        <v>0</v>
      </c>
      <c r="G54" s="353" t="s">
        <v>4291</v>
      </c>
      <c r="H54" s="362">
        <v>0</v>
      </c>
      <c r="I54" s="362">
        <v>0</v>
      </c>
      <c r="J54" s="362">
        <v>-696963112</v>
      </c>
    </row>
    <row r="55" spans="1:10" ht="12.95" customHeight="1">
      <c r="A55" s="353" t="s">
        <v>2056</v>
      </c>
      <c r="B55" s="353" t="s">
        <v>4292</v>
      </c>
      <c r="C55" s="362">
        <v>0</v>
      </c>
      <c r="D55" s="362">
        <v>0</v>
      </c>
      <c r="E55" s="362">
        <v>3161871510</v>
      </c>
      <c r="G55" s="353" t="s">
        <v>65</v>
      </c>
      <c r="H55" s="362">
        <v>46436465</v>
      </c>
      <c r="I55" s="362">
        <v>-1558199870</v>
      </c>
      <c r="J55" s="362">
        <v>40888323</v>
      </c>
    </row>
    <row r="56" spans="1:10" ht="12.95" customHeight="1">
      <c r="B56" s="353" t="s">
        <v>4293</v>
      </c>
      <c r="C56" s="362">
        <v>0</v>
      </c>
      <c r="D56" s="362">
        <v>6523440</v>
      </c>
      <c r="E56" s="362">
        <v>1016640</v>
      </c>
      <c r="G56" s="353" t="s">
        <v>4294</v>
      </c>
      <c r="H56" s="362">
        <v>12004329</v>
      </c>
      <c r="I56" s="362">
        <v>340130048</v>
      </c>
      <c r="J56" s="362">
        <v>0</v>
      </c>
    </row>
    <row r="57" spans="1:10" ht="12.95" customHeight="1">
      <c r="A57" s="353" t="s">
        <v>2056</v>
      </c>
      <c r="B57" s="353" t="s">
        <v>4295</v>
      </c>
      <c r="C57" s="362">
        <v>906789732</v>
      </c>
      <c r="D57" s="362">
        <v>1140577944</v>
      </c>
      <c r="E57" s="362">
        <v>66537486</v>
      </c>
      <c r="G57" s="353" t="s">
        <v>4296</v>
      </c>
      <c r="H57" s="362">
        <v>-34434941</v>
      </c>
      <c r="I57" s="362">
        <v>-1696301158</v>
      </c>
      <c r="J57" s="362">
        <v>0</v>
      </c>
    </row>
    <row r="58" spans="1:10" ht="12.95" customHeight="1">
      <c r="B58" s="353" t="s">
        <v>4297</v>
      </c>
      <c r="C58" s="362">
        <v>9097611235</v>
      </c>
      <c r="D58" s="362">
        <v>8391401235</v>
      </c>
      <c r="E58" s="362">
        <v>8628851235</v>
      </c>
      <c r="G58" s="353" t="s">
        <v>66</v>
      </c>
      <c r="H58" s="362">
        <v>68867077</v>
      </c>
      <c r="I58" s="362">
        <v>-202028760</v>
      </c>
      <c r="J58" s="362">
        <v>40888323</v>
      </c>
    </row>
    <row r="59" spans="1:10" ht="12.95" customHeight="1">
      <c r="B59" s="353" t="s">
        <v>4298</v>
      </c>
      <c r="C59" s="362">
        <v>1470272310</v>
      </c>
      <c r="D59" s="362">
        <v>2429473865</v>
      </c>
      <c r="E59" s="362">
        <v>760597443</v>
      </c>
      <c r="G59" s="353" t="s">
        <v>67</v>
      </c>
      <c r="H59" s="362">
        <v>25058920864</v>
      </c>
      <c r="I59" s="362">
        <v>19747384505</v>
      </c>
      <c r="J59" s="362">
        <v>36801940248</v>
      </c>
    </row>
    <row r="60" spans="1:10" ht="12.95" customHeight="1">
      <c r="B60" s="353" t="s">
        <v>4299</v>
      </c>
      <c r="C60" s="362">
        <v>338182526</v>
      </c>
      <c r="D60" s="362">
        <v>402328110</v>
      </c>
      <c r="E60" s="362">
        <v>535417555</v>
      </c>
      <c r="G60" s="353" t="s">
        <v>68</v>
      </c>
      <c r="H60" s="362"/>
      <c r="I60" s="362"/>
      <c r="J60" s="362"/>
    </row>
    <row r="61" spans="1:10" ht="12.95" customHeight="1">
      <c r="B61" s="353" t="s">
        <v>32</v>
      </c>
      <c r="C61" s="362">
        <v>215036136713</v>
      </c>
      <c r="D61" s="362">
        <v>230420605365</v>
      </c>
      <c r="E61" s="362">
        <v>262516457233</v>
      </c>
      <c r="G61" s="353" t="s">
        <v>1361</v>
      </c>
      <c r="H61" s="362">
        <v>23918263458</v>
      </c>
      <c r="I61" s="362">
        <v>20644617126</v>
      </c>
      <c r="J61" s="362">
        <v>39690685288</v>
      </c>
    </row>
    <row r="62" spans="1:10" ht="12.95" customHeight="1">
      <c r="B62" s="353" t="s">
        <v>33</v>
      </c>
      <c r="C62" s="362"/>
      <c r="D62" s="362"/>
      <c r="E62" s="362"/>
      <c r="G62" s="353" t="s">
        <v>1362</v>
      </c>
      <c r="H62" s="362">
        <v>-581078</v>
      </c>
      <c r="I62" s="362">
        <v>-61996380</v>
      </c>
      <c r="J62" s="362">
        <v>-40976709</v>
      </c>
    </row>
    <row r="63" spans="1:10" ht="12.95" customHeight="1">
      <c r="B63" s="353" t="s">
        <v>34</v>
      </c>
      <c r="C63" s="362">
        <v>40632630804</v>
      </c>
      <c r="D63" s="362">
        <v>41410741520</v>
      </c>
      <c r="E63" s="362">
        <v>36350520180</v>
      </c>
      <c r="G63" s="353" t="s">
        <v>69</v>
      </c>
      <c r="H63" s="362"/>
      <c r="I63" s="362"/>
      <c r="J63" s="362"/>
    </row>
    <row r="64" spans="1:10" ht="12.95" customHeight="1">
      <c r="B64" s="353" t="s">
        <v>4300</v>
      </c>
      <c r="C64" s="362">
        <v>3780476860</v>
      </c>
      <c r="D64" s="362">
        <v>2645224393</v>
      </c>
      <c r="E64" s="362">
        <v>2803077948</v>
      </c>
      <c r="G64" s="353" t="s">
        <v>70</v>
      </c>
      <c r="H64" s="362">
        <v>25059501942</v>
      </c>
      <c r="I64" s="362">
        <v>19797830627</v>
      </c>
      <c r="J64" s="362">
        <v>36842735164</v>
      </c>
    </row>
    <row r="65" spans="1:10" ht="12.95" customHeight="1">
      <c r="A65" s="353" t="s">
        <v>4301</v>
      </c>
      <c r="B65" s="353" t="s">
        <v>4302</v>
      </c>
      <c r="C65" s="362">
        <v>300000000</v>
      </c>
      <c r="D65" s="362">
        <v>0</v>
      </c>
      <c r="E65" s="362">
        <v>3000000000</v>
      </c>
      <c r="G65" s="353" t="s">
        <v>71</v>
      </c>
      <c r="H65" s="362">
        <v>-581078</v>
      </c>
      <c r="I65" s="362">
        <v>-50446122</v>
      </c>
      <c r="J65" s="362">
        <v>-40794916</v>
      </c>
    </row>
    <row r="66" spans="1:10" ht="12.95" customHeight="1">
      <c r="A66" s="353" t="s">
        <v>4301</v>
      </c>
      <c r="B66" s="353" t="s">
        <v>4303</v>
      </c>
      <c r="C66" s="362">
        <v>6129124908</v>
      </c>
      <c r="D66" s="362">
        <v>4195187553</v>
      </c>
      <c r="E66" s="362">
        <v>5038244382</v>
      </c>
      <c r="G66" s="353" t="s">
        <v>4304</v>
      </c>
      <c r="H66" s="362"/>
      <c r="I66" s="362"/>
      <c r="J66" s="362"/>
    </row>
    <row r="67" spans="1:10" ht="12.95" customHeight="1">
      <c r="B67" s="353" t="s">
        <v>4305</v>
      </c>
      <c r="C67" s="362">
        <v>25614368846</v>
      </c>
      <c r="D67" s="362">
        <v>29708525556</v>
      </c>
      <c r="E67" s="362">
        <v>16167758492</v>
      </c>
      <c r="G67" s="353" t="s">
        <v>383</v>
      </c>
      <c r="H67" s="362">
        <v>3986</v>
      </c>
      <c r="I67" s="362">
        <v>3441</v>
      </c>
      <c r="J67" s="362">
        <v>6615</v>
      </c>
    </row>
    <row r="68" spans="1:10" ht="12.95" customHeight="1">
      <c r="B68" s="353" t="s">
        <v>4306</v>
      </c>
      <c r="C68" s="362">
        <v>4725044310</v>
      </c>
      <c r="D68" s="362">
        <v>4745968408</v>
      </c>
      <c r="E68" s="362">
        <v>9100095538</v>
      </c>
      <c r="G68" s="353" t="s">
        <v>524</v>
      </c>
      <c r="H68" s="362">
        <v>3986</v>
      </c>
      <c r="I68" s="362">
        <v>3441</v>
      </c>
      <c r="J68" s="362">
        <v>6615</v>
      </c>
    </row>
    <row r="69" spans="1:10" ht="12.95" customHeight="1">
      <c r="B69" s="353" t="s">
        <v>4307</v>
      </c>
      <c r="C69" s="362">
        <v>83615880</v>
      </c>
      <c r="D69" s="362">
        <v>115835610</v>
      </c>
      <c r="E69" s="362">
        <v>241343820</v>
      </c>
      <c r="H69" s="362"/>
      <c r="I69" s="362"/>
      <c r="J69" s="362"/>
    </row>
    <row r="70" spans="1:10" ht="12.95" customHeight="1">
      <c r="B70" s="353" t="s">
        <v>39</v>
      </c>
      <c r="C70" s="362">
        <v>5693576476</v>
      </c>
      <c r="D70" s="362">
        <v>5952549907</v>
      </c>
      <c r="E70" s="362">
        <v>5438899275</v>
      </c>
      <c r="H70" s="362"/>
      <c r="I70" s="362"/>
      <c r="J70" s="362"/>
    </row>
    <row r="71" spans="1:10" ht="12.95" customHeight="1">
      <c r="A71" s="353" t="s">
        <v>4308</v>
      </c>
      <c r="B71" s="353" t="s">
        <v>4309</v>
      </c>
      <c r="C71" s="362">
        <v>410627390</v>
      </c>
      <c r="D71" s="362">
        <v>430627390</v>
      </c>
      <c r="E71" s="362">
        <v>330627390</v>
      </c>
      <c r="H71" s="362"/>
      <c r="I71" s="362"/>
      <c r="J71" s="362"/>
    </row>
    <row r="72" spans="1:10" ht="12.95" customHeight="1">
      <c r="A72" s="353" t="s">
        <v>4308</v>
      </c>
      <c r="B72" s="353" t="s">
        <v>4310</v>
      </c>
      <c r="C72" s="362">
        <v>2635000000</v>
      </c>
      <c r="D72" s="362">
        <v>2935000000</v>
      </c>
      <c r="E72" s="362">
        <v>2399000000</v>
      </c>
      <c r="H72" s="362"/>
      <c r="I72" s="362"/>
      <c r="J72" s="362"/>
    </row>
    <row r="73" spans="1:10" ht="12.95" customHeight="1">
      <c r="B73" s="353" t="s">
        <v>4311</v>
      </c>
      <c r="C73" s="362">
        <v>305269053</v>
      </c>
      <c r="D73" s="362">
        <v>306582393</v>
      </c>
      <c r="E73" s="362">
        <v>326704085</v>
      </c>
      <c r="H73" s="362"/>
      <c r="I73" s="362"/>
      <c r="J73" s="362"/>
    </row>
    <row r="74" spans="1:10" ht="12.95" customHeight="1">
      <c r="B74" s="353" t="s">
        <v>4312</v>
      </c>
      <c r="C74" s="362">
        <v>410625377</v>
      </c>
      <c r="D74" s="362">
        <v>445298807</v>
      </c>
      <c r="E74" s="362">
        <v>436026109</v>
      </c>
      <c r="H74" s="362"/>
      <c r="I74" s="362"/>
      <c r="J74" s="362"/>
    </row>
    <row r="75" spans="1:10" ht="12.95" customHeight="1">
      <c r="B75" s="353" t="s">
        <v>4313</v>
      </c>
      <c r="C75" s="362">
        <v>592046128</v>
      </c>
      <c r="D75" s="362">
        <v>670858259</v>
      </c>
      <c r="E75" s="362">
        <v>734278728</v>
      </c>
      <c r="H75" s="362"/>
      <c r="I75" s="362"/>
      <c r="J75" s="362"/>
    </row>
    <row r="76" spans="1:10" ht="12.95" customHeight="1">
      <c r="B76" s="353" t="s">
        <v>4314</v>
      </c>
      <c r="C76" s="362">
        <v>1340008528</v>
      </c>
      <c r="D76" s="362">
        <v>1164183058</v>
      </c>
      <c r="E76" s="362">
        <v>1212262963</v>
      </c>
      <c r="H76" s="362"/>
      <c r="I76" s="362"/>
      <c r="J76" s="362"/>
    </row>
    <row r="77" spans="1:10" ht="12.95" customHeight="1">
      <c r="B77" s="353" t="s">
        <v>42</v>
      </c>
      <c r="C77" s="362">
        <v>46326207280</v>
      </c>
      <c r="D77" s="362">
        <v>47363291427</v>
      </c>
      <c r="E77" s="362">
        <v>41789419455</v>
      </c>
      <c r="H77" s="362"/>
      <c r="I77" s="362"/>
      <c r="J77" s="362"/>
    </row>
    <row r="78" spans="1:10" ht="12.95" customHeight="1">
      <c r="B78" s="353" t="s">
        <v>43</v>
      </c>
      <c r="C78" s="362"/>
      <c r="D78" s="362"/>
      <c r="E78" s="362"/>
      <c r="H78" s="362"/>
      <c r="I78" s="362"/>
      <c r="J78" s="362"/>
    </row>
    <row r="79" spans="1:10" ht="12.95" customHeight="1">
      <c r="B79" s="353" t="s">
        <v>44</v>
      </c>
      <c r="C79" s="362">
        <v>168340453942</v>
      </c>
      <c r="D79" s="362">
        <v>182738284569</v>
      </c>
      <c r="E79" s="362">
        <v>220448803325</v>
      </c>
      <c r="H79" s="362"/>
      <c r="I79" s="362"/>
      <c r="J79" s="362"/>
    </row>
    <row r="80" spans="1:10" ht="12.95" customHeight="1">
      <c r="B80" s="353" t="s">
        <v>4315</v>
      </c>
      <c r="C80" s="362">
        <v>3000000000</v>
      </c>
      <c r="D80" s="362">
        <v>3000000000</v>
      </c>
      <c r="E80" s="362">
        <v>3000000000</v>
      </c>
      <c r="H80" s="362"/>
      <c r="I80" s="362"/>
      <c r="J80" s="362"/>
    </row>
    <row r="81" spans="1:11" ht="12.95" customHeight="1">
      <c r="B81" s="353" t="s">
        <v>77</v>
      </c>
      <c r="C81" s="362">
        <v>3000000000</v>
      </c>
      <c r="D81" s="362">
        <v>3000000000</v>
      </c>
      <c r="E81" s="362">
        <v>3000000000</v>
      </c>
      <c r="H81" s="362"/>
      <c r="I81" s="362"/>
      <c r="J81" s="362"/>
    </row>
    <row r="82" spans="1:11" ht="12.95" customHeight="1">
      <c r="B82" s="353" t="s">
        <v>4316</v>
      </c>
      <c r="C82" s="362">
        <v>6520754295</v>
      </c>
      <c r="D82" s="362">
        <v>6520754295</v>
      </c>
      <c r="E82" s="362">
        <v>6520754295</v>
      </c>
      <c r="H82" s="362"/>
      <c r="I82" s="362"/>
      <c r="J82" s="362"/>
    </row>
    <row r="83" spans="1:11" ht="12.95" customHeight="1">
      <c r="B83" s="353" t="s">
        <v>4317</v>
      </c>
      <c r="C83" s="362">
        <v>1991394772</v>
      </c>
      <c r="D83" s="362">
        <v>433194902</v>
      </c>
      <c r="E83" s="362">
        <v>-574200115</v>
      </c>
      <c r="H83" s="362"/>
      <c r="I83" s="362"/>
      <c r="J83" s="362"/>
    </row>
    <row r="84" spans="1:11" ht="12.95" customHeight="1">
      <c r="B84" s="353" t="s">
        <v>4318</v>
      </c>
      <c r="C84" s="362">
        <v>156828304875</v>
      </c>
      <c r="D84" s="362">
        <v>172784335372</v>
      </c>
      <c r="E84" s="362">
        <v>211502249145</v>
      </c>
      <c r="H84" s="362"/>
      <c r="I84" s="362"/>
      <c r="J84" s="362"/>
    </row>
    <row r="85" spans="1:11" ht="12.95" customHeight="1">
      <c r="B85" s="353" t="s">
        <v>49</v>
      </c>
      <c r="C85" s="362">
        <v>369475491</v>
      </c>
      <c r="D85" s="362">
        <v>319029369</v>
      </c>
      <c r="E85" s="362">
        <v>278234453</v>
      </c>
      <c r="H85" s="362"/>
      <c r="I85" s="362"/>
      <c r="J85" s="362"/>
    </row>
    <row r="86" spans="1:11" ht="12.95" customHeight="1">
      <c r="B86" s="353" t="s">
        <v>50</v>
      </c>
      <c r="C86" s="362">
        <v>168709929433</v>
      </c>
      <c r="D86" s="362">
        <v>183057313938</v>
      </c>
      <c r="E86" s="362">
        <v>220727037778</v>
      </c>
      <c r="H86" s="362"/>
      <c r="I86" s="362"/>
      <c r="J86" s="362"/>
    </row>
    <row r="87" spans="1:11" ht="12.95" customHeight="1">
      <c r="B87" s="353" t="s">
        <v>51</v>
      </c>
      <c r="C87" s="362">
        <v>215036136713</v>
      </c>
      <c r="D87" s="362">
        <v>230420605365</v>
      </c>
      <c r="E87" s="362">
        <v>262516457233</v>
      </c>
      <c r="H87" s="362"/>
      <c r="I87" s="362"/>
      <c r="J87" s="362"/>
    </row>
    <row r="88" spans="1:11" ht="12.95" customHeight="1">
      <c r="C88" s="362"/>
      <c r="D88" s="362"/>
      <c r="E88" s="362"/>
      <c r="H88" s="362"/>
      <c r="I88" s="362"/>
      <c r="J88" s="362"/>
    </row>
    <row r="89" spans="1:11" ht="12.95" customHeight="1">
      <c r="A89" s="353" t="s">
        <v>4319</v>
      </c>
      <c r="B89" s="378" t="s">
        <v>127</v>
      </c>
      <c r="C89" s="378" t="s">
        <v>128</v>
      </c>
      <c r="D89" s="378" t="s">
        <v>129</v>
      </c>
      <c r="E89" s="378" t="s">
        <v>130</v>
      </c>
      <c r="F89" s="378" t="s">
        <v>131</v>
      </c>
      <c r="G89" s="378" t="s">
        <v>132</v>
      </c>
      <c r="H89" s="378" t="s">
        <v>133</v>
      </c>
      <c r="I89" s="378" t="s">
        <v>134</v>
      </c>
      <c r="J89" s="378" t="s">
        <v>135</v>
      </c>
      <c r="K89" s="378" t="s">
        <v>136</v>
      </c>
    </row>
    <row r="90" spans="1:11" ht="12.95" customHeight="1">
      <c r="B90" s="379" t="s">
        <v>2082</v>
      </c>
      <c r="C90" s="380">
        <v>31650</v>
      </c>
      <c r="D90" s="381">
        <v>150</v>
      </c>
      <c r="E90" s="380">
        <v>5042</v>
      </c>
      <c r="F90" s="380">
        <v>158022850</v>
      </c>
      <c r="G90" s="380">
        <v>31100</v>
      </c>
      <c r="H90" s="380">
        <v>31650</v>
      </c>
      <c r="I90" s="380">
        <v>30900</v>
      </c>
      <c r="J90" s="380">
        <v>189900</v>
      </c>
      <c r="K90" s="380">
        <v>6000000</v>
      </c>
    </row>
    <row r="91" spans="1:11" ht="12.95" customHeight="1">
      <c r="B91" s="379" t="s">
        <v>2083</v>
      </c>
      <c r="C91" s="380">
        <v>31500</v>
      </c>
      <c r="D91" s="381">
        <v>-100</v>
      </c>
      <c r="E91" s="380">
        <v>3187</v>
      </c>
      <c r="F91" s="380">
        <v>99476900</v>
      </c>
      <c r="G91" s="380">
        <v>31850</v>
      </c>
      <c r="H91" s="380">
        <v>31850</v>
      </c>
      <c r="I91" s="380">
        <v>30900</v>
      </c>
      <c r="J91" s="380">
        <v>189000</v>
      </c>
      <c r="K91" s="380">
        <v>6000000</v>
      </c>
    </row>
    <row r="92" spans="1:11" ht="12.95" customHeight="1">
      <c r="B92" s="379" t="s">
        <v>2087</v>
      </c>
      <c r="C92" s="380">
        <v>31600</v>
      </c>
      <c r="D92" s="381">
        <v>-600</v>
      </c>
      <c r="E92" s="380">
        <v>4803</v>
      </c>
      <c r="F92" s="380">
        <v>152528100</v>
      </c>
      <c r="G92" s="380">
        <v>32100</v>
      </c>
      <c r="H92" s="380">
        <v>32300</v>
      </c>
      <c r="I92" s="380">
        <v>31300</v>
      </c>
      <c r="J92" s="380">
        <v>189600</v>
      </c>
      <c r="K92" s="380">
        <v>6000000</v>
      </c>
    </row>
    <row r="93" spans="1:11" ht="12.95" customHeight="1">
      <c r="B93" s="379" t="s">
        <v>2088</v>
      </c>
      <c r="C93" s="380">
        <v>32200</v>
      </c>
      <c r="D93" s="381">
        <v>-100</v>
      </c>
      <c r="E93" s="380">
        <v>4359</v>
      </c>
      <c r="F93" s="380">
        <v>139201850</v>
      </c>
      <c r="G93" s="380">
        <v>32300</v>
      </c>
      <c r="H93" s="380">
        <v>32800</v>
      </c>
      <c r="I93" s="380">
        <v>31450</v>
      </c>
      <c r="J93" s="380">
        <v>193200</v>
      </c>
      <c r="K93" s="380">
        <v>6000000</v>
      </c>
    </row>
    <row r="94" spans="1:11" ht="12.95" customHeight="1">
      <c r="B94" s="379" t="s">
        <v>2089</v>
      </c>
      <c r="C94" s="380">
        <v>32300</v>
      </c>
      <c r="D94" s="381">
        <v>-850</v>
      </c>
      <c r="E94" s="380">
        <v>6064</v>
      </c>
      <c r="F94" s="380">
        <v>195066150</v>
      </c>
      <c r="G94" s="380">
        <v>32300</v>
      </c>
      <c r="H94" s="380">
        <v>32800</v>
      </c>
      <c r="I94" s="380">
        <v>31850</v>
      </c>
      <c r="J94" s="380">
        <v>193800</v>
      </c>
      <c r="K94" s="380">
        <v>6000000</v>
      </c>
    </row>
    <row r="95" spans="1:11" ht="12.95" customHeight="1">
      <c r="B95" s="379" t="s">
        <v>2090</v>
      </c>
      <c r="C95" s="380">
        <v>33150</v>
      </c>
      <c r="D95" s="381">
        <v>650</v>
      </c>
      <c r="E95" s="380">
        <v>5201</v>
      </c>
      <c r="F95" s="380">
        <v>168142750</v>
      </c>
      <c r="G95" s="380">
        <v>32900</v>
      </c>
      <c r="H95" s="380">
        <v>33150</v>
      </c>
      <c r="I95" s="380">
        <v>30950</v>
      </c>
      <c r="J95" s="380">
        <v>198900</v>
      </c>
      <c r="K95" s="380">
        <v>6000000</v>
      </c>
    </row>
    <row r="96" spans="1:11" ht="12.95" customHeight="1">
      <c r="B96" s="379" t="s">
        <v>2091</v>
      </c>
      <c r="C96" s="380">
        <v>32500</v>
      </c>
      <c r="D96" s="381">
        <v>-250</v>
      </c>
      <c r="E96" s="380">
        <v>3744</v>
      </c>
      <c r="F96" s="380">
        <v>120894700</v>
      </c>
      <c r="G96" s="380">
        <v>32700</v>
      </c>
      <c r="H96" s="380">
        <v>32950</v>
      </c>
      <c r="I96" s="380">
        <v>32000</v>
      </c>
      <c r="J96" s="380">
        <v>195000</v>
      </c>
      <c r="K96" s="380">
        <v>6000000</v>
      </c>
    </row>
    <row r="97" spans="2:11" ht="12.95" customHeight="1">
      <c r="B97" s="379" t="s">
        <v>2093</v>
      </c>
      <c r="C97" s="380">
        <v>32750</v>
      </c>
      <c r="D97" s="381">
        <v>300</v>
      </c>
      <c r="E97" s="380">
        <v>2079</v>
      </c>
      <c r="F97" s="380">
        <v>66933100</v>
      </c>
      <c r="G97" s="380">
        <v>32400</v>
      </c>
      <c r="H97" s="380">
        <v>32750</v>
      </c>
      <c r="I97" s="380">
        <v>31950</v>
      </c>
      <c r="J97" s="380">
        <v>196500</v>
      </c>
      <c r="K97" s="380">
        <v>6000000</v>
      </c>
    </row>
    <row r="98" spans="2:11" ht="12.95" customHeight="1">
      <c r="B98" s="379" t="s">
        <v>2096</v>
      </c>
      <c r="C98" s="380">
        <v>32450</v>
      </c>
      <c r="D98" s="381">
        <v>-100</v>
      </c>
      <c r="E98" s="380">
        <v>5938</v>
      </c>
      <c r="F98" s="380">
        <v>190998150</v>
      </c>
      <c r="G98" s="380">
        <v>32550</v>
      </c>
      <c r="H98" s="380">
        <v>32550</v>
      </c>
      <c r="I98" s="380">
        <v>32000</v>
      </c>
      <c r="J98" s="380">
        <v>194700</v>
      </c>
      <c r="K98" s="380">
        <v>6000000</v>
      </c>
    </row>
    <row r="99" spans="2:11" ht="12.95" customHeight="1">
      <c r="B99" s="379" t="s">
        <v>2098</v>
      </c>
      <c r="C99" s="380">
        <v>32550</v>
      </c>
      <c r="D99" s="381">
        <v>50</v>
      </c>
      <c r="E99" s="380">
        <v>1152</v>
      </c>
      <c r="F99" s="380">
        <v>37317800</v>
      </c>
      <c r="G99" s="380">
        <v>32500</v>
      </c>
      <c r="H99" s="380">
        <v>32650</v>
      </c>
      <c r="I99" s="380">
        <v>32300</v>
      </c>
      <c r="J99" s="380">
        <v>195300</v>
      </c>
      <c r="K99" s="380">
        <v>6000000</v>
      </c>
    </row>
    <row r="100" spans="2:11" ht="12.95" customHeight="1">
      <c r="B100" s="379" t="s">
        <v>2100</v>
      </c>
      <c r="C100" s="380">
        <v>32500</v>
      </c>
      <c r="D100" s="381">
        <v>250</v>
      </c>
      <c r="E100" s="380">
        <v>1220</v>
      </c>
      <c r="F100" s="380">
        <v>39340400</v>
      </c>
      <c r="G100" s="380">
        <v>32550</v>
      </c>
      <c r="H100" s="380">
        <v>32550</v>
      </c>
      <c r="I100" s="380">
        <v>32050</v>
      </c>
      <c r="J100" s="380">
        <v>195000</v>
      </c>
      <c r="K100" s="380">
        <v>6000000</v>
      </c>
    </row>
    <row r="101" spans="2:11" ht="12.95" customHeight="1">
      <c r="B101" s="379" t="s">
        <v>2102</v>
      </c>
      <c r="C101" s="380">
        <v>32250</v>
      </c>
      <c r="D101" s="381">
        <v>-600</v>
      </c>
      <c r="E101" s="380">
        <v>4996</v>
      </c>
      <c r="F101" s="380">
        <v>161694200</v>
      </c>
      <c r="G101" s="380">
        <v>32850</v>
      </c>
      <c r="H101" s="380">
        <v>33100</v>
      </c>
      <c r="I101" s="380">
        <v>32200</v>
      </c>
      <c r="J101" s="380">
        <v>193500</v>
      </c>
      <c r="K101" s="380">
        <v>6000000</v>
      </c>
    </row>
    <row r="102" spans="2:11" ht="12.95" customHeight="1">
      <c r="B102" s="379" t="s">
        <v>2105</v>
      </c>
      <c r="C102" s="380">
        <v>32850</v>
      </c>
      <c r="D102" s="381">
        <v>-50</v>
      </c>
      <c r="E102" s="380">
        <v>2642</v>
      </c>
      <c r="F102" s="380">
        <v>86036550</v>
      </c>
      <c r="G102" s="380">
        <v>33450</v>
      </c>
      <c r="H102" s="380">
        <v>33450</v>
      </c>
      <c r="I102" s="380">
        <v>32000</v>
      </c>
      <c r="J102" s="380">
        <v>197100</v>
      </c>
      <c r="K102" s="380">
        <v>6000000</v>
      </c>
    </row>
    <row r="103" spans="2:11" ht="12.95" customHeight="1">
      <c r="B103" s="379" t="s">
        <v>2108</v>
      </c>
      <c r="C103" s="380">
        <v>32900</v>
      </c>
      <c r="D103" s="381">
        <v>500</v>
      </c>
      <c r="E103" s="380">
        <v>8117</v>
      </c>
      <c r="F103" s="380">
        <v>268785350</v>
      </c>
      <c r="G103" s="380">
        <v>33050</v>
      </c>
      <c r="H103" s="380">
        <v>33250</v>
      </c>
      <c r="I103" s="380">
        <v>32700</v>
      </c>
      <c r="J103" s="380">
        <v>197400</v>
      </c>
      <c r="K103" s="380">
        <v>6000000</v>
      </c>
    </row>
    <row r="104" spans="2:11" ht="12.95" customHeight="1">
      <c r="B104" s="379" t="s">
        <v>2109</v>
      </c>
      <c r="C104" s="380">
        <v>32400</v>
      </c>
      <c r="D104" s="381">
        <v>50</v>
      </c>
      <c r="E104" s="380">
        <v>11900</v>
      </c>
      <c r="F104" s="380">
        <v>387584900</v>
      </c>
      <c r="G104" s="380">
        <v>32350</v>
      </c>
      <c r="H104" s="380">
        <v>33100</v>
      </c>
      <c r="I104" s="380">
        <v>32350</v>
      </c>
      <c r="J104" s="380">
        <v>194400</v>
      </c>
      <c r="K104" s="380">
        <v>6000000</v>
      </c>
    </row>
    <row r="105" spans="2:11" ht="12.95" customHeight="1">
      <c r="B105" s="379" t="s">
        <v>2112</v>
      </c>
      <c r="C105" s="380">
        <v>32350</v>
      </c>
      <c r="D105" s="380">
        <v>1050</v>
      </c>
      <c r="E105" s="380">
        <v>32204</v>
      </c>
      <c r="F105" s="380">
        <v>1062033700</v>
      </c>
      <c r="G105" s="380">
        <v>32500</v>
      </c>
      <c r="H105" s="380">
        <v>33900</v>
      </c>
      <c r="I105" s="380">
        <v>31750</v>
      </c>
      <c r="J105" s="380">
        <v>194100</v>
      </c>
      <c r="K105" s="380">
        <v>6000000</v>
      </c>
    </row>
    <row r="106" spans="2:11" ht="12.95" customHeight="1">
      <c r="B106" s="379" t="s">
        <v>2113</v>
      </c>
      <c r="C106" s="380">
        <v>31300</v>
      </c>
      <c r="D106" s="381">
        <v>-450</v>
      </c>
      <c r="E106" s="381">
        <v>737</v>
      </c>
      <c r="F106" s="380">
        <v>23013800</v>
      </c>
      <c r="G106" s="380">
        <v>31800</v>
      </c>
      <c r="H106" s="380">
        <v>31800</v>
      </c>
      <c r="I106" s="380">
        <v>31100</v>
      </c>
      <c r="J106" s="380">
        <v>187800</v>
      </c>
      <c r="K106" s="380">
        <v>6000000</v>
      </c>
    </row>
    <row r="107" spans="2:11" ht="12.95" customHeight="1">
      <c r="B107" s="379" t="s">
        <v>2114</v>
      </c>
      <c r="C107" s="380">
        <v>31750</v>
      </c>
      <c r="D107" s="381">
        <v>450</v>
      </c>
      <c r="E107" s="380">
        <v>1687</v>
      </c>
      <c r="F107" s="380">
        <v>53899200</v>
      </c>
      <c r="G107" s="380">
        <v>31350</v>
      </c>
      <c r="H107" s="380">
        <v>31750</v>
      </c>
      <c r="I107" s="380">
        <v>31000</v>
      </c>
      <c r="J107" s="380">
        <v>190500</v>
      </c>
      <c r="K107" s="380">
        <v>6000000</v>
      </c>
    </row>
    <row r="108" spans="2:11" ht="12.95" customHeight="1">
      <c r="B108" s="379" t="s">
        <v>2115</v>
      </c>
      <c r="C108" s="380">
        <v>31300</v>
      </c>
      <c r="D108" s="381">
        <v>250</v>
      </c>
      <c r="E108" s="380">
        <v>1119</v>
      </c>
      <c r="F108" s="380">
        <v>34925150</v>
      </c>
      <c r="G108" s="380">
        <v>31400</v>
      </c>
      <c r="H108" s="380">
        <v>31400</v>
      </c>
      <c r="I108" s="380">
        <v>31050</v>
      </c>
      <c r="J108" s="380">
        <v>187800</v>
      </c>
      <c r="K108" s="380">
        <v>6000000</v>
      </c>
    </row>
    <row r="109" spans="2:11" ht="12.95" customHeight="1">
      <c r="B109" s="379" t="s">
        <v>2117</v>
      </c>
      <c r="C109" s="380">
        <v>31050</v>
      </c>
      <c r="D109" s="381">
        <v>-950</v>
      </c>
      <c r="E109" s="380">
        <v>6912</v>
      </c>
      <c r="F109" s="380">
        <v>216471750</v>
      </c>
      <c r="G109" s="380">
        <v>31900</v>
      </c>
      <c r="H109" s="380">
        <v>32050</v>
      </c>
      <c r="I109" s="380">
        <v>30950</v>
      </c>
      <c r="J109" s="380">
        <v>186300</v>
      </c>
      <c r="K109" s="380">
        <v>6000000</v>
      </c>
    </row>
    <row r="110" spans="2:11" ht="12.95" customHeight="1">
      <c r="B110" s="379" t="s">
        <v>2119</v>
      </c>
      <c r="C110" s="380">
        <v>32000</v>
      </c>
      <c r="D110" s="380">
        <v>-1050</v>
      </c>
      <c r="E110" s="380">
        <v>3913</v>
      </c>
      <c r="F110" s="380">
        <v>127249500</v>
      </c>
      <c r="G110" s="380">
        <v>33250</v>
      </c>
      <c r="H110" s="380">
        <v>33350</v>
      </c>
      <c r="I110" s="380">
        <v>31800</v>
      </c>
      <c r="J110" s="380">
        <v>192000</v>
      </c>
      <c r="K110" s="380">
        <v>6000000</v>
      </c>
    </row>
    <row r="111" spans="2:11" ht="12.95" customHeight="1">
      <c r="B111" s="379" t="s">
        <v>2121</v>
      </c>
      <c r="C111" s="380">
        <v>33050</v>
      </c>
      <c r="D111" s="380">
        <v>1650</v>
      </c>
      <c r="E111" s="380">
        <v>9919</v>
      </c>
      <c r="F111" s="380">
        <v>323470500</v>
      </c>
      <c r="G111" s="380">
        <v>31400</v>
      </c>
      <c r="H111" s="380">
        <v>33100</v>
      </c>
      <c r="I111" s="380">
        <v>31000</v>
      </c>
      <c r="J111" s="380">
        <v>198300</v>
      </c>
      <c r="K111" s="380">
        <v>6000000</v>
      </c>
    </row>
    <row r="112" spans="2:11" ht="12.95" customHeight="1">
      <c r="B112" s="379" t="s">
        <v>2122</v>
      </c>
      <c r="C112" s="380">
        <v>31400</v>
      </c>
      <c r="D112" s="381">
        <v>250</v>
      </c>
      <c r="E112" s="380">
        <v>3635</v>
      </c>
      <c r="F112" s="380">
        <v>114311250</v>
      </c>
      <c r="G112" s="380">
        <v>31100</v>
      </c>
      <c r="H112" s="380">
        <v>31750</v>
      </c>
      <c r="I112" s="380">
        <v>31100</v>
      </c>
      <c r="J112" s="380">
        <v>188400</v>
      </c>
      <c r="K112" s="380">
        <v>6000000</v>
      </c>
    </row>
    <row r="113" spans="2:11" ht="12.95" customHeight="1">
      <c r="B113" s="379" t="s">
        <v>2124</v>
      </c>
      <c r="C113" s="380">
        <v>31150</v>
      </c>
      <c r="D113" s="381">
        <v>0</v>
      </c>
      <c r="E113" s="381">
        <v>761</v>
      </c>
      <c r="F113" s="380">
        <v>23819950</v>
      </c>
      <c r="G113" s="380">
        <v>31600</v>
      </c>
      <c r="H113" s="380">
        <v>31600</v>
      </c>
      <c r="I113" s="380">
        <v>31150</v>
      </c>
      <c r="J113" s="380">
        <v>186900</v>
      </c>
      <c r="K113" s="380">
        <v>6000000</v>
      </c>
    </row>
    <row r="114" spans="2:11" ht="12.95" customHeight="1">
      <c r="B114" s="379" t="s">
        <v>2126</v>
      </c>
      <c r="C114" s="380">
        <v>31150</v>
      </c>
      <c r="D114" s="381">
        <v>50</v>
      </c>
      <c r="E114" s="380">
        <v>5572</v>
      </c>
      <c r="F114" s="380">
        <v>173382550</v>
      </c>
      <c r="G114" s="380">
        <v>30950</v>
      </c>
      <c r="H114" s="380">
        <v>31300</v>
      </c>
      <c r="I114" s="380">
        <v>30950</v>
      </c>
      <c r="J114" s="380">
        <v>186900</v>
      </c>
      <c r="K114" s="380">
        <v>6000000</v>
      </c>
    </row>
    <row r="115" spans="2:11" ht="12.95" customHeight="1">
      <c r="B115" s="379" t="s">
        <v>2128</v>
      </c>
      <c r="C115" s="380">
        <v>31100</v>
      </c>
      <c r="D115" s="381">
        <v>500</v>
      </c>
      <c r="E115" s="380">
        <v>2288</v>
      </c>
      <c r="F115" s="380">
        <v>70419400</v>
      </c>
      <c r="G115" s="380">
        <v>30650</v>
      </c>
      <c r="H115" s="380">
        <v>31100</v>
      </c>
      <c r="I115" s="380">
        <v>30500</v>
      </c>
      <c r="J115" s="380">
        <v>186600</v>
      </c>
      <c r="K115" s="380">
        <v>6000000</v>
      </c>
    </row>
    <row r="116" spans="2:11" ht="12.95" customHeight="1">
      <c r="B116" s="379" t="s">
        <v>2130</v>
      </c>
      <c r="C116" s="380">
        <v>30600</v>
      </c>
      <c r="D116" s="381">
        <v>0</v>
      </c>
      <c r="E116" s="380">
        <v>2686</v>
      </c>
      <c r="F116" s="380">
        <v>81985250</v>
      </c>
      <c r="G116" s="380">
        <v>30700</v>
      </c>
      <c r="H116" s="380">
        <v>30700</v>
      </c>
      <c r="I116" s="380">
        <v>30450</v>
      </c>
      <c r="J116" s="380">
        <v>183600</v>
      </c>
      <c r="K116" s="380">
        <v>6000000</v>
      </c>
    </row>
    <row r="117" spans="2:11" ht="12.95" customHeight="1">
      <c r="B117" s="379" t="s">
        <v>2131</v>
      </c>
      <c r="C117" s="380">
        <v>30600</v>
      </c>
      <c r="D117" s="381">
        <v>-150</v>
      </c>
      <c r="E117" s="380">
        <v>1561</v>
      </c>
      <c r="F117" s="380">
        <v>48051250</v>
      </c>
      <c r="G117" s="380">
        <v>31300</v>
      </c>
      <c r="H117" s="380">
        <v>31300</v>
      </c>
      <c r="I117" s="380">
        <v>30600</v>
      </c>
      <c r="J117" s="380">
        <v>183600</v>
      </c>
      <c r="K117" s="380">
        <v>6000000</v>
      </c>
    </row>
    <row r="118" spans="2:11" ht="12.95" customHeight="1">
      <c r="B118" s="379" t="s">
        <v>2132</v>
      </c>
      <c r="C118" s="380">
        <v>30750</v>
      </c>
      <c r="D118" s="381">
        <v>500</v>
      </c>
      <c r="E118" s="380">
        <v>2514</v>
      </c>
      <c r="F118" s="380">
        <v>76544650</v>
      </c>
      <c r="G118" s="380">
        <v>30250</v>
      </c>
      <c r="H118" s="380">
        <v>30750</v>
      </c>
      <c r="I118" s="380">
        <v>30200</v>
      </c>
      <c r="J118" s="380">
        <v>184500</v>
      </c>
      <c r="K118" s="380">
        <v>6000000</v>
      </c>
    </row>
    <row r="119" spans="2:11" ht="12.95" customHeight="1">
      <c r="B119" s="379" t="s">
        <v>2133</v>
      </c>
      <c r="C119" s="380">
        <v>30250</v>
      </c>
      <c r="D119" s="381">
        <v>-150</v>
      </c>
      <c r="E119" s="381">
        <v>319</v>
      </c>
      <c r="F119" s="380">
        <v>9629350</v>
      </c>
      <c r="G119" s="380">
        <v>30400</v>
      </c>
      <c r="H119" s="380">
        <v>30400</v>
      </c>
      <c r="I119" s="380">
        <v>29900</v>
      </c>
      <c r="J119" s="380">
        <v>181500</v>
      </c>
      <c r="K119" s="380">
        <v>6000000</v>
      </c>
    </row>
    <row r="120" spans="2:11" ht="12.95" customHeight="1">
      <c r="B120" s="379" t="s">
        <v>2134</v>
      </c>
      <c r="C120" s="380">
        <v>30400</v>
      </c>
      <c r="D120" s="381">
        <v>200</v>
      </c>
      <c r="E120" s="380">
        <v>1175</v>
      </c>
      <c r="F120" s="380">
        <v>35537000</v>
      </c>
      <c r="G120" s="380">
        <v>30250</v>
      </c>
      <c r="H120" s="380">
        <v>30400</v>
      </c>
      <c r="I120" s="380">
        <v>30050</v>
      </c>
      <c r="J120" s="380">
        <v>182400</v>
      </c>
      <c r="K120" s="380">
        <v>6000000</v>
      </c>
    </row>
    <row r="121" spans="2:11" ht="12.95" customHeight="1">
      <c r="B121" s="379" t="s">
        <v>2135</v>
      </c>
      <c r="C121" s="380">
        <v>30200</v>
      </c>
      <c r="D121" s="381">
        <v>0</v>
      </c>
      <c r="E121" s="380">
        <v>1486</v>
      </c>
      <c r="F121" s="380">
        <v>45084200</v>
      </c>
      <c r="G121" s="380">
        <v>30000</v>
      </c>
      <c r="H121" s="380">
        <v>30700</v>
      </c>
      <c r="I121" s="380">
        <v>30000</v>
      </c>
      <c r="J121" s="380">
        <v>181200</v>
      </c>
      <c r="K121" s="380">
        <v>6000000</v>
      </c>
    </row>
    <row r="122" spans="2:11" ht="12.95" customHeight="1">
      <c r="B122" s="379" t="s">
        <v>2136</v>
      </c>
      <c r="C122" s="380">
        <v>30200</v>
      </c>
      <c r="D122" s="381">
        <v>200</v>
      </c>
      <c r="E122" s="380">
        <v>1634</v>
      </c>
      <c r="F122" s="380">
        <v>49205450</v>
      </c>
      <c r="G122" s="380">
        <v>30150</v>
      </c>
      <c r="H122" s="380">
        <v>30350</v>
      </c>
      <c r="I122" s="380">
        <v>29950</v>
      </c>
      <c r="J122" s="380">
        <v>181200</v>
      </c>
      <c r="K122" s="380">
        <v>6000000</v>
      </c>
    </row>
    <row r="123" spans="2:11" ht="12.95" customHeight="1">
      <c r="B123" s="379" t="s">
        <v>2137</v>
      </c>
      <c r="C123" s="380">
        <v>30000</v>
      </c>
      <c r="D123" s="381">
        <v>-200</v>
      </c>
      <c r="E123" s="380">
        <v>1037</v>
      </c>
      <c r="F123" s="380">
        <v>31206400</v>
      </c>
      <c r="G123" s="380">
        <v>30200</v>
      </c>
      <c r="H123" s="380">
        <v>30800</v>
      </c>
      <c r="I123" s="380">
        <v>30000</v>
      </c>
      <c r="J123" s="380">
        <v>180000</v>
      </c>
      <c r="K123" s="380">
        <v>6000000</v>
      </c>
    </row>
    <row r="124" spans="2:11" ht="12.95" customHeight="1">
      <c r="B124" s="379" t="s">
        <v>2138</v>
      </c>
      <c r="C124" s="380">
        <v>30200</v>
      </c>
      <c r="D124" s="381">
        <v>-100</v>
      </c>
      <c r="E124" s="380">
        <v>1287</v>
      </c>
      <c r="F124" s="380">
        <v>38996100</v>
      </c>
      <c r="G124" s="380">
        <v>30200</v>
      </c>
      <c r="H124" s="380">
        <v>30600</v>
      </c>
      <c r="I124" s="380">
        <v>30150</v>
      </c>
      <c r="J124" s="380">
        <v>181200</v>
      </c>
      <c r="K124" s="380">
        <v>6000000</v>
      </c>
    </row>
    <row r="125" spans="2:11" ht="12.95" customHeight="1">
      <c r="B125" s="379" t="s">
        <v>2139</v>
      </c>
      <c r="C125" s="380">
        <v>30300</v>
      </c>
      <c r="D125" s="381">
        <v>-400</v>
      </c>
      <c r="E125" s="380">
        <v>1664</v>
      </c>
      <c r="F125" s="380">
        <v>50517700</v>
      </c>
      <c r="G125" s="380">
        <v>30650</v>
      </c>
      <c r="H125" s="380">
        <v>30650</v>
      </c>
      <c r="I125" s="380">
        <v>30200</v>
      </c>
      <c r="J125" s="380">
        <v>181800</v>
      </c>
      <c r="K125" s="380">
        <v>6000000</v>
      </c>
    </row>
    <row r="126" spans="2:11" ht="12.95" customHeight="1">
      <c r="B126" s="379" t="s">
        <v>2140</v>
      </c>
      <c r="C126" s="380">
        <v>30700</v>
      </c>
      <c r="D126" s="381">
        <v>-50</v>
      </c>
      <c r="E126" s="380">
        <v>1014</v>
      </c>
      <c r="F126" s="380">
        <v>30913100</v>
      </c>
      <c r="G126" s="380">
        <v>30750</v>
      </c>
      <c r="H126" s="380">
        <v>30800</v>
      </c>
      <c r="I126" s="380">
        <v>30300</v>
      </c>
      <c r="J126" s="380">
        <v>184200</v>
      </c>
      <c r="K126" s="380">
        <v>6000000</v>
      </c>
    </row>
    <row r="127" spans="2:11" ht="12.95" customHeight="1">
      <c r="B127" s="379" t="s">
        <v>2144</v>
      </c>
      <c r="C127" s="380">
        <v>30750</v>
      </c>
      <c r="D127" s="381">
        <v>100</v>
      </c>
      <c r="E127" s="380">
        <v>1225</v>
      </c>
      <c r="F127" s="380">
        <v>37448950</v>
      </c>
      <c r="G127" s="380">
        <v>30650</v>
      </c>
      <c r="H127" s="380">
        <v>30850</v>
      </c>
      <c r="I127" s="380">
        <v>30250</v>
      </c>
      <c r="J127" s="380">
        <v>184500</v>
      </c>
      <c r="K127" s="380">
        <v>6000000</v>
      </c>
    </row>
    <row r="128" spans="2:11" ht="12.95" customHeight="1">
      <c r="B128" s="379" t="s">
        <v>2146</v>
      </c>
      <c r="C128" s="380">
        <v>30650</v>
      </c>
      <c r="D128" s="381">
        <v>100</v>
      </c>
      <c r="E128" s="380">
        <v>1339</v>
      </c>
      <c r="F128" s="380">
        <v>40626450</v>
      </c>
      <c r="G128" s="380">
        <v>30650</v>
      </c>
      <c r="H128" s="380">
        <v>30650</v>
      </c>
      <c r="I128" s="380">
        <v>30050</v>
      </c>
      <c r="J128" s="380">
        <v>183900</v>
      </c>
      <c r="K128" s="380">
        <v>6000000</v>
      </c>
    </row>
    <row r="129" spans="2:11" ht="12.95" customHeight="1">
      <c r="B129" s="379" t="s">
        <v>2148</v>
      </c>
      <c r="C129" s="380">
        <v>30550</v>
      </c>
      <c r="D129" s="381">
        <v>100</v>
      </c>
      <c r="E129" s="380">
        <v>2852</v>
      </c>
      <c r="F129" s="380">
        <v>86707800</v>
      </c>
      <c r="G129" s="380">
        <v>30700</v>
      </c>
      <c r="H129" s="380">
        <v>30700</v>
      </c>
      <c r="I129" s="380">
        <v>30350</v>
      </c>
      <c r="J129" s="380">
        <v>183300</v>
      </c>
      <c r="K129" s="380">
        <v>6000000</v>
      </c>
    </row>
    <row r="130" spans="2:11" ht="12.95" customHeight="1">
      <c r="B130" s="379" t="s">
        <v>2150</v>
      </c>
      <c r="C130" s="380">
        <v>30450</v>
      </c>
      <c r="D130" s="381">
        <v>350</v>
      </c>
      <c r="E130" s="381">
        <v>944</v>
      </c>
      <c r="F130" s="380">
        <v>28549850</v>
      </c>
      <c r="G130" s="380">
        <v>30250</v>
      </c>
      <c r="H130" s="380">
        <v>30850</v>
      </c>
      <c r="I130" s="380">
        <v>29750</v>
      </c>
      <c r="J130" s="380">
        <v>182700</v>
      </c>
      <c r="K130" s="380">
        <v>6000000</v>
      </c>
    </row>
    <row r="131" spans="2:11" ht="12.95" customHeight="1">
      <c r="B131" s="379" t="s">
        <v>2152</v>
      </c>
      <c r="C131" s="380">
        <v>30100</v>
      </c>
      <c r="D131" s="381">
        <v>50</v>
      </c>
      <c r="E131" s="381">
        <v>656</v>
      </c>
      <c r="F131" s="380">
        <v>19683300</v>
      </c>
      <c r="G131" s="380">
        <v>30250</v>
      </c>
      <c r="H131" s="380">
        <v>30250</v>
      </c>
      <c r="I131" s="380">
        <v>29800</v>
      </c>
      <c r="J131" s="380">
        <v>180600</v>
      </c>
      <c r="K131" s="380">
        <v>6000000</v>
      </c>
    </row>
    <row r="132" spans="2:11" ht="12.95" customHeight="1">
      <c r="B132" s="379" t="s">
        <v>2153</v>
      </c>
      <c r="C132" s="380">
        <v>30050</v>
      </c>
      <c r="D132" s="381">
        <v>200</v>
      </c>
      <c r="E132" s="380">
        <v>1597</v>
      </c>
      <c r="F132" s="380">
        <v>47776400</v>
      </c>
      <c r="G132" s="380">
        <v>29850</v>
      </c>
      <c r="H132" s="380">
        <v>30150</v>
      </c>
      <c r="I132" s="380">
        <v>29850</v>
      </c>
      <c r="J132" s="380">
        <v>180300</v>
      </c>
      <c r="K132" s="380">
        <v>6000000</v>
      </c>
    </row>
    <row r="133" spans="2:11" ht="12.95" customHeight="1">
      <c r="B133" s="379" t="s">
        <v>2156</v>
      </c>
      <c r="C133" s="380">
        <v>29850</v>
      </c>
      <c r="D133" s="381">
        <v>0</v>
      </c>
      <c r="E133" s="380">
        <v>1123</v>
      </c>
      <c r="F133" s="380">
        <v>33419350</v>
      </c>
      <c r="G133" s="380">
        <v>30200</v>
      </c>
      <c r="H133" s="380">
        <v>30200</v>
      </c>
      <c r="I133" s="380">
        <v>29600</v>
      </c>
      <c r="J133" s="380">
        <v>179100</v>
      </c>
      <c r="K133" s="380">
        <v>6000000</v>
      </c>
    </row>
    <row r="134" spans="2:11" ht="12.95" customHeight="1">
      <c r="B134" s="379" t="s">
        <v>2158</v>
      </c>
      <c r="C134" s="380">
        <v>29850</v>
      </c>
      <c r="D134" s="381">
        <v>300</v>
      </c>
      <c r="E134" s="380">
        <v>1741</v>
      </c>
      <c r="F134" s="380">
        <v>51601650</v>
      </c>
      <c r="G134" s="380">
        <v>29550</v>
      </c>
      <c r="H134" s="380">
        <v>30000</v>
      </c>
      <c r="I134" s="380">
        <v>29300</v>
      </c>
      <c r="J134" s="380">
        <v>179100</v>
      </c>
      <c r="K134" s="380">
        <v>6000000</v>
      </c>
    </row>
    <row r="135" spans="2:11" ht="12.95" customHeight="1">
      <c r="B135" s="379" t="s">
        <v>2160</v>
      </c>
      <c r="C135" s="380">
        <v>29550</v>
      </c>
      <c r="D135" s="381">
        <v>-650</v>
      </c>
      <c r="E135" s="380">
        <v>1476</v>
      </c>
      <c r="F135" s="380">
        <v>43692500</v>
      </c>
      <c r="G135" s="380">
        <v>30200</v>
      </c>
      <c r="H135" s="380">
        <v>30200</v>
      </c>
      <c r="I135" s="380">
        <v>29450</v>
      </c>
      <c r="J135" s="380">
        <v>177300</v>
      </c>
      <c r="K135" s="380">
        <v>6000000</v>
      </c>
    </row>
    <row r="136" spans="2:11" ht="12.95" customHeight="1">
      <c r="B136" s="379" t="s">
        <v>2161</v>
      </c>
      <c r="C136" s="380">
        <v>30200</v>
      </c>
      <c r="D136" s="381">
        <v>200</v>
      </c>
      <c r="E136" s="381">
        <v>780</v>
      </c>
      <c r="F136" s="380">
        <v>23290800</v>
      </c>
      <c r="G136" s="380">
        <v>30200</v>
      </c>
      <c r="H136" s="380">
        <v>30200</v>
      </c>
      <c r="I136" s="380">
        <v>29800</v>
      </c>
      <c r="J136" s="380">
        <v>181200</v>
      </c>
      <c r="K136" s="380">
        <v>6000000</v>
      </c>
    </row>
    <row r="137" spans="2:11" ht="12.95" customHeight="1">
      <c r="B137" s="379" t="s">
        <v>2162</v>
      </c>
      <c r="C137" s="380">
        <v>30000</v>
      </c>
      <c r="D137" s="381">
        <v>-100</v>
      </c>
      <c r="E137" s="380">
        <v>2032</v>
      </c>
      <c r="F137" s="380">
        <v>60280000</v>
      </c>
      <c r="G137" s="380">
        <v>30150</v>
      </c>
      <c r="H137" s="380">
        <v>30200</v>
      </c>
      <c r="I137" s="380">
        <v>29450</v>
      </c>
      <c r="J137" s="380">
        <v>180000</v>
      </c>
      <c r="K137" s="380">
        <v>6000000</v>
      </c>
    </row>
    <row r="138" spans="2:11" ht="12.95" customHeight="1">
      <c r="B138" s="379" t="s">
        <v>2163</v>
      </c>
      <c r="C138" s="380">
        <v>30100</v>
      </c>
      <c r="D138" s="381">
        <v>300</v>
      </c>
      <c r="E138" s="380">
        <v>4415</v>
      </c>
      <c r="F138" s="380">
        <v>130750600</v>
      </c>
      <c r="G138" s="380">
        <v>30000</v>
      </c>
      <c r="H138" s="380">
        <v>30100</v>
      </c>
      <c r="I138" s="380">
        <v>29150</v>
      </c>
      <c r="J138" s="380">
        <v>180600</v>
      </c>
      <c r="K138" s="380">
        <v>6000000</v>
      </c>
    </row>
    <row r="139" spans="2:11" ht="12.95" customHeight="1">
      <c r="B139" s="379" t="s">
        <v>2165</v>
      </c>
      <c r="C139" s="380">
        <v>29800</v>
      </c>
      <c r="D139" s="381">
        <v>250</v>
      </c>
      <c r="E139" s="380">
        <v>2218</v>
      </c>
      <c r="F139" s="380">
        <v>65693850</v>
      </c>
      <c r="G139" s="380">
        <v>29550</v>
      </c>
      <c r="H139" s="380">
        <v>29800</v>
      </c>
      <c r="I139" s="380">
        <v>29100</v>
      </c>
      <c r="J139" s="380">
        <v>178800</v>
      </c>
      <c r="K139" s="380">
        <v>6000000</v>
      </c>
    </row>
    <row r="140" spans="2:11" ht="12.95" customHeight="1">
      <c r="B140" s="379" t="s">
        <v>2166</v>
      </c>
      <c r="C140" s="380">
        <v>29550</v>
      </c>
      <c r="D140" s="381">
        <v>-50</v>
      </c>
      <c r="E140" s="381">
        <v>587</v>
      </c>
      <c r="F140" s="380">
        <v>17837850</v>
      </c>
      <c r="G140" s="380">
        <v>29600</v>
      </c>
      <c r="H140" s="380">
        <v>29600</v>
      </c>
      <c r="I140" s="380">
        <v>29300</v>
      </c>
      <c r="J140" s="380">
        <v>177300</v>
      </c>
      <c r="K140" s="380">
        <v>6000000</v>
      </c>
    </row>
    <row r="141" spans="2:11" ht="12.95" customHeight="1">
      <c r="B141" s="379" t="s">
        <v>2167</v>
      </c>
      <c r="C141" s="380">
        <v>29600</v>
      </c>
      <c r="D141" s="381">
        <v>600</v>
      </c>
      <c r="E141" s="380">
        <v>1793</v>
      </c>
      <c r="F141" s="380">
        <v>52077550</v>
      </c>
      <c r="G141" s="380">
        <v>29000</v>
      </c>
      <c r="H141" s="380">
        <v>29600</v>
      </c>
      <c r="I141" s="380">
        <v>28400</v>
      </c>
      <c r="J141" s="380">
        <v>177600</v>
      </c>
      <c r="K141" s="380">
        <v>6000000</v>
      </c>
    </row>
    <row r="142" spans="2:11" ht="12.95" customHeight="1">
      <c r="B142" s="379" t="s">
        <v>2168</v>
      </c>
      <c r="C142" s="380">
        <v>29000</v>
      </c>
      <c r="D142" s="381">
        <v>350</v>
      </c>
      <c r="E142" s="381">
        <v>691</v>
      </c>
      <c r="F142" s="380">
        <v>19833050</v>
      </c>
      <c r="G142" s="380">
        <v>29550</v>
      </c>
      <c r="H142" s="380">
        <v>29550</v>
      </c>
      <c r="I142" s="380">
        <v>28250</v>
      </c>
      <c r="J142" s="380">
        <v>174000</v>
      </c>
      <c r="K142" s="380">
        <v>6000000</v>
      </c>
    </row>
    <row r="143" spans="2:11" ht="12.95" customHeight="1">
      <c r="B143" s="379" t="s">
        <v>2170</v>
      </c>
      <c r="C143" s="380">
        <v>28650</v>
      </c>
      <c r="D143" s="381">
        <v>0</v>
      </c>
      <c r="E143" s="381">
        <v>293</v>
      </c>
      <c r="F143" s="380">
        <v>8396650</v>
      </c>
      <c r="G143" s="380">
        <v>29450</v>
      </c>
      <c r="H143" s="380">
        <v>29450</v>
      </c>
      <c r="I143" s="380">
        <v>28650</v>
      </c>
      <c r="J143" s="380">
        <v>171900</v>
      </c>
      <c r="K143" s="380">
        <v>6000000</v>
      </c>
    </row>
    <row r="144" spans="2:11" ht="12.95" customHeight="1">
      <c r="B144" s="379" t="s">
        <v>2171</v>
      </c>
      <c r="C144" s="380">
        <v>28650</v>
      </c>
      <c r="D144" s="381">
        <v>0</v>
      </c>
      <c r="E144" s="381">
        <v>985</v>
      </c>
      <c r="F144" s="380">
        <v>28317050</v>
      </c>
      <c r="G144" s="380">
        <v>29100</v>
      </c>
      <c r="H144" s="380">
        <v>29100</v>
      </c>
      <c r="I144" s="380">
        <v>28600</v>
      </c>
      <c r="J144" s="380">
        <v>171900</v>
      </c>
      <c r="K144" s="380">
        <v>6000000</v>
      </c>
    </row>
    <row r="145" spans="2:11" ht="12.95" customHeight="1">
      <c r="B145" s="379" t="s">
        <v>2173</v>
      </c>
      <c r="C145" s="380">
        <v>28650</v>
      </c>
      <c r="D145" s="381">
        <v>50</v>
      </c>
      <c r="E145" s="380">
        <v>3131</v>
      </c>
      <c r="F145" s="380">
        <v>89691350</v>
      </c>
      <c r="G145" s="380">
        <v>28450</v>
      </c>
      <c r="H145" s="380">
        <v>29000</v>
      </c>
      <c r="I145" s="380">
        <v>28100</v>
      </c>
      <c r="J145" s="380">
        <v>171900</v>
      </c>
      <c r="K145" s="380">
        <v>6000000</v>
      </c>
    </row>
    <row r="146" spans="2:11" ht="12.95" customHeight="1">
      <c r="B146" s="379" t="s">
        <v>2174</v>
      </c>
      <c r="C146" s="380">
        <v>28600</v>
      </c>
      <c r="D146" s="381">
        <v>-50</v>
      </c>
      <c r="E146" s="380">
        <v>1317</v>
      </c>
      <c r="F146" s="380">
        <v>37153750</v>
      </c>
      <c r="G146" s="380">
        <v>28100</v>
      </c>
      <c r="H146" s="380">
        <v>28900</v>
      </c>
      <c r="I146" s="380">
        <v>27900</v>
      </c>
      <c r="J146" s="380">
        <v>171600</v>
      </c>
      <c r="K146" s="380">
        <v>6000000</v>
      </c>
    </row>
    <row r="147" spans="2:11" ht="12.95" customHeight="1">
      <c r="B147" s="379" t="s">
        <v>2176</v>
      </c>
      <c r="C147" s="380">
        <v>28650</v>
      </c>
      <c r="D147" s="381">
        <v>-850</v>
      </c>
      <c r="E147" s="380">
        <v>1411</v>
      </c>
      <c r="F147" s="380">
        <v>40442000</v>
      </c>
      <c r="G147" s="380">
        <v>28900</v>
      </c>
      <c r="H147" s="380">
        <v>29400</v>
      </c>
      <c r="I147" s="380">
        <v>28350</v>
      </c>
      <c r="J147" s="380">
        <v>171900</v>
      </c>
      <c r="K147" s="380">
        <v>6000000</v>
      </c>
    </row>
    <row r="148" spans="2:11" ht="12.95" customHeight="1">
      <c r="B148" s="379" t="s">
        <v>2177</v>
      </c>
      <c r="C148" s="380">
        <v>29500</v>
      </c>
      <c r="D148" s="381">
        <v>-150</v>
      </c>
      <c r="E148" s="380">
        <v>2060</v>
      </c>
      <c r="F148" s="380">
        <v>60048300</v>
      </c>
      <c r="G148" s="380">
        <v>30150</v>
      </c>
      <c r="H148" s="380">
        <v>30150</v>
      </c>
      <c r="I148" s="380">
        <v>28750</v>
      </c>
      <c r="J148" s="380">
        <v>177000</v>
      </c>
      <c r="K148" s="380">
        <v>6000000</v>
      </c>
    </row>
    <row r="149" spans="2:11" ht="12.95" customHeight="1">
      <c r="B149" s="379" t="s">
        <v>2179</v>
      </c>
      <c r="C149" s="380">
        <v>29650</v>
      </c>
      <c r="D149" s="381">
        <v>50</v>
      </c>
      <c r="E149" s="380">
        <v>2853</v>
      </c>
      <c r="F149" s="380">
        <v>84007550</v>
      </c>
      <c r="G149" s="380">
        <v>29950</v>
      </c>
      <c r="H149" s="380">
        <v>29950</v>
      </c>
      <c r="I149" s="380">
        <v>29050</v>
      </c>
      <c r="J149" s="380">
        <v>177900</v>
      </c>
      <c r="K149" s="380">
        <v>6000000</v>
      </c>
    </row>
    <row r="150" spans="2:11" ht="12.95" customHeight="1">
      <c r="B150" s="379" t="s">
        <v>2180</v>
      </c>
      <c r="C150" s="380">
        <v>29600</v>
      </c>
      <c r="D150" s="381">
        <v>-350</v>
      </c>
      <c r="E150" s="380">
        <v>1157</v>
      </c>
      <c r="F150" s="380">
        <v>33823750</v>
      </c>
      <c r="G150" s="380">
        <v>29800</v>
      </c>
      <c r="H150" s="380">
        <v>29850</v>
      </c>
      <c r="I150" s="380">
        <v>29000</v>
      </c>
      <c r="J150" s="380">
        <v>177600</v>
      </c>
      <c r="K150" s="380">
        <v>6000000</v>
      </c>
    </row>
    <row r="151" spans="2:11" ht="12.95" customHeight="1">
      <c r="B151" s="379" t="s">
        <v>2183</v>
      </c>
      <c r="C151" s="380">
        <v>29950</v>
      </c>
      <c r="D151" s="381">
        <v>-300</v>
      </c>
      <c r="E151" s="380">
        <v>1377</v>
      </c>
      <c r="F151" s="380">
        <v>41237750</v>
      </c>
      <c r="G151" s="380">
        <v>29800</v>
      </c>
      <c r="H151" s="380">
        <v>30600</v>
      </c>
      <c r="I151" s="380">
        <v>29700</v>
      </c>
      <c r="J151" s="380">
        <v>179700</v>
      </c>
      <c r="K151" s="380">
        <v>6000000</v>
      </c>
    </row>
    <row r="152" spans="2:11" ht="12.95" customHeight="1">
      <c r="B152" s="379" t="s">
        <v>2185</v>
      </c>
      <c r="C152" s="380">
        <v>30250</v>
      </c>
      <c r="D152" s="381">
        <v>-650</v>
      </c>
      <c r="E152" s="381">
        <v>421</v>
      </c>
      <c r="F152" s="380">
        <v>12715100</v>
      </c>
      <c r="G152" s="380">
        <v>30000</v>
      </c>
      <c r="H152" s="380">
        <v>30700</v>
      </c>
      <c r="I152" s="380">
        <v>30000</v>
      </c>
      <c r="J152" s="380">
        <v>181500</v>
      </c>
      <c r="K152" s="380">
        <v>6000000</v>
      </c>
    </row>
    <row r="153" spans="2:11" ht="12.95" customHeight="1">
      <c r="B153" s="379" t="s">
        <v>2187</v>
      </c>
      <c r="C153" s="380">
        <v>30900</v>
      </c>
      <c r="D153" s="381">
        <v>250</v>
      </c>
      <c r="E153" s="380">
        <v>1647</v>
      </c>
      <c r="F153" s="380">
        <v>51136900</v>
      </c>
      <c r="G153" s="380">
        <v>29900</v>
      </c>
      <c r="H153" s="380">
        <v>31550</v>
      </c>
      <c r="I153" s="380">
        <v>29900</v>
      </c>
      <c r="J153" s="380">
        <v>185400</v>
      </c>
      <c r="K153" s="380">
        <v>6000000</v>
      </c>
    </row>
    <row r="154" spans="2:11" ht="12.95" customHeight="1">
      <c r="B154" s="379" t="s">
        <v>2188</v>
      </c>
      <c r="C154" s="380">
        <v>30650</v>
      </c>
      <c r="D154" s="381">
        <v>-100</v>
      </c>
      <c r="E154" s="380">
        <v>2072</v>
      </c>
      <c r="F154" s="380">
        <v>63022200</v>
      </c>
      <c r="G154" s="380">
        <v>30650</v>
      </c>
      <c r="H154" s="380">
        <v>30750</v>
      </c>
      <c r="I154" s="380">
        <v>29900</v>
      </c>
      <c r="J154" s="380">
        <v>183900</v>
      </c>
      <c r="K154" s="380">
        <v>6000000</v>
      </c>
    </row>
    <row r="155" spans="2:11" ht="12.95" customHeight="1">
      <c r="B155" s="379" t="s">
        <v>2193</v>
      </c>
      <c r="C155" s="380">
        <v>30750</v>
      </c>
      <c r="D155" s="381">
        <v>650</v>
      </c>
      <c r="E155" s="381">
        <v>437</v>
      </c>
      <c r="F155" s="380">
        <v>13753950</v>
      </c>
      <c r="G155" s="380">
        <v>30100</v>
      </c>
      <c r="H155" s="380">
        <v>30850</v>
      </c>
      <c r="I155" s="380">
        <v>30100</v>
      </c>
      <c r="J155" s="380">
        <v>184500</v>
      </c>
      <c r="K155" s="380">
        <v>6000000</v>
      </c>
    </row>
    <row r="156" spans="2:11" ht="12.95" customHeight="1">
      <c r="B156" s="379" t="s">
        <v>2196</v>
      </c>
      <c r="C156" s="380">
        <v>30100</v>
      </c>
      <c r="D156" s="381">
        <v>-700</v>
      </c>
      <c r="E156" s="381">
        <v>710</v>
      </c>
      <c r="F156" s="380">
        <v>21376600</v>
      </c>
      <c r="G156" s="380">
        <v>30200</v>
      </c>
      <c r="H156" s="380">
        <v>30750</v>
      </c>
      <c r="I156" s="380">
        <v>30000</v>
      </c>
      <c r="J156" s="380">
        <v>180600</v>
      </c>
      <c r="K156" s="380">
        <v>6000000</v>
      </c>
    </row>
    <row r="157" spans="2:11" ht="12.95" customHeight="1">
      <c r="B157" s="379" t="s">
        <v>2197</v>
      </c>
      <c r="C157" s="380">
        <v>30800</v>
      </c>
      <c r="D157" s="381">
        <v>-900</v>
      </c>
      <c r="E157" s="380">
        <v>1185</v>
      </c>
      <c r="F157" s="380">
        <v>36878950</v>
      </c>
      <c r="G157" s="380">
        <v>31550</v>
      </c>
      <c r="H157" s="380">
        <v>31550</v>
      </c>
      <c r="I157" s="380">
        <v>30700</v>
      </c>
      <c r="J157" s="380">
        <v>184800</v>
      </c>
      <c r="K157" s="380">
        <v>6000000</v>
      </c>
    </row>
    <row r="158" spans="2:11" ht="12.95" customHeight="1">
      <c r="B158" s="379" t="s">
        <v>2200</v>
      </c>
      <c r="C158" s="380">
        <v>31700</v>
      </c>
      <c r="D158" s="381">
        <v>500</v>
      </c>
      <c r="E158" s="380">
        <v>1632</v>
      </c>
      <c r="F158" s="380">
        <v>51368150</v>
      </c>
      <c r="G158" s="380">
        <v>31350</v>
      </c>
      <c r="H158" s="380">
        <v>31700</v>
      </c>
      <c r="I158" s="380">
        <v>31150</v>
      </c>
      <c r="J158" s="380">
        <v>190200</v>
      </c>
      <c r="K158" s="380">
        <v>6000000</v>
      </c>
    </row>
    <row r="159" spans="2:11" ht="12.95" customHeight="1">
      <c r="B159" s="379" t="s">
        <v>2201</v>
      </c>
      <c r="C159" s="380">
        <v>31200</v>
      </c>
      <c r="D159" s="381">
        <v>200</v>
      </c>
      <c r="E159" s="381">
        <v>598</v>
      </c>
      <c r="F159" s="380">
        <v>18601750</v>
      </c>
      <c r="G159" s="380">
        <v>31000</v>
      </c>
      <c r="H159" s="380">
        <v>31350</v>
      </c>
      <c r="I159" s="380">
        <v>30600</v>
      </c>
      <c r="J159" s="380">
        <v>187200</v>
      </c>
      <c r="K159" s="380">
        <v>6000000</v>
      </c>
    </row>
    <row r="160" spans="2:11" ht="12.95" customHeight="1">
      <c r="B160" s="379" t="s">
        <v>2204</v>
      </c>
      <c r="C160" s="380">
        <v>31000</v>
      </c>
      <c r="D160" s="381">
        <v>350</v>
      </c>
      <c r="E160" s="380">
        <v>1472</v>
      </c>
      <c r="F160" s="380">
        <v>45181650</v>
      </c>
      <c r="G160" s="380">
        <v>30200</v>
      </c>
      <c r="H160" s="380">
        <v>31000</v>
      </c>
      <c r="I160" s="380">
        <v>30200</v>
      </c>
      <c r="J160" s="380">
        <v>186000</v>
      </c>
      <c r="K160" s="380">
        <v>6000000</v>
      </c>
    </row>
    <row r="161" spans="2:11" ht="12.95" customHeight="1">
      <c r="B161" s="379" t="s">
        <v>2206</v>
      </c>
      <c r="C161" s="380">
        <v>30650</v>
      </c>
      <c r="D161" s="381">
        <v>50</v>
      </c>
      <c r="E161" s="380">
        <v>2069</v>
      </c>
      <c r="F161" s="380">
        <v>63554350</v>
      </c>
      <c r="G161" s="380">
        <v>30750</v>
      </c>
      <c r="H161" s="380">
        <v>31000</v>
      </c>
      <c r="I161" s="380">
        <v>30350</v>
      </c>
      <c r="J161" s="380">
        <v>183900</v>
      </c>
      <c r="K161" s="380">
        <v>6000000</v>
      </c>
    </row>
    <row r="162" spans="2:11" ht="12.95" customHeight="1">
      <c r="B162" s="379" t="s">
        <v>2207</v>
      </c>
      <c r="C162" s="380">
        <v>30600</v>
      </c>
      <c r="D162" s="381">
        <v>50</v>
      </c>
      <c r="E162" s="380">
        <v>2781</v>
      </c>
      <c r="F162" s="380">
        <v>83761700</v>
      </c>
      <c r="G162" s="380">
        <v>30550</v>
      </c>
      <c r="H162" s="380">
        <v>30600</v>
      </c>
      <c r="I162" s="380">
        <v>29800</v>
      </c>
      <c r="J162" s="380">
        <v>183600</v>
      </c>
      <c r="K162" s="380">
        <v>6000000</v>
      </c>
    </row>
    <row r="163" spans="2:11" ht="12.95" customHeight="1">
      <c r="B163" s="379" t="s">
        <v>2209</v>
      </c>
      <c r="C163" s="380">
        <v>30550</v>
      </c>
      <c r="D163" s="381">
        <v>550</v>
      </c>
      <c r="E163" s="380">
        <v>1734</v>
      </c>
      <c r="F163" s="380">
        <v>52881550</v>
      </c>
      <c r="G163" s="380">
        <v>29800</v>
      </c>
      <c r="H163" s="380">
        <v>30550</v>
      </c>
      <c r="I163" s="380">
        <v>29800</v>
      </c>
      <c r="J163" s="380">
        <v>183300</v>
      </c>
      <c r="K163" s="380">
        <v>6000000</v>
      </c>
    </row>
    <row r="164" spans="2:11" ht="12.95" customHeight="1">
      <c r="B164" s="379" t="s">
        <v>2211</v>
      </c>
      <c r="C164" s="380">
        <v>30000</v>
      </c>
      <c r="D164" s="381">
        <v>-150</v>
      </c>
      <c r="E164" s="380">
        <v>3896</v>
      </c>
      <c r="F164" s="380">
        <v>116483200</v>
      </c>
      <c r="G164" s="380">
        <v>30200</v>
      </c>
      <c r="H164" s="380">
        <v>30200</v>
      </c>
      <c r="I164" s="380">
        <v>29750</v>
      </c>
      <c r="J164" s="380">
        <v>180000</v>
      </c>
      <c r="K164" s="380">
        <v>6000000</v>
      </c>
    </row>
    <row r="165" spans="2:11" ht="12.95" customHeight="1">
      <c r="B165" s="379" t="s">
        <v>2212</v>
      </c>
      <c r="C165" s="380">
        <v>30150</v>
      </c>
      <c r="D165" s="380">
        <v>1000</v>
      </c>
      <c r="E165" s="380">
        <v>7125</v>
      </c>
      <c r="F165" s="380">
        <v>212895600</v>
      </c>
      <c r="G165" s="380">
        <v>29050</v>
      </c>
      <c r="H165" s="380">
        <v>30600</v>
      </c>
      <c r="I165" s="380">
        <v>28750</v>
      </c>
      <c r="J165" s="380">
        <v>180900</v>
      </c>
      <c r="K165" s="380">
        <v>6000000</v>
      </c>
    </row>
    <row r="166" spans="2:11" ht="12.95" customHeight="1">
      <c r="B166" s="379" t="s">
        <v>2215</v>
      </c>
      <c r="C166" s="380">
        <v>29150</v>
      </c>
      <c r="D166" s="381">
        <v>250</v>
      </c>
      <c r="E166" s="380">
        <v>4039</v>
      </c>
      <c r="F166" s="380">
        <v>116978450</v>
      </c>
      <c r="G166" s="380">
        <v>29000</v>
      </c>
      <c r="H166" s="380">
        <v>29150</v>
      </c>
      <c r="I166" s="380">
        <v>28850</v>
      </c>
      <c r="J166" s="380">
        <v>174900</v>
      </c>
      <c r="K166" s="380">
        <v>6000000</v>
      </c>
    </row>
    <row r="167" spans="2:11" ht="12.95" customHeight="1">
      <c r="B167" s="379" t="s">
        <v>2216</v>
      </c>
      <c r="C167" s="380">
        <v>28900</v>
      </c>
      <c r="D167" s="381">
        <v>-400</v>
      </c>
      <c r="E167" s="380">
        <v>6296</v>
      </c>
      <c r="F167" s="380">
        <v>182951050</v>
      </c>
      <c r="G167" s="380">
        <v>29500</v>
      </c>
      <c r="H167" s="380">
        <v>29500</v>
      </c>
      <c r="I167" s="380">
        <v>28900</v>
      </c>
      <c r="J167" s="380">
        <v>173400</v>
      </c>
      <c r="K167" s="380">
        <v>6000000</v>
      </c>
    </row>
    <row r="168" spans="2:11" ht="12.95" customHeight="1">
      <c r="B168" s="379" t="s">
        <v>2217</v>
      </c>
      <c r="C168" s="380">
        <v>29300</v>
      </c>
      <c r="D168" s="381">
        <v>0</v>
      </c>
      <c r="E168" s="380">
        <v>3298</v>
      </c>
      <c r="F168" s="380">
        <v>96935200</v>
      </c>
      <c r="G168" s="380">
        <v>29600</v>
      </c>
      <c r="H168" s="380">
        <v>29700</v>
      </c>
      <c r="I168" s="380">
        <v>29000</v>
      </c>
      <c r="J168" s="380">
        <v>175800</v>
      </c>
      <c r="K168" s="380">
        <v>6000000</v>
      </c>
    </row>
    <row r="169" spans="2:11" ht="12.95" customHeight="1">
      <c r="B169" s="379" t="s">
        <v>2218</v>
      </c>
      <c r="C169" s="380">
        <v>29300</v>
      </c>
      <c r="D169" s="381">
        <v>850</v>
      </c>
      <c r="E169" s="380">
        <v>2790</v>
      </c>
      <c r="F169" s="380">
        <v>81215950</v>
      </c>
      <c r="G169" s="380">
        <v>29500</v>
      </c>
      <c r="H169" s="380">
        <v>29500</v>
      </c>
      <c r="I169" s="380">
        <v>28600</v>
      </c>
      <c r="J169" s="380">
        <v>175800</v>
      </c>
      <c r="K169" s="380">
        <v>6000000</v>
      </c>
    </row>
    <row r="170" spans="2:11" ht="12.95" customHeight="1">
      <c r="B170" s="379" t="s">
        <v>2219</v>
      </c>
      <c r="C170" s="380">
        <v>28450</v>
      </c>
      <c r="D170" s="381">
        <v>100</v>
      </c>
      <c r="E170" s="380">
        <v>5598</v>
      </c>
      <c r="F170" s="380">
        <v>158748300</v>
      </c>
      <c r="G170" s="380">
        <v>28250</v>
      </c>
      <c r="H170" s="380">
        <v>28500</v>
      </c>
      <c r="I170" s="380">
        <v>28250</v>
      </c>
      <c r="J170" s="380">
        <v>170700</v>
      </c>
      <c r="K170" s="380">
        <v>6000000</v>
      </c>
    </row>
    <row r="171" spans="2:11" ht="12.95" customHeight="1">
      <c r="B171" s="379" t="s">
        <v>2221</v>
      </c>
      <c r="C171" s="380">
        <v>28350</v>
      </c>
      <c r="D171" s="381">
        <v>50</v>
      </c>
      <c r="E171" s="380">
        <v>2757</v>
      </c>
      <c r="F171" s="380">
        <v>77952350</v>
      </c>
      <c r="G171" s="380">
        <v>28300</v>
      </c>
      <c r="H171" s="380">
        <v>28400</v>
      </c>
      <c r="I171" s="380">
        <v>28100</v>
      </c>
      <c r="J171" s="380">
        <v>170100</v>
      </c>
      <c r="K171" s="380">
        <v>6000000</v>
      </c>
    </row>
    <row r="172" spans="2:11" ht="12.95" customHeight="1">
      <c r="B172" s="379" t="s">
        <v>2222</v>
      </c>
      <c r="C172" s="380">
        <v>28300</v>
      </c>
      <c r="D172" s="381">
        <v>600</v>
      </c>
      <c r="E172" s="380">
        <v>4475</v>
      </c>
      <c r="F172" s="380">
        <v>125915400</v>
      </c>
      <c r="G172" s="380">
        <v>27800</v>
      </c>
      <c r="H172" s="380">
        <v>28350</v>
      </c>
      <c r="I172" s="380">
        <v>27800</v>
      </c>
      <c r="J172" s="380">
        <v>169800</v>
      </c>
      <c r="K172" s="380">
        <v>6000000</v>
      </c>
    </row>
    <row r="173" spans="2:11" ht="12.95" customHeight="1">
      <c r="B173" s="379" t="s">
        <v>2223</v>
      </c>
      <c r="C173" s="380">
        <v>27700</v>
      </c>
      <c r="D173" s="381">
        <v>-50</v>
      </c>
      <c r="E173" s="380">
        <v>4361</v>
      </c>
      <c r="F173" s="380">
        <v>120584750</v>
      </c>
      <c r="G173" s="380">
        <v>27750</v>
      </c>
      <c r="H173" s="380">
        <v>28000</v>
      </c>
      <c r="I173" s="380">
        <v>27500</v>
      </c>
      <c r="J173" s="380">
        <v>166200</v>
      </c>
      <c r="K173" s="380">
        <v>6000000</v>
      </c>
    </row>
    <row r="174" spans="2:11" ht="12.95" customHeight="1">
      <c r="B174" s="379" t="s">
        <v>2224</v>
      </c>
      <c r="C174" s="380">
        <v>27750</v>
      </c>
      <c r="D174" s="381">
        <v>-50</v>
      </c>
      <c r="E174" s="380">
        <v>5932</v>
      </c>
      <c r="F174" s="380">
        <v>164954900</v>
      </c>
      <c r="G174" s="380">
        <v>27600</v>
      </c>
      <c r="H174" s="380">
        <v>28100</v>
      </c>
      <c r="I174" s="380">
        <v>27500</v>
      </c>
      <c r="J174" s="380">
        <v>166500</v>
      </c>
      <c r="K174" s="380">
        <v>6000000</v>
      </c>
    </row>
    <row r="175" spans="2:11" ht="12.95" customHeight="1">
      <c r="B175" s="379" t="s">
        <v>2226</v>
      </c>
      <c r="C175" s="380">
        <v>27800</v>
      </c>
      <c r="D175" s="381">
        <v>-600</v>
      </c>
      <c r="E175" s="380">
        <v>4165</v>
      </c>
      <c r="F175" s="380">
        <v>116207750</v>
      </c>
      <c r="G175" s="380">
        <v>28400</v>
      </c>
      <c r="H175" s="380">
        <v>28400</v>
      </c>
      <c r="I175" s="380">
        <v>27700</v>
      </c>
      <c r="J175" s="380">
        <v>166800</v>
      </c>
      <c r="K175" s="380">
        <v>6000000</v>
      </c>
    </row>
    <row r="176" spans="2:11" ht="12.95" customHeight="1">
      <c r="B176" s="379" t="s">
        <v>2227</v>
      </c>
      <c r="C176" s="380">
        <v>28400</v>
      </c>
      <c r="D176" s="381">
        <v>-500</v>
      </c>
      <c r="E176" s="380">
        <v>3617</v>
      </c>
      <c r="F176" s="380">
        <v>102492400</v>
      </c>
      <c r="G176" s="380">
        <v>29000</v>
      </c>
      <c r="H176" s="380">
        <v>29000</v>
      </c>
      <c r="I176" s="380">
        <v>28000</v>
      </c>
      <c r="J176" s="380">
        <v>170400</v>
      </c>
      <c r="K176" s="380">
        <v>6000000</v>
      </c>
    </row>
    <row r="177" spans="2:11" ht="12.95" customHeight="1">
      <c r="B177" s="379" t="s">
        <v>2228</v>
      </c>
      <c r="C177" s="380">
        <v>28900</v>
      </c>
      <c r="D177" s="381">
        <v>-650</v>
      </c>
      <c r="E177" s="380">
        <v>6096</v>
      </c>
      <c r="F177" s="380">
        <v>177054500</v>
      </c>
      <c r="G177" s="380">
        <v>29550</v>
      </c>
      <c r="H177" s="380">
        <v>30000</v>
      </c>
      <c r="I177" s="380">
        <v>28850</v>
      </c>
      <c r="J177" s="380">
        <v>173400</v>
      </c>
      <c r="K177" s="380">
        <v>6000000</v>
      </c>
    </row>
    <row r="178" spans="2:11" ht="12.95" customHeight="1">
      <c r="B178" s="379" t="s">
        <v>2229</v>
      </c>
      <c r="C178" s="380">
        <v>29550</v>
      </c>
      <c r="D178" s="381">
        <v>-450</v>
      </c>
      <c r="E178" s="380">
        <v>2735</v>
      </c>
      <c r="F178" s="380">
        <v>81271800</v>
      </c>
      <c r="G178" s="380">
        <v>30600</v>
      </c>
      <c r="H178" s="380">
        <v>30950</v>
      </c>
      <c r="I178" s="380">
        <v>29550</v>
      </c>
      <c r="J178" s="380">
        <v>177300</v>
      </c>
      <c r="K178" s="380">
        <v>6000000</v>
      </c>
    </row>
    <row r="179" spans="2:11" ht="12.95" customHeight="1">
      <c r="B179" s="379" t="s">
        <v>2230</v>
      </c>
      <c r="C179" s="380">
        <v>30000</v>
      </c>
      <c r="D179" s="381">
        <v>250</v>
      </c>
      <c r="E179" s="380">
        <v>7511</v>
      </c>
      <c r="F179" s="380">
        <v>225194400</v>
      </c>
      <c r="G179" s="380">
        <v>30150</v>
      </c>
      <c r="H179" s="380">
        <v>30200</v>
      </c>
      <c r="I179" s="380">
        <v>29600</v>
      </c>
      <c r="J179" s="380">
        <v>180000</v>
      </c>
      <c r="K179" s="380">
        <v>6000000</v>
      </c>
    </row>
    <row r="180" spans="2:11" ht="12.95" customHeight="1">
      <c r="B180" s="379" t="s">
        <v>2232</v>
      </c>
      <c r="C180" s="380">
        <v>29750</v>
      </c>
      <c r="D180" s="381">
        <v>50</v>
      </c>
      <c r="E180" s="381">
        <v>479</v>
      </c>
      <c r="F180" s="380">
        <v>14097800</v>
      </c>
      <c r="G180" s="380">
        <v>29800</v>
      </c>
      <c r="H180" s="380">
        <v>29800</v>
      </c>
      <c r="I180" s="380">
        <v>29100</v>
      </c>
      <c r="J180" s="380">
        <v>178500</v>
      </c>
      <c r="K180" s="380">
        <v>6000000</v>
      </c>
    </row>
    <row r="181" spans="2:11" ht="12.95" customHeight="1">
      <c r="B181" s="379" t="s">
        <v>2233</v>
      </c>
      <c r="C181" s="380">
        <v>29700</v>
      </c>
      <c r="D181" s="381">
        <v>150</v>
      </c>
      <c r="E181" s="380">
        <v>1049</v>
      </c>
      <c r="F181" s="380">
        <v>30531150</v>
      </c>
      <c r="G181" s="380">
        <v>29300</v>
      </c>
      <c r="H181" s="380">
        <v>29700</v>
      </c>
      <c r="I181" s="380">
        <v>28750</v>
      </c>
      <c r="J181" s="380">
        <v>178200</v>
      </c>
      <c r="K181" s="380">
        <v>6000000</v>
      </c>
    </row>
    <row r="182" spans="2:11" ht="12.95" customHeight="1">
      <c r="B182" s="379" t="s">
        <v>2235</v>
      </c>
      <c r="C182" s="380">
        <v>29550</v>
      </c>
      <c r="D182" s="381">
        <v>-150</v>
      </c>
      <c r="E182" s="380">
        <v>1127</v>
      </c>
      <c r="F182" s="380">
        <v>33259950</v>
      </c>
      <c r="G182" s="380">
        <v>29700</v>
      </c>
      <c r="H182" s="380">
        <v>29850</v>
      </c>
      <c r="I182" s="380">
        <v>29300</v>
      </c>
      <c r="J182" s="380">
        <v>177300</v>
      </c>
      <c r="K182" s="380">
        <v>6000000</v>
      </c>
    </row>
    <row r="183" spans="2:11" ht="12.95" customHeight="1">
      <c r="B183" s="379" t="s">
        <v>2236</v>
      </c>
      <c r="C183" s="380">
        <v>29700</v>
      </c>
      <c r="D183" s="381">
        <v>-300</v>
      </c>
      <c r="E183" s="381">
        <v>916</v>
      </c>
      <c r="F183" s="380">
        <v>27174300</v>
      </c>
      <c r="G183" s="380">
        <v>29550</v>
      </c>
      <c r="H183" s="380">
        <v>30000</v>
      </c>
      <c r="I183" s="380">
        <v>29500</v>
      </c>
      <c r="J183" s="380">
        <v>178200</v>
      </c>
      <c r="K183" s="380">
        <v>6000000</v>
      </c>
    </row>
    <row r="184" spans="2:11" ht="12.95" customHeight="1">
      <c r="B184" s="379" t="s">
        <v>2237</v>
      </c>
      <c r="C184" s="380">
        <v>30000</v>
      </c>
      <c r="D184" s="381">
        <v>650</v>
      </c>
      <c r="E184" s="380">
        <v>1678</v>
      </c>
      <c r="F184" s="380">
        <v>49066150</v>
      </c>
      <c r="G184" s="380">
        <v>29850</v>
      </c>
      <c r="H184" s="380">
        <v>30000</v>
      </c>
      <c r="I184" s="380">
        <v>28950</v>
      </c>
      <c r="J184" s="380">
        <v>180000</v>
      </c>
      <c r="K184" s="380">
        <v>6000000</v>
      </c>
    </row>
    <row r="185" spans="2:11" ht="12.95" customHeight="1">
      <c r="B185" s="379" t="s">
        <v>2238</v>
      </c>
      <c r="C185" s="380">
        <v>29350</v>
      </c>
      <c r="D185" s="381">
        <v>-650</v>
      </c>
      <c r="E185" s="380">
        <v>8760</v>
      </c>
      <c r="F185" s="380">
        <v>256592100</v>
      </c>
      <c r="G185" s="380">
        <v>30000</v>
      </c>
      <c r="H185" s="380">
        <v>30000</v>
      </c>
      <c r="I185" s="380">
        <v>28350</v>
      </c>
      <c r="J185" s="380">
        <v>176100</v>
      </c>
      <c r="K185" s="380">
        <v>6000000</v>
      </c>
    </row>
    <row r="186" spans="2:11" ht="12.95" customHeight="1">
      <c r="B186" s="379" t="s">
        <v>2239</v>
      </c>
      <c r="C186" s="380">
        <v>30000</v>
      </c>
      <c r="D186" s="381">
        <v>-300</v>
      </c>
      <c r="E186" s="380">
        <v>1008</v>
      </c>
      <c r="F186" s="380">
        <v>30239250</v>
      </c>
      <c r="G186" s="380">
        <v>30300</v>
      </c>
      <c r="H186" s="380">
        <v>30650</v>
      </c>
      <c r="I186" s="380">
        <v>29900</v>
      </c>
      <c r="J186" s="380">
        <v>180000</v>
      </c>
      <c r="K186" s="380">
        <v>6000000</v>
      </c>
    </row>
    <row r="187" spans="2:11" ht="12.95" customHeight="1">
      <c r="B187" s="379" t="s">
        <v>2240</v>
      </c>
      <c r="C187" s="380">
        <v>30300</v>
      </c>
      <c r="D187" s="381">
        <v>0</v>
      </c>
      <c r="E187" s="380">
        <v>2808</v>
      </c>
      <c r="F187" s="380">
        <v>84145000</v>
      </c>
      <c r="G187" s="380">
        <v>30350</v>
      </c>
      <c r="H187" s="380">
        <v>31350</v>
      </c>
      <c r="I187" s="380">
        <v>29550</v>
      </c>
      <c r="J187" s="380">
        <v>181800</v>
      </c>
      <c r="K187" s="380">
        <v>6000000</v>
      </c>
    </row>
    <row r="188" spans="2:11" ht="12.95" customHeight="1">
      <c r="B188" s="379" t="s">
        <v>2243</v>
      </c>
      <c r="C188" s="380">
        <v>30300</v>
      </c>
      <c r="D188" s="381">
        <v>-100</v>
      </c>
      <c r="E188" s="380">
        <v>3717</v>
      </c>
      <c r="F188" s="380">
        <v>112763750</v>
      </c>
      <c r="G188" s="380">
        <v>31000</v>
      </c>
      <c r="H188" s="380">
        <v>31000</v>
      </c>
      <c r="I188" s="380">
        <v>30050</v>
      </c>
      <c r="J188" s="380">
        <v>181800</v>
      </c>
      <c r="K188" s="380">
        <v>6000000</v>
      </c>
    </row>
    <row r="189" spans="2:11" ht="12.95" customHeight="1">
      <c r="B189" s="379" t="s">
        <v>2245</v>
      </c>
      <c r="C189" s="380">
        <v>30400</v>
      </c>
      <c r="D189" s="381">
        <v>-950</v>
      </c>
      <c r="E189" s="380">
        <v>3200</v>
      </c>
      <c r="F189" s="380">
        <v>97169000</v>
      </c>
      <c r="G189" s="380">
        <v>31300</v>
      </c>
      <c r="H189" s="380">
        <v>31600</v>
      </c>
      <c r="I189" s="380">
        <v>30150</v>
      </c>
      <c r="J189" s="380">
        <v>182400</v>
      </c>
      <c r="K189" s="380">
        <v>6000000</v>
      </c>
    </row>
    <row r="190" spans="2:11" ht="12.95" customHeight="1">
      <c r="B190" s="379" t="s">
        <v>2247</v>
      </c>
      <c r="C190" s="380">
        <v>31350</v>
      </c>
      <c r="D190" s="380">
        <v>1550</v>
      </c>
      <c r="E190" s="380">
        <v>1534</v>
      </c>
      <c r="F190" s="380">
        <v>45462050</v>
      </c>
      <c r="G190" s="380">
        <v>29450</v>
      </c>
      <c r="H190" s="380">
        <v>31350</v>
      </c>
      <c r="I190" s="380">
        <v>29000</v>
      </c>
      <c r="J190" s="380">
        <v>188100</v>
      </c>
      <c r="K190" s="380">
        <v>6000000</v>
      </c>
    </row>
    <row r="191" spans="2:11" ht="12.95" customHeight="1">
      <c r="B191" s="379" t="s">
        <v>2248</v>
      </c>
      <c r="C191" s="380">
        <v>29800</v>
      </c>
      <c r="D191" s="381">
        <v>-200</v>
      </c>
      <c r="E191" s="380">
        <v>1417</v>
      </c>
      <c r="F191" s="380">
        <v>42228550</v>
      </c>
      <c r="G191" s="380">
        <v>30000</v>
      </c>
      <c r="H191" s="380">
        <v>30000</v>
      </c>
      <c r="I191" s="380">
        <v>29450</v>
      </c>
      <c r="J191" s="380">
        <v>178800</v>
      </c>
      <c r="K191" s="380">
        <v>6000000</v>
      </c>
    </row>
    <row r="192" spans="2:11" ht="12.95" customHeight="1">
      <c r="B192" s="379" t="s">
        <v>2249</v>
      </c>
      <c r="C192" s="380">
        <v>30000</v>
      </c>
      <c r="D192" s="381">
        <v>250</v>
      </c>
      <c r="E192" s="380">
        <v>3858</v>
      </c>
      <c r="F192" s="380">
        <v>115646400</v>
      </c>
      <c r="G192" s="380">
        <v>29250</v>
      </c>
      <c r="H192" s="380">
        <v>30500</v>
      </c>
      <c r="I192" s="380">
        <v>29250</v>
      </c>
      <c r="J192" s="380">
        <v>180000</v>
      </c>
      <c r="K192" s="380">
        <v>6000000</v>
      </c>
    </row>
    <row r="193" spans="2:11" ht="12.95" customHeight="1">
      <c r="B193" s="379" t="s">
        <v>2250</v>
      </c>
      <c r="C193" s="380">
        <v>29750</v>
      </c>
      <c r="D193" s="380">
        <v>-1050</v>
      </c>
      <c r="E193" s="380">
        <v>3144</v>
      </c>
      <c r="F193" s="380">
        <v>94034700</v>
      </c>
      <c r="G193" s="380">
        <v>32700</v>
      </c>
      <c r="H193" s="380">
        <v>32700</v>
      </c>
      <c r="I193" s="380">
        <v>29100</v>
      </c>
      <c r="J193" s="380">
        <v>178500</v>
      </c>
      <c r="K193" s="380">
        <v>6000000</v>
      </c>
    </row>
    <row r="194" spans="2:11" ht="12.95" customHeight="1">
      <c r="B194" s="379" t="s">
        <v>2251</v>
      </c>
      <c r="C194" s="380">
        <v>30800</v>
      </c>
      <c r="D194" s="380">
        <v>-1500</v>
      </c>
      <c r="E194" s="380">
        <v>3263</v>
      </c>
      <c r="F194" s="380">
        <v>101122700</v>
      </c>
      <c r="G194" s="380">
        <v>32000</v>
      </c>
      <c r="H194" s="380">
        <v>32000</v>
      </c>
      <c r="I194" s="380">
        <v>30400</v>
      </c>
      <c r="J194" s="380">
        <v>184800</v>
      </c>
      <c r="K194" s="380">
        <v>6000000</v>
      </c>
    </row>
    <row r="195" spans="2:11" ht="12.95" customHeight="1">
      <c r="B195" s="379" t="s">
        <v>2252</v>
      </c>
      <c r="C195" s="380">
        <v>32300</v>
      </c>
      <c r="D195" s="381">
        <v>-150</v>
      </c>
      <c r="E195" s="380">
        <v>2050</v>
      </c>
      <c r="F195" s="380">
        <v>65223550</v>
      </c>
      <c r="G195" s="380">
        <v>32450</v>
      </c>
      <c r="H195" s="380">
        <v>32600</v>
      </c>
      <c r="I195" s="380">
        <v>30700</v>
      </c>
      <c r="J195" s="380">
        <v>193800</v>
      </c>
      <c r="K195" s="380">
        <v>6000000</v>
      </c>
    </row>
    <row r="196" spans="2:11" ht="12.95" customHeight="1">
      <c r="B196" s="379" t="s">
        <v>2253</v>
      </c>
      <c r="C196" s="380">
        <v>32450</v>
      </c>
      <c r="D196" s="381">
        <v>350</v>
      </c>
      <c r="E196" s="380">
        <v>1637</v>
      </c>
      <c r="F196" s="380">
        <v>52566450</v>
      </c>
      <c r="G196" s="380">
        <v>32100</v>
      </c>
      <c r="H196" s="380">
        <v>32600</v>
      </c>
      <c r="I196" s="380">
        <v>31800</v>
      </c>
      <c r="J196" s="380">
        <v>194700</v>
      </c>
      <c r="K196" s="380">
        <v>6000000</v>
      </c>
    </row>
    <row r="197" spans="2:11" ht="12.95" customHeight="1">
      <c r="B197" s="379" t="s">
        <v>2254</v>
      </c>
      <c r="C197" s="380">
        <v>32100</v>
      </c>
      <c r="D197" s="381">
        <v>450</v>
      </c>
      <c r="E197" s="381">
        <v>149</v>
      </c>
      <c r="F197" s="380">
        <v>4787900</v>
      </c>
      <c r="G197" s="380">
        <v>31550</v>
      </c>
      <c r="H197" s="380">
        <v>32200</v>
      </c>
      <c r="I197" s="380">
        <v>31550</v>
      </c>
      <c r="J197" s="380">
        <v>192600</v>
      </c>
      <c r="K197" s="380">
        <v>6000000</v>
      </c>
    </row>
    <row r="198" spans="2:11" ht="12.95" customHeight="1">
      <c r="B198" s="379" t="s">
        <v>2255</v>
      </c>
      <c r="C198" s="380">
        <v>31650</v>
      </c>
      <c r="D198" s="381">
        <v>150</v>
      </c>
      <c r="E198" s="381">
        <v>682</v>
      </c>
      <c r="F198" s="380">
        <v>21631000</v>
      </c>
      <c r="G198" s="380">
        <v>31450</v>
      </c>
      <c r="H198" s="380">
        <v>32100</v>
      </c>
      <c r="I198" s="380">
        <v>31150</v>
      </c>
      <c r="J198" s="380">
        <v>189900</v>
      </c>
      <c r="K198" s="380">
        <v>6000000</v>
      </c>
    </row>
    <row r="199" spans="2:11" ht="12.95" customHeight="1">
      <c r="B199" s="379" t="s">
        <v>2256</v>
      </c>
      <c r="C199" s="380">
        <v>31500</v>
      </c>
      <c r="D199" s="381">
        <v>-600</v>
      </c>
      <c r="E199" s="380">
        <v>2909</v>
      </c>
      <c r="F199" s="380">
        <v>91863650</v>
      </c>
      <c r="G199" s="380">
        <v>32300</v>
      </c>
      <c r="H199" s="380">
        <v>32400</v>
      </c>
      <c r="I199" s="380">
        <v>31450</v>
      </c>
      <c r="J199" s="380">
        <v>189000</v>
      </c>
      <c r="K199" s="380">
        <v>6000000</v>
      </c>
    </row>
    <row r="200" spans="2:11" ht="12.95" customHeight="1">
      <c r="B200" s="379" t="s">
        <v>2257</v>
      </c>
      <c r="C200" s="380">
        <v>32100</v>
      </c>
      <c r="D200" s="381">
        <v>100</v>
      </c>
      <c r="E200" s="381">
        <v>337</v>
      </c>
      <c r="F200" s="380">
        <v>10776800</v>
      </c>
      <c r="G200" s="380">
        <v>32450</v>
      </c>
      <c r="H200" s="380">
        <v>32550</v>
      </c>
      <c r="I200" s="380">
        <v>31750</v>
      </c>
      <c r="J200" s="380">
        <v>192600</v>
      </c>
      <c r="K200" s="380">
        <v>6000000</v>
      </c>
    </row>
    <row r="201" spans="2:11" ht="12.95" customHeight="1">
      <c r="B201" s="379" t="s">
        <v>2258</v>
      </c>
      <c r="C201" s="380">
        <v>32000</v>
      </c>
      <c r="D201" s="380">
        <v>1150</v>
      </c>
      <c r="E201" s="381">
        <v>851</v>
      </c>
      <c r="F201" s="380">
        <v>27388900</v>
      </c>
      <c r="G201" s="380">
        <v>30900</v>
      </c>
      <c r="H201" s="380">
        <v>32000</v>
      </c>
      <c r="I201" s="380">
        <v>30350</v>
      </c>
      <c r="J201" s="380">
        <v>192000</v>
      </c>
      <c r="K201" s="380">
        <v>6000000</v>
      </c>
    </row>
    <row r="202" spans="2:11" ht="12.95" customHeight="1">
      <c r="B202" s="379" t="s">
        <v>2259</v>
      </c>
      <c r="C202" s="380">
        <v>30850</v>
      </c>
      <c r="D202" s="381">
        <v>100</v>
      </c>
      <c r="E202" s="380">
        <v>2635</v>
      </c>
      <c r="F202" s="380">
        <v>80430200</v>
      </c>
      <c r="G202" s="380">
        <v>31500</v>
      </c>
      <c r="H202" s="380">
        <v>31500</v>
      </c>
      <c r="I202" s="380">
        <v>30450</v>
      </c>
      <c r="J202" s="380">
        <v>185100</v>
      </c>
      <c r="K202" s="380">
        <v>6000000</v>
      </c>
    </row>
    <row r="203" spans="2:11" ht="12.95" customHeight="1">
      <c r="B203" s="379" t="s">
        <v>2260</v>
      </c>
      <c r="C203" s="380">
        <v>30750</v>
      </c>
      <c r="D203" s="381">
        <v>500</v>
      </c>
      <c r="E203" s="380">
        <v>2187</v>
      </c>
      <c r="F203" s="380">
        <v>66044450</v>
      </c>
      <c r="G203" s="380">
        <v>30250</v>
      </c>
      <c r="H203" s="380">
        <v>30800</v>
      </c>
      <c r="I203" s="380">
        <v>30050</v>
      </c>
      <c r="J203" s="380">
        <v>184500</v>
      </c>
      <c r="K203" s="380">
        <v>6000000</v>
      </c>
    </row>
    <row r="204" spans="2:11" ht="12.95" customHeight="1">
      <c r="B204" s="379" t="s">
        <v>2261</v>
      </c>
      <c r="C204" s="380">
        <v>30250</v>
      </c>
      <c r="D204" s="381">
        <v>-550</v>
      </c>
      <c r="E204" s="380">
        <v>4945</v>
      </c>
      <c r="F204" s="380">
        <v>148386650</v>
      </c>
      <c r="G204" s="380">
        <v>30050</v>
      </c>
      <c r="H204" s="380">
        <v>30750</v>
      </c>
      <c r="I204" s="380">
        <v>29800</v>
      </c>
      <c r="J204" s="380">
        <v>181500</v>
      </c>
      <c r="K204" s="380">
        <v>6000000</v>
      </c>
    </row>
    <row r="205" spans="2:11" ht="12.95" customHeight="1">
      <c r="B205" s="379" t="s">
        <v>2262</v>
      </c>
      <c r="C205" s="380">
        <v>30800</v>
      </c>
      <c r="D205" s="381">
        <v>0</v>
      </c>
      <c r="E205" s="380">
        <v>7550</v>
      </c>
      <c r="F205" s="380">
        <v>232142500</v>
      </c>
      <c r="G205" s="380">
        <v>31450</v>
      </c>
      <c r="H205" s="380">
        <v>31550</v>
      </c>
      <c r="I205" s="380">
        <v>30450</v>
      </c>
      <c r="J205" s="380">
        <v>184800</v>
      </c>
      <c r="K205" s="380">
        <v>6000000</v>
      </c>
    </row>
    <row r="206" spans="2:11" ht="12.95" customHeight="1">
      <c r="B206" s="379" t="s">
        <v>2263</v>
      </c>
      <c r="C206" s="380">
        <v>30800</v>
      </c>
      <c r="D206" s="381">
        <v>-400</v>
      </c>
      <c r="E206" s="381">
        <v>856</v>
      </c>
      <c r="F206" s="380">
        <v>26517200</v>
      </c>
      <c r="G206" s="380">
        <v>31200</v>
      </c>
      <c r="H206" s="380">
        <v>31500</v>
      </c>
      <c r="I206" s="380">
        <v>30800</v>
      </c>
      <c r="J206" s="380">
        <v>184800</v>
      </c>
      <c r="K206" s="380">
        <v>6000000</v>
      </c>
    </row>
    <row r="207" spans="2:11" ht="12.95" customHeight="1">
      <c r="B207" s="379" t="s">
        <v>2264</v>
      </c>
      <c r="C207" s="380">
        <v>31200</v>
      </c>
      <c r="D207" s="381">
        <v>-150</v>
      </c>
      <c r="E207" s="381">
        <v>749</v>
      </c>
      <c r="F207" s="380">
        <v>23349600</v>
      </c>
      <c r="G207" s="380">
        <v>31500</v>
      </c>
      <c r="H207" s="380">
        <v>31500</v>
      </c>
      <c r="I207" s="380">
        <v>30900</v>
      </c>
      <c r="J207" s="380">
        <v>187200</v>
      </c>
      <c r="K207" s="380">
        <v>6000000</v>
      </c>
    </row>
    <row r="208" spans="2:11" ht="12.95" customHeight="1">
      <c r="B208" s="379" t="s">
        <v>2265</v>
      </c>
      <c r="C208" s="380">
        <v>31350</v>
      </c>
      <c r="D208" s="381">
        <v>400</v>
      </c>
      <c r="E208" s="380">
        <v>2828</v>
      </c>
      <c r="F208" s="380">
        <v>87864350</v>
      </c>
      <c r="G208" s="380">
        <v>30950</v>
      </c>
      <c r="H208" s="380">
        <v>31400</v>
      </c>
      <c r="I208" s="380">
        <v>30850</v>
      </c>
      <c r="J208" s="380">
        <v>188100</v>
      </c>
      <c r="K208" s="380">
        <v>6000000</v>
      </c>
    </row>
    <row r="209" spans="2:11" ht="12.95" customHeight="1">
      <c r="B209" s="379" t="s">
        <v>2266</v>
      </c>
      <c r="C209" s="380">
        <v>30950</v>
      </c>
      <c r="D209" s="381">
        <v>-800</v>
      </c>
      <c r="E209" s="380">
        <v>11239</v>
      </c>
      <c r="F209" s="380">
        <v>349834150</v>
      </c>
      <c r="G209" s="380">
        <v>31600</v>
      </c>
      <c r="H209" s="380">
        <v>31650</v>
      </c>
      <c r="I209" s="380">
        <v>30900</v>
      </c>
      <c r="J209" s="380">
        <v>185700</v>
      </c>
      <c r="K209" s="380">
        <v>6000000</v>
      </c>
    </row>
    <row r="210" spans="2:11" ht="12.95" customHeight="1">
      <c r="B210" s="379" t="s">
        <v>2267</v>
      </c>
      <c r="C210" s="380">
        <v>31750</v>
      </c>
      <c r="D210" s="381">
        <v>-550</v>
      </c>
      <c r="E210" s="380">
        <v>7949</v>
      </c>
      <c r="F210" s="380">
        <v>254490050</v>
      </c>
      <c r="G210" s="380">
        <v>32400</v>
      </c>
      <c r="H210" s="380">
        <v>32400</v>
      </c>
      <c r="I210" s="380">
        <v>31650</v>
      </c>
      <c r="J210" s="380">
        <v>190500</v>
      </c>
      <c r="K210" s="380">
        <v>6000000</v>
      </c>
    </row>
  </sheetData>
  <phoneticPr fontId="29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O200"/>
  <sheetViews>
    <sheetView workbookViewId="0"/>
  </sheetViews>
  <sheetFormatPr defaultRowHeight="12.95" customHeight="1"/>
  <cols>
    <col min="1" max="1" width="9" style="353"/>
    <col min="2" max="2" width="12.625" style="353" customWidth="1"/>
    <col min="3" max="5" width="15.375" style="353" bestFit="1" customWidth="1"/>
    <col min="6" max="6" width="9" style="353"/>
    <col min="7" max="7" width="12.625" style="353" customWidth="1"/>
    <col min="8" max="10" width="15.375" style="353" bestFit="1" customWidth="1"/>
    <col min="11" max="11" width="9" style="353"/>
    <col min="12" max="12" width="12.625" style="353" customWidth="1"/>
    <col min="13" max="15" width="15.375" style="353" bestFit="1" customWidth="1"/>
    <col min="16" max="16384" width="9" style="353"/>
  </cols>
  <sheetData>
    <row r="3" spans="1:6" ht="21" customHeight="1">
      <c r="B3" s="354" t="s">
        <v>4320</v>
      </c>
      <c r="C3" s="355"/>
      <c r="D3" s="355"/>
      <c r="E3" s="355"/>
      <c r="F3" s="355"/>
    </row>
    <row r="4" spans="1:6" ht="12.95" customHeight="1">
      <c r="B4" s="356" t="s">
        <v>4060</v>
      </c>
      <c r="C4" s="357" t="s">
        <v>4061</v>
      </c>
      <c r="D4" s="357" t="s">
        <v>4062</v>
      </c>
      <c r="E4" s="357" t="s">
        <v>4063</v>
      </c>
      <c r="F4" s="353" t="s">
        <v>4321</v>
      </c>
    </row>
    <row r="5" spans="1:6" ht="12.95" customHeight="1">
      <c r="B5" s="356" t="s">
        <v>2002</v>
      </c>
      <c r="C5" s="358">
        <f>AVERAGE(C139:C200)</f>
        <v>2066.2903225806454</v>
      </c>
      <c r="D5" s="358">
        <f>AVERAGE(C80:C138)</f>
        <v>1941.3559322033898</v>
      </c>
      <c r="E5" s="358">
        <f>AVERAGE(C80:C200)</f>
        <v>2005.3719008264463</v>
      </c>
      <c r="F5" s="382">
        <f>AVERAGE(J80:J138)</f>
        <v>71734.610169491527</v>
      </c>
    </row>
    <row r="7" spans="1:6" ht="12.95" customHeight="1">
      <c r="A7" s="353" t="s">
        <v>4065</v>
      </c>
      <c r="B7" s="359"/>
      <c r="C7" s="359">
        <v>2018</v>
      </c>
    </row>
    <row r="8" spans="1:6" ht="12.95" customHeight="1">
      <c r="B8" s="360" t="s">
        <v>4066</v>
      </c>
      <c r="C8" s="361" t="s">
        <v>4067</v>
      </c>
    </row>
    <row r="9" spans="1:6" ht="12.95" customHeight="1">
      <c r="B9" s="353" t="s">
        <v>4068</v>
      </c>
      <c r="C9" s="362">
        <f>SUMIFS($J:$J,$F:$F,"매출")/10^6</f>
        <v>31021.854002</v>
      </c>
    </row>
    <row r="10" spans="1:6" ht="12.95" customHeight="1">
      <c r="B10" s="353" t="s">
        <v>4069</v>
      </c>
      <c r="C10" s="362">
        <f>SUMIFS($J:$J,$F:$F,"영업이익")/10^6</f>
        <v>1838.3092160000001</v>
      </c>
    </row>
    <row r="11" spans="1:6" ht="12.95" customHeight="1">
      <c r="B11" s="353" t="s">
        <v>4070</v>
      </c>
      <c r="C11" s="362">
        <f>SUM(O36:O37)/10^3</f>
        <v>574.60599999999999</v>
      </c>
    </row>
    <row r="12" spans="1:6" ht="12.95" customHeight="1">
      <c r="B12" s="353" t="s">
        <v>4071</v>
      </c>
      <c r="C12" s="362">
        <f>C10+C11</f>
        <v>2412.9152160000003</v>
      </c>
    </row>
    <row r="13" spans="1:6" ht="12.95" customHeight="1" thickBot="1">
      <c r="B13" s="363" t="s">
        <v>4072</v>
      </c>
      <c r="C13" s="364">
        <f>SUMIFS($J:$J,$F:$F,"당기순이익")/10^6</f>
        <v>9648.7797840000003</v>
      </c>
    </row>
    <row r="14" spans="1:6" ht="12.95" customHeight="1" thickTop="1">
      <c r="B14" s="365"/>
      <c r="C14" s="365"/>
    </row>
    <row r="16" spans="1:6" ht="12.95" customHeight="1">
      <c r="A16" s="353" t="s">
        <v>4073</v>
      </c>
      <c r="B16" s="359"/>
      <c r="C16" s="359">
        <v>2018</v>
      </c>
    </row>
    <row r="17" spans="1:3" ht="12.95" customHeight="1">
      <c r="B17" s="360" t="s">
        <v>4066</v>
      </c>
      <c r="C17" s="366">
        <v>43830</v>
      </c>
    </row>
    <row r="18" spans="1:3" ht="12.95" customHeight="1">
      <c r="B18" s="353" t="s">
        <v>4074</v>
      </c>
      <c r="C18" s="362">
        <f>SUM(C19:C20)</f>
        <v>9752.2469460000011</v>
      </c>
    </row>
    <row r="19" spans="1:3" ht="12.95" customHeight="1">
      <c r="B19" s="353" t="s">
        <v>1278</v>
      </c>
      <c r="C19" s="362">
        <f>SUMIFS($E$35:$E$142,$A$35:$A$142,B19)/10^6</f>
        <v>9549.2692380000008</v>
      </c>
    </row>
    <row r="20" spans="1:3" ht="12.95" customHeight="1">
      <c r="B20" s="367" t="s">
        <v>1290</v>
      </c>
      <c r="C20" s="368">
        <f>SUMIFS($E$35:$E$142,$A$35:$A$142,B20)/10^6</f>
        <v>202.97770800000001</v>
      </c>
    </row>
    <row r="21" spans="1:3" ht="12.95" customHeight="1">
      <c r="B21" s="353" t="s">
        <v>4075</v>
      </c>
      <c r="C21" s="362">
        <f>SUM(C22:C24)</f>
        <v>64305.101468000001</v>
      </c>
    </row>
    <row r="22" spans="1:3" ht="12.95" customHeight="1">
      <c r="B22" s="353" t="s">
        <v>1279</v>
      </c>
      <c r="C22" s="362">
        <f>SUMIFS($E$35:$E$142,$A$35:$A$142,B22)/10^6</f>
        <v>50060.906346000003</v>
      </c>
    </row>
    <row r="23" spans="1:3" ht="12.95" customHeight="1">
      <c r="B23" s="353" t="s">
        <v>1280</v>
      </c>
      <c r="C23" s="362">
        <f>SUMIFS($E$35:$E$142,$A$35:$A$142,B23)/10^6</f>
        <v>0</v>
      </c>
    </row>
    <row r="24" spans="1:3" ht="12.95" customHeight="1">
      <c r="B24" s="367" t="s">
        <v>1281</v>
      </c>
      <c r="C24" s="368">
        <f>SUMIFS($E$35:$E$142,$A$35:$A$142,B24)/10^6</f>
        <v>14244.195121999999</v>
      </c>
    </row>
    <row r="25" spans="1:3" ht="12.95" customHeight="1">
      <c r="B25" s="353" t="s">
        <v>4076</v>
      </c>
      <c r="C25" s="362">
        <f>SUM(C26:C29)</f>
        <v>17497.550238</v>
      </c>
    </row>
    <row r="26" spans="1:3" ht="12.95" customHeight="1">
      <c r="B26" s="353" t="s">
        <v>1282</v>
      </c>
      <c r="C26" s="362">
        <f>SUMIFS($E$35:$E$142,$A$35:$A$142,B26)/10^6</f>
        <v>11871.76765</v>
      </c>
    </row>
    <row r="27" spans="1:3" ht="12.95" customHeight="1">
      <c r="B27" s="353" t="s">
        <v>1283</v>
      </c>
      <c r="C27" s="362">
        <f>SUMIFS($E$35:$E$142,$A$35:$A$142,B27)/10^6</f>
        <v>5228.8124699999998</v>
      </c>
    </row>
    <row r="28" spans="1:3" ht="12.95" customHeight="1">
      <c r="B28" s="353" t="s">
        <v>1284</v>
      </c>
      <c r="C28" s="362">
        <f>SUMIFS($E$35:$E$142,$A$35:$A$142,B28)/10^6</f>
        <v>396.97011800000001</v>
      </c>
    </row>
    <row r="29" spans="1:3" ht="12.95" customHeight="1">
      <c r="B29" s="353" t="s">
        <v>4077</v>
      </c>
      <c r="C29" s="362">
        <f>SUMIFS($E$35:$E$142,$A$35:$A$142,B29)/10^6</f>
        <v>0</v>
      </c>
    </row>
    <row r="30" spans="1:3" ht="12.95" customHeight="1" thickBot="1">
      <c r="B30" s="369" t="s">
        <v>4078</v>
      </c>
      <c r="C30" s="370">
        <f>(E53-E69)/10^6</f>
        <v>44529.668361999997</v>
      </c>
    </row>
    <row r="31" spans="1:3" ht="12.95" customHeight="1" thickTop="1"/>
    <row r="32" spans="1:3" ht="12.95" customHeight="1">
      <c r="A32" s="353" t="s">
        <v>4079</v>
      </c>
      <c r="B32" s="353" t="s">
        <v>4249</v>
      </c>
    </row>
    <row r="33" spans="1:15" ht="12.95" customHeight="1">
      <c r="B33" s="353" t="s">
        <v>4081</v>
      </c>
      <c r="E33" s="371" t="s">
        <v>121</v>
      </c>
      <c r="G33" s="353" t="s">
        <v>4083</v>
      </c>
      <c r="J33" s="371" t="s">
        <v>121</v>
      </c>
      <c r="O33" s="371" t="s">
        <v>4253</v>
      </c>
    </row>
    <row r="34" spans="1:15" ht="12.95" customHeight="1">
      <c r="B34" s="372"/>
      <c r="C34" s="373">
        <v>2016</v>
      </c>
      <c r="D34" s="373">
        <v>2017</v>
      </c>
      <c r="E34" s="373">
        <v>2018</v>
      </c>
      <c r="G34" s="372"/>
      <c r="H34" s="372">
        <v>2016</v>
      </c>
      <c r="I34" s="372">
        <v>2017</v>
      </c>
      <c r="J34" s="372">
        <v>2018</v>
      </c>
      <c r="L34" s="372"/>
      <c r="M34" s="373">
        <v>2016</v>
      </c>
      <c r="N34" s="373">
        <v>2017</v>
      </c>
      <c r="O34" s="373">
        <v>2018</v>
      </c>
    </row>
    <row r="35" spans="1:15" ht="12.95" customHeight="1">
      <c r="B35" s="353" t="s">
        <v>14</v>
      </c>
      <c r="C35" s="362"/>
      <c r="D35" s="362"/>
      <c r="E35" s="362"/>
      <c r="F35" s="353" t="s">
        <v>4086</v>
      </c>
      <c r="G35" s="353" t="s">
        <v>52</v>
      </c>
      <c r="H35" s="362">
        <v>5908247817</v>
      </c>
      <c r="I35" s="362">
        <v>13455342456</v>
      </c>
      <c r="J35" s="362">
        <v>31021854002</v>
      </c>
      <c r="L35" s="375" t="s">
        <v>4087</v>
      </c>
      <c r="M35" s="376">
        <f>SUM(M36:M37)</f>
        <v>60022</v>
      </c>
      <c r="N35" s="376">
        <f t="shared" ref="N35:O35" si="0">SUM(N36:N37)</f>
        <v>150067</v>
      </c>
      <c r="O35" s="376">
        <f t="shared" si="0"/>
        <v>574606</v>
      </c>
    </row>
    <row r="36" spans="1:15" ht="12.95" customHeight="1">
      <c r="B36" s="353" t="s">
        <v>15</v>
      </c>
      <c r="C36" s="362">
        <v>14798803230</v>
      </c>
      <c r="D36" s="362">
        <v>20897414874</v>
      </c>
      <c r="E36" s="362">
        <v>101377776021</v>
      </c>
      <c r="G36" s="353" t="s">
        <v>53</v>
      </c>
      <c r="H36" s="362">
        <v>6632134018</v>
      </c>
      <c r="I36" s="362">
        <v>12309056764</v>
      </c>
      <c r="J36" s="362">
        <v>23554610427</v>
      </c>
      <c r="L36" s="377" t="s">
        <v>4088</v>
      </c>
      <c r="M36" s="383">
        <v>56106</v>
      </c>
      <c r="N36" s="383">
        <v>46775</v>
      </c>
      <c r="O36" s="362">
        <v>175886</v>
      </c>
    </row>
    <row r="37" spans="1:15" ht="12.95" customHeight="1">
      <c r="A37" s="353" t="s">
        <v>4089</v>
      </c>
      <c r="B37" s="353" t="s">
        <v>16</v>
      </c>
      <c r="C37" s="362">
        <v>7460489158</v>
      </c>
      <c r="D37" s="362">
        <v>1711008165</v>
      </c>
      <c r="E37" s="362">
        <v>9549269238</v>
      </c>
      <c r="G37" s="353" t="s">
        <v>54</v>
      </c>
      <c r="H37" s="362">
        <v>-723886201</v>
      </c>
      <c r="I37" s="362">
        <v>1146285692</v>
      </c>
      <c r="J37" s="362">
        <v>7467243575</v>
      </c>
      <c r="L37" s="377" t="s">
        <v>4091</v>
      </c>
      <c r="M37" s="383">
        <v>3916</v>
      </c>
      <c r="N37" s="383">
        <v>103292</v>
      </c>
      <c r="O37" s="362">
        <v>398720</v>
      </c>
    </row>
    <row r="38" spans="1:15" ht="12.95" customHeight="1">
      <c r="A38" s="353" t="s">
        <v>4093</v>
      </c>
      <c r="B38" s="353" t="s">
        <v>17</v>
      </c>
      <c r="C38" s="362">
        <v>3999998700</v>
      </c>
      <c r="D38" s="362">
        <v>209638608</v>
      </c>
      <c r="E38" s="362">
        <v>202977708</v>
      </c>
      <c r="G38" s="353" t="s">
        <v>55</v>
      </c>
      <c r="H38" s="362">
        <v>5100213779</v>
      </c>
      <c r="I38" s="362">
        <v>5480867878</v>
      </c>
      <c r="J38" s="362">
        <v>5628934359</v>
      </c>
    </row>
    <row r="39" spans="1:15" ht="12.95" customHeight="1">
      <c r="B39" s="353" t="s">
        <v>18</v>
      </c>
      <c r="C39" s="362">
        <v>3255371529</v>
      </c>
      <c r="D39" s="362">
        <v>11778443391</v>
      </c>
      <c r="E39" s="362">
        <v>13733120033</v>
      </c>
      <c r="F39" s="353" t="s">
        <v>4145</v>
      </c>
      <c r="G39" s="353" t="s">
        <v>56</v>
      </c>
      <c r="H39" s="362">
        <v>-5824099980</v>
      </c>
      <c r="I39" s="362">
        <v>-4334582186</v>
      </c>
      <c r="J39" s="362">
        <v>1838309216</v>
      </c>
    </row>
    <row r="40" spans="1:15" ht="12.95" customHeight="1">
      <c r="B40" s="353" t="s">
        <v>1306</v>
      </c>
      <c r="C40" s="362"/>
      <c r="D40" s="362"/>
      <c r="E40" s="362">
        <v>402416947</v>
      </c>
      <c r="G40" s="353" t="s">
        <v>59</v>
      </c>
      <c r="H40" s="362">
        <v>503811745</v>
      </c>
      <c r="I40" s="362">
        <v>607460870</v>
      </c>
      <c r="J40" s="362">
        <v>8721153439</v>
      </c>
    </row>
    <row r="41" spans="1:15" ht="12.95" customHeight="1">
      <c r="B41" s="353" t="s">
        <v>19</v>
      </c>
      <c r="C41" s="362">
        <v>26600399</v>
      </c>
      <c r="D41" s="362">
        <v>23578499</v>
      </c>
      <c r="E41" s="362">
        <v>73939474995</v>
      </c>
      <c r="G41" s="353" t="s">
        <v>60</v>
      </c>
      <c r="H41" s="362">
        <v>1448247318</v>
      </c>
      <c r="I41" s="362">
        <v>5061931538</v>
      </c>
      <c r="J41" s="362">
        <v>1882285478</v>
      </c>
    </row>
    <row r="42" spans="1:15" ht="12.95" customHeight="1">
      <c r="B42" s="353" t="s">
        <v>22</v>
      </c>
      <c r="C42" s="362">
        <v>56343444</v>
      </c>
      <c r="D42" s="362">
        <v>7174746211</v>
      </c>
      <c r="E42" s="362">
        <v>3550517100</v>
      </c>
      <c r="G42" s="353" t="s">
        <v>57</v>
      </c>
      <c r="H42" s="362">
        <v>293559149</v>
      </c>
      <c r="I42" s="362">
        <v>1586617006</v>
      </c>
      <c r="J42" s="362">
        <v>2837072702</v>
      </c>
    </row>
    <row r="43" spans="1:15" ht="12.95" customHeight="1">
      <c r="B43" s="353" t="s">
        <v>4322</v>
      </c>
      <c r="C43" s="362"/>
      <c r="D43" s="362"/>
      <c r="E43" s="362">
        <v>0</v>
      </c>
      <c r="G43" s="353" t="s">
        <v>58</v>
      </c>
      <c r="H43" s="362">
        <v>1119285160</v>
      </c>
      <c r="I43" s="362">
        <v>1103192984</v>
      </c>
      <c r="J43" s="362">
        <v>2626135634</v>
      </c>
    </row>
    <row r="44" spans="1:15" ht="12.95" customHeight="1">
      <c r="B44" s="353" t="s">
        <v>23</v>
      </c>
      <c r="C44" s="362">
        <v>5835093349</v>
      </c>
      <c r="D44" s="362">
        <v>19548932185</v>
      </c>
      <c r="E44" s="362">
        <v>26258153223</v>
      </c>
      <c r="G44" s="353" t="s">
        <v>61</v>
      </c>
      <c r="H44" s="362">
        <v>-7594261564</v>
      </c>
      <c r="I44" s="362">
        <v>-8305628832</v>
      </c>
      <c r="J44" s="362">
        <v>8888114245</v>
      </c>
    </row>
    <row r="45" spans="1:15" ht="12.95" customHeight="1">
      <c r="A45" s="353" t="s">
        <v>2055</v>
      </c>
      <c r="B45" s="353" t="s">
        <v>24</v>
      </c>
      <c r="C45" s="362">
        <v>46747400</v>
      </c>
      <c r="D45" s="362">
        <v>9500000</v>
      </c>
      <c r="E45" s="362">
        <v>11871767650</v>
      </c>
      <c r="G45" s="353" t="s">
        <v>62</v>
      </c>
      <c r="H45" s="362"/>
      <c r="I45" s="362">
        <v>-387326015</v>
      </c>
      <c r="J45" s="362">
        <v>760665539</v>
      </c>
    </row>
    <row r="46" spans="1:15" ht="12.95" customHeight="1">
      <c r="A46" s="353" t="s">
        <v>2055</v>
      </c>
      <c r="B46" s="353" t="s">
        <v>1248</v>
      </c>
      <c r="C46" s="362">
        <v>1131250850</v>
      </c>
      <c r="D46" s="362">
        <v>3649191765</v>
      </c>
      <c r="E46" s="362">
        <v>0</v>
      </c>
      <c r="F46" s="353" t="s">
        <v>4209</v>
      </c>
      <c r="G46" s="353" t="s">
        <v>68</v>
      </c>
      <c r="H46" s="362"/>
      <c r="I46" s="362"/>
      <c r="J46" s="362">
        <v>9648779784</v>
      </c>
    </row>
    <row r="47" spans="1:15" ht="12.95" customHeight="1">
      <c r="A47" s="353" t="s">
        <v>2058</v>
      </c>
      <c r="B47" s="353" t="s">
        <v>4323</v>
      </c>
      <c r="C47" s="362"/>
      <c r="D47" s="362">
        <v>1046452916</v>
      </c>
      <c r="E47" s="362">
        <v>396970118</v>
      </c>
      <c r="G47" s="353" t="s">
        <v>1361</v>
      </c>
      <c r="H47" s="362">
        <v>-7594261564</v>
      </c>
      <c r="I47" s="362">
        <v>-7883531346</v>
      </c>
      <c r="J47" s="362">
        <v>9648779784</v>
      </c>
    </row>
    <row r="48" spans="1:15" ht="12.95" customHeight="1">
      <c r="B48" s="353" t="s">
        <v>28</v>
      </c>
      <c r="C48" s="362">
        <v>1267408206</v>
      </c>
      <c r="D48" s="362">
        <v>310327256</v>
      </c>
      <c r="E48" s="362">
        <v>239023858</v>
      </c>
      <c r="G48" s="353" t="s">
        <v>1362</v>
      </c>
      <c r="H48" s="362"/>
      <c r="I48" s="362">
        <v>-34771471</v>
      </c>
      <c r="J48" s="362"/>
    </row>
    <row r="49" spans="1:10" ht="12.95" customHeight="1">
      <c r="A49" s="353" t="s">
        <v>3920</v>
      </c>
      <c r="B49" s="353" t="s">
        <v>29</v>
      </c>
      <c r="C49" s="362">
        <v>3211138418</v>
      </c>
      <c r="D49" s="362">
        <v>5765523191</v>
      </c>
      <c r="E49" s="362">
        <v>5228812470</v>
      </c>
      <c r="G49" s="353" t="s">
        <v>64</v>
      </c>
      <c r="H49" s="362">
        <v>70638423</v>
      </c>
      <c r="I49" s="362">
        <v>357614401</v>
      </c>
      <c r="J49" s="362">
        <v>-61738447</v>
      </c>
    </row>
    <row r="50" spans="1:10" ht="12.95" customHeight="1">
      <c r="B50" s="353" t="s">
        <v>4324</v>
      </c>
      <c r="C50" s="362">
        <v>4026475</v>
      </c>
      <c r="D50" s="362">
        <v>444939842</v>
      </c>
      <c r="E50" s="362">
        <v>157447401</v>
      </c>
      <c r="G50" s="353" t="s">
        <v>1266</v>
      </c>
      <c r="H50" s="362">
        <v>0</v>
      </c>
      <c r="I50" s="362">
        <v>-40213376</v>
      </c>
      <c r="J50" s="362">
        <v>40213376</v>
      </c>
    </row>
    <row r="51" spans="1:10" ht="12.95" customHeight="1">
      <c r="B51" s="353" t="s">
        <v>25</v>
      </c>
      <c r="C51" s="362">
        <v>174522000</v>
      </c>
      <c r="D51" s="362">
        <v>8315528715</v>
      </c>
      <c r="E51" s="362">
        <v>8364131726</v>
      </c>
      <c r="G51" s="353" t="s">
        <v>4325</v>
      </c>
      <c r="H51" s="362">
        <v>0</v>
      </c>
      <c r="I51" s="362">
        <v>0</v>
      </c>
      <c r="J51" s="362">
        <v>0</v>
      </c>
    </row>
    <row r="52" spans="1:10" ht="12.95" customHeight="1">
      <c r="B52" s="353" t="s">
        <v>31</v>
      </c>
      <c r="C52" s="362"/>
      <c r="D52" s="362">
        <v>7468500</v>
      </c>
      <c r="E52" s="362"/>
      <c r="G52" s="353" t="s">
        <v>2147</v>
      </c>
      <c r="H52" s="362"/>
      <c r="I52" s="362">
        <v>-40213376</v>
      </c>
      <c r="J52" s="362">
        <v>40213376</v>
      </c>
    </row>
    <row r="53" spans="1:10" ht="12.95" customHeight="1">
      <c r="B53" s="353" t="s">
        <v>32</v>
      </c>
      <c r="C53" s="362">
        <v>20633896579</v>
      </c>
      <c r="D53" s="362">
        <v>40446347059</v>
      </c>
      <c r="E53" s="362">
        <v>127635929244</v>
      </c>
      <c r="G53" s="353" t="s">
        <v>4326</v>
      </c>
      <c r="H53" s="362">
        <v>70638423</v>
      </c>
      <c r="I53" s="362">
        <v>397827777</v>
      </c>
      <c r="J53" s="362">
        <v>-101951823</v>
      </c>
    </row>
    <row r="54" spans="1:10" ht="12.95" customHeight="1">
      <c r="B54" s="353" t="s">
        <v>33</v>
      </c>
      <c r="C54" s="362"/>
      <c r="D54" s="362"/>
      <c r="E54" s="362"/>
      <c r="G54" s="353" t="s">
        <v>2155</v>
      </c>
      <c r="H54" s="362">
        <v>18999400</v>
      </c>
      <c r="I54" s="362">
        <v>393811235</v>
      </c>
      <c r="J54" s="362">
        <v>-104211276</v>
      </c>
    </row>
    <row r="55" spans="1:10" ht="12.95" customHeight="1">
      <c r="B55" s="353" t="s">
        <v>34</v>
      </c>
      <c r="C55" s="362">
        <v>16019252970</v>
      </c>
      <c r="D55" s="362">
        <v>9567773141</v>
      </c>
      <c r="E55" s="362">
        <v>79779816481</v>
      </c>
      <c r="G55" s="353" t="s">
        <v>2157</v>
      </c>
      <c r="H55" s="362">
        <v>51639023</v>
      </c>
      <c r="I55" s="362">
        <v>4016542</v>
      </c>
      <c r="J55" s="362">
        <v>2259453</v>
      </c>
    </row>
    <row r="56" spans="1:10" ht="12.95" customHeight="1">
      <c r="B56" s="353" t="s">
        <v>381</v>
      </c>
      <c r="C56" s="362">
        <v>726100833</v>
      </c>
      <c r="D56" s="362">
        <v>3943002052</v>
      </c>
      <c r="E56" s="362">
        <v>6272741903</v>
      </c>
      <c r="G56" s="353" t="s">
        <v>4327</v>
      </c>
      <c r="H56" s="362"/>
      <c r="I56" s="362"/>
      <c r="J56" s="362"/>
    </row>
    <row r="57" spans="1:10" ht="12.95" customHeight="1">
      <c r="A57" s="353" t="s">
        <v>4214</v>
      </c>
      <c r="B57" s="353" t="s">
        <v>36</v>
      </c>
      <c r="C57" s="362">
        <v>9983487985</v>
      </c>
      <c r="D57" s="362">
        <v>1941200000</v>
      </c>
      <c r="E57" s="362">
        <v>50022766030</v>
      </c>
      <c r="G57" s="353" t="s">
        <v>2720</v>
      </c>
      <c r="H57" s="362">
        <v>-7523623141</v>
      </c>
      <c r="I57" s="362">
        <v>-7525916945</v>
      </c>
      <c r="J57" s="362">
        <v>9587041337</v>
      </c>
    </row>
    <row r="58" spans="1:10" ht="12.95" customHeight="1">
      <c r="A58" s="353" t="s">
        <v>4215</v>
      </c>
      <c r="B58" s="353" t="s">
        <v>1249</v>
      </c>
      <c r="C58" s="362"/>
      <c r="D58" s="362"/>
      <c r="E58" s="362">
        <v>14244195122</v>
      </c>
      <c r="G58" s="353" t="s">
        <v>49</v>
      </c>
      <c r="H58" s="362"/>
      <c r="I58" s="362">
        <v>-34771471</v>
      </c>
      <c r="J58" s="362"/>
    </row>
    <row r="59" spans="1:10" ht="12.95" customHeight="1">
      <c r="B59" s="353" t="s">
        <v>38</v>
      </c>
      <c r="C59" s="362">
        <v>2288100152</v>
      </c>
      <c r="D59" s="362">
        <v>2083602645</v>
      </c>
      <c r="E59" s="362">
        <v>3833645238</v>
      </c>
      <c r="G59" s="353" t="s">
        <v>72</v>
      </c>
      <c r="H59" s="362"/>
      <c r="I59" s="362"/>
      <c r="J59" s="362"/>
    </row>
    <row r="60" spans="1:10" ht="12.95" customHeight="1">
      <c r="B60" s="353" t="s">
        <v>1314</v>
      </c>
      <c r="C60" s="362"/>
      <c r="D60" s="362">
        <v>1495343838</v>
      </c>
      <c r="E60" s="362">
        <v>528135072</v>
      </c>
      <c r="G60" s="353" t="s">
        <v>383</v>
      </c>
      <c r="H60" s="362">
        <v>-588</v>
      </c>
      <c r="I60" s="362">
        <v>-385</v>
      </c>
      <c r="J60" s="362">
        <v>271</v>
      </c>
    </row>
    <row r="61" spans="1:10" ht="12.95" customHeight="1">
      <c r="A61" s="353" t="s">
        <v>4214</v>
      </c>
      <c r="B61" s="353" t="s">
        <v>1428</v>
      </c>
      <c r="C61" s="362">
        <v>3021564000</v>
      </c>
      <c r="D61" s="362">
        <v>104624606</v>
      </c>
      <c r="E61" s="362">
        <v>38140316</v>
      </c>
      <c r="G61" s="353" t="s">
        <v>524</v>
      </c>
      <c r="H61" s="362">
        <v>-588</v>
      </c>
      <c r="I61" s="362">
        <v>-385</v>
      </c>
      <c r="J61" s="362">
        <v>245</v>
      </c>
    </row>
    <row r="62" spans="1:10" ht="12.95" customHeight="1">
      <c r="B62" s="353" t="s">
        <v>118</v>
      </c>
      <c r="C62" s="362"/>
      <c r="D62" s="362"/>
      <c r="E62" s="362">
        <v>4840192800</v>
      </c>
      <c r="H62" s="362"/>
      <c r="I62" s="362"/>
      <c r="J62" s="362"/>
    </row>
    <row r="63" spans="1:10" ht="12.95" customHeight="1">
      <c r="B63" s="353" t="s">
        <v>39</v>
      </c>
      <c r="C63" s="362">
        <v>2033258575</v>
      </c>
      <c r="D63" s="362">
        <v>4091166488</v>
      </c>
      <c r="E63" s="362">
        <v>3326444401</v>
      </c>
      <c r="H63" s="362"/>
      <c r="I63" s="362"/>
      <c r="J63" s="362"/>
    </row>
    <row r="64" spans="1:10" ht="12.95" customHeight="1">
      <c r="B64" s="353" t="s">
        <v>1431</v>
      </c>
      <c r="C64" s="362">
        <v>1278000000</v>
      </c>
      <c r="D64" s="362">
        <v>2943000000</v>
      </c>
      <c r="E64" s="362">
        <v>2635000000</v>
      </c>
      <c r="H64" s="362"/>
      <c r="I64" s="362"/>
      <c r="J64" s="362"/>
    </row>
    <row r="65" spans="1:11" ht="12.95" customHeight="1">
      <c r="B65" s="353" t="s">
        <v>76</v>
      </c>
      <c r="C65" s="362"/>
      <c r="D65" s="362"/>
      <c r="E65" s="362">
        <v>0</v>
      </c>
      <c r="H65" s="362"/>
      <c r="I65" s="362"/>
      <c r="J65" s="362"/>
    </row>
    <row r="66" spans="1:11" ht="12.95" customHeight="1">
      <c r="B66" s="353" t="s">
        <v>111</v>
      </c>
      <c r="C66" s="362">
        <v>144018358</v>
      </c>
      <c r="D66" s="362">
        <v>187625484</v>
      </c>
      <c r="E66" s="362">
        <v>146582323</v>
      </c>
      <c r="H66" s="362"/>
      <c r="I66" s="362"/>
      <c r="J66" s="362"/>
    </row>
    <row r="67" spans="1:11" ht="12.95" customHeight="1">
      <c r="A67" s="353" t="s">
        <v>4226</v>
      </c>
      <c r="B67" s="353" t="s">
        <v>41</v>
      </c>
      <c r="C67" s="362"/>
      <c r="D67" s="362">
        <v>38140318</v>
      </c>
      <c r="E67" s="362"/>
      <c r="H67" s="362"/>
      <c r="I67" s="362"/>
      <c r="J67" s="362"/>
    </row>
    <row r="68" spans="1:11" ht="12.95" customHeight="1">
      <c r="B68" s="353" t="s">
        <v>1316</v>
      </c>
      <c r="C68" s="362">
        <v>611240217</v>
      </c>
      <c r="D68" s="362">
        <v>922400686</v>
      </c>
      <c r="E68" s="362">
        <v>544862078</v>
      </c>
      <c r="H68" s="362"/>
      <c r="I68" s="362"/>
      <c r="J68" s="362"/>
    </row>
    <row r="69" spans="1:11" ht="12.95" customHeight="1">
      <c r="B69" s="353" t="s">
        <v>42</v>
      </c>
      <c r="C69" s="362">
        <v>18052511545</v>
      </c>
      <c r="D69" s="362">
        <v>13658939629</v>
      </c>
      <c r="E69" s="362">
        <v>83106260882</v>
      </c>
      <c r="H69" s="362"/>
      <c r="I69" s="362"/>
      <c r="J69" s="362"/>
    </row>
    <row r="70" spans="1:11" ht="12.95" customHeight="1">
      <c r="B70" s="353" t="s">
        <v>43</v>
      </c>
      <c r="C70" s="362"/>
      <c r="D70" s="362"/>
      <c r="E70" s="362"/>
      <c r="H70" s="362"/>
      <c r="I70" s="362"/>
      <c r="J70" s="362"/>
    </row>
    <row r="71" spans="1:11" ht="12.95" customHeight="1">
      <c r="B71" s="353" t="s">
        <v>44</v>
      </c>
      <c r="C71" s="362">
        <v>2581385034</v>
      </c>
      <c r="D71" s="362">
        <v>26787407430</v>
      </c>
      <c r="E71" s="362">
        <v>44529668362</v>
      </c>
      <c r="H71" s="362"/>
      <c r="I71" s="362"/>
      <c r="J71" s="362"/>
    </row>
    <row r="72" spans="1:11" ht="12.95" customHeight="1">
      <c r="B72" s="353" t="s">
        <v>45</v>
      </c>
      <c r="C72" s="362">
        <v>7326919000</v>
      </c>
      <c r="D72" s="362">
        <v>16146274000</v>
      </c>
      <c r="E72" s="362">
        <v>18420228000</v>
      </c>
      <c r="H72" s="362"/>
      <c r="I72" s="362"/>
      <c r="J72" s="362"/>
    </row>
    <row r="73" spans="1:11" ht="12.95" customHeight="1">
      <c r="B73" s="353" t="s">
        <v>46</v>
      </c>
      <c r="C73" s="362">
        <v>23131037142</v>
      </c>
      <c r="D73" s="362">
        <v>46043621483</v>
      </c>
      <c r="E73" s="362">
        <v>49733859230</v>
      </c>
      <c r="H73" s="362"/>
      <c r="I73" s="362"/>
      <c r="J73" s="362"/>
    </row>
    <row r="74" spans="1:11" ht="12.95" customHeight="1">
      <c r="B74" s="353" t="s">
        <v>4328</v>
      </c>
      <c r="C74" s="362">
        <v>987912969</v>
      </c>
      <c r="D74" s="362">
        <v>1341510828</v>
      </c>
      <c r="E74" s="362">
        <v>3413430686</v>
      </c>
      <c r="H74" s="362"/>
      <c r="I74" s="362"/>
      <c r="J74" s="362"/>
    </row>
    <row r="75" spans="1:11" ht="12.95" customHeight="1">
      <c r="B75" s="353" t="s">
        <v>48</v>
      </c>
      <c r="C75" s="362">
        <v>-28864484077</v>
      </c>
      <c r="D75" s="362">
        <v>-36743998881</v>
      </c>
      <c r="E75" s="362">
        <v>-27037849554</v>
      </c>
      <c r="H75" s="362"/>
      <c r="I75" s="362"/>
      <c r="J75" s="362"/>
    </row>
    <row r="76" spans="1:11" ht="12.95" customHeight="1">
      <c r="B76" s="353" t="s">
        <v>50</v>
      </c>
      <c r="C76" s="362">
        <v>2581385034</v>
      </c>
      <c r="D76" s="362">
        <v>26787407430</v>
      </c>
      <c r="E76" s="362">
        <v>44529668362</v>
      </c>
      <c r="H76" s="362"/>
      <c r="I76" s="362"/>
      <c r="J76" s="362"/>
    </row>
    <row r="77" spans="1:11" ht="12.95" customHeight="1">
      <c r="B77" s="353" t="s">
        <v>51</v>
      </c>
      <c r="C77" s="362">
        <v>20633896579</v>
      </c>
      <c r="D77" s="362">
        <v>40446347059</v>
      </c>
      <c r="E77" s="362">
        <v>127635929244</v>
      </c>
      <c r="H77" s="362"/>
      <c r="I77" s="362"/>
      <c r="J77" s="362"/>
    </row>
    <row r="78" spans="1:11" ht="12.95" customHeight="1">
      <c r="C78" s="362"/>
      <c r="D78" s="362"/>
      <c r="E78" s="362"/>
      <c r="H78" s="362"/>
      <c r="I78" s="362"/>
      <c r="J78" s="362"/>
    </row>
    <row r="79" spans="1:11" ht="12.95" customHeight="1">
      <c r="A79" s="353" t="s">
        <v>4238</v>
      </c>
      <c r="B79" s="378" t="s">
        <v>127</v>
      </c>
      <c r="C79" s="378" t="s">
        <v>128</v>
      </c>
      <c r="D79" s="378" t="s">
        <v>129</v>
      </c>
      <c r="E79" s="378" t="s">
        <v>130</v>
      </c>
      <c r="F79" s="378" t="s">
        <v>131</v>
      </c>
      <c r="G79" s="378" t="s">
        <v>132</v>
      </c>
      <c r="H79" s="378" t="s">
        <v>133</v>
      </c>
      <c r="I79" s="378" t="s">
        <v>134</v>
      </c>
      <c r="J79" s="378" t="s">
        <v>135</v>
      </c>
      <c r="K79" s="378" t="s">
        <v>136</v>
      </c>
    </row>
    <row r="80" spans="1:11" ht="12.95" customHeight="1">
      <c r="B80" s="379" t="s">
        <v>2082</v>
      </c>
      <c r="C80" s="380">
        <v>1935</v>
      </c>
      <c r="D80" s="381">
        <v>55</v>
      </c>
      <c r="E80" s="380">
        <v>1048347</v>
      </c>
      <c r="F80" s="380">
        <v>1996886945</v>
      </c>
      <c r="G80" s="380">
        <v>1885</v>
      </c>
      <c r="H80" s="380">
        <v>1985</v>
      </c>
      <c r="I80" s="380">
        <v>1830</v>
      </c>
      <c r="J80" s="380">
        <v>75697</v>
      </c>
      <c r="K80" s="380">
        <v>39119974</v>
      </c>
    </row>
    <row r="81" spans="2:11" ht="12.95" customHeight="1">
      <c r="B81" s="379" t="s">
        <v>2083</v>
      </c>
      <c r="C81" s="380">
        <v>1880</v>
      </c>
      <c r="D81" s="381">
        <v>285</v>
      </c>
      <c r="E81" s="380">
        <v>4008115</v>
      </c>
      <c r="F81" s="380">
        <v>7236744480</v>
      </c>
      <c r="G81" s="380">
        <v>1635</v>
      </c>
      <c r="H81" s="380">
        <v>1970</v>
      </c>
      <c r="I81" s="380">
        <v>1620</v>
      </c>
      <c r="J81" s="380">
        <v>73546</v>
      </c>
      <c r="K81" s="380">
        <v>39119974</v>
      </c>
    </row>
    <row r="82" spans="2:11" ht="12.95" customHeight="1">
      <c r="B82" s="379" t="s">
        <v>2087</v>
      </c>
      <c r="C82" s="380">
        <v>1595</v>
      </c>
      <c r="D82" s="381">
        <v>-35</v>
      </c>
      <c r="E82" s="380">
        <v>310401</v>
      </c>
      <c r="F82" s="380">
        <v>490148565</v>
      </c>
      <c r="G82" s="380">
        <v>1645</v>
      </c>
      <c r="H82" s="380">
        <v>1645</v>
      </c>
      <c r="I82" s="380">
        <v>1535</v>
      </c>
      <c r="J82" s="380">
        <v>59297</v>
      </c>
      <c r="K82" s="380">
        <v>37176777</v>
      </c>
    </row>
    <row r="83" spans="2:11" ht="12.95" customHeight="1">
      <c r="B83" s="379" t="s">
        <v>2088</v>
      </c>
      <c r="C83" s="380">
        <v>1630</v>
      </c>
      <c r="D83" s="381">
        <v>-40</v>
      </c>
      <c r="E83" s="380">
        <v>249980</v>
      </c>
      <c r="F83" s="380">
        <v>402950505</v>
      </c>
      <c r="G83" s="380">
        <v>1670</v>
      </c>
      <c r="H83" s="380">
        <v>1695</v>
      </c>
      <c r="I83" s="380">
        <v>1590</v>
      </c>
      <c r="J83" s="380">
        <v>60598</v>
      </c>
      <c r="K83" s="380">
        <v>37176777</v>
      </c>
    </row>
    <row r="84" spans="2:11" ht="12.95" customHeight="1">
      <c r="B84" s="379" t="s">
        <v>2089</v>
      </c>
      <c r="C84" s="380">
        <v>1670</v>
      </c>
      <c r="D84" s="381">
        <v>-90</v>
      </c>
      <c r="E84" s="380">
        <v>254291</v>
      </c>
      <c r="F84" s="380">
        <v>422270580</v>
      </c>
      <c r="G84" s="380">
        <v>1745</v>
      </c>
      <c r="H84" s="380">
        <v>1780</v>
      </c>
      <c r="I84" s="380">
        <v>1610</v>
      </c>
      <c r="J84" s="380">
        <v>62085</v>
      </c>
      <c r="K84" s="380">
        <v>37176777</v>
      </c>
    </row>
    <row r="85" spans="2:11" ht="12.95" customHeight="1">
      <c r="B85" s="379" t="s">
        <v>2090</v>
      </c>
      <c r="C85" s="380">
        <v>1760</v>
      </c>
      <c r="D85" s="381">
        <v>15</v>
      </c>
      <c r="E85" s="380">
        <v>256256</v>
      </c>
      <c r="F85" s="380">
        <v>450332195</v>
      </c>
      <c r="G85" s="380">
        <v>1745</v>
      </c>
      <c r="H85" s="380">
        <v>1800</v>
      </c>
      <c r="I85" s="380">
        <v>1725</v>
      </c>
      <c r="J85" s="380">
        <v>65431</v>
      </c>
      <c r="K85" s="380">
        <v>37176777</v>
      </c>
    </row>
    <row r="86" spans="2:11" ht="12.95" customHeight="1">
      <c r="B86" s="379" t="s">
        <v>2091</v>
      </c>
      <c r="C86" s="380">
        <v>1745</v>
      </c>
      <c r="D86" s="381">
        <v>85</v>
      </c>
      <c r="E86" s="380">
        <v>416269</v>
      </c>
      <c r="F86" s="380">
        <v>708156620</v>
      </c>
      <c r="G86" s="380">
        <v>1680</v>
      </c>
      <c r="H86" s="380">
        <v>1750</v>
      </c>
      <c r="I86" s="380">
        <v>1655</v>
      </c>
      <c r="J86" s="380">
        <v>64873</v>
      </c>
      <c r="K86" s="380">
        <v>37176777</v>
      </c>
    </row>
    <row r="87" spans="2:11" ht="12.95" customHeight="1">
      <c r="B87" s="379" t="s">
        <v>2093</v>
      </c>
      <c r="C87" s="380">
        <v>1660</v>
      </c>
      <c r="D87" s="381">
        <v>0</v>
      </c>
      <c r="E87" s="380">
        <v>300859</v>
      </c>
      <c r="F87" s="380">
        <v>500986685</v>
      </c>
      <c r="G87" s="380">
        <v>1700</v>
      </c>
      <c r="H87" s="380">
        <v>1705</v>
      </c>
      <c r="I87" s="380">
        <v>1630</v>
      </c>
      <c r="J87" s="380">
        <v>61713</v>
      </c>
      <c r="K87" s="380">
        <v>37176777</v>
      </c>
    </row>
    <row r="88" spans="2:11" ht="12.95" customHeight="1">
      <c r="B88" s="379" t="s">
        <v>2096</v>
      </c>
      <c r="C88" s="380">
        <v>1660</v>
      </c>
      <c r="D88" s="381">
        <v>-115</v>
      </c>
      <c r="E88" s="380">
        <v>652232</v>
      </c>
      <c r="F88" s="380">
        <v>1103693140</v>
      </c>
      <c r="G88" s="380">
        <v>1775</v>
      </c>
      <c r="H88" s="380">
        <v>1775</v>
      </c>
      <c r="I88" s="380">
        <v>1630</v>
      </c>
      <c r="J88" s="380">
        <v>61713</v>
      </c>
      <c r="K88" s="380">
        <v>37176777</v>
      </c>
    </row>
    <row r="89" spans="2:11" ht="12.95" customHeight="1">
      <c r="B89" s="379" t="s">
        <v>2098</v>
      </c>
      <c r="C89" s="380">
        <v>1775</v>
      </c>
      <c r="D89" s="381">
        <v>-35</v>
      </c>
      <c r="E89" s="380">
        <v>233344</v>
      </c>
      <c r="F89" s="380">
        <v>408251385</v>
      </c>
      <c r="G89" s="380">
        <v>1805</v>
      </c>
      <c r="H89" s="380">
        <v>1805</v>
      </c>
      <c r="I89" s="380">
        <v>1695</v>
      </c>
      <c r="J89" s="380">
        <v>65392</v>
      </c>
      <c r="K89" s="380">
        <v>36840456</v>
      </c>
    </row>
    <row r="90" spans="2:11" ht="12.95" customHeight="1">
      <c r="B90" s="379" t="s">
        <v>2100</v>
      </c>
      <c r="C90" s="380">
        <v>1810</v>
      </c>
      <c r="D90" s="381">
        <v>-20</v>
      </c>
      <c r="E90" s="380">
        <v>163404</v>
      </c>
      <c r="F90" s="380">
        <v>292265875</v>
      </c>
      <c r="G90" s="380">
        <v>1830</v>
      </c>
      <c r="H90" s="380">
        <v>1830</v>
      </c>
      <c r="I90" s="380">
        <v>1770</v>
      </c>
      <c r="J90" s="380">
        <v>66681</v>
      </c>
      <c r="K90" s="380">
        <v>36840456</v>
      </c>
    </row>
    <row r="91" spans="2:11" ht="12.95" customHeight="1">
      <c r="B91" s="379" t="s">
        <v>2102</v>
      </c>
      <c r="C91" s="380">
        <v>1830</v>
      </c>
      <c r="D91" s="381">
        <v>10</v>
      </c>
      <c r="E91" s="380">
        <v>309297</v>
      </c>
      <c r="F91" s="380">
        <v>553004140</v>
      </c>
      <c r="G91" s="380">
        <v>1785</v>
      </c>
      <c r="H91" s="380">
        <v>1850</v>
      </c>
      <c r="I91" s="380">
        <v>1750</v>
      </c>
      <c r="J91" s="380">
        <v>67418</v>
      </c>
      <c r="K91" s="380">
        <v>36840456</v>
      </c>
    </row>
    <row r="92" spans="2:11" ht="12.95" customHeight="1">
      <c r="B92" s="379" t="s">
        <v>2105</v>
      </c>
      <c r="C92" s="380">
        <v>1820</v>
      </c>
      <c r="D92" s="381">
        <v>0</v>
      </c>
      <c r="E92" s="380">
        <v>173043</v>
      </c>
      <c r="F92" s="380">
        <v>316607275</v>
      </c>
      <c r="G92" s="380">
        <v>1820</v>
      </c>
      <c r="H92" s="380">
        <v>1885</v>
      </c>
      <c r="I92" s="380">
        <v>1785</v>
      </c>
      <c r="J92" s="380">
        <v>67050</v>
      </c>
      <c r="K92" s="380">
        <v>36840456</v>
      </c>
    </row>
    <row r="93" spans="2:11" ht="12.95" customHeight="1">
      <c r="B93" s="379" t="s">
        <v>2108</v>
      </c>
      <c r="C93" s="380">
        <v>1820</v>
      </c>
      <c r="D93" s="381">
        <v>0</v>
      </c>
      <c r="E93" s="380">
        <v>212427</v>
      </c>
      <c r="F93" s="380">
        <v>388714895</v>
      </c>
      <c r="G93" s="380">
        <v>1830</v>
      </c>
      <c r="H93" s="380">
        <v>1865</v>
      </c>
      <c r="I93" s="380">
        <v>1800</v>
      </c>
      <c r="J93" s="380">
        <v>67050</v>
      </c>
      <c r="K93" s="380">
        <v>36840456</v>
      </c>
    </row>
    <row r="94" spans="2:11" ht="12.95" customHeight="1">
      <c r="B94" s="379" t="s">
        <v>2109</v>
      </c>
      <c r="C94" s="380">
        <v>1820</v>
      </c>
      <c r="D94" s="381">
        <v>-190</v>
      </c>
      <c r="E94" s="380">
        <v>797765</v>
      </c>
      <c r="F94" s="380">
        <v>1471557005</v>
      </c>
      <c r="G94" s="380">
        <v>2010</v>
      </c>
      <c r="H94" s="380">
        <v>2030</v>
      </c>
      <c r="I94" s="380">
        <v>1765</v>
      </c>
      <c r="J94" s="380">
        <v>67050</v>
      </c>
      <c r="K94" s="380">
        <v>36840456</v>
      </c>
    </row>
    <row r="95" spans="2:11" ht="12.95" customHeight="1">
      <c r="B95" s="379" t="s">
        <v>2112</v>
      </c>
      <c r="C95" s="380">
        <v>2010</v>
      </c>
      <c r="D95" s="381">
        <v>-35</v>
      </c>
      <c r="E95" s="380">
        <v>189457</v>
      </c>
      <c r="F95" s="380">
        <v>376060260</v>
      </c>
      <c r="G95" s="380">
        <v>2025</v>
      </c>
      <c r="H95" s="380">
        <v>2050</v>
      </c>
      <c r="I95" s="380">
        <v>1945</v>
      </c>
      <c r="J95" s="380">
        <v>74049</v>
      </c>
      <c r="K95" s="380">
        <v>36840456</v>
      </c>
    </row>
    <row r="96" spans="2:11" ht="12.95" customHeight="1">
      <c r="B96" s="379" t="s">
        <v>2113</v>
      </c>
      <c r="C96" s="380">
        <v>2045</v>
      </c>
      <c r="D96" s="381">
        <v>-50</v>
      </c>
      <c r="E96" s="380">
        <v>688147</v>
      </c>
      <c r="F96" s="380">
        <v>1387787890</v>
      </c>
      <c r="G96" s="380">
        <v>2130</v>
      </c>
      <c r="H96" s="380">
        <v>2130</v>
      </c>
      <c r="I96" s="380">
        <v>1950</v>
      </c>
      <c r="J96" s="380">
        <v>75339</v>
      </c>
      <c r="K96" s="380">
        <v>36840456</v>
      </c>
    </row>
    <row r="97" spans="2:11" ht="12.95" customHeight="1">
      <c r="B97" s="379" t="s">
        <v>2114</v>
      </c>
      <c r="C97" s="380">
        <v>2095</v>
      </c>
      <c r="D97" s="381">
        <v>10</v>
      </c>
      <c r="E97" s="380">
        <v>551947</v>
      </c>
      <c r="F97" s="380">
        <v>1142076750</v>
      </c>
      <c r="G97" s="380">
        <v>2120</v>
      </c>
      <c r="H97" s="380">
        <v>2175</v>
      </c>
      <c r="I97" s="380">
        <v>1990</v>
      </c>
      <c r="J97" s="380">
        <v>77181</v>
      </c>
      <c r="K97" s="380">
        <v>36840456</v>
      </c>
    </row>
    <row r="98" spans="2:11" ht="12.95" customHeight="1">
      <c r="B98" s="379" t="s">
        <v>2115</v>
      </c>
      <c r="C98" s="380">
        <v>2085</v>
      </c>
      <c r="D98" s="381">
        <v>165</v>
      </c>
      <c r="E98" s="380">
        <v>584617</v>
      </c>
      <c r="F98" s="380">
        <v>1193704750</v>
      </c>
      <c r="G98" s="380">
        <v>1975</v>
      </c>
      <c r="H98" s="380">
        <v>2100</v>
      </c>
      <c r="I98" s="380">
        <v>1930</v>
      </c>
      <c r="J98" s="380">
        <v>76812</v>
      </c>
      <c r="K98" s="380">
        <v>36840456</v>
      </c>
    </row>
    <row r="99" spans="2:11" ht="12.95" customHeight="1">
      <c r="B99" s="379" t="s">
        <v>2117</v>
      </c>
      <c r="C99" s="380">
        <v>1920</v>
      </c>
      <c r="D99" s="381">
        <v>105</v>
      </c>
      <c r="E99" s="380">
        <v>211643</v>
      </c>
      <c r="F99" s="380">
        <v>401032400</v>
      </c>
      <c r="G99" s="380">
        <v>1840</v>
      </c>
      <c r="H99" s="380">
        <v>1960</v>
      </c>
      <c r="I99" s="380">
        <v>1800</v>
      </c>
      <c r="J99" s="380">
        <v>70734</v>
      </c>
      <c r="K99" s="380">
        <v>36840456</v>
      </c>
    </row>
    <row r="100" spans="2:11" ht="12.95" customHeight="1">
      <c r="B100" s="379" t="s">
        <v>2119</v>
      </c>
      <c r="C100" s="380">
        <v>1815</v>
      </c>
      <c r="D100" s="381">
        <v>-85</v>
      </c>
      <c r="E100" s="380">
        <v>441019</v>
      </c>
      <c r="F100" s="380">
        <v>817483495</v>
      </c>
      <c r="G100" s="380">
        <v>1950</v>
      </c>
      <c r="H100" s="380">
        <v>1950</v>
      </c>
      <c r="I100" s="380">
        <v>1790</v>
      </c>
      <c r="J100" s="380">
        <v>66865</v>
      </c>
      <c r="K100" s="380">
        <v>36840456</v>
      </c>
    </row>
    <row r="101" spans="2:11" ht="12.95" customHeight="1">
      <c r="B101" s="379" t="s">
        <v>2121</v>
      </c>
      <c r="C101" s="380">
        <v>1900</v>
      </c>
      <c r="D101" s="381">
        <v>-50</v>
      </c>
      <c r="E101" s="380">
        <v>444568</v>
      </c>
      <c r="F101" s="380">
        <v>853673045</v>
      </c>
      <c r="G101" s="380">
        <v>1945</v>
      </c>
      <c r="H101" s="380">
        <v>1995</v>
      </c>
      <c r="I101" s="380">
        <v>1885</v>
      </c>
      <c r="J101" s="380">
        <v>69997</v>
      </c>
      <c r="K101" s="380">
        <v>36840456</v>
      </c>
    </row>
    <row r="102" spans="2:11" ht="12.95" customHeight="1">
      <c r="B102" s="379" t="s">
        <v>2122</v>
      </c>
      <c r="C102" s="380">
        <v>1950</v>
      </c>
      <c r="D102" s="381">
        <v>-140</v>
      </c>
      <c r="E102" s="380">
        <v>501839</v>
      </c>
      <c r="F102" s="380">
        <v>1026082575</v>
      </c>
      <c r="G102" s="380">
        <v>2095</v>
      </c>
      <c r="H102" s="380">
        <v>2150</v>
      </c>
      <c r="I102" s="380">
        <v>1945</v>
      </c>
      <c r="J102" s="380">
        <v>71839</v>
      </c>
      <c r="K102" s="380">
        <v>36840456</v>
      </c>
    </row>
    <row r="103" spans="2:11" ht="12.95" customHeight="1">
      <c r="B103" s="379" t="s">
        <v>2124</v>
      </c>
      <c r="C103" s="380">
        <v>2090</v>
      </c>
      <c r="D103" s="381">
        <v>160</v>
      </c>
      <c r="E103" s="380">
        <v>502837</v>
      </c>
      <c r="F103" s="380">
        <v>1028108350</v>
      </c>
      <c r="G103" s="380">
        <v>1980</v>
      </c>
      <c r="H103" s="380">
        <v>2120</v>
      </c>
      <c r="I103" s="380">
        <v>1980</v>
      </c>
      <c r="J103" s="380">
        <v>76997</v>
      </c>
      <c r="K103" s="380">
        <v>36840456</v>
      </c>
    </row>
    <row r="104" spans="2:11" ht="12.95" customHeight="1">
      <c r="B104" s="379" t="s">
        <v>2126</v>
      </c>
      <c r="C104" s="380">
        <v>1930</v>
      </c>
      <c r="D104" s="381">
        <v>-255</v>
      </c>
      <c r="E104" s="380">
        <v>819733</v>
      </c>
      <c r="F104" s="380">
        <v>1676125120</v>
      </c>
      <c r="G104" s="380">
        <v>2180</v>
      </c>
      <c r="H104" s="380">
        <v>2275</v>
      </c>
      <c r="I104" s="380">
        <v>1925</v>
      </c>
      <c r="J104" s="380">
        <v>71102</v>
      </c>
      <c r="K104" s="380">
        <v>36840456</v>
      </c>
    </row>
    <row r="105" spans="2:11" ht="12.95" customHeight="1">
      <c r="B105" s="379" t="s">
        <v>2128</v>
      </c>
      <c r="C105" s="380">
        <v>2185</v>
      </c>
      <c r="D105" s="381">
        <v>-50</v>
      </c>
      <c r="E105" s="380">
        <v>191480</v>
      </c>
      <c r="F105" s="380">
        <v>418621560</v>
      </c>
      <c r="G105" s="380">
        <v>2280</v>
      </c>
      <c r="H105" s="380">
        <v>2280</v>
      </c>
      <c r="I105" s="380">
        <v>2140</v>
      </c>
      <c r="J105" s="380">
        <v>80496</v>
      </c>
      <c r="K105" s="380">
        <v>36840456</v>
      </c>
    </row>
    <row r="106" spans="2:11" ht="12.95" customHeight="1">
      <c r="B106" s="379" t="s">
        <v>2130</v>
      </c>
      <c r="C106" s="380">
        <v>2235</v>
      </c>
      <c r="D106" s="381">
        <v>40</v>
      </c>
      <c r="E106" s="380">
        <v>215223</v>
      </c>
      <c r="F106" s="380">
        <v>478273890</v>
      </c>
      <c r="G106" s="380">
        <v>2190</v>
      </c>
      <c r="H106" s="380">
        <v>2305</v>
      </c>
      <c r="I106" s="380">
        <v>2140</v>
      </c>
      <c r="J106" s="380">
        <v>82338</v>
      </c>
      <c r="K106" s="380">
        <v>36840456</v>
      </c>
    </row>
    <row r="107" spans="2:11" ht="12.95" customHeight="1">
      <c r="B107" s="379" t="s">
        <v>2131</v>
      </c>
      <c r="C107" s="380">
        <v>2195</v>
      </c>
      <c r="D107" s="381">
        <v>-80</v>
      </c>
      <c r="E107" s="380">
        <v>409447</v>
      </c>
      <c r="F107" s="380">
        <v>911281410</v>
      </c>
      <c r="G107" s="380">
        <v>2270</v>
      </c>
      <c r="H107" s="380">
        <v>2320</v>
      </c>
      <c r="I107" s="380">
        <v>2120</v>
      </c>
      <c r="J107" s="380">
        <v>80865</v>
      </c>
      <c r="K107" s="380">
        <v>36840456</v>
      </c>
    </row>
    <row r="108" spans="2:11" ht="12.95" customHeight="1">
      <c r="B108" s="379" t="s">
        <v>2132</v>
      </c>
      <c r="C108" s="380">
        <v>2275</v>
      </c>
      <c r="D108" s="381">
        <v>10</v>
      </c>
      <c r="E108" s="380">
        <v>707393</v>
      </c>
      <c r="F108" s="380">
        <v>1568413750</v>
      </c>
      <c r="G108" s="380">
        <v>2290</v>
      </c>
      <c r="H108" s="380">
        <v>2315</v>
      </c>
      <c r="I108" s="380">
        <v>2160</v>
      </c>
      <c r="J108" s="380">
        <v>83812</v>
      </c>
      <c r="K108" s="380">
        <v>36840456</v>
      </c>
    </row>
    <row r="109" spans="2:11" ht="12.95" customHeight="1">
      <c r="B109" s="379" t="s">
        <v>2133</v>
      </c>
      <c r="C109" s="380">
        <v>2265</v>
      </c>
      <c r="D109" s="381">
        <v>85</v>
      </c>
      <c r="E109" s="380">
        <v>793941</v>
      </c>
      <c r="F109" s="380">
        <v>1794051000</v>
      </c>
      <c r="G109" s="380">
        <v>2200</v>
      </c>
      <c r="H109" s="380">
        <v>2315</v>
      </c>
      <c r="I109" s="380">
        <v>2180</v>
      </c>
      <c r="J109" s="380">
        <v>83444</v>
      </c>
      <c r="K109" s="380">
        <v>36840456</v>
      </c>
    </row>
    <row r="110" spans="2:11" ht="12.95" customHeight="1">
      <c r="B110" s="379" t="s">
        <v>2134</v>
      </c>
      <c r="C110" s="380">
        <v>2180</v>
      </c>
      <c r="D110" s="381">
        <v>50</v>
      </c>
      <c r="E110" s="380">
        <v>401275</v>
      </c>
      <c r="F110" s="380">
        <v>862901980</v>
      </c>
      <c r="G110" s="380">
        <v>2150</v>
      </c>
      <c r="H110" s="380">
        <v>2205</v>
      </c>
      <c r="I110" s="380">
        <v>2085</v>
      </c>
      <c r="J110" s="380">
        <v>80312</v>
      </c>
      <c r="K110" s="380">
        <v>36840456</v>
      </c>
    </row>
    <row r="111" spans="2:11" ht="12.95" customHeight="1">
      <c r="B111" s="379" t="s">
        <v>2135</v>
      </c>
      <c r="C111" s="380">
        <v>2130</v>
      </c>
      <c r="D111" s="381">
        <v>-25</v>
      </c>
      <c r="E111" s="380">
        <v>160589</v>
      </c>
      <c r="F111" s="380">
        <v>339231900</v>
      </c>
      <c r="G111" s="380">
        <v>2175</v>
      </c>
      <c r="H111" s="380">
        <v>2175</v>
      </c>
      <c r="I111" s="380">
        <v>2075</v>
      </c>
      <c r="J111" s="380">
        <v>78470</v>
      </c>
      <c r="K111" s="380">
        <v>36840456</v>
      </c>
    </row>
    <row r="112" spans="2:11" ht="12.95" customHeight="1">
      <c r="B112" s="379" t="s">
        <v>2136</v>
      </c>
      <c r="C112" s="380">
        <v>2155</v>
      </c>
      <c r="D112" s="381">
        <v>-20</v>
      </c>
      <c r="E112" s="380">
        <v>234283</v>
      </c>
      <c r="F112" s="380">
        <v>502294830</v>
      </c>
      <c r="G112" s="380">
        <v>2200</v>
      </c>
      <c r="H112" s="380">
        <v>2200</v>
      </c>
      <c r="I112" s="380">
        <v>2085</v>
      </c>
      <c r="J112" s="380">
        <v>79391</v>
      </c>
      <c r="K112" s="380">
        <v>36840456</v>
      </c>
    </row>
    <row r="113" spans="2:11" ht="12.95" customHeight="1">
      <c r="B113" s="379" t="s">
        <v>2137</v>
      </c>
      <c r="C113" s="380">
        <v>2175</v>
      </c>
      <c r="D113" s="381">
        <v>0</v>
      </c>
      <c r="E113" s="380">
        <v>276421</v>
      </c>
      <c r="F113" s="380">
        <v>605307295</v>
      </c>
      <c r="G113" s="380">
        <v>2200</v>
      </c>
      <c r="H113" s="380">
        <v>2215</v>
      </c>
      <c r="I113" s="380">
        <v>2150</v>
      </c>
      <c r="J113" s="380">
        <v>80128</v>
      </c>
      <c r="K113" s="380">
        <v>36840456</v>
      </c>
    </row>
    <row r="114" spans="2:11" ht="12.95" customHeight="1">
      <c r="B114" s="379" t="s">
        <v>2138</v>
      </c>
      <c r="C114" s="380">
        <v>2175</v>
      </c>
      <c r="D114" s="381">
        <v>85</v>
      </c>
      <c r="E114" s="380">
        <v>458031</v>
      </c>
      <c r="F114" s="380">
        <v>987049560</v>
      </c>
      <c r="G114" s="380">
        <v>2100</v>
      </c>
      <c r="H114" s="380">
        <v>2210</v>
      </c>
      <c r="I114" s="380">
        <v>2055</v>
      </c>
      <c r="J114" s="380">
        <v>80128</v>
      </c>
      <c r="K114" s="380">
        <v>36840456</v>
      </c>
    </row>
    <row r="115" spans="2:11" ht="12.95" customHeight="1">
      <c r="B115" s="379" t="s">
        <v>2139</v>
      </c>
      <c r="C115" s="380">
        <v>2090</v>
      </c>
      <c r="D115" s="381">
        <v>10</v>
      </c>
      <c r="E115" s="380">
        <v>201876</v>
      </c>
      <c r="F115" s="380">
        <v>417406215</v>
      </c>
      <c r="G115" s="380">
        <v>2050</v>
      </c>
      <c r="H115" s="380">
        <v>2140</v>
      </c>
      <c r="I115" s="380">
        <v>2000</v>
      </c>
      <c r="J115" s="380">
        <v>76997</v>
      </c>
      <c r="K115" s="380">
        <v>36840456</v>
      </c>
    </row>
    <row r="116" spans="2:11" ht="12.95" customHeight="1">
      <c r="B116" s="379" t="s">
        <v>2140</v>
      </c>
      <c r="C116" s="380">
        <v>2080</v>
      </c>
      <c r="D116" s="381">
        <v>-55</v>
      </c>
      <c r="E116" s="380">
        <v>409797</v>
      </c>
      <c r="F116" s="380">
        <v>850005435</v>
      </c>
      <c r="G116" s="380">
        <v>2135</v>
      </c>
      <c r="H116" s="380">
        <v>2170</v>
      </c>
      <c r="I116" s="380">
        <v>2010</v>
      </c>
      <c r="J116" s="380">
        <v>76628</v>
      </c>
      <c r="K116" s="380">
        <v>36840456</v>
      </c>
    </row>
    <row r="117" spans="2:11" ht="12.95" customHeight="1">
      <c r="B117" s="379" t="s">
        <v>2144</v>
      </c>
      <c r="C117" s="380">
        <v>2135</v>
      </c>
      <c r="D117" s="381">
        <v>145</v>
      </c>
      <c r="E117" s="380">
        <v>646082</v>
      </c>
      <c r="F117" s="380">
        <v>1369295605</v>
      </c>
      <c r="G117" s="380">
        <v>1995</v>
      </c>
      <c r="H117" s="380">
        <v>2180</v>
      </c>
      <c r="I117" s="380">
        <v>1990</v>
      </c>
      <c r="J117" s="380">
        <v>78654</v>
      </c>
      <c r="K117" s="380">
        <v>36840456</v>
      </c>
    </row>
    <row r="118" spans="2:11" ht="12.95" customHeight="1">
      <c r="B118" s="379" t="s">
        <v>2146</v>
      </c>
      <c r="C118" s="380">
        <v>1990</v>
      </c>
      <c r="D118" s="381">
        <v>230</v>
      </c>
      <c r="E118" s="380">
        <v>1137713</v>
      </c>
      <c r="F118" s="380">
        <v>2225877690</v>
      </c>
      <c r="G118" s="380">
        <v>1775</v>
      </c>
      <c r="H118" s="380">
        <v>2055</v>
      </c>
      <c r="I118" s="380">
        <v>1775</v>
      </c>
      <c r="J118" s="380">
        <v>73313</v>
      </c>
      <c r="K118" s="380">
        <v>36840456</v>
      </c>
    </row>
    <row r="119" spans="2:11" ht="12.95" customHeight="1">
      <c r="B119" s="379" t="s">
        <v>2148</v>
      </c>
      <c r="C119" s="380">
        <v>1760</v>
      </c>
      <c r="D119" s="381">
        <v>0</v>
      </c>
      <c r="E119" s="380">
        <v>89397</v>
      </c>
      <c r="F119" s="380">
        <v>156521475</v>
      </c>
      <c r="G119" s="380">
        <v>1795</v>
      </c>
      <c r="H119" s="380">
        <v>1800</v>
      </c>
      <c r="I119" s="380">
        <v>1705</v>
      </c>
      <c r="J119" s="380">
        <v>64839</v>
      </c>
      <c r="K119" s="380">
        <v>36840456</v>
      </c>
    </row>
    <row r="120" spans="2:11" ht="12.95" customHeight="1">
      <c r="B120" s="379" t="s">
        <v>2150</v>
      </c>
      <c r="C120" s="380">
        <v>1760</v>
      </c>
      <c r="D120" s="381">
        <v>-60</v>
      </c>
      <c r="E120" s="380">
        <v>114528</v>
      </c>
      <c r="F120" s="380">
        <v>204277335</v>
      </c>
      <c r="G120" s="380">
        <v>1835</v>
      </c>
      <c r="H120" s="380">
        <v>1845</v>
      </c>
      <c r="I120" s="380">
        <v>1750</v>
      </c>
      <c r="J120" s="380">
        <v>64839</v>
      </c>
      <c r="K120" s="380">
        <v>36840456</v>
      </c>
    </row>
    <row r="121" spans="2:11" ht="12.95" customHeight="1">
      <c r="B121" s="379" t="s">
        <v>2152</v>
      </c>
      <c r="C121" s="380">
        <v>1820</v>
      </c>
      <c r="D121" s="381">
        <v>15</v>
      </c>
      <c r="E121" s="380">
        <v>90263</v>
      </c>
      <c r="F121" s="380">
        <v>162387025</v>
      </c>
      <c r="G121" s="380">
        <v>1805</v>
      </c>
      <c r="H121" s="380">
        <v>1830</v>
      </c>
      <c r="I121" s="380">
        <v>1765</v>
      </c>
      <c r="J121" s="380">
        <v>67050</v>
      </c>
      <c r="K121" s="380">
        <v>36840456</v>
      </c>
    </row>
    <row r="122" spans="2:11" ht="12.95" customHeight="1">
      <c r="B122" s="379" t="s">
        <v>2153</v>
      </c>
      <c r="C122" s="380">
        <v>1805</v>
      </c>
      <c r="D122" s="381">
        <v>-30</v>
      </c>
      <c r="E122" s="380">
        <v>99206</v>
      </c>
      <c r="F122" s="380">
        <v>179459665</v>
      </c>
      <c r="G122" s="380">
        <v>1840</v>
      </c>
      <c r="H122" s="380">
        <v>1865</v>
      </c>
      <c r="I122" s="380">
        <v>1775</v>
      </c>
      <c r="J122" s="380">
        <v>66497</v>
      </c>
      <c r="K122" s="380">
        <v>36840456</v>
      </c>
    </row>
    <row r="123" spans="2:11" ht="12.95" customHeight="1">
      <c r="B123" s="379" t="s">
        <v>2156</v>
      </c>
      <c r="C123" s="380">
        <v>1835</v>
      </c>
      <c r="D123" s="381">
        <v>0</v>
      </c>
      <c r="E123" s="380">
        <v>116581</v>
      </c>
      <c r="F123" s="380">
        <v>212860485</v>
      </c>
      <c r="G123" s="380">
        <v>1810</v>
      </c>
      <c r="H123" s="380">
        <v>1870</v>
      </c>
      <c r="I123" s="380">
        <v>1805</v>
      </c>
      <c r="J123" s="380">
        <v>67602</v>
      </c>
      <c r="K123" s="380">
        <v>36840456</v>
      </c>
    </row>
    <row r="124" spans="2:11" ht="12.95" customHeight="1">
      <c r="B124" s="379" t="s">
        <v>2158</v>
      </c>
      <c r="C124" s="380">
        <v>1835</v>
      </c>
      <c r="D124" s="381">
        <v>-25</v>
      </c>
      <c r="E124" s="380">
        <v>60400</v>
      </c>
      <c r="F124" s="380">
        <v>111655865</v>
      </c>
      <c r="G124" s="380">
        <v>1890</v>
      </c>
      <c r="H124" s="380">
        <v>1890</v>
      </c>
      <c r="I124" s="380">
        <v>1830</v>
      </c>
      <c r="J124" s="380">
        <v>67602</v>
      </c>
      <c r="K124" s="380">
        <v>36840456</v>
      </c>
    </row>
    <row r="125" spans="2:11" ht="12.95" customHeight="1">
      <c r="B125" s="379" t="s">
        <v>2160</v>
      </c>
      <c r="C125" s="380">
        <v>1860</v>
      </c>
      <c r="D125" s="381">
        <v>-10</v>
      </c>
      <c r="E125" s="380">
        <v>122448</v>
      </c>
      <c r="F125" s="380">
        <v>227651245</v>
      </c>
      <c r="G125" s="380">
        <v>1870</v>
      </c>
      <c r="H125" s="380">
        <v>1895</v>
      </c>
      <c r="I125" s="380">
        <v>1840</v>
      </c>
      <c r="J125" s="380">
        <v>68523</v>
      </c>
      <c r="K125" s="380">
        <v>36840456</v>
      </c>
    </row>
    <row r="126" spans="2:11" ht="12.95" customHeight="1">
      <c r="B126" s="379" t="s">
        <v>2161</v>
      </c>
      <c r="C126" s="380">
        <v>1870</v>
      </c>
      <c r="D126" s="381">
        <v>-5</v>
      </c>
      <c r="E126" s="380">
        <v>64884</v>
      </c>
      <c r="F126" s="380">
        <v>120777960</v>
      </c>
      <c r="G126" s="380">
        <v>1935</v>
      </c>
      <c r="H126" s="380">
        <v>1935</v>
      </c>
      <c r="I126" s="380">
        <v>1850</v>
      </c>
      <c r="J126" s="380">
        <v>68892</v>
      </c>
      <c r="K126" s="380">
        <v>36840456</v>
      </c>
    </row>
    <row r="127" spans="2:11" ht="12.95" customHeight="1">
      <c r="B127" s="379" t="s">
        <v>2162</v>
      </c>
      <c r="C127" s="380">
        <v>1875</v>
      </c>
      <c r="D127" s="381">
        <v>-20</v>
      </c>
      <c r="E127" s="380">
        <v>61965</v>
      </c>
      <c r="F127" s="380">
        <v>116279130</v>
      </c>
      <c r="G127" s="380">
        <v>1910</v>
      </c>
      <c r="H127" s="380">
        <v>1910</v>
      </c>
      <c r="I127" s="380">
        <v>1860</v>
      </c>
      <c r="J127" s="380">
        <v>69076</v>
      </c>
      <c r="K127" s="380">
        <v>36840456</v>
      </c>
    </row>
    <row r="128" spans="2:11" ht="12.95" customHeight="1">
      <c r="B128" s="379" t="s">
        <v>2163</v>
      </c>
      <c r="C128" s="380">
        <v>1895</v>
      </c>
      <c r="D128" s="381">
        <v>-20</v>
      </c>
      <c r="E128" s="380">
        <v>94219</v>
      </c>
      <c r="F128" s="380">
        <v>177794450</v>
      </c>
      <c r="G128" s="380">
        <v>1945</v>
      </c>
      <c r="H128" s="380">
        <v>1945</v>
      </c>
      <c r="I128" s="380">
        <v>1860</v>
      </c>
      <c r="J128" s="380">
        <v>69813</v>
      </c>
      <c r="K128" s="380">
        <v>36840456</v>
      </c>
    </row>
    <row r="129" spans="2:11" ht="12.95" customHeight="1">
      <c r="B129" s="379" t="s">
        <v>2165</v>
      </c>
      <c r="C129" s="380">
        <v>1915</v>
      </c>
      <c r="D129" s="381">
        <v>10</v>
      </c>
      <c r="E129" s="380">
        <v>115771</v>
      </c>
      <c r="F129" s="380">
        <v>223466750</v>
      </c>
      <c r="G129" s="380">
        <v>1905</v>
      </c>
      <c r="H129" s="380">
        <v>1975</v>
      </c>
      <c r="I129" s="380">
        <v>1895</v>
      </c>
      <c r="J129" s="380">
        <v>70549</v>
      </c>
      <c r="K129" s="380">
        <v>36840456</v>
      </c>
    </row>
    <row r="130" spans="2:11" ht="12.95" customHeight="1">
      <c r="B130" s="379" t="s">
        <v>2166</v>
      </c>
      <c r="C130" s="380">
        <v>1905</v>
      </c>
      <c r="D130" s="381">
        <v>-80</v>
      </c>
      <c r="E130" s="380">
        <v>63540</v>
      </c>
      <c r="F130" s="380">
        <v>122144260</v>
      </c>
      <c r="G130" s="380">
        <v>2040</v>
      </c>
      <c r="H130" s="380">
        <v>2040</v>
      </c>
      <c r="I130" s="380">
        <v>1905</v>
      </c>
      <c r="J130" s="380">
        <v>70181</v>
      </c>
      <c r="K130" s="380">
        <v>36840456</v>
      </c>
    </row>
    <row r="131" spans="2:11" ht="12.95" customHeight="1">
      <c r="B131" s="379" t="s">
        <v>2167</v>
      </c>
      <c r="C131" s="380">
        <v>1985</v>
      </c>
      <c r="D131" s="381">
        <v>5</v>
      </c>
      <c r="E131" s="380">
        <v>53116</v>
      </c>
      <c r="F131" s="380">
        <v>105362390</v>
      </c>
      <c r="G131" s="380">
        <v>2035</v>
      </c>
      <c r="H131" s="380">
        <v>2035</v>
      </c>
      <c r="I131" s="380">
        <v>1970</v>
      </c>
      <c r="J131" s="380">
        <v>73128</v>
      </c>
      <c r="K131" s="380">
        <v>36840456</v>
      </c>
    </row>
    <row r="132" spans="2:11" ht="12.95" customHeight="1">
      <c r="B132" s="379" t="s">
        <v>2168</v>
      </c>
      <c r="C132" s="380">
        <v>1980</v>
      </c>
      <c r="D132" s="381">
        <v>45</v>
      </c>
      <c r="E132" s="380">
        <v>178590</v>
      </c>
      <c r="F132" s="380">
        <v>348010575</v>
      </c>
      <c r="G132" s="380">
        <v>1915</v>
      </c>
      <c r="H132" s="380">
        <v>2000</v>
      </c>
      <c r="I132" s="380">
        <v>1875</v>
      </c>
      <c r="J132" s="380">
        <v>72944</v>
      </c>
      <c r="K132" s="380">
        <v>36840456</v>
      </c>
    </row>
    <row r="133" spans="2:11" ht="12.95" customHeight="1">
      <c r="B133" s="379" t="s">
        <v>2170</v>
      </c>
      <c r="C133" s="380">
        <v>1935</v>
      </c>
      <c r="D133" s="381">
        <v>10</v>
      </c>
      <c r="E133" s="380">
        <v>167679</v>
      </c>
      <c r="F133" s="380">
        <v>322749940</v>
      </c>
      <c r="G133" s="380">
        <v>1970</v>
      </c>
      <c r="H133" s="380">
        <v>1995</v>
      </c>
      <c r="I133" s="380">
        <v>1885</v>
      </c>
      <c r="J133" s="380">
        <v>71286</v>
      </c>
      <c r="K133" s="380">
        <v>36840456</v>
      </c>
    </row>
    <row r="134" spans="2:11" ht="12.95" customHeight="1">
      <c r="B134" s="379" t="s">
        <v>2171</v>
      </c>
      <c r="C134" s="380">
        <v>1925</v>
      </c>
      <c r="D134" s="381">
        <v>-40</v>
      </c>
      <c r="E134" s="380">
        <v>113854</v>
      </c>
      <c r="F134" s="380">
        <v>221256000</v>
      </c>
      <c r="G134" s="380">
        <v>2020</v>
      </c>
      <c r="H134" s="380">
        <v>2020</v>
      </c>
      <c r="I134" s="380">
        <v>1915</v>
      </c>
      <c r="J134" s="380">
        <v>70918</v>
      </c>
      <c r="K134" s="380">
        <v>36840456</v>
      </c>
    </row>
    <row r="135" spans="2:11" ht="12.95" customHeight="1">
      <c r="B135" s="379" t="s">
        <v>2173</v>
      </c>
      <c r="C135" s="380">
        <v>1965</v>
      </c>
      <c r="D135" s="381">
        <v>10</v>
      </c>
      <c r="E135" s="380">
        <v>185152</v>
      </c>
      <c r="F135" s="380">
        <v>363038820</v>
      </c>
      <c r="G135" s="380">
        <v>2015</v>
      </c>
      <c r="H135" s="380">
        <v>2025</v>
      </c>
      <c r="I135" s="380">
        <v>1920</v>
      </c>
      <c r="J135" s="380">
        <v>72391</v>
      </c>
      <c r="K135" s="380">
        <v>36840456</v>
      </c>
    </row>
    <row r="136" spans="2:11" ht="12.95" customHeight="1">
      <c r="B136" s="379" t="s">
        <v>2174</v>
      </c>
      <c r="C136" s="380">
        <v>1955</v>
      </c>
      <c r="D136" s="381">
        <v>-50</v>
      </c>
      <c r="E136" s="380">
        <v>255191</v>
      </c>
      <c r="F136" s="380">
        <v>499519170</v>
      </c>
      <c r="G136" s="380">
        <v>2035</v>
      </c>
      <c r="H136" s="380">
        <v>2050</v>
      </c>
      <c r="I136" s="380">
        <v>1880</v>
      </c>
      <c r="J136" s="380">
        <v>72023</v>
      </c>
      <c r="K136" s="380">
        <v>36840456</v>
      </c>
    </row>
    <row r="137" spans="2:11" ht="12.95" customHeight="1">
      <c r="B137" s="379" t="s">
        <v>2176</v>
      </c>
      <c r="C137" s="380">
        <v>2005</v>
      </c>
      <c r="D137" s="381">
        <v>-135</v>
      </c>
      <c r="E137" s="380">
        <v>187733</v>
      </c>
      <c r="F137" s="380">
        <v>387698375</v>
      </c>
      <c r="G137" s="380">
        <v>2170</v>
      </c>
      <c r="H137" s="380">
        <v>2170</v>
      </c>
      <c r="I137" s="380">
        <v>1955</v>
      </c>
      <c r="J137" s="380">
        <v>73865</v>
      </c>
      <c r="K137" s="380">
        <v>36840456</v>
      </c>
    </row>
    <row r="138" spans="2:11" ht="12.95" customHeight="1">
      <c r="B138" s="379" t="s">
        <v>2177</v>
      </c>
      <c r="C138" s="380">
        <v>2140</v>
      </c>
      <c r="D138" s="381">
        <v>70</v>
      </c>
      <c r="E138" s="380">
        <v>165147</v>
      </c>
      <c r="F138" s="380">
        <v>348532770</v>
      </c>
      <c r="G138" s="380">
        <v>2070</v>
      </c>
      <c r="H138" s="380">
        <v>2175</v>
      </c>
      <c r="I138" s="380">
        <v>2035</v>
      </c>
      <c r="J138" s="380">
        <v>78839</v>
      </c>
      <c r="K138" s="380">
        <v>36840456</v>
      </c>
    </row>
    <row r="139" spans="2:11" ht="12.95" customHeight="1">
      <c r="B139" s="379" t="s">
        <v>2179</v>
      </c>
      <c r="C139" s="380">
        <v>2070</v>
      </c>
      <c r="D139" s="381">
        <v>40</v>
      </c>
      <c r="E139" s="380">
        <v>293532</v>
      </c>
      <c r="F139" s="380">
        <v>616131490</v>
      </c>
      <c r="G139" s="380">
        <v>2085</v>
      </c>
      <c r="H139" s="380">
        <v>2170</v>
      </c>
      <c r="I139" s="380">
        <v>1955</v>
      </c>
      <c r="J139" s="380">
        <v>76260</v>
      </c>
      <c r="K139" s="380">
        <v>36840456</v>
      </c>
    </row>
    <row r="140" spans="2:11" ht="12.95" customHeight="1">
      <c r="B140" s="379" t="s">
        <v>2180</v>
      </c>
      <c r="C140" s="380">
        <v>2030</v>
      </c>
      <c r="D140" s="381">
        <v>10</v>
      </c>
      <c r="E140" s="380">
        <v>201217</v>
      </c>
      <c r="F140" s="380">
        <v>406211950</v>
      </c>
      <c r="G140" s="380">
        <v>2000</v>
      </c>
      <c r="H140" s="380">
        <v>2095</v>
      </c>
      <c r="I140" s="380">
        <v>1960</v>
      </c>
      <c r="J140" s="380">
        <v>74786</v>
      </c>
      <c r="K140" s="380">
        <v>36840456</v>
      </c>
    </row>
    <row r="141" spans="2:11" ht="12.95" customHeight="1">
      <c r="B141" s="379" t="s">
        <v>2183</v>
      </c>
      <c r="C141" s="380">
        <v>2020</v>
      </c>
      <c r="D141" s="381">
        <v>-20</v>
      </c>
      <c r="E141" s="380">
        <v>630128</v>
      </c>
      <c r="F141" s="380">
        <v>1283005875</v>
      </c>
      <c r="G141" s="380">
        <v>2040</v>
      </c>
      <c r="H141" s="380">
        <v>2180</v>
      </c>
      <c r="I141" s="380">
        <v>1880</v>
      </c>
      <c r="J141" s="380">
        <v>74418</v>
      </c>
      <c r="K141" s="380">
        <v>36840456</v>
      </c>
    </row>
    <row r="142" spans="2:11" ht="12.95" customHeight="1">
      <c r="B142" s="379" t="s">
        <v>2185</v>
      </c>
      <c r="C142" s="380">
        <v>2040</v>
      </c>
      <c r="D142" s="381">
        <v>-105</v>
      </c>
      <c r="E142" s="380">
        <v>767318</v>
      </c>
      <c r="F142" s="380">
        <v>1589874895</v>
      </c>
      <c r="G142" s="380">
        <v>2195</v>
      </c>
      <c r="H142" s="380">
        <v>2195</v>
      </c>
      <c r="I142" s="380">
        <v>1980</v>
      </c>
      <c r="J142" s="380">
        <v>75155</v>
      </c>
      <c r="K142" s="380">
        <v>36840456</v>
      </c>
    </row>
    <row r="143" spans="2:11" ht="12.95" customHeight="1">
      <c r="B143" s="379" t="s">
        <v>2187</v>
      </c>
      <c r="C143" s="380">
        <v>2145</v>
      </c>
      <c r="D143" s="381">
        <v>65</v>
      </c>
      <c r="E143" s="380">
        <v>182277</v>
      </c>
      <c r="F143" s="380">
        <v>389619000</v>
      </c>
      <c r="G143" s="380">
        <v>2095</v>
      </c>
      <c r="H143" s="380">
        <v>2160</v>
      </c>
      <c r="I143" s="380">
        <v>2060</v>
      </c>
      <c r="J143" s="380">
        <v>79023</v>
      </c>
      <c r="K143" s="380">
        <v>36840456</v>
      </c>
    </row>
    <row r="144" spans="2:11" ht="12.95" customHeight="1">
      <c r="B144" s="379" t="s">
        <v>2188</v>
      </c>
      <c r="C144" s="380">
        <v>2080</v>
      </c>
      <c r="D144" s="381">
        <v>5</v>
      </c>
      <c r="E144" s="380">
        <v>66515</v>
      </c>
      <c r="F144" s="380">
        <v>137421085</v>
      </c>
      <c r="G144" s="380">
        <v>2055</v>
      </c>
      <c r="H144" s="380">
        <v>2095</v>
      </c>
      <c r="I144" s="380">
        <v>2045</v>
      </c>
      <c r="J144" s="380">
        <v>76628</v>
      </c>
      <c r="K144" s="380">
        <v>36840456</v>
      </c>
    </row>
    <row r="145" spans="2:11" ht="12.95" customHeight="1">
      <c r="B145" s="379" t="s">
        <v>2193</v>
      </c>
      <c r="C145" s="380">
        <v>2075</v>
      </c>
      <c r="D145" s="381">
        <v>25</v>
      </c>
      <c r="E145" s="380">
        <v>104789</v>
      </c>
      <c r="F145" s="380">
        <v>219467875</v>
      </c>
      <c r="G145" s="380">
        <v>2050</v>
      </c>
      <c r="H145" s="380">
        <v>2180</v>
      </c>
      <c r="I145" s="380">
        <v>2030</v>
      </c>
      <c r="J145" s="380">
        <v>76444</v>
      </c>
      <c r="K145" s="380">
        <v>36840456</v>
      </c>
    </row>
    <row r="146" spans="2:11" ht="12.95" customHeight="1">
      <c r="B146" s="379" t="s">
        <v>2196</v>
      </c>
      <c r="C146" s="380">
        <v>2050</v>
      </c>
      <c r="D146" s="381">
        <v>-40</v>
      </c>
      <c r="E146" s="380">
        <v>75239</v>
      </c>
      <c r="F146" s="380">
        <v>154760680</v>
      </c>
      <c r="G146" s="380">
        <v>2120</v>
      </c>
      <c r="H146" s="380">
        <v>2175</v>
      </c>
      <c r="I146" s="380">
        <v>2035</v>
      </c>
      <c r="J146" s="380">
        <v>75523</v>
      </c>
      <c r="K146" s="380">
        <v>36840456</v>
      </c>
    </row>
    <row r="147" spans="2:11" ht="12.95" customHeight="1">
      <c r="B147" s="379" t="s">
        <v>2197</v>
      </c>
      <c r="C147" s="380">
        <v>2090</v>
      </c>
      <c r="D147" s="381">
        <v>-110</v>
      </c>
      <c r="E147" s="380">
        <v>192612</v>
      </c>
      <c r="F147" s="380">
        <v>408683960</v>
      </c>
      <c r="G147" s="380">
        <v>2285</v>
      </c>
      <c r="H147" s="380">
        <v>2285</v>
      </c>
      <c r="I147" s="380">
        <v>2070</v>
      </c>
      <c r="J147" s="380">
        <v>76997</v>
      </c>
      <c r="K147" s="380">
        <v>36840456</v>
      </c>
    </row>
    <row r="148" spans="2:11" ht="12.95" customHeight="1">
      <c r="B148" s="379" t="s">
        <v>2200</v>
      </c>
      <c r="C148" s="380">
        <v>2200</v>
      </c>
      <c r="D148" s="381">
        <v>-40</v>
      </c>
      <c r="E148" s="380">
        <v>346587</v>
      </c>
      <c r="F148" s="380">
        <v>767771130</v>
      </c>
      <c r="G148" s="380">
        <v>2295</v>
      </c>
      <c r="H148" s="380">
        <v>2295</v>
      </c>
      <c r="I148" s="380">
        <v>2180</v>
      </c>
      <c r="J148" s="380">
        <v>81049</v>
      </c>
      <c r="K148" s="380">
        <v>36840456</v>
      </c>
    </row>
    <row r="149" spans="2:11" ht="12.95" customHeight="1">
      <c r="B149" s="379" t="s">
        <v>2201</v>
      </c>
      <c r="C149" s="380">
        <v>2240</v>
      </c>
      <c r="D149" s="381">
        <v>-85</v>
      </c>
      <c r="E149" s="380">
        <v>115861</v>
      </c>
      <c r="F149" s="380">
        <v>264468175</v>
      </c>
      <c r="G149" s="380">
        <v>2325</v>
      </c>
      <c r="H149" s="380">
        <v>2375</v>
      </c>
      <c r="I149" s="380">
        <v>2240</v>
      </c>
      <c r="J149" s="380">
        <v>82523</v>
      </c>
      <c r="K149" s="380">
        <v>36840456</v>
      </c>
    </row>
    <row r="150" spans="2:11" ht="12.95" customHeight="1">
      <c r="B150" s="379" t="s">
        <v>2204</v>
      </c>
      <c r="C150" s="380">
        <v>2325</v>
      </c>
      <c r="D150" s="381">
        <v>-5</v>
      </c>
      <c r="E150" s="380">
        <v>225579</v>
      </c>
      <c r="F150" s="380">
        <v>508061650</v>
      </c>
      <c r="G150" s="380">
        <v>2380</v>
      </c>
      <c r="H150" s="380">
        <v>2380</v>
      </c>
      <c r="I150" s="380">
        <v>2195</v>
      </c>
      <c r="J150" s="380">
        <v>85654</v>
      </c>
      <c r="K150" s="380">
        <v>36840456</v>
      </c>
    </row>
    <row r="151" spans="2:11" ht="12.95" customHeight="1">
      <c r="B151" s="379" t="s">
        <v>2206</v>
      </c>
      <c r="C151" s="380">
        <v>2330</v>
      </c>
      <c r="D151" s="381">
        <v>5</v>
      </c>
      <c r="E151" s="380">
        <v>118977</v>
      </c>
      <c r="F151" s="380">
        <v>271967195</v>
      </c>
      <c r="G151" s="380">
        <v>2255</v>
      </c>
      <c r="H151" s="380">
        <v>2380</v>
      </c>
      <c r="I151" s="380">
        <v>2200</v>
      </c>
      <c r="J151" s="380">
        <v>85838</v>
      </c>
      <c r="K151" s="380">
        <v>36840456</v>
      </c>
    </row>
    <row r="152" spans="2:11" ht="12.95" customHeight="1">
      <c r="B152" s="379" t="s">
        <v>2207</v>
      </c>
      <c r="C152" s="380">
        <v>2325</v>
      </c>
      <c r="D152" s="381">
        <v>-45</v>
      </c>
      <c r="E152" s="380">
        <v>197260</v>
      </c>
      <c r="F152" s="380">
        <v>456201085</v>
      </c>
      <c r="G152" s="380">
        <v>2370</v>
      </c>
      <c r="H152" s="380">
        <v>2415</v>
      </c>
      <c r="I152" s="380">
        <v>2255</v>
      </c>
      <c r="J152" s="380">
        <v>85654</v>
      </c>
      <c r="K152" s="380">
        <v>36840456</v>
      </c>
    </row>
    <row r="153" spans="2:11" ht="12.95" customHeight="1">
      <c r="B153" s="379" t="s">
        <v>2209</v>
      </c>
      <c r="C153" s="380">
        <v>2370</v>
      </c>
      <c r="D153" s="381">
        <v>85</v>
      </c>
      <c r="E153" s="380">
        <v>140092</v>
      </c>
      <c r="F153" s="380">
        <v>325124700</v>
      </c>
      <c r="G153" s="380">
        <v>2370</v>
      </c>
      <c r="H153" s="380">
        <v>2370</v>
      </c>
      <c r="I153" s="380">
        <v>2260</v>
      </c>
      <c r="J153" s="380">
        <v>87312</v>
      </c>
      <c r="K153" s="380">
        <v>36840456</v>
      </c>
    </row>
    <row r="154" spans="2:11" ht="12.95" customHeight="1">
      <c r="B154" s="379" t="s">
        <v>2211</v>
      </c>
      <c r="C154" s="380">
        <v>2285</v>
      </c>
      <c r="D154" s="381">
        <v>-80</v>
      </c>
      <c r="E154" s="380">
        <v>187165</v>
      </c>
      <c r="F154" s="380">
        <v>437300580</v>
      </c>
      <c r="G154" s="380">
        <v>2315</v>
      </c>
      <c r="H154" s="380">
        <v>2440</v>
      </c>
      <c r="I154" s="380">
        <v>2275</v>
      </c>
      <c r="J154" s="380">
        <v>84180</v>
      </c>
      <c r="K154" s="380">
        <v>36840456</v>
      </c>
    </row>
    <row r="155" spans="2:11" ht="12.95" customHeight="1">
      <c r="B155" s="379" t="s">
        <v>2212</v>
      </c>
      <c r="C155" s="380">
        <v>2365</v>
      </c>
      <c r="D155" s="381">
        <v>-35</v>
      </c>
      <c r="E155" s="380">
        <v>172681</v>
      </c>
      <c r="F155" s="380">
        <v>403888065</v>
      </c>
      <c r="G155" s="380">
        <v>2400</v>
      </c>
      <c r="H155" s="380">
        <v>2400</v>
      </c>
      <c r="I155" s="380">
        <v>2305</v>
      </c>
      <c r="J155" s="380">
        <v>87128</v>
      </c>
      <c r="K155" s="380">
        <v>36840456</v>
      </c>
    </row>
    <row r="156" spans="2:11" ht="12.95" customHeight="1">
      <c r="B156" s="379" t="s">
        <v>2215</v>
      </c>
      <c r="C156" s="380">
        <v>2400</v>
      </c>
      <c r="D156" s="381">
        <v>0</v>
      </c>
      <c r="E156" s="380">
        <v>317556</v>
      </c>
      <c r="F156" s="380">
        <v>761715380</v>
      </c>
      <c r="G156" s="380">
        <v>2390</v>
      </c>
      <c r="H156" s="380">
        <v>2445</v>
      </c>
      <c r="I156" s="380">
        <v>2285</v>
      </c>
      <c r="J156" s="380">
        <v>88417</v>
      </c>
      <c r="K156" s="380">
        <v>36840456</v>
      </c>
    </row>
    <row r="157" spans="2:11" ht="12.95" customHeight="1">
      <c r="B157" s="379" t="s">
        <v>2216</v>
      </c>
      <c r="C157" s="380">
        <v>2400</v>
      </c>
      <c r="D157" s="381">
        <v>15</v>
      </c>
      <c r="E157" s="380">
        <v>216354</v>
      </c>
      <c r="F157" s="380">
        <v>512594030</v>
      </c>
      <c r="G157" s="380">
        <v>2385</v>
      </c>
      <c r="H157" s="380">
        <v>2470</v>
      </c>
      <c r="I157" s="380">
        <v>2325</v>
      </c>
      <c r="J157" s="380">
        <v>88417</v>
      </c>
      <c r="K157" s="380">
        <v>36840456</v>
      </c>
    </row>
    <row r="158" spans="2:11" ht="12.95" customHeight="1">
      <c r="B158" s="379" t="s">
        <v>2217</v>
      </c>
      <c r="C158" s="380">
        <v>2385</v>
      </c>
      <c r="D158" s="381">
        <v>0</v>
      </c>
      <c r="E158" s="380">
        <v>481517</v>
      </c>
      <c r="F158" s="380">
        <v>1167044005</v>
      </c>
      <c r="G158" s="380">
        <v>2370</v>
      </c>
      <c r="H158" s="380">
        <v>2490</v>
      </c>
      <c r="I158" s="380">
        <v>2320</v>
      </c>
      <c r="J158" s="380">
        <v>87864</v>
      </c>
      <c r="K158" s="380">
        <v>36840456</v>
      </c>
    </row>
    <row r="159" spans="2:11" ht="12.95" customHeight="1">
      <c r="B159" s="379" t="s">
        <v>2218</v>
      </c>
      <c r="C159" s="380">
        <v>2385</v>
      </c>
      <c r="D159" s="381">
        <v>135</v>
      </c>
      <c r="E159" s="380">
        <v>729460</v>
      </c>
      <c r="F159" s="380">
        <v>1726546365</v>
      </c>
      <c r="G159" s="380">
        <v>2180</v>
      </c>
      <c r="H159" s="380">
        <v>2450</v>
      </c>
      <c r="I159" s="380">
        <v>2180</v>
      </c>
      <c r="J159" s="380">
        <v>87864</v>
      </c>
      <c r="K159" s="380">
        <v>36840456</v>
      </c>
    </row>
    <row r="160" spans="2:11" ht="12.95" customHeight="1">
      <c r="B160" s="379" t="s">
        <v>2219</v>
      </c>
      <c r="C160" s="380">
        <v>2250</v>
      </c>
      <c r="D160" s="381">
        <v>35</v>
      </c>
      <c r="E160" s="380">
        <v>265574</v>
      </c>
      <c r="F160" s="380">
        <v>578310900</v>
      </c>
      <c r="G160" s="380">
        <v>2190</v>
      </c>
      <c r="H160" s="380">
        <v>2260</v>
      </c>
      <c r="I160" s="380">
        <v>2115</v>
      </c>
      <c r="J160" s="380">
        <v>82891</v>
      </c>
      <c r="K160" s="380">
        <v>36840456</v>
      </c>
    </row>
    <row r="161" spans="2:11" ht="12.95" customHeight="1">
      <c r="B161" s="379" t="s">
        <v>2221</v>
      </c>
      <c r="C161" s="380">
        <v>2215</v>
      </c>
      <c r="D161" s="381">
        <v>5</v>
      </c>
      <c r="E161" s="380">
        <v>111611</v>
      </c>
      <c r="F161" s="380">
        <v>245911585</v>
      </c>
      <c r="G161" s="380">
        <v>2275</v>
      </c>
      <c r="H161" s="380">
        <v>2275</v>
      </c>
      <c r="I161" s="380">
        <v>2155</v>
      </c>
      <c r="J161" s="380">
        <v>81602</v>
      </c>
      <c r="K161" s="380">
        <v>36840456</v>
      </c>
    </row>
    <row r="162" spans="2:11" ht="12.95" customHeight="1">
      <c r="B162" s="379" t="s">
        <v>2222</v>
      </c>
      <c r="C162" s="380">
        <v>2210</v>
      </c>
      <c r="D162" s="381">
        <v>-60</v>
      </c>
      <c r="E162" s="380">
        <v>63565</v>
      </c>
      <c r="F162" s="380">
        <v>141146665</v>
      </c>
      <c r="G162" s="380">
        <v>2260</v>
      </c>
      <c r="H162" s="380">
        <v>2315</v>
      </c>
      <c r="I162" s="380">
        <v>2205</v>
      </c>
      <c r="J162" s="380">
        <v>81417</v>
      </c>
      <c r="K162" s="380">
        <v>36840456</v>
      </c>
    </row>
    <row r="163" spans="2:11" ht="12.95" customHeight="1">
      <c r="B163" s="379" t="s">
        <v>2223</v>
      </c>
      <c r="C163" s="380">
        <v>2270</v>
      </c>
      <c r="D163" s="381">
        <v>-10</v>
      </c>
      <c r="E163" s="380">
        <v>191911</v>
      </c>
      <c r="F163" s="380">
        <v>438315290</v>
      </c>
      <c r="G163" s="380">
        <v>2215</v>
      </c>
      <c r="H163" s="380">
        <v>2350</v>
      </c>
      <c r="I163" s="380">
        <v>2215</v>
      </c>
      <c r="J163" s="380">
        <v>83628</v>
      </c>
      <c r="K163" s="380">
        <v>36840456</v>
      </c>
    </row>
    <row r="164" spans="2:11" ht="12.95" customHeight="1">
      <c r="B164" s="379" t="s">
        <v>2224</v>
      </c>
      <c r="C164" s="380">
        <v>2280</v>
      </c>
      <c r="D164" s="381">
        <v>-85</v>
      </c>
      <c r="E164" s="380">
        <v>340329</v>
      </c>
      <c r="F164" s="380">
        <v>782483660</v>
      </c>
      <c r="G164" s="380">
        <v>2355</v>
      </c>
      <c r="H164" s="380">
        <v>2395</v>
      </c>
      <c r="I164" s="380">
        <v>2180</v>
      </c>
      <c r="J164" s="380">
        <v>83996</v>
      </c>
      <c r="K164" s="380">
        <v>36840456</v>
      </c>
    </row>
    <row r="165" spans="2:11" ht="12.95" customHeight="1">
      <c r="B165" s="379" t="s">
        <v>2226</v>
      </c>
      <c r="C165" s="380">
        <v>2365</v>
      </c>
      <c r="D165" s="381">
        <v>-20</v>
      </c>
      <c r="E165" s="380">
        <v>185073</v>
      </c>
      <c r="F165" s="380">
        <v>441862370</v>
      </c>
      <c r="G165" s="380">
        <v>2380</v>
      </c>
      <c r="H165" s="380">
        <v>2435</v>
      </c>
      <c r="I165" s="380">
        <v>2340</v>
      </c>
      <c r="J165" s="380">
        <v>87128</v>
      </c>
      <c r="K165" s="380">
        <v>36840456</v>
      </c>
    </row>
    <row r="166" spans="2:11" ht="12.95" customHeight="1">
      <c r="B166" s="379" t="s">
        <v>2227</v>
      </c>
      <c r="C166" s="380">
        <v>2385</v>
      </c>
      <c r="D166" s="381">
        <v>25</v>
      </c>
      <c r="E166" s="380">
        <v>428671</v>
      </c>
      <c r="F166" s="380">
        <v>1035780975</v>
      </c>
      <c r="G166" s="380">
        <v>2370</v>
      </c>
      <c r="H166" s="380">
        <v>2485</v>
      </c>
      <c r="I166" s="380">
        <v>2355</v>
      </c>
      <c r="J166" s="380">
        <v>87864</v>
      </c>
      <c r="K166" s="380">
        <v>36840456</v>
      </c>
    </row>
    <row r="167" spans="2:11" ht="12.95" customHeight="1">
      <c r="B167" s="379" t="s">
        <v>2228</v>
      </c>
      <c r="C167" s="380">
        <v>2360</v>
      </c>
      <c r="D167" s="381">
        <v>-75</v>
      </c>
      <c r="E167" s="380">
        <v>206740</v>
      </c>
      <c r="F167" s="380">
        <v>489132635</v>
      </c>
      <c r="G167" s="380">
        <v>2440</v>
      </c>
      <c r="H167" s="380">
        <v>2440</v>
      </c>
      <c r="I167" s="380">
        <v>2320</v>
      </c>
      <c r="J167" s="380">
        <v>86943</v>
      </c>
      <c r="K167" s="380">
        <v>36840456</v>
      </c>
    </row>
    <row r="168" spans="2:11" ht="12.95" customHeight="1">
      <c r="B168" s="379" t="s">
        <v>2229</v>
      </c>
      <c r="C168" s="380">
        <v>2435</v>
      </c>
      <c r="D168" s="381">
        <v>55</v>
      </c>
      <c r="E168" s="380">
        <v>834285</v>
      </c>
      <c r="F168" s="380">
        <v>2043434855</v>
      </c>
      <c r="G168" s="380">
        <v>2365</v>
      </c>
      <c r="H168" s="380">
        <v>2515</v>
      </c>
      <c r="I168" s="380">
        <v>2270</v>
      </c>
      <c r="J168" s="380">
        <v>89707</v>
      </c>
      <c r="K168" s="380">
        <v>36840456</v>
      </c>
    </row>
    <row r="169" spans="2:11" ht="12.95" customHeight="1">
      <c r="B169" s="379" t="s">
        <v>2230</v>
      </c>
      <c r="C169" s="380">
        <v>2380</v>
      </c>
      <c r="D169" s="381">
        <v>150</v>
      </c>
      <c r="E169" s="380">
        <v>439639</v>
      </c>
      <c r="F169" s="380">
        <v>1009357080</v>
      </c>
      <c r="G169" s="380">
        <v>2285</v>
      </c>
      <c r="H169" s="380">
        <v>2380</v>
      </c>
      <c r="I169" s="380">
        <v>2200</v>
      </c>
      <c r="J169" s="380">
        <v>87680</v>
      </c>
      <c r="K169" s="380">
        <v>36840456</v>
      </c>
    </row>
    <row r="170" spans="2:11" ht="12.95" customHeight="1">
      <c r="B170" s="379" t="s">
        <v>2232</v>
      </c>
      <c r="C170" s="380">
        <v>2230</v>
      </c>
      <c r="D170" s="381">
        <v>35</v>
      </c>
      <c r="E170" s="380">
        <v>1006642</v>
      </c>
      <c r="F170" s="380">
        <v>2318912165</v>
      </c>
      <c r="G170" s="380">
        <v>2260</v>
      </c>
      <c r="H170" s="380">
        <v>2385</v>
      </c>
      <c r="I170" s="380">
        <v>2195</v>
      </c>
      <c r="J170" s="380">
        <v>82154</v>
      </c>
      <c r="K170" s="380">
        <v>36840456</v>
      </c>
    </row>
    <row r="171" spans="2:11" ht="12.95" customHeight="1">
      <c r="B171" s="379" t="s">
        <v>2233</v>
      </c>
      <c r="C171" s="380">
        <v>2195</v>
      </c>
      <c r="D171" s="381">
        <v>270</v>
      </c>
      <c r="E171" s="380">
        <v>1174812</v>
      </c>
      <c r="F171" s="380">
        <v>2498771730</v>
      </c>
      <c r="G171" s="380">
        <v>1925</v>
      </c>
      <c r="H171" s="380">
        <v>2225</v>
      </c>
      <c r="I171" s="380">
        <v>1900</v>
      </c>
      <c r="J171" s="380">
        <v>80865</v>
      </c>
      <c r="K171" s="380">
        <v>36840456</v>
      </c>
    </row>
    <row r="172" spans="2:11" ht="12.95" customHeight="1">
      <c r="B172" s="379" t="s">
        <v>2235</v>
      </c>
      <c r="C172" s="380">
        <v>1925</v>
      </c>
      <c r="D172" s="381">
        <v>0</v>
      </c>
      <c r="E172" s="380">
        <v>127963</v>
      </c>
      <c r="F172" s="380">
        <v>251091165</v>
      </c>
      <c r="G172" s="380">
        <v>1980</v>
      </c>
      <c r="H172" s="380">
        <v>2000</v>
      </c>
      <c r="I172" s="380">
        <v>1920</v>
      </c>
      <c r="J172" s="380">
        <v>70918</v>
      </c>
      <c r="K172" s="380">
        <v>36840456</v>
      </c>
    </row>
    <row r="173" spans="2:11" ht="12.95" customHeight="1">
      <c r="B173" s="379" t="s">
        <v>2236</v>
      </c>
      <c r="C173" s="380">
        <v>1925</v>
      </c>
      <c r="D173" s="381">
        <v>-15</v>
      </c>
      <c r="E173" s="380">
        <v>211967</v>
      </c>
      <c r="F173" s="380">
        <v>410566195</v>
      </c>
      <c r="G173" s="380">
        <v>1945</v>
      </c>
      <c r="H173" s="380">
        <v>1985</v>
      </c>
      <c r="I173" s="380">
        <v>1885</v>
      </c>
      <c r="J173" s="380">
        <v>70918</v>
      </c>
      <c r="K173" s="380">
        <v>36840456</v>
      </c>
    </row>
    <row r="174" spans="2:11" ht="12.95" customHeight="1">
      <c r="B174" s="379" t="s">
        <v>2237</v>
      </c>
      <c r="C174" s="380">
        <v>1940</v>
      </c>
      <c r="D174" s="381">
        <v>5</v>
      </c>
      <c r="E174" s="380">
        <v>135357</v>
      </c>
      <c r="F174" s="380">
        <v>258167190</v>
      </c>
      <c r="G174" s="380">
        <v>1935</v>
      </c>
      <c r="H174" s="380">
        <v>1960</v>
      </c>
      <c r="I174" s="380">
        <v>1875</v>
      </c>
      <c r="J174" s="380">
        <v>71470</v>
      </c>
      <c r="K174" s="380">
        <v>36840456</v>
      </c>
    </row>
    <row r="175" spans="2:11" ht="12.95" customHeight="1">
      <c r="B175" s="379" t="s">
        <v>2238</v>
      </c>
      <c r="C175" s="380">
        <v>1935</v>
      </c>
      <c r="D175" s="381">
        <v>-45</v>
      </c>
      <c r="E175" s="380">
        <v>66962</v>
      </c>
      <c r="F175" s="380">
        <v>129356685</v>
      </c>
      <c r="G175" s="380">
        <v>1980</v>
      </c>
      <c r="H175" s="380">
        <v>1985</v>
      </c>
      <c r="I175" s="380">
        <v>1850</v>
      </c>
      <c r="J175" s="380">
        <v>71286</v>
      </c>
      <c r="K175" s="380">
        <v>36840456</v>
      </c>
    </row>
    <row r="176" spans="2:11" ht="12.95" customHeight="1">
      <c r="B176" s="379" t="s">
        <v>2239</v>
      </c>
      <c r="C176" s="380">
        <v>1980</v>
      </c>
      <c r="D176" s="381">
        <v>-5</v>
      </c>
      <c r="E176" s="380">
        <v>75371</v>
      </c>
      <c r="F176" s="380">
        <v>145956830</v>
      </c>
      <c r="G176" s="380">
        <v>1970</v>
      </c>
      <c r="H176" s="380">
        <v>1985</v>
      </c>
      <c r="I176" s="380">
        <v>1915</v>
      </c>
      <c r="J176" s="380">
        <v>72944</v>
      </c>
      <c r="K176" s="380">
        <v>36840456</v>
      </c>
    </row>
    <row r="177" spans="2:11" ht="12.95" customHeight="1">
      <c r="B177" s="379" t="s">
        <v>2240</v>
      </c>
      <c r="C177" s="380">
        <v>1985</v>
      </c>
      <c r="D177" s="381">
        <v>15</v>
      </c>
      <c r="E177" s="380">
        <v>147231</v>
      </c>
      <c r="F177" s="380">
        <v>281583385</v>
      </c>
      <c r="G177" s="380">
        <v>1970</v>
      </c>
      <c r="H177" s="380">
        <v>1985</v>
      </c>
      <c r="I177" s="380">
        <v>1875</v>
      </c>
      <c r="J177" s="380">
        <v>73128</v>
      </c>
      <c r="K177" s="380">
        <v>36840456</v>
      </c>
    </row>
    <row r="178" spans="2:11" ht="12.95" customHeight="1">
      <c r="B178" s="379" t="s">
        <v>2243</v>
      </c>
      <c r="C178" s="380">
        <v>1970</v>
      </c>
      <c r="D178" s="381">
        <v>50</v>
      </c>
      <c r="E178" s="380">
        <v>303458</v>
      </c>
      <c r="F178" s="380">
        <v>584660525</v>
      </c>
      <c r="G178" s="380">
        <v>1855</v>
      </c>
      <c r="H178" s="380">
        <v>2010</v>
      </c>
      <c r="I178" s="380">
        <v>1850</v>
      </c>
      <c r="J178" s="380">
        <v>72576</v>
      </c>
      <c r="K178" s="380">
        <v>36840456</v>
      </c>
    </row>
    <row r="179" spans="2:11" ht="12.95" customHeight="1">
      <c r="B179" s="379" t="s">
        <v>2245</v>
      </c>
      <c r="C179" s="380">
        <v>1920</v>
      </c>
      <c r="D179" s="381">
        <v>350</v>
      </c>
      <c r="E179" s="380">
        <v>954424</v>
      </c>
      <c r="F179" s="380">
        <v>1728817745</v>
      </c>
      <c r="G179" s="380">
        <v>1695</v>
      </c>
      <c r="H179" s="380">
        <v>1935</v>
      </c>
      <c r="I179" s="380">
        <v>1630</v>
      </c>
      <c r="J179" s="380">
        <v>70734</v>
      </c>
      <c r="K179" s="380">
        <v>36840456</v>
      </c>
    </row>
    <row r="180" spans="2:11" ht="12.95" customHeight="1">
      <c r="B180" s="379" t="s">
        <v>2247</v>
      </c>
      <c r="C180" s="380">
        <v>1570</v>
      </c>
      <c r="D180" s="381">
        <v>65</v>
      </c>
      <c r="E180" s="380">
        <v>142100</v>
      </c>
      <c r="F180" s="380">
        <v>223755805</v>
      </c>
      <c r="G180" s="380">
        <v>1640</v>
      </c>
      <c r="H180" s="380">
        <v>1690</v>
      </c>
      <c r="I180" s="380">
        <v>1500</v>
      </c>
      <c r="J180" s="380">
        <v>57840</v>
      </c>
      <c r="K180" s="380">
        <v>36840456</v>
      </c>
    </row>
    <row r="181" spans="2:11" ht="12.95" customHeight="1">
      <c r="B181" s="379" t="s">
        <v>2248</v>
      </c>
      <c r="C181" s="380">
        <v>1505</v>
      </c>
      <c r="D181" s="381">
        <v>55</v>
      </c>
      <c r="E181" s="380">
        <v>670046</v>
      </c>
      <c r="F181" s="380">
        <v>850734030</v>
      </c>
      <c r="G181" s="380">
        <v>1105</v>
      </c>
      <c r="H181" s="380">
        <v>1520</v>
      </c>
      <c r="I181" s="380">
        <v>1105</v>
      </c>
      <c r="J181" s="380">
        <v>55445</v>
      </c>
      <c r="K181" s="380">
        <v>36840456</v>
      </c>
    </row>
    <row r="182" spans="2:11" ht="12.95" customHeight="1">
      <c r="B182" s="379" t="s">
        <v>2249</v>
      </c>
      <c r="C182" s="380">
        <v>1450</v>
      </c>
      <c r="D182" s="381">
        <v>-285</v>
      </c>
      <c r="E182" s="380">
        <v>362384</v>
      </c>
      <c r="F182" s="380">
        <v>565426825</v>
      </c>
      <c r="G182" s="380">
        <v>1640</v>
      </c>
      <c r="H182" s="380">
        <v>1740</v>
      </c>
      <c r="I182" s="380">
        <v>1385</v>
      </c>
      <c r="J182" s="380">
        <v>53419</v>
      </c>
      <c r="K182" s="380">
        <v>36840456</v>
      </c>
    </row>
    <row r="183" spans="2:11" ht="12.95" customHeight="1">
      <c r="B183" s="379" t="s">
        <v>2250</v>
      </c>
      <c r="C183" s="380">
        <v>1735</v>
      </c>
      <c r="D183" s="381">
        <v>35</v>
      </c>
      <c r="E183" s="380">
        <v>222078</v>
      </c>
      <c r="F183" s="380">
        <v>377927940</v>
      </c>
      <c r="G183" s="380">
        <v>1765</v>
      </c>
      <c r="H183" s="380">
        <v>1765</v>
      </c>
      <c r="I183" s="380">
        <v>1655</v>
      </c>
      <c r="J183" s="380">
        <v>63918</v>
      </c>
      <c r="K183" s="380">
        <v>36840456</v>
      </c>
    </row>
    <row r="184" spans="2:11" ht="12.95" customHeight="1">
      <c r="B184" s="379" t="s">
        <v>2251</v>
      </c>
      <c r="C184" s="380">
        <v>1700</v>
      </c>
      <c r="D184" s="381">
        <v>-40</v>
      </c>
      <c r="E184" s="380">
        <v>121328</v>
      </c>
      <c r="F184" s="380">
        <v>200988840</v>
      </c>
      <c r="G184" s="380">
        <v>1705</v>
      </c>
      <c r="H184" s="380">
        <v>1725</v>
      </c>
      <c r="I184" s="380">
        <v>1620</v>
      </c>
      <c r="J184" s="380">
        <v>62629</v>
      </c>
      <c r="K184" s="380">
        <v>36840456</v>
      </c>
    </row>
    <row r="185" spans="2:11" ht="12.95" customHeight="1">
      <c r="B185" s="379" t="s">
        <v>2252</v>
      </c>
      <c r="C185" s="380">
        <v>1740</v>
      </c>
      <c r="D185" s="381">
        <v>-15</v>
      </c>
      <c r="E185" s="380">
        <v>43944</v>
      </c>
      <c r="F185" s="380">
        <v>76863195</v>
      </c>
      <c r="G185" s="380">
        <v>1755</v>
      </c>
      <c r="H185" s="380">
        <v>1810</v>
      </c>
      <c r="I185" s="380">
        <v>1710</v>
      </c>
      <c r="J185" s="380">
        <v>64102</v>
      </c>
      <c r="K185" s="380">
        <v>36840456</v>
      </c>
    </row>
    <row r="186" spans="2:11" ht="12.95" customHeight="1">
      <c r="B186" s="379" t="s">
        <v>2253</v>
      </c>
      <c r="C186" s="380">
        <v>1755</v>
      </c>
      <c r="D186" s="381">
        <v>-75</v>
      </c>
      <c r="E186" s="380">
        <v>112618</v>
      </c>
      <c r="F186" s="380">
        <v>198450975</v>
      </c>
      <c r="G186" s="380">
        <v>1840</v>
      </c>
      <c r="H186" s="380">
        <v>1895</v>
      </c>
      <c r="I186" s="380">
        <v>1695</v>
      </c>
      <c r="J186" s="380">
        <v>64655</v>
      </c>
      <c r="K186" s="380">
        <v>36840456</v>
      </c>
    </row>
    <row r="187" spans="2:11" ht="12.95" customHeight="1">
      <c r="B187" s="379" t="s">
        <v>2254</v>
      </c>
      <c r="C187" s="380">
        <v>1830</v>
      </c>
      <c r="D187" s="381">
        <v>-50</v>
      </c>
      <c r="E187" s="380">
        <v>34337</v>
      </c>
      <c r="F187" s="380">
        <v>63395510</v>
      </c>
      <c r="G187" s="380">
        <v>1880</v>
      </c>
      <c r="H187" s="380">
        <v>1890</v>
      </c>
      <c r="I187" s="380">
        <v>1810</v>
      </c>
      <c r="J187" s="380">
        <v>67418</v>
      </c>
      <c r="K187" s="380">
        <v>36840456</v>
      </c>
    </row>
    <row r="188" spans="2:11" ht="12.95" customHeight="1">
      <c r="B188" s="379" t="s">
        <v>2255</v>
      </c>
      <c r="C188" s="380">
        <v>1880</v>
      </c>
      <c r="D188" s="381">
        <v>0</v>
      </c>
      <c r="E188" s="380">
        <v>39139</v>
      </c>
      <c r="F188" s="380">
        <v>73110630</v>
      </c>
      <c r="G188" s="380">
        <v>1900</v>
      </c>
      <c r="H188" s="380">
        <v>1905</v>
      </c>
      <c r="I188" s="380">
        <v>1825</v>
      </c>
      <c r="J188" s="380">
        <v>69260</v>
      </c>
      <c r="K188" s="380">
        <v>36840456</v>
      </c>
    </row>
    <row r="189" spans="2:11" ht="12.95" customHeight="1">
      <c r="B189" s="379" t="s">
        <v>2256</v>
      </c>
      <c r="C189" s="380">
        <v>1880</v>
      </c>
      <c r="D189" s="381">
        <v>20</v>
      </c>
      <c r="E189" s="380">
        <v>53013</v>
      </c>
      <c r="F189" s="380">
        <v>97666200</v>
      </c>
      <c r="G189" s="380">
        <v>1870</v>
      </c>
      <c r="H189" s="380">
        <v>1950</v>
      </c>
      <c r="I189" s="380">
        <v>1800</v>
      </c>
      <c r="J189" s="380">
        <v>69260</v>
      </c>
      <c r="K189" s="380">
        <v>36840456</v>
      </c>
    </row>
    <row r="190" spans="2:11" ht="12.95" customHeight="1">
      <c r="B190" s="379" t="s">
        <v>2257</v>
      </c>
      <c r="C190" s="380">
        <v>1860</v>
      </c>
      <c r="D190" s="381">
        <v>-60</v>
      </c>
      <c r="E190" s="380">
        <v>118609</v>
      </c>
      <c r="F190" s="380">
        <v>223457875</v>
      </c>
      <c r="G190" s="380">
        <v>1915</v>
      </c>
      <c r="H190" s="380">
        <v>1950</v>
      </c>
      <c r="I190" s="380">
        <v>1850</v>
      </c>
      <c r="J190" s="380">
        <v>68523</v>
      </c>
      <c r="K190" s="380">
        <v>36840456</v>
      </c>
    </row>
    <row r="191" spans="2:11" ht="12.95" customHeight="1">
      <c r="B191" s="379" t="s">
        <v>2258</v>
      </c>
      <c r="C191" s="380">
        <v>1920</v>
      </c>
      <c r="D191" s="381">
        <v>10</v>
      </c>
      <c r="E191" s="380">
        <v>30139</v>
      </c>
      <c r="F191" s="380">
        <v>57975370</v>
      </c>
      <c r="G191" s="380">
        <v>1950</v>
      </c>
      <c r="H191" s="380">
        <v>1985</v>
      </c>
      <c r="I191" s="380">
        <v>1885</v>
      </c>
      <c r="J191" s="380">
        <v>70734</v>
      </c>
      <c r="K191" s="380">
        <v>36840456</v>
      </c>
    </row>
    <row r="192" spans="2:11" ht="12.95" customHeight="1">
      <c r="B192" s="379" t="s">
        <v>2259</v>
      </c>
      <c r="C192" s="380">
        <v>1910</v>
      </c>
      <c r="D192" s="381">
        <v>45</v>
      </c>
      <c r="E192" s="380">
        <v>88991</v>
      </c>
      <c r="F192" s="380">
        <v>174654655</v>
      </c>
      <c r="G192" s="380">
        <v>1865</v>
      </c>
      <c r="H192" s="380">
        <v>2035</v>
      </c>
      <c r="I192" s="380">
        <v>1865</v>
      </c>
      <c r="J192" s="380">
        <v>70365</v>
      </c>
      <c r="K192" s="380">
        <v>36840456</v>
      </c>
    </row>
    <row r="193" spans="2:11" ht="12.95" customHeight="1">
      <c r="B193" s="379" t="s">
        <v>2260</v>
      </c>
      <c r="C193" s="380">
        <v>1865</v>
      </c>
      <c r="D193" s="381">
        <v>110</v>
      </c>
      <c r="E193" s="380">
        <v>202545</v>
      </c>
      <c r="F193" s="380">
        <v>374909220</v>
      </c>
      <c r="G193" s="380">
        <v>1625</v>
      </c>
      <c r="H193" s="380">
        <v>1920</v>
      </c>
      <c r="I193" s="380">
        <v>1625</v>
      </c>
      <c r="J193" s="380">
        <v>68707</v>
      </c>
      <c r="K193" s="380">
        <v>36840456</v>
      </c>
    </row>
    <row r="194" spans="2:11" ht="12.95" customHeight="1">
      <c r="B194" s="379" t="s">
        <v>2261</v>
      </c>
      <c r="C194" s="380">
        <v>1755</v>
      </c>
      <c r="D194" s="381">
        <v>-225</v>
      </c>
      <c r="E194" s="380">
        <v>237284</v>
      </c>
      <c r="F194" s="380">
        <v>444357270</v>
      </c>
      <c r="G194" s="380">
        <v>1825</v>
      </c>
      <c r="H194" s="380">
        <v>1965</v>
      </c>
      <c r="I194" s="380">
        <v>1755</v>
      </c>
      <c r="J194" s="380">
        <v>64655</v>
      </c>
      <c r="K194" s="380">
        <v>36840456</v>
      </c>
    </row>
    <row r="195" spans="2:11" ht="12.95" customHeight="1">
      <c r="B195" s="379" t="s">
        <v>2262</v>
      </c>
      <c r="C195" s="380">
        <v>1980</v>
      </c>
      <c r="D195" s="381">
        <v>-20</v>
      </c>
      <c r="E195" s="380">
        <v>121433</v>
      </c>
      <c r="F195" s="380">
        <v>235614640</v>
      </c>
      <c r="G195" s="380">
        <v>2000</v>
      </c>
      <c r="H195" s="380">
        <v>2000</v>
      </c>
      <c r="I195" s="380">
        <v>1890</v>
      </c>
      <c r="J195" s="380">
        <v>72944</v>
      </c>
      <c r="K195" s="380">
        <v>36840456</v>
      </c>
    </row>
    <row r="196" spans="2:11" ht="12.95" customHeight="1">
      <c r="B196" s="379" t="s">
        <v>2263</v>
      </c>
      <c r="C196" s="380">
        <v>2000</v>
      </c>
      <c r="D196" s="381">
        <v>0</v>
      </c>
      <c r="E196" s="380">
        <v>88938</v>
      </c>
      <c r="F196" s="380">
        <v>175268620</v>
      </c>
      <c r="G196" s="380">
        <v>2000</v>
      </c>
      <c r="H196" s="380">
        <v>2010</v>
      </c>
      <c r="I196" s="380">
        <v>1930</v>
      </c>
      <c r="J196" s="380">
        <v>73681</v>
      </c>
      <c r="K196" s="380">
        <v>36840456</v>
      </c>
    </row>
    <row r="197" spans="2:11" ht="12.95" customHeight="1">
      <c r="B197" s="379" t="s">
        <v>2264</v>
      </c>
      <c r="C197" s="380">
        <v>2000</v>
      </c>
      <c r="D197" s="381">
        <v>20</v>
      </c>
      <c r="E197" s="380">
        <v>67651</v>
      </c>
      <c r="F197" s="380">
        <v>133121490</v>
      </c>
      <c r="G197" s="380">
        <v>1945</v>
      </c>
      <c r="H197" s="380">
        <v>2000</v>
      </c>
      <c r="I197" s="380">
        <v>1945</v>
      </c>
      <c r="J197" s="380">
        <v>73681</v>
      </c>
      <c r="K197" s="380">
        <v>36840456</v>
      </c>
    </row>
    <row r="198" spans="2:11" ht="12.95" customHeight="1">
      <c r="B198" s="379" t="s">
        <v>2265</v>
      </c>
      <c r="C198" s="380">
        <v>1980</v>
      </c>
      <c r="D198" s="381">
        <v>0</v>
      </c>
      <c r="E198" s="380">
        <v>101030</v>
      </c>
      <c r="F198" s="380">
        <v>198654550</v>
      </c>
      <c r="G198" s="380">
        <v>1960</v>
      </c>
      <c r="H198" s="380">
        <v>2025</v>
      </c>
      <c r="I198" s="380">
        <v>1940</v>
      </c>
      <c r="J198" s="380">
        <v>72944</v>
      </c>
      <c r="K198" s="380">
        <v>36840456</v>
      </c>
    </row>
    <row r="199" spans="2:11" ht="12.95" customHeight="1">
      <c r="B199" s="379" t="s">
        <v>2266</v>
      </c>
      <c r="C199" s="380">
        <v>1980</v>
      </c>
      <c r="D199" s="381">
        <v>-70</v>
      </c>
      <c r="E199" s="380">
        <v>149354</v>
      </c>
      <c r="F199" s="380">
        <v>293811885</v>
      </c>
      <c r="G199" s="380">
        <v>2050</v>
      </c>
      <c r="H199" s="380">
        <v>2050</v>
      </c>
      <c r="I199" s="380">
        <v>1930</v>
      </c>
      <c r="J199" s="380">
        <v>72944</v>
      </c>
      <c r="K199" s="380">
        <v>36840456</v>
      </c>
    </row>
    <row r="200" spans="2:11" ht="12.95" customHeight="1">
      <c r="B200" s="379" t="s">
        <v>2267</v>
      </c>
      <c r="C200" s="380">
        <v>2050</v>
      </c>
      <c r="D200" s="381">
        <v>-50</v>
      </c>
      <c r="E200" s="380">
        <v>158384</v>
      </c>
      <c r="F200" s="380">
        <v>323647450</v>
      </c>
      <c r="G200" s="380">
        <v>2125</v>
      </c>
      <c r="H200" s="380">
        <v>2125</v>
      </c>
      <c r="I200" s="380">
        <v>2005</v>
      </c>
      <c r="J200" s="380">
        <v>75523</v>
      </c>
      <c r="K200" s="380">
        <v>36840456</v>
      </c>
    </row>
  </sheetData>
  <phoneticPr fontId="29" type="noConversion"/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O209"/>
  <sheetViews>
    <sheetView workbookViewId="0"/>
  </sheetViews>
  <sheetFormatPr defaultRowHeight="12.95" customHeight="1"/>
  <cols>
    <col min="1" max="1" width="9" style="353"/>
    <col min="2" max="2" width="12.625" style="353" customWidth="1"/>
    <col min="3" max="5" width="15.375" style="353" bestFit="1" customWidth="1"/>
    <col min="6" max="6" width="9" style="353"/>
    <col min="7" max="7" width="12.625" style="353" customWidth="1"/>
    <col min="8" max="10" width="15.375" style="353" bestFit="1" customWidth="1"/>
    <col min="11" max="11" width="9" style="353"/>
    <col min="12" max="12" width="12.625" style="353" customWidth="1"/>
    <col min="13" max="15" width="15.375" style="353" bestFit="1" customWidth="1"/>
    <col min="16" max="16384" width="9" style="353"/>
  </cols>
  <sheetData>
    <row r="3" spans="1:6" ht="21" customHeight="1">
      <c r="B3" s="354" t="s">
        <v>4329</v>
      </c>
      <c r="C3" s="355"/>
      <c r="D3" s="355"/>
      <c r="E3" s="355"/>
      <c r="F3" s="355"/>
    </row>
    <row r="4" spans="1:6" ht="12.95" customHeight="1">
      <c r="B4" s="356" t="s">
        <v>4240</v>
      </c>
      <c r="C4" s="357" t="s">
        <v>4330</v>
      </c>
      <c r="D4" s="357" t="s">
        <v>4331</v>
      </c>
      <c r="E4" s="357" t="s">
        <v>4332</v>
      </c>
      <c r="F4" s="353" t="s">
        <v>4333</v>
      </c>
    </row>
    <row r="5" spans="1:6" ht="12.95" customHeight="1">
      <c r="B5" s="356" t="s">
        <v>4334</v>
      </c>
      <c r="C5" s="358">
        <f>AVERAGE(C148:C209)</f>
        <v>86348.387096774197</v>
      </c>
      <c r="D5" s="358">
        <f>AVERAGE(C89:C147)</f>
        <v>90362.711864406781</v>
      </c>
      <c r="E5" s="358">
        <f>AVERAGE(C89:C209)</f>
        <v>88305.78512396694</v>
      </c>
      <c r="F5" s="382">
        <f>AVERAGE(이테크건설!J89:J147)</f>
        <v>253015.59322033898</v>
      </c>
    </row>
    <row r="7" spans="1:6" ht="12.95" customHeight="1">
      <c r="A7" s="353" t="s">
        <v>4245</v>
      </c>
      <c r="B7" s="359"/>
      <c r="C7" s="359">
        <v>2018</v>
      </c>
    </row>
    <row r="8" spans="1:6" ht="12.95" customHeight="1">
      <c r="B8" s="360" t="s">
        <v>4066</v>
      </c>
      <c r="C8" s="361" t="s">
        <v>4067</v>
      </c>
    </row>
    <row r="9" spans="1:6" ht="12.95" customHeight="1">
      <c r="B9" s="353" t="s">
        <v>4068</v>
      </c>
      <c r="C9" s="362">
        <f>SUMIFS($J:$J,$F:$F,"매출")/10^6</f>
        <v>1487904.7677170001</v>
      </c>
    </row>
    <row r="10" spans="1:6" ht="12.95" customHeight="1">
      <c r="B10" s="353" t="s">
        <v>4069</v>
      </c>
      <c r="C10" s="362">
        <f>SUMIFS($J:$J,$F:$F,"영업이익")/10^6</f>
        <v>113025.079302</v>
      </c>
    </row>
    <row r="11" spans="1:6" ht="12.95" customHeight="1">
      <c r="B11" s="353" t="s">
        <v>4070</v>
      </c>
      <c r="C11" s="362">
        <f>SUM(O36:O37)/10^6</f>
        <v>69911.585477999994</v>
      </c>
    </row>
    <row r="12" spans="1:6" ht="12.95" customHeight="1">
      <c r="B12" s="353" t="s">
        <v>4071</v>
      </c>
      <c r="C12" s="362">
        <f>C10+C11</f>
        <v>182936.66477999999</v>
      </c>
    </row>
    <row r="13" spans="1:6" ht="12.95" customHeight="1" thickBot="1">
      <c r="B13" s="363" t="s">
        <v>4072</v>
      </c>
      <c r="C13" s="364">
        <f>SUMIFS($J:$J,$F:$F,"당기순이익")/10^6</f>
        <v>71126.973163999995</v>
      </c>
    </row>
    <row r="14" spans="1:6" ht="12.95" customHeight="1" thickTop="1">
      <c r="B14" s="365"/>
      <c r="C14" s="365"/>
    </row>
    <row r="16" spans="1:6" ht="12.95" customHeight="1">
      <c r="A16" s="353" t="s">
        <v>4335</v>
      </c>
      <c r="B16" s="359"/>
      <c r="C16" s="359">
        <v>2018</v>
      </c>
    </row>
    <row r="17" spans="1:3" ht="12.95" customHeight="1">
      <c r="B17" s="360" t="s">
        <v>4066</v>
      </c>
      <c r="C17" s="366">
        <v>43830</v>
      </c>
    </row>
    <row r="18" spans="1:3" ht="12.95" customHeight="1">
      <c r="B18" s="353" t="s">
        <v>4074</v>
      </c>
      <c r="C18" s="362">
        <f>SUM(C19:C20)</f>
        <v>135269.331424</v>
      </c>
    </row>
    <row r="19" spans="1:3" ht="12.95" customHeight="1">
      <c r="B19" s="353" t="s">
        <v>1278</v>
      </c>
      <c r="C19" s="362">
        <f>SUMIFS($E$35:$E$142,$A$35:$A$142,B19)/10^6</f>
        <v>126754.203037</v>
      </c>
    </row>
    <row r="20" spans="1:3" ht="12.95" customHeight="1">
      <c r="B20" s="367" t="s">
        <v>1290</v>
      </c>
      <c r="C20" s="368">
        <f>SUMIFS($E$35:$E$142,$A$35:$A$142,B20)/10^6</f>
        <v>8515.1283870000007</v>
      </c>
    </row>
    <row r="21" spans="1:3" ht="12.95" customHeight="1">
      <c r="B21" s="353" t="s">
        <v>4075</v>
      </c>
      <c r="C21" s="362">
        <f>SUM(C22:C24)</f>
        <v>2066.793717</v>
      </c>
    </row>
    <row r="22" spans="1:3" ht="12.95" customHeight="1">
      <c r="B22" s="353" t="s">
        <v>1279</v>
      </c>
      <c r="C22" s="362">
        <f>SUMIFS($E$35:$E$142,$A$35:$A$142,B22)/10^6</f>
        <v>1961.793717</v>
      </c>
    </row>
    <row r="23" spans="1:3" ht="12.95" customHeight="1">
      <c r="B23" s="353" t="s">
        <v>1280</v>
      </c>
      <c r="C23" s="362">
        <f>SUMIFS($E$35:$E$142,$A$35:$A$142,B23)/10^6</f>
        <v>105</v>
      </c>
    </row>
    <row r="24" spans="1:3" ht="12.95" customHeight="1">
      <c r="B24" s="367" t="s">
        <v>1281</v>
      </c>
      <c r="C24" s="368">
        <f>SUMIFS($E$35:$E$142,$A$35:$A$142,B24)/10^6</f>
        <v>0</v>
      </c>
    </row>
    <row r="25" spans="1:3" ht="12.95" customHeight="1">
      <c r="B25" s="353" t="s">
        <v>4076</v>
      </c>
      <c r="C25" s="362">
        <f>SUM(C26:C29)</f>
        <v>38988.761769999997</v>
      </c>
    </row>
    <row r="26" spans="1:3" ht="12.95" customHeight="1">
      <c r="B26" s="353" t="s">
        <v>1282</v>
      </c>
      <c r="C26" s="362">
        <f>SUMIFS($E$35:$E$142,$A$35:$A$142,B26)/10^6</f>
        <v>38988.761769999997</v>
      </c>
    </row>
    <row r="27" spans="1:3" ht="12.95" customHeight="1">
      <c r="B27" s="353" t="s">
        <v>1283</v>
      </c>
      <c r="C27" s="362">
        <f>SUMIFS($E$35:$E$142,$A$35:$A$142,B27)/10^6</f>
        <v>0</v>
      </c>
    </row>
    <row r="28" spans="1:3" ht="12.95" customHeight="1">
      <c r="B28" s="353" t="s">
        <v>1284</v>
      </c>
      <c r="C28" s="362">
        <f>SUMIFS($E$35:$E$142,$A$35:$A$142,B28)/10^6</f>
        <v>0</v>
      </c>
    </row>
    <row r="29" spans="1:3" ht="12.95" customHeight="1">
      <c r="B29" s="353" t="s">
        <v>4077</v>
      </c>
      <c r="C29" s="362">
        <f>SUMIFS($E$35:$E$142,$A$35:$A$142,B29)/10^6</f>
        <v>0</v>
      </c>
    </row>
    <row r="30" spans="1:3" ht="12.95" customHeight="1" thickBot="1">
      <c r="B30" s="369" t="s">
        <v>4078</v>
      </c>
      <c r="C30" s="370">
        <f>(E59-E77)/10^6</f>
        <v>498705.03472400003</v>
      </c>
    </row>
    <row r="31" spans="1:3" ht="12.95" customHeight="1" thickTop="1"/>
    <row r="32" spans="1:3" ht="12.95" customHeight="1">
      <c r="A32" s="353" t="s">
        <v>4248</v>
      </c>
      <c r="B32" s="353" t="s">
        <v>4336</v>
      </c>
    </row>
    <row r="33" spans="1:15" ht="12.95" customHeight="1">
      <c r="B33" s="353" t="s">
        <v>4251</v>
      </c>
      <c r="E33" s="371" t="s">
        <v>121</v>
      </c>
      <c r="G33" s="353" t="s">
        <v>4084</v>
      </c>
      <c r="J33" s="371" t="s">
        <v>121</v>
      </c>
      <c r="O33" s="371" t="s">
        <v>4337</v>
      </c>
    </row>
    <row r="34" spans="1:15" ht="12.95" customHeight="1">
      <c r="B34" s="372"/>
      <c r="C34" s="373">
        <v>2016</v>
      </c>
      <c r="D34" s="373">
        <v>2017</v>
      </c>
      <c r="E34" s="373">
        <v>2018</v>
      </c>
      <c r="G34" s="372"/>
      <c r="H34" s="372">
        <v>2016</v>
      </c>
      <c r="I34" s="372">
        <v>2017</v>
      </c>
      <c r="J34" s="372">
        <v>2018</v>
      </c>
      <c r="L34" s="372"/>
      <c r="M34" s="373">
        <v>2016</v>
      </c>
      <c r="N34" s="373">
        <v>2017</v>
      </c>
      <c r="O34" s="373">
        <v>2018</v>
      </c>
    </row>
    <row r="35" spans="1:15" ht="12.95" customHeight="1">
      <c r="B35" s="353" t="s">
        <v>14</v>
      </c>
      <c r="C35" s="362"/>
      <c r="D35" s="362"/>
      <c r="E35" s="362"/>
      <c r="F35" s="353" t="s">
        <v>4338</v>
      </c>
      <c r="G35" s="353" t="s">
        <v>52</v>
      </c>
      <c r="H35" s="362">
        <v>1191570072884</v>
      </c>
      <c r="I35" s="362">
        <v>1465750841598</v>
      </c>
      <c r="J35" s="362">
        <v>1487904767717</v>
      </c>
      <c r="L35" s="375" t="s">
        <v>4339</v>
      </c>
      <c r="M35" s="376">
        <f>SUM(M36:M37)</f>
        <v>52247042214</v>
      </c>
      <c r="N35" s="376">
        <f t="shared" ref="N35:O35" si="0">SUM(N36:N37)</f>
        <v>65523820535</v>
      </c>
      <c r="O35" s="376">
        <f t="shared" si="0"/>
        <v>69911585478</v>
      </c>
    </row>
    <row r="36" spans="1:15" ht="12.95" customHeight="1">
      <c r="B36" s="353" t="s">
        <v>15</v>
      </c>
      <c r="C36" s="362">
        <v>337599988226</v>
      </c>
      <c r="D36" s="362">
        <v>569593403769</v>
      </c>
      <c r="E36" s="362">
        <v>629820151421</v>
      </c>
      <c r="G36" s="353" t="s">
        <v>53</v>
      </c>
      <c r="H36" s="362">
        <v>1050364715330</v>
      </c>
      <c r="I36" s="362">
        <v>1272387144461</v>
      </c>
      <c r="J36" s="362">
        <v>1322201641646</v>
      </c>
      <c r="L36" s="377" t="s">
        <v>4258</v>
      </c>
      <c r="M36" s="383">
        <v>51541354570</v>
      </c>
      <c r="N36" s="383">
        <v>64904488538</v>
      </c>
      <c r="O36" s="383">
        <v>69314893879</v>
      </c>
    </row>
    <row r="37" spans="1:15" ht="12.95" customHeight="1">
      <c r="A37" s="353" t="s">
        <v>4340</v>
      </c>
      <c r="B37" s="353" t="s">
        <v>16</v>
      </c>
      <c r="C37" s="362">
        <v>117512882167</v>
      </c>
      <c r="D37" s="362">
        <v>135535362133</v>
      </c>
      <c r="E37" s="362">
        <v>126754203037</v>
      </c>
      <c r="G37" s="353" t="s">
        <v>54</v>
      </c>
      <c r="H37" s="362">
        <v>141205357554</v>
      </c>
      <c r="I37" s="362">
        <v>193363697137</v>
      </c>
      <c r="J37" s="362">
        <v>165703126071</v>
      </c>
      <c r="L37" s="377" t="s">
        <v>4092</v>
      </c>
      <c r="M37" s="383">
        <v>705687644</v>
      </c>
      <c r="N37" s="383">
        <v>619331997</v>
      </c>
      <c r="O37" s="362">
        <v>596691599</v>
      </c>
    </row>
    <row r="38" spans="1:15" ht="12.95" customHeight="1">
      <c r="A38" s="353" t="s">
        <v>4264</v>
      </c>
      <c r="B38" s="353" t="s">
        <v>17</v>
      </c>
      <c r="C38" s="362">
        <v>2240248423</v>
      </c>
      <c r="D38" s="362">
        <v>5266696063</v>
      </c>
      <c r="E38" s="362">
        <v>5293273489</v>
      </c>
      <c r="G38" s="353" t="s">
        <v>55</v>
      </c>
      <c r="H38" s="362">
        <v>51247423023</v>
      </c>
      <c r="I38" s="362">
        <v>48053158770</v>
      </c>
      <c r="J38" s="362">
        <v>52678046769</v>
      </c>
    </row>
    <row r="39" spans="1:15" ht="12.95" customHeight="1">
      <c r="B39" s="353" t="s">
        <v>379</v>
      </c>
      <c r="C39" s="362">
        <v>137105876704</v>
      </c>
      <c r="D39" s="362">
        <v>228002684273</v>
      </c>
      <c r="E39" s="362">
        <v>221311463881</v>
      </c>
      <c r="F39" s="353" t="s">
        <v>4266</v>
      </c>
      <c r="G39" s="353" t="s">
        <v>56</v>
      </c>
      <c r="H39" s="362">
        <v>89957934531</v>
      </c>
      <c r="I39" s="362">
        <v>145310538367</v>
      </c>
      <c r="J39" s="362">
        <v>113025079302</v>
      </c>
    </row>
    <row r="40" spans="1:15" ht="12.95" customHeight="1">
      <c r="B40" s="353" t="s">
        <v>1306</v>
      </c>
      <c r="C40" s="362">
        <v>43480851612</v>
      </c>
      <c r="D40" s="362">
        <v>46274019044</v>
      </c>
      <c r="E40" s="362">
        <v>54606993661</v>
      </c>
      <c r="G40" s="353" t="s">
        <v>4341</v>
      </c>
      <c r="H40" s="362">
        <v>2809429263</v>
      </c>
      <c r="I40" s="362">
        <v>3089903163</v>
      </c>
      <c r="J40" s="362">
        <v>3740693880</v>
      </c>
    </row>
    <row r="41" spans="1:15" ht="12.95" customHeight="1">
      <c r="A41" s="353" t="s">
        <v>4264</v>
      </c>
      <c r="B41" s="353" t="s">
        <v>2705</v>
      </c>
      <c r="C41" s="362">
        <v>36685000</v>
      </c>
      <c r="D41" s="362"/>
      <c r="E41" s="362"/>
      <c r="G41" s="353" t="s">
        <v>60</v>
      </c>
      <c r="H41" s="362">
        <v>24390762312</v>
      </c>
      <c r="I41" s="362">
        <v>31169894430</v>
      </c>
      <c r="J41" s="362">
        <v>31045853889</v>
      </c>
    </row>
    <row r="42" spans="1:15" ht="12.95" customHeight="1">
      <c r="B42" s="353" t="s">
        <v>19</v>
      </c>
      <c r="C42" s="362">
        <v>10569827488</v>
      </c>
      <c r="D42" s="362">
        <v>28908248261</v>
      </c>
      <c r="E42" s="362">
        <v>83888076175</v>
      </c>
      <c r="G42" s="353" t="s">
        <v>4342</v>
      </c>
      <c r="H42" s="362">
        <v>6009339132</v>
      </c>
      <c r="I42" s="362">
        <v>5608998808</v>
      </c>
      <c r="J42" s="362">
        <v>5918632788</v>
      </c>
    </row>
    <row r="43" spans="1:15" ht="12.95" customHeight="1">
      <c r="B43" s="353" t="s">
        <v>20</v>
      </c>
      <c r="C43" s="362">
        <v>14678158</v>
      </c>
      <c r="D43" s="362">
        <v>6672566</v>
      </c>
      <c r="E43" s="362">
        <v>6812009</v>
      </c>
      <c r="G43" s="353" t="s">
        <v>89</v>
      </c>
      <c r="H43" s="362">
        <v>12067685611</v>
      </c>
      <c r="I43" s="362">
        <v>29709890283</v>
      </c>
      <c r="J43" s="362">
        <v>13518762214</v>
      </c>
    </row>
    <row r="44" spans="1:15" ht="12.95" customHeight="1">
      <c r="A44" s="353" t="s">
        <v>4264</v>
      </c>
      <c r="B44" s="353" t="s">
        <v>109</v>
      </c>
      <c r="C44" s="362">
        <v>1083925244</v>
      </c>
      <c r="D44" s="362">
        <v>10393285150</v>
      </c>
      <c r="E44" s="362">
        <v>3221854898</v>
      </c>
      <c r="G44" s="353" t="s">
        <v>1260</v>
      </c>
      <c r="H44" s="362">
        <v>-3621016594</v>
      </c>
      <c r="I44" s="362">
        <v>565147267</v>
      </c>
      <c r="J44" s="362">
        <v>24770070</v>
      </c>
    </row>
    <row r="45" spans="1:15" ht="12.95" customHeight="1">
      <c r="B45" s="353" t="s">
        <v>22</v>
      </c>
      <c r="C45" s="362">
        <v>25555013430</v>
      </c>
      <c r="D45" s="362">
        <v>28458637435</v>
      </c>
      <c r="E45" s="362">
        <v>47989675427</v>
      </c>
      <c r="G45" s="353" t="s">
        <v>61</v>
      </c>
      <c r="H45" s="362">
        <v>58697238409</v>
      </c>
      <c r="I45" s="362">
        <v>93694802892</v>
      </c>
      <c r="J45" s="362">
        <v>78144559937</v>
      </c>
    </row>
    <row r="46" spans="1:15" ht="12.95" customHeight="1">
      <c r="B46" s="353" t="s">
        <v>1310</v>
      </c>
      <c r="C46" s="362"/>
      <c r="D46" s="362">
        <v>86747798844</v>
      </c>
      <c r="E46" s="362">
        <v>86747798844</v>
      </c>
      <c r="G46" s="353" t="s">
        <v>62</v>
      </c>
      <c r="H46" s="362">
        <v>-2008070963</v>
      </c>
      <c r="I46" s="362">
        <v>28484229403</v>
      </c>
      <c r="J46" s="362">
        <v>7017586773</v>
      </c>
    </row>
    <row r="47" spans="1:15" ht="12.95" customHeight="1">
      <c r="B47" s="353" t="s">
        <v>23</v>
      </c>
      <c r="C47" s="362">
        <v>1304667843586</v>
      </c>
      <c r="D47" s="362">
        <v>1211604215569</v>
      </c>
      <c r="E47" s="362">
        <v>1283143495534</v>
      </c>
      <c r="F47" s="353" t="s">
        <v>4343</v>
      </c>
      <c r="G47" s="353" t="s">
        <v>63</v>
      </c>
      <c r="H47" s="362">
        <v>60705309372</v>
      </c>
      <c r="I47" s="362">
        <v>65210573489</v>
      </c>
      <c r="J47" s="362">
        <v>71126973164</v>
      </c>
    </row>
    <row r="48" spans="1:15" ht="12.95" customHeight="1">
      <c r="A48" s="353" t="s">
        <v>2056</v>
      </c>
      <c r="B48" s="353" t="s">
        <v>24</v>
      </c>
      <c r="C48" s="362">
        <v>3000000</v>
      </c>
      <c r="D48" s="362">
        <v>96000000</v>
      </c>
      <c r="E48" s="362">
        <v>11586444957</v>
      </c>
      <c r="G48" s="353" t="s">
        <v>64</v>
      </c>
      <c r="H48" s="362">
        <v>-1954682092</v>
      </c>
      <c r="I48" s="362">
        <v>1129048557</v>
      </c>
      <c r="J48" s="362">
        <v>-1567511170</v>
      </c>
    </row>
    <row r="49" spans="1:10" ht="12.95" customHeight="1">
      <c r="B49" s="353" t="s">
        <v>1311</v>
      </c>
      <c r="C49" s="362"/>
      <c r="D49" s="362"/>
      <c r="E49" s="362">
        <v>8717030431</v>
      </c>
      <c r="G49" s="353" t="s">
        <v>2714</v>
      </c>
      <c r="H49" s="362">
        <v>-7345707</v>
      </c>
      <c r="I49" s="362">
        <v>-108218325</v>
      </c>
      <c r="J49" s="362">
        <v>-1250703459</v>
      </c>
    </row>
    <row r="50" spans="1:10" ht="12.95" customHeight="1">
      <c r="A50" s="353" t="s">
        <v>2056</v>
      </c>
      <c r="B50" s="353" t="s">
        <v>1248</v>
      </c>
      <c r="C50" s="362">
        <v>16464344177</v>
      </c>
      <c r="D50" s="362">
        <v>17894724908</v>
      </c>
      <c r="E50" s="362"/>
      <c r="G50" s="353" t="s">
        <v>114</v>
      </c>
      <c r="H50" s="362">
        <v>-7345707</v>
      </c>
      <c r="I50" s="362">
        <v>-108218325</v>
      </c>
      <c r="J50" s="362">
        <v>-1168925233</v>
      </c>
    </row>
    <row r="51" spans="1:10" ht="12.95" customHeight="1">
      <c r="A51" s="353" t="s">
        <v>2056</v>
      </c>
      <c r="B51" s="353" t="s">
        <v>4344</v>
      </c>
      <c r="C51" s="362"/>
      <c r="D51" s="362"/>
      <c r="E51" s="362">
        <v>18773528724</v>
      </c>
      <c r="G51" s="353" t="s">
        <v>4345</v>
      </c>
      <c r="H51" s="362"/>
      <c r="I51" s="362"/>
      <c r="J51" s="362">
        <v>-81778226</v>
      </c>
    </row>
    <row r="52" spans="1:10" ht="12.95" customHeight="1">
      <c r="B52" s="353" t="s">
        <v>26</v>
      </c>
      <c r="C52" s="362">
        <v>20238773733</v>
      </c>
      <c r="D52" s="362">
        <v>11571631419</v>
      </c>
      <c r="E52" s="362">
        <v>23102024724</v>
      </c>
      <c r="G52" s="353" t="s">
        <v>2143</v>
      </c>
      <c r="H52" s="362">
        <v>-1947336385</v>
      </c>
      <c r="I52" s="362">
        <v>1237266882</v>
      </c>
      <c r="J52" s="362">
        <v>-316807711</v>
      </c>
    </row>
    <row r="53" spans="1:10" ht="12.95" customHeight="1">
      <c r="B53" s="353" t="s">
        <v>4346</v>
      </c>
      <c r="C53" s="362">
        <v>31287740033</v>
      </c>
      <c r="D53" s="362">
        <v>31810170491</v>
      </c>
      <c r="E53" s="362">
        <v>41891780561</v>
      </c>
      <c r="G53" s="353" t="s">
        <v>1267</v>
      </c>
      <c r="H53" s="362">
        <v>-1776488310</v>
      </c>
      <c r="I53" s="362">
        <v>1042557124</v>
      </c>
      <c r="J53" s="362"/>
    </row>
    <row r="54" spans="1:10" ht="12.95" customHeight="1">
      <c r="B54" s="353" t="s">
        <v>28</v>
      </c>
      <c r="C54" s="362">
        <v>1123140245031</v>
      </c>
      <c r="D54" s="362">
        <v>1124838704840</v>
      </c>
      <c r="E54" s="362">
        <v>1156903683904</v>
      </c>
      <c r="G54" s="353" t="s">
        <v>2147</v>
      </c>
      <c r="H54" s="362">
        <v>-40431280</v>
      </c>
      <c r="I54" s="362">
        <v>-33319111</v>
      </c>
      <c r="J54" s="362"/>
    </row>
    <row r="55" spans="1:10" ht="12.95" customHeight="1">
      <c r="B55" s="353" t="s">
        <v>29</v>
      </c>
      <c r="C55" s="362">
        <v>96656384466</v>
      </c>
      <c r="D55" s="362">
        <v>10694357326</v>
      </c>
      <c r="E55" s="362">
        <v>10022865962</v>
      </c>
      <c r="G55" s="353" t="s">
        <v>4347</v>
      </c>
      <c r="H55" s="362">
        <v>-130416795</v>
      </c>
      <c r="I55" s="362">
        <v>228028869</v>
      </c>
      <c r="J55" s="362">
        <v>-316807711</v>
      </c>
    </row>
    <row r="56" spans="1:10" ht="12.95" customHeight="1">
      <c r="B56" s="353" t="s">
        <v>82</v>
      </c>
      <c r="C56" s="362">
        <v>3478733065</v>
      </c>
      <c r="D56" s="362">
        <v>4853857148</v>
      </c>
      <c r="E56" s="362">
        <v>3493390312</v>
      </c>
      <c r="G56" s="353" t="s">
        <v>67</v>
      </c>
      <c r="H56" s="362">
        <v>58750627280</v>
      </c>
      <c r="I56" s="362">
        <v>66339622046</v>
      </c>
      <c r="J56" s="362">
        <v>69559461994</v>
      </c>
    </row>
    <row r="57" spans="1:10" ht="12.95" customHeight="1">
      <c r="A57" s="353" t="s">
        <v>2056</v>
      </c>
      <c r="B57" s="353" t="s">
        <v>109</v>
      </c>
      <c r="C57" s="362">
        <v>13398623081</v>
      </c>
      <c r="D57" s="362">
        <v>9844769437</v>
      </c>
      <c r="E57" s="362">
        <v>8628788089</v>
      </c>
      <c r="G57" s="353" t="s">
        <v>68</v>
      </c>
      <c r="H57" s="362"/>
      <c r="I57" s="362"/>
      <c r="J57" s="362"/>
    </row>
    <row r="58" spans="1:10" ht="12.95" customHeight="1">
      <c r="B58" s="353" t="s">
        <v>31</v>
      </c>
      <c r="C58" s="362"/>
      <c r="D58" s="362"/>
      <c r="E58" s="362">
        <v>23957870</v>
      </c>
      <c r="G58" s="353" t="s">
        <v>4348</v>
      </c>
      <c r="H58" s="362">
        <v>36003996130</v>
      </c>
      <c r="I58" s="362">
        <v>28962630136</v>
      </c>
      <c r="J58" s="362">
        <v>35734205273</v>
      </c>
    </row>
    <row r="59" spans="1:10" ht="12.95" customHeight="1">
      <c r="B59" s="353" t="s">
        <v>32</v>
      </c>
      <c r="C59" s="362">
        <v>1642267831812</v>
      </c>
      <c r="D59" s="362">
        <v>1781197619338</v>
      </c>
      <c r="E59" s="362">
        <v>1912963646955</v>
      </c>
      <c r="G59" s="353" t="s">
        <v>49</v>
      </c>
      <c r="H59" s="362">
        <v>24701313242</v>
      </c>
      <c r="I59" s="362">
        <v>36247943353</v>
      </c>
      <c r="J59" s="362">
        <v>35392767891</v>
      </c>
    </row>
    <row r="60" spans="1:10" ht="12.95" customHeight="1">
      <c r="B60" s="353" t="s">
        <v>33</v>
      </c>
      <c r="C60" s="362"/>
      <c r="D60" s="362"/>
      <c r="E60" s="362"/>
      <c r="G60" s="353" t="s">
        <v>69</v>
      </c>
      <c r="H60" s="362"/>
      <c r="I60" s="362"/>
      <c r="J60" s="362"/>
    </row>
    <row r="61" spans="1:10" ht="12.95" customHeight="1">
      <c r="B61" s="353" t="s">
        <v>34</v>
      </c>
      <c r="C61" s="362">
        <v>594110767207</v>
      </c>
      <c r="D61" s="362">
        <v>760370039194</v>
      </c>
      <c r="E61" s="362">
        <v>868012917672</v>
      </c>
      <c r="G61" s="353" t="s">
        <v>4348</v>
      </c>
      <c r="H61" s="362">
        <v>34230863656</v>
      </c>
      <c r="I61" s="362">
        <v>29503902136</v>
      </c>
      <c r="J61" s="362">
        <v>34412815146</v>
      </c>
    </row>
    <row r="62" spans="1:10" ht="12.95" customHeight="1">
      <c r="B62" s="353" t="s">
        <v>4349</v>
      </c>
      <c r="C62" s="362">
        <v>199352145403</v>
      </c>
      <c r="D62" s="362">
        <v>253286166834</v>
      </c>
      <c r="E62" s="362">
        <v>311693787128</v>
      </c>
      <c r="G62" s="353" t="s">
        <v>49</v>
      </c>
      <c r="H62" s="362">
        <v>24519763624</v>
      </c>
      <c r="I62" s="362">
        <v>36835719910</v>
      </c>
      <c r="J62" s="362">
        <v>35146646848</v>
      </c>
    </row>
    <row r="63" spans="1:10" ht="12.95" customHeight="1">
      <c r="B63" s="353" t="s">
        <v>1314</v>
      </c>
      <c r="C63" s="362">
        <v>38685246901</v>
      </c>
      <c r="D63" s="362">
        <v>103228453448</v>
      </c>
      <c r="E63" s="362">
        <v>89701765694</v>
      </c>
      <c r="G63" s="353" t="s">
        <v>72</v>
      </c>
      <c r="H63" s="362"/>
      <c r="I63" s="362"/>
      <c r="J63" s="362"/>
    </row>
    <row r="64" spans="1:10" ht="12.95" customHeight="1">
      <c r="B64" s="353" t="s">
        <v>110</v>
      </c>
      <c r="C64" s="362">
        <v>326107278800</v>
      </c>
      <c r="D64" s="362">
        <v>379606114674</v>
      </c>
      <c r="E64" s="362">
        <v>444305646368</v>
      </c>
      <c r="G64" s="353" t="s">
        <v>4350</v>
      </c>
      <c r="H64" s="362">
        <v>13275</v>
      </c>
      <c r="I64" s="362">
        <v>10678</v>
      </c>
      <c r="J64" s="362">
        <v>13248</v>
      </c>
    </row>
    <row r="65" spans="1:10" ht="12.95" customHeight="1">
      <c r="B65" s="353" t="s">
        <v>83</v>
      </c>
      <c r="C65" s="362">
        <v>11259870580</v>
      </c>
      <c r="D65" s="362">
        <v>14435185075</v>
      </c>
      <c r="E65" s="362">
        <v>8947153674</v>
      </c>
      <c r="H65" s="362"/>
      <c r="I65" s="362"/>
      <c r="J65" s="362"/>
    </row>
    <row r="66" spans="1:10" ht="12.95" customHeight="1">
      <c r="B66" s="353" t="s">
        <v>4351</v>
      </c>
      <c r="C66" s="362"/>
      <c r="D66" s="362"/>
      <c r="E66" s="362">
        <v>5310944000</v>
      </c>
      <c r="H66" s="362"/>
      <c r="I66" s="362"/>
      <c r="J66" s="362"/>
    </row>
    <row r="67" spans="1:10" ht="12.95" customHeight="1">
      <c r="A67" s="353" t="s">
        <v>4352</v>
      </c>
      <c r="B67" s="353" t="s">
        <v>1351</v>
      </c>
      <c r="C67" s="362">
        <v>1757981956</v>
      </c>
      <c r="D67" s="362">
        <v>1576775845</v>
      </c>
      <c r="E67" s="362">
        <v>1961793717</v>
      </c>
      <c r="H67" s="362"/>
      <c r="I67" s="362"/>
      <c r="J67" s="362"/>
    </row>
    <row r="68" spans="1:10" ht="12.95" customHeight="1">
      <c r="B68" s="353" t="s">
        <v>3942</v>
      </c>
      <c r="C68" s="362">
        <v>1847655594</v>
      </c>
      <c r="D68" s="362">
        <v>651540935</v>
      </c>
      <c r="E68" s="362">
        <v>1290398258</v>
      </c>
      <c r="H68" s="362"/>
      <c r="I68" s="362"/>
      <c r="J68" s="362"/>
    </row>
    <row r="69" spans="1:10" ht="12.95" customHeight="1">
      <c r="B69" s="353" t="s">
        <v>38</v>
      </c>
      <c r="C69" s="362">
        <v>15100587973</v>
      </c>
      <c r="D69" s="362">
        <v>7585802383</v>
      </c>
      <c r="E69" s="362">
        <v>4801428833</v>
      </c>
      <c r="H69" s="362"/>
      <c r="I69" s="362"/>
      <c r="J69" s="362"/>
    </row>
    <row r="70" spans="1:10" ht="12.95" customHeight="1">
      <c r="B70" s="353" t="s">
        <v>39</v>
      </c>
      <c r="C70" s="362">
        <v>659516074344</v>
      </c>
      <c r="D70" s="362">
        <v>576198332230</v>
      </c>
      <c r="E70" s="362">
        <v>546245694559</v>
      </c>
      <c r="H70" s="362"/>
      <c r="I70" s="362"/>
      <c r="J70" s="362"/>
    </row>
    <row r="71" spans="1:10" ht="12.95" customHeight="1">
      <c r="B71" s="353" t="s">
        <v>110</v>
      </c>
      <c r="C71" s="362">
        <v>630956460387</v>
      </c>
      <c r="D71" s="362">
        <v>536576458803</v>
      </c>
      <c r="E71" s="362">
        <v>500088151276</v>
      </c>
      <c r="H71" s="362"/>
      <c r="I71" s="362"/>
      <c r="J71" s="362"/>
    </row>
    <row r="72" spans="1:10" ht="12.95" customHeight="1">
      <c r="B72" s="353" t="s">
        <v>105</v>
      </c>
      <c r="C72" s="362">
        <v>2061144734</v>
      </c>
      <c r="D72" s="362">
        <v>1329826877</v>
      </c>
      <c r="E72" s="362">
        <v>2221936103</v>
      </c>
      <c r="H72" s="362"/>
      <c r="I72" s="362"/>
      <c r="J72" s="362"/>
    </row>
    <row r="73" spans="1:10" ht="12.95" customHeight="1">
      <c r="B73" s="353" t="s">
        <v>3942</v>
      </c>
      <c r="C73" s="362">
        <v>615722729</v>
      </c>
      <c r="D73" s="362">
        <v>16835290264</v>
      </c>
      <c r="E73" s="362">
        <v>24749436057</v>
      </c>
      <c r="H73" s="362"/>
      <c r="I73" s="362"/>
      <c r="J73" s="362"/>
    </row>
    <row r="74" spans="1:10" ht="12.95" customHeight="1">
      <c r="B74" s="353" t="s">
        <v>76</v>
      </c>
      <c r="C74" s="362">
        <v>19062207</v>
      </c>
      <c r="D74" s="362"/>
      <c r="E74" s="362"/>
      <c r="H74" s="362"/>
      <c r="I74" s="362"/>
      <c r="J74" s="362"/>
    </row>
    <row r="75" spans="1:10" ht="12.95" customHeight="1">
      <c r="A75" s="353" t="s">
        <v>4308</v>
      </c>
      <c r="B75" s="353" t="s">
        <v>1351</v>
      </c>
      <c r="C75" s="362">
        <v>99808000</v>
      </c>
      <c r="D75" s="362">
        <v>101521000</v>
      </c>
      <c r="E75" s="362">
        <v>105000000</v>
      </c>
      <c r="H75" s="362"/>
      <c r="I75" s="362"/>
      <c r="J75" s="362"/>
    </row>
    <row r="76" spans="1:10" ht="12.95" customHeight="1">
      <c r="B76" s="353" t="s">
        <v>107</v>
      </c>
      <c r="C76" s="362">
        <v>25763876287</v>
      </c>
      <c r="D76" s="362">
        <v>21355235286</v>
      </c>
      <c r="E76" s="362">
        <v>19081171123</v>
      </c>
      <c r="H76" s="362"/>
      <c r="I76" s="362"/>
      <c r="J76" s="362"/>
    </row>
    <row r="77" spans="1:10" ht="12.95" customHeight="1">
      <c r="B77" s="353" t="s">
        <v>42</v>
      </c>
      <c r="C77" s="362">
        <v>1253626841551</v>
      </c>
      <c r="D77" s="362">
        <v>1336568371424</v>
      </c>
      <c r="E77" s="362">
        <v>1414258612231</v>
      </c>
      <c r="H77" s="362"/>
      <c r="I77" s="362"/>
      <c r="J77" s="362"/>
    </row>
    <row r="78" spans="1:10" ht="12.95" customHeight="1">
      <c r="B78" s="353" t="s">
        <v>43</v>
      </c>
      <c r="C78" s="362"/>
      <c r="D78" s="362"/>
      <c r="E78" s="362"/>
      <c r="H78" s="362"/>
      <c r="I78" s="362"/>
      <c r="J78" s="362"/>
    </row>
    <row r="79" spans="1:10" ht="12.95" customHeight="1">
      <c r="B79" s="353" t="s">
        <v>44</v>
      </c>
      <c r="C79" s="362">
        <v>233566294496</v>
      </c>
      <c r="D79" s="362">
        <v>260133709267</v>
      </c>
      <c r="E79" s="362">
        <v>283818381397</v>
      </c>
      <c r="H79" s="362"/>
      <c r="I79" s="362"/>
      <c r="J79" s="362"/>
    </row>
    <row r="80" spans="1:10" ht="12.95" customHeight="1">
      <c r="B80" s="353" t="s">
        <v>45</v>
      </c>
      <c r="C80" s="362">
        <v>14000000000</v>
      </c>
      <c r="D80" s="362">
        <v>14000000000</v>
      </c>
      <c r="E80" s="362">
        <v>14000000000</v>
      </c>
      <c r="H80" s="362"/>
      <c r="I80" s="362"/>
      <c r="J80" s="362"/>
    </row>
    <row r="81" spans="1:11" ht="12.95" customHeight="1">
      <c r="B81" s="353" t="s">
        <v>1322</v>
      </c>
      <c r="C81" s="362">
        <v>9681731272</v>
      </c>
      <c r="D81" s="362">
        <v>8857044056</v>
      </c>
      <c r="E81" s="362">
        <v>381656044</v>
      </c>
      <c r="H81" s="362"/>
      <c r="I81" s="362"/>
      <c r="J81" s="362"/>
    </row>
    <row r="82" spans="1:11" ht="12.95" customHeight="1">
      <c r="B82" s="353" t="s">
        <v>85</v>
      </c>
      <c r="C82" s="362">
        <v>208142953285</v>
      </c>
      <c r="D82" s="362">
        <v>234799317509</v>
      </c>
      <c r="E82" s="362">
        <v>268680450543</v>
      </c>
      <c r="H82" s="362"/>
      <c r="I82" s="362"/>
      <c r="J82" s="362"/>
    </row>
    <row r="83" spans="1:11" ht="12.95" customHeight="1">
      <c r="B83" s="353" t="s">
        <v>47</v>
      </c>
      <c r="C83" s="362">
        <v>1741609939</v>
      </c>
      <c r="D83" s="362">
        <v>2477347702</v>
      </c>
      <c r="E83" s="362">
        <v>756274810</v>
      </c>
      <c r="H83" s="362"/>
      <c r="I83" s="362"/>
      <c r="J83" s="362"/>
    </row>
    <row r="84" spans="1:11" ht="12.95" customHeight="1">
      <c r="B84" s="353" t="s">
        <v>49</v>
      </c>
      <c r="C84" s="362">
        <v>155074695765</v>
      </c>
      <c r="D84" s="362">
        <v>184495538647</v>
      </c>
      <c r="E84" s="362">
        <v>214886653327</v>
      </c>
      <c r="H84" s="362"/>
      <c r="I84" s="362"/>
      <c r="J84" s="362"/>
    </row>
    <row r="85" spans="1:11" ht="12.95" customHeight="1">
      <c r="B85" s="353" t="s">
        <v>50</v>
      </c>
      <c r="C85" s="362">
        <v>388640990261</v>
      </c>
      <c r="D85" s="362">
        <v>444629247914</v>
      </c>
      <c r="E85" s="362">
        <v>498705034724</v>
      </c>
      <c r="H85" s="362"/>
      <c r="I85" s="362"/>
      <c r="J85" s="362"/>
    </row>
    <row r="86" spans="1:11" ht="12.95" customHeight="1">
      <c r="B86" s="353" t="s">
        <v>51</v>
      </c>
      <c r="C86" s="362">
        <v>1642267831812</v>
      </c>
      <c r="D86" s="362">
        <v>1781197619338</v>
      </c>
      <c r="E86" s="362">
        <v>1912963646955</v>
      </c>
      <c r="H86" s="362"/>
      <c r="I86" s="362"/>
      <c r="J86" s="362"/>
    </row>
    <row r="87" spans="1:11" ht="12.95" customHeight="1">
      <c r="C87" s="362"/>
      <c r="D87" s="362"/>
      <c r="E87" s="362"/>
      <c r="H87" s="362"/>
      <c r="I87" s="362"/>
      <c r="J87" s="362"/>
    </row>
    <row r="88" spans="1:11" ht="12.95" customHeight="1">
      <c r="A88" s="353" t="s">
        <v>4353</v>
      </c>
      <c r="B88" s="378" t="s">
        <v>127</v>
      </c>
      <c r="C88" s="378" t="s">
        <v>128</v>
      </c>
      <c r="D88" s="378" t="s">
        <v>129</v>
      </c>
      <c r="E88" s="378" t="s">
        <v>130</v>
      </c>
      <c r="F88" s="378" t="s">
        <v>131</v>
      </c>
      <c r="G88" s="378" t="s">
        <v>132</v>
      </c>
      <c r="H88" s="378" t="s">
        <v>133</v>
      </c>
      <c r="I88" s="378" t="s">
        <v>134</v>
      </c>
      <c r="J88" s="378" t="s">
        <v>135</v>
      </c>
      <c r="K88" s="378" t="s">
        <v>136</v>
      </c>
    </row>
    <row r="89" spans="1:11" ht="12.95" customHeight="1">
      <c r="B89" s="379" t="s">
        <v>2082</v>
      </c>
      <c r="C89" s="380">
        <v>88900</v>
      </c>
      <c r="D89" s="381">
        <v>900</v>
      </c>
      <c r="E89" s="380">
        <v>4104</v>
      </c>
      <c r="F89" s="380">
        <v>361972700</v>
      </c>
      <c r="G89" s="380">
        <v>87500</v>
      </c>
      <c r="H89" s="380">
        <v>89100</v>
      </c>
      <c r="I89" s="380">
        <v>86500</v>
      </c>
      <c r="J89" s="380">
        <v>248920</v>
      </c>
      <c r="K89" s="380">
        <v>2800000</v>
      </c>
    </row>
    <row r="90" spans="1:11" ht="12.95" customHeight="1">
      <c r="B90" s="379" t="s">
        <v>2083</v>
      </c>
      <c r="C90" s="380">
        <v>88000</v>
      </c>
      <c r="D90" s="381">
        <v>-700</v>
      </c>
      <c r="E90" s="380">
        <v>2218</v>
      </c>
      <c r="F90" s="380">
        <v>196900700</v>
      </c>
      <c r="G90" s="380">
        <v>89800</v>
      </c>
      <c r="H90" s="380">
        <v>89900</v>
      </c>
      <c r="I90" s="380">
        <v>88000</v>
      </c>
      <c r="J90" s="380">
        <v>246400</v>
      </c>
      <c r="K90" s="380">
        <v>2800000</v>
      </c>
    </row>
    <row r="91" spans="1:11" ht="12.95" customHeight="1">
      <c r="B91" s="379" t="s">
        <v>2087</v>
      </c>
      <c r="C91" s="380">
        <v>88700</v>
      </c>
      <c r="D91" s="381">
        <v>800</v>
      </c>
      <c r="E91" s="380">
        <v>10082</v>
      </c>
      <c r="F91" s="380">
        <v>896121900</v>
      </c>
      <c r="G91" s="380">
        <v>87900</v>
      </c>
      <c r="H91" s="380">
        <v>90800</v>
      </c>
      <c r="I91" s="380">
        <v>86800</v>
      </c>
      <c r="J91" s="380">
        <v>248360</v>
      </c>
      <c r="K91" s="380">
        <v>2800000</v>
      </c>
    </row>
    <row r="92" spans="1:11" ht="12.95" customHeight="1">
      <c r="B92" s="379" t="s">
        <v>2088</v>
      </c>
      <c r="C92" s="380">
        <v>87900</v>
      </c>
      <c r="D92" s="380">
        <v>-1200</v>
      </c>
      <c r="E92" s="380">
        <v>7799</v>
      </c>
      <c r="F92" s="380">
        <v>683377900</v>
      </c>
      <c r="G92" s="380">
        <v>87900</v>
      </c>
      <c r="H92" s="380">
        <v>89600</v>
      </c>
      <c r="I92" s="380">
        <v>86500</v>
      </c>
      <c r="J92" s="380">
        <v>246120</v>
      </c>
      <c r="K92" s="380">
        <v>2800000</v>
      </c>
    </row>
    <row r="93" spans="1:11" ht="12.95" customHeight="1">
      <c r="B93" s="379" t="s">
        <v>2089</v>
      </c>
      <c r="C93" s="380">
        <v>89100</v>
      </c>
      <c r="D93" s="380">
        <v>-2800</v>
      </c>
      <c r="E93" s="380">
        <v>10311</v>
      </c>
      <c r="F93" s="380">
        <v>920998900</v>
      </c>
      <c r="G93" s="380">
        <v>91000</v>
      </c>
      <c r="H93" s="380">
        <v>91800</v>
      </c>
      <c r="I93" s="380">
        <v>87800</v>
      </c>
      <c r="J93" s="380">
        <v>249480</v>
      </c>
      <c r="K93" s="380">
        <v>2800000</v>
      </c>
    </row>
    <row r="94" spans="1:11" ht="12.95" customHeight="1">
      <c r="B94" s="379" t="s">
        <v>2090</v>
      </c>
      <c r="C94" s="380">
        <v>91900</v>
      </c>
      <c r="D94" s="381">
        <v>200</v>
      </c>
      <c r="E94" s="380">
        <v>5189</v>
      </c>
      <c r="F94" s="380">
        <v>471826600</v>
      </c>
      <c r="G94" s="380">
        <v>92800</v>
      </c>
      <c r="H94" s="380">
        <v>92800</v>
      </c>
      <c r="I94" s="380">
        <v>89700</v>
      </c>
      <c r="J94" s="380">
        <v>257320</v>
      </c>
      <c r="K94" s="380">
        <v>2800000</v>
      </c>
    </row>
    <row r="95" spans="1:11" ht="12.95" customHeight="1">
      <c r="B95" s="379" t="s">
        <v>2091</v>
      </c>
      <c r="C95" s="380">
        <v>91700</v>
      </c>
      <c r="D95" s="381">
        <v>0</v>
      </c>
      <c r="E95" s="380">
        <v>6231</v>
      </c>
      <c r="F95" s="380">
        <v>574068500</v>
      </c>
      <c r="G95" s="380">
        <v>92600</v>
      </c>
      <c r="H95" s="380">
        <v>93700</v>
      </c>
      <c r="I95" s="380">
        <v>90600</v>
      </c>
      <c r="J95" s="380">
        <v>256760</v>
      </c>
      <c r="K95" s="380">
        <v>2800000</v>
      </c>
    </row>
    <row r="96" spans="1:11" ht="12.95" customHeight="1">
      <c r="B96" s="379" t="s">
        <v>2093</v>
      </c>
      <c r="C96" s="380">
        <v>91700</v>
      </c>
      <c r="D96" s="381">
        <v>300</v>
      </c>
      <c r="E96" s="380">
        <v>13169</v>
      </c>
      <c r="F96" s="380">
        <v>1204718000</v>
      </c>
      <c r="G96" s="380">
        <v>91400</v>
      </c>
      <c r="H96" s="380">
        <v>93300</v>
      </c>
      <c r="I96" s="380">
        <v>89800</v>
      </c>
      <c r="J96" s="380">
        <v>256760</v>
      </c>
      <c r="K96" s="380">
        <v>2800000</v>
      </c>
    </row>
    <row r="97" spans="2:11" ht="12.95" customHeight="1">
      <c r="B97" s="379" t="s">
        <v>2096</v>
      </c>
      <c r="C97" s="380">
        <v>91400</v>
      </c>
      <c r="D97" s="380">
        <v>2300</v>
      </c>
      <c r="E97" s="380">
        <v>5860</v>
      </c>
      <c r="F97" s="380">
        <v>525588000</v>
      </c>
      <c r="G97" s="380">
        <v>88500</v>
      </c>
      <c r="H97" s="380">
        <v>91700</v>
      </c>
      <c r="I97" s="380">
        <v>88400</v>
      </c>
      <c r="J97" s="380">
        <v>255920</v>
      </c>
      <c r="K97" s="380">
        <v>2800000</v>
      </c>
    </row>
    <row r="98" spans="2:11" ht="12.95" customHeight="1">
      <c r="B98" s="379" t="s">
        <v>2098</v>
      </c>
      <c r="C98" s="380">
        <v>89100</v>
      </c>
      <c r="D98" s="381">
        <v>400</v>
      </c>
      <c r="E98" s="380">
        <v>6642</v>
      </c>
      <c r="F98" s="380">
        <v>590555900</v>
      </c>
      <c r="G98" s="380">
        <v>89000</v>
      </c>
      <c r="H98" s="380">
        <v>89700</v>
      </c>
      <c r="I98" s="380">
        <v>87800</v>
      </c>
      <c r="J98" s="380">
        <v>249480</v>
      </c>
      <c r="K98" s="380">
        <v>2800000</v>
      </c>
    </row>
    <row r="99" spans="2:11" ht="12.95" customHeight="1">
      <c r="B99" s="379" t="s">
        <v>2100</v>
      </c>
      <c r="C99" s="380">
        <v>88700</v>
      </c>
      <c r="D99" s="380">
        <v>-1000</v>
      </c>
      <c r="E99" s="380">
        <v>7587</v>
      </c>
      <c r="F99" s="380">
        <v>675309300</v>
      </c>
      <c r="G99" s="380">
        <v>89000</v>
      </c>
      <c r="H99" s="380">
        <v>90600</v>
      </c>
      <c r="I99" s="380">
        <v>87900</v>
      </c>
      <c r="J99" s="380">
        <v>248360</v>
      </c>
      <c r="K99" s="380">
        <v>2800000</v>
      </c>
    </row>
    <row r="100" spans="2:11" ht="12.95" customHeight="1">
      <c r="B100" s="379" t="s">
        <v>2102</v>
      </c>
      <c r="C100" s="380">
        <v>89700</v>
      </c>
      <c r="D100" s="381">
        <v>-800</v>
      </c>
      <c r="E100" s="380">
        <v>6698</v>
      </c>
      <c r="F100" s="380">
        <v>605155900</v>
      </c>
      <c r="G100" s="380">
        <v>91000</v>
      </c>
      <c r="H100" s="380">
        <v>92000</v>
      </c>
      <c r="I100" s="380">
        <v>89700</v>
      </c>
      <c r="J100" s="380">
        <v>251160</v>
      </c>
      <c r="K100" s="380">
        <v>2800000</v>
      </c>
    </row>
    <row r="101" spans="2:11" ht="12.95" customHeight="1">
      <c r="B101" s="379" t="s">
        <v>2105</v>
      </c>
      <c r="C101" s="380">
        <v>90500</v>
      </c>
      <c r="D101" s="381">
        <v>-900</v>
      </c>
      <c r="E101" s="380">
        <v>7145</v>
      </c>
      <c r="F101" s="380">
        <v>642445200</v>
      </c>
      <c r="G101" s="380">
        <v>90500</v>
      </c>
      <c r="H101" s="380">
        <v>91900</v>
      </c>
      <c r="I101" s="380">
        <v>89000</v>
      </c>
      <c r="J101" s="380">
        <v>253400</v>
      </c>
      <c r="K101" s="380">
        <v>2800000</v>
      </c>
    </row>
    <row r="102" spans="2:11" ht="12.95" customHeight="1">
      <c r="B102" s="379" t="s">
        <v>2108</v>
      </c>
      <c r="C102" s="380">
        <v>91400</v>
      </c>
      <c r="D102" s="380">
        <v>2200</v>
      </c>
      <c r="E102" s="380">
        <v>6551</v>
      </c>
      <c r="F102" s="380">
        <v>595907400</v>
      </c>
      <c r="G102" s="380">
        <v>90400</v>
      </c>
      <c r="H102" s="380">
        <v>92500</v>
      </c>
      <c r="I102" s="380">
        <v>89100</v>
      </c>
      <c r="J102" s="380">
        <v>255920</v>
      </c>
      <c r="K102" s="380">
        <v>2800000</v>
      </c>
    </row>
    <row r="103" spans="2:11" ht="12.95" customHeight="1">
      <c r="B103" s="379" t="s">
        <v>2109</v>
      </c>
      <c r="C103" s="380">
        <v>89200</v>
      </c>
      <c r="D103" s="381">
        <v>-700</v>
      </c>
      <c r="E103" s="380">
        <v>5768</v>
      </c>
      <c r="F103" s="380">
        <v>514270900</v>
      </c>
      <c r="G103" s="380">
        <v>88500</v>
      </c>
      <c r="H103" s="380">
        <v>90900</v>
      </c>
      <c r="I103" s="380">
        <v>88300</v>
      </c>
      <c r="J103" s="380">
        <v>249760</v>
      </c>
      <c r="K103" s="380">
        <v>2800000</v>
      </c>
    </row>
    <row r="104" spans="2:11" ht="12.95" customHeight="1">
      <c r="B104" s="379" t="s">
        <v>2112</v>
      </c>
      <c r="C104" s="380">
        <v>89900</v>
      </c>
      <c r="D104" s="381">
        <v>-100</v>
      </c>
      <c r="E104" s="380">
        <v>5905</v>
      </c>
      <c r="F104" s="380">
        <v>531313400</v>
      </c>
      <c r="G104" s="380">
        <v>90000</v>
      </c>
      <c r="H104" s="380">
        <v>91000</v>
      </c>
      <c r="I104" s="380">
        <v>88300</v>
      </c>
      <c r="J104" s="380">
        <v>251720</v>
      </c>
      <c r="K104" s="380">
        <v>2800000</v>
      </c>
    </row>
    <row r="105" spans="2:11" ht="12.95" customHeight="1">
      <c r="B105" s="379" t="s">
        <v>2113</v>
      </c>
      <c r="C105" s="380">
        <v>90000</v>
      </c>
      <c r="D105" s="380">
        <v>1400</v>
      </c>
      <c r="E105" s="380">
        <v>4901</v>
      </c>
      <c r="F105" s="380">
        <v>441307800</v>
      </c>
      <c r="G105" s="380">
        <v>87700</v>
      </c>
      <c r="H105" s="380">
        <v>93000</v>
      </c>
      <c r="I105" s="380">
        <v>87700</v>
      </c>
      <c r="J105" s="380">
        <v>252000</v>
      </c>
      <c r="K105" s="380">
        <v>2800000</v>
      </c>
    </row>
    <row r="106" spans="2:11" ht="12.95" customHeight="1">
      <c r="B106" s="379" t="s">
        <v>2114</v>
      </c>
      <c r="C106" s="380">
        <v>88600</v>
      </c>
      <c r="D106" s="380">
        <v>-1200</v>
      </c>
      <c r="E106" s="380">
        <v>7361</v>
      </c>
      <c r="F106" s="380">
        <v>650355300</v>
      </c>
      <c r="G106" s="380">
        <v>88500</v>
      </c>
      <c r="H106" s="380">
        <v>89900</v>
      </c>
      <c r="I106" s="380">
        <v>87000</v>
      </c>
      <c r="J106" s="380">
        <v>248080</v>
      </c>
      <c r="K106" s="380">
        <v>2800000</v>
      </c>
    </row>
    <row r="107" spans="2:11" ht="12.95" customHeight="1">
      <c r="B107" s="379" t="s">
        <v>2115</v>
      </c>
      <c r="C107" s="380">
        <v>89800</v>
      </c>
      <c r="D107" s="380">
        <v>-2700</v>
      </c>
      <c r="E107" s="380">
        <v>12932</v>
      </c>
      <c r="F107" s="380">
        <v>1164208400</v>
      </c>
      <c r="G107" s="380">
        <v>91700</v>
      </c>
      <c r="H107" s="380">
        <v>93400</v>
      </c>
      <c r="I107" s="380">
        <v>88100</v>
      </c>
      <c r="J107" s="380">
        <v>251440</v>
      </c>
      <c r="K107" s="380">
        <v>2800000</v>
      </c>
    </row>
    <row r="108" spans="2:11" ht="12.95" customHeight="1">
      <c r="B108" s="379" t="s">
        <v>2117</v>
      </c>
      <c r="C108" s="380">
        <v>92500</v>
      </c>
      <c r="D108" s="380">
        <v>-1000</v>
      </c>
      <c r="E108" s="380">
        <v>7712</v>
      </c>
      <c r="F108" s="380">
        <v>713473400</v>
      </c>
      <c r="G108" s="380">
        <v>92300</v>
      </c>
      <c r="H108" s="380">
        <v>93900</v>
      </c>
      <c r="I108" s="380">
        <v>91500</v>
      </c>
      <c r="J108" s="380">
        <v>259000</v>
      </c>
      <c r="K108" s="380">
        <v>2800000</v>
      </c>
    </row>
    <row r="109" spans="2:11" ht="12.95" customHeight="1">
      <c r="B109" s="379" t="s">
        <v>2119</v>
      </c>
      <c r="C109" s="380">
        <v>93500</v>
      </c>
      <c r="D109" s="381">
        <v>400</v>
      </c>
      <c r="E109" s="380">
        <v>7848</v>
      </c>
      <c r="F109" s="380">
        <v>732501400</v>
      </c>
      <c r="G109" s="380">
        <v>92700</v>
      </c>
      <c r="H109" s="380">
        <v>94500</v>
      </c>
      <c r="I109" s="380">
        <v>92000</v>
      </c>
      <c r="J109" s="380">
        <v>261800</v>
      </c>
      <c r="K109" s="380">
        <v>2800000</v>
      </c>
    </row>
    <row r="110" spans="2:11" ht="12.95" customHeight="1">
      <c r="B110" s="379" t="s">
        <v>2121</v>
      </c>
      <c r="C110" s="380">
        <v>93100</v>
      </c>
      <c r="D110" s="381">
        <v>200</v>
      </c>
      <c r="E110" s="380">
        <v>2659</v>
      </c>
      <c r="F110" s="380">
        <v>246897200</v>
      </c>
      <c r="G110" s="380">
        <v>92800</v>
      </c>
      <c r="H110" s="380">
        <v>93900</v>
      </c>
      <c r="I110" s="380">
        <v>92100</v>
      </c>
      <c r="J110" s="380">
        <v>260680</v>
      </c>
      <c r="K110" s="380">
        <v>2800000</v>
      </c>
    </row>
    <row r="111" spans="2:11" ht="12.95" customHeight="1">
      <c r="B111" s="379" t="s">
        <v>2122</v>
      </c>
      <c r="C111" s="380">
        <v>92900</v>
      </c>
      <c r="D111" s="380">
        <v>-1100</v>
      </c>
      <c r="E111" s="380">
        <v>7625</v>
      </c>
      <c r="F111" s="380">
        <v>707749300</v>
      </c>
      <c r="G111" s="380">
        <v>93500</v>
      </c>
      <c r="H111" s="380">
        <v>94900</v>
      </c>
      <c r="I111" s="380">
        <v>92300</v>
      </c>
      <c r="J111" s="380">
        <v>260120</v>
      </c>
      <c r="K111" s="380">
        <v>2800000</v>
      </c>
    </row>
    <row r="112" spans="2:11" ht="12.95" customHeight="1">
      <c r="B112" s="379" t="s">
        <v>2124</v>
      </c>
      <c r="C112" s="380">
        <v>94000</v>
      </c>
      <c r="D112" s="381">
        <v>600</v>
      </c>
      <c r="E112" s="380">
        <v>3281</v>
      </c>
      <c r="F112" s="380">
        <v>306259400</v>
      </c>
      <c r="G112" s="380">
        <v>93100</v>
      </c>
      <c r="H112" s="380">
        <v>94600</v>
      </c>
      <c r="I112" s="380">
        <v>92400</v>
      </c>
      <c r="J112" s="380">
        <v>263200</v>
      </c>
      <c r="K112" s="380">
        <v>2800000</v>
      </c>
    </row>
    <row r="113" spans="2:11" ht="12.95" customHeight="1">
      <c r="B113" s="379" t="s">
        <v>2126</v>
      </c>
      <c r="C113" s="380">
        <v>93400</v>
      </c>
      <c r="D113" s="380">
        <v>-1800</v>
      </c>
      <c r="E113" s="380">
        <v>6675</v>
      </c>
      <c r="F113" s="380">
        <v>625906700</v>
      </c>
      <c r="G113" s="380">
        <v>95300</v>
      </c>
      <c r="H113" s="380">
        <v>95800</v>
      </c>
      <c r="I113" s="380">
        <v>92900</v>
      </c>
      <c r="J113" s="380">
        <v>261520</v>
      </c>
      <c r="K113" s="380">
        <v>2800000</v>
      </c>
    </row>
    <row r="114" spans="2:11" ht="12.95" customHeight="1">
      <c r="B114" s="379" t="s">
        <v>2128</v>
      </c>
      <c r="C114" s="380">
        <v>95200</v>
      </c>
      <c r="D114" s="380">
        <v>-2900</v>
      </c>
      <c r="E114" s="380">
        <v>9333</v>
      </c>
      <c r="F114" s="380">
        <v>895059200</v>
      </c>
      <c r="G114" s="380">
        <v>97400</v>
      </c>
      <c r="H114" s="380">
        <v>98700</v>
      </c>
      <c r="I114" s="380">
        <v>95100</v>
      </c>
      <c r="J114" s="380">
        <v>266560</v>
      </c>
      <c r="K114" s="380">
        <v>2800000</v>
      </c>
    </row>
    <row r="115" spans="2:11" ht="12.95" customHeight="1">
      <c r="B115" s="379" t="s">
        <v>2130</v>
      </c>
      <c r="C115" s="380">
        <v>98100</v>
      </c>
      <c r="D115" s="381">
        <v>100</v>
      </c>
      <c r="E115" s="380">
        <v>3724</v>
      </c>
      <c r="F115" s="380">
        <v>362901900</v>
      </c>
      <c r="G115" s="380">
        <v>98800</v>
      </c>
      <c r="H115" s="380">
        <v>98800</v>
      </c>
      <c r="I115" s="380">
        <v>96500</v>
      </c>
      <c r="J115" s="380">
        <v>274680</v>
      </c>
      <c r="K115" s="380">
        <v>2800000</v>
      </c>
    </row>
    <row r="116" spans="2:11" ht="12.95" customHeight="1">
      <c r="B116" s="379" t="s">
        <v>2131</v>
      </c>
      <c r="C116" s="380">
        <v>98000</v>
      </c>
      <c r="D116" s="380">
        <v>-1600</v>
      </c>
      <c r="E116" s="380">
        <v>5149</v>
      </c>
      <c r="F116" s="380">
        <v>507426900</v>
      </c>
      <c r="G116" s="380">
        <v>98800</v>
      </c>
      <c r="H116" s="380">
        <v>101600</v>
      </c>
      <c r="I116" s="380">
        <v>96400</v>
      </c>
      <c r="J116" s="380">
        <v>274400</v>
      </c>
      <c r="K116" s="380">
        <v>2800000</v>
      </c>
    </row>
    <row r="117" spans="2:11" ht="12.95" customHeight="1">
      <c r="B117" s="379" t="s">
        <v>2132</v>
      </c>
      <c r="C117" s="380">
        <v>99600</v>
      </c>
      <c r="D117" s="381">
        <v>-500</v>
      </c>
      <c r="E117" s="380">
        <v>2872</v>
      </c>
      <c r="F117" s="380">
        <v>286141600</v>
      </c>
      <c r="G117" s="380">
        <v>100000</v>
      </c>
      <c r="H117" s="380">
        <v>101500</v>
      </c>
      <c r="I117" s="380">
        <v>99000</v>
      </c>
      <c r="J117" s="380">
        <v>278880</v>
      </c>
      <c r="K117" s="380">
        <v>2800000</v>
      </c>
    </row>
    <row r="118" spans="2:11" ht="12.95" customHeight="1">
      <c r="B118" s="379" t="s">
        <v>2133</v>
      </c>
      <c r="C118" s="380">
        <v>100100</v>
      </c>
      <c r="D118" s="381">
        <v>-900</v>
      </c>
      <c r="E118" s="380">
        <v>8513</v>
      </c>
      <c r="F118" s="380">
        <v>848202000</v>
      </c>
      <c r="G118" s="380">
        <v>100000</v>
      </c>
      <c r="H118" s="380">
        <v>100900</v>
      </c>
      <c r="I118" s="380">
        <v>98800</v>
      </c>
      <c r="J118" s="380">
        <v>280280</v>
      </c>
      <c r="K118" s="380">
        <v>2800000</v>
      </c>
    </row>
    <row r="119" spans="2:11" ht="12.95" customHeight="1">
      <c r="B119" s="379" t="s">
        <v>2134</v>
      </c>
      <c r="C119" s="380">
        <v>101000</v>
      </c>
      <c r="D119" s="380">
        <v>3200</v>
      </c>
      <c r="E119" s="380">
        <v>21799</v>
      </c>
      <c r="F119" s="380">
        <v>2172443000</v>
      </c>
      <c r="G119" s="380">
        <v>96200</v>
      </c>
      <c r="H119" s="380">
        <v>101100</v>
      </c>
      <c r="I119" s="380">
        <v>96200</v>
      </c>
      <c r="J119" s="380">
        <v>282800</v>
      </c>
      <c r="K119" s="380">
        <v>2800000</v>
      </c>
    </row>
    <row r="120" spans="2:11" ht="12.95" customHeight="1">
      <c r="B120" s="379" t="s">
        <v>2135</v>
      </c>
      <c r="C120" s="380">
        <v>97800</v>
      </c>
      <c r="D120" s="380">
        <v>3000</v>
      </c>
      <c r="E120" s="380">
        <v>5853</v>
      </c>
      <c r="F120" s="380">
        <v>565298600</v>
      </c>
      <c r="G120" s="380">
        <v>94900</v>
      </c>
      <c r="H120" s="380">
        <v>98800</v>
      </c>
      <c r="I120" s="380">
        <v>94200</v>
      </c>
      <c r="J120" s="380">
        <v>273840</v>
      </c>
      <c r="K120" s="380">
        <v>2800000</v>
      </c>
    </row>
    <row r="121" spans="2:11" ht="12.95" customHeight="1">
      <c r="B121" s="379" t="s">
        <v>2136</v>
      </c>
      <c r="C121" s="380">
        <v>94800</v>
      </c>
      <c r="D121" s="381">
        <v>500</v>
      </c>
      <c r="E121" s="380">
        <v>5409</v>
      </c>
      <c r="F121" s="380">
        <v>517760700</v>
      </c>
      <c r="G121" s="380">
        <v>94100</v>
      </c>
      <c r="H121" s="380">
        <v>97700</v>
      </c>
      <c r="I121" s="380">
        <v>94100</v>
      </c>
      <c r="J121" s="380">
        <v>265440</v>
      </c>
      <c r="K121" s="380">
        <v>2800000</v>
      </c>
    </row>
    <row r="122" spans="2:11" ht="12.95" customHeight="1">
      <c r="B122" s="379" t="s">
        <v>2137</v>
      </c>
      <c r="C122" s="380">
        <v>94300</v>
      </c>
      <c r="D122" s="381">
        <v>400</v>
      </c>
      <c r="E122" s="380">
        <v>2943</v>
      </c>
      <c r="F122" s="380">
        <v>277099500</v>
      </c>
      <c r="G122" s="380">
        <v>93900</v>
      </c>
      <c r="H122" s="380">
        <v>95000</v>
      </c>
      <c r="I122" s="380">
        <v>93500</v>
      </c>
      <c r="J122" s="380">
        <v>264040</v>
      </c>
      <c r="K122" s="380">
        <v>2800000</v>
      </c>
    </row>
    <row r="123" spans="2:11" ht="12.95" customHeight="1">
      <c r="B123" s="379" t="s">
        <v>2138</v>
      </c>
      <c r="C123" s="380">
        <v>93900</v>
      </c>
      <c r="D123" s="381">
        <v>-600</v>
      </c>
      <c r="E123" s="380">
        <v>4959</v>
      </c>
      <c r="F123" s="380">
        <v>466219200</v>
      </c>
      <c r="G123" s="380">
        <v>94500</v>
      </c>
      <c r="H123" s="380">
        <v>94900</v>
      </c>
      <c r="I123" s="380">
        <v>92800</v>
      </c>
      <c r="J123" s="380">
        <v>262920</v>
      </c>
      <c r="K123" s="380">
        <v>2800000</v>
      </c>
    </row>
    <row r="124" spans="2:11" ht="12.95" customHeight="1">
      <c r="B124" s="379" t="s">
        <v>2139</v>
      </c>
      <c r="C124" s="380">
        <v>94500</v>
      </c>
      <c r="D124" s="381">
        <v>0</v>
      </c>
      <c r="E124" s="380">
        <v>3932</v>
      </c>
      <c r="F124" s="380">
        <v>369689200</v>
      </c>
      <c r="G124" s="380">
        <v>94900</v>
      </c>
      <c r="H124" s="380">
        <v>94900</v>
      </c>
      <c r="I124" s="380">
        <v>92000</v>
      </c>
      <c r="J124" s="380">
        <v>264600</v>
      </c>
      <c r="K124" s="380">
        <v>2800000</v>
      </c>
    </row>
    <row r="125" spans="2:11" ht="12.95" customHeight="1">
      <c r="B125" s="379" t="s">
        <v>2140</v>
      </c>
      <c r="C125" s="380">
        <v>94500</v>
      </c>
      <c r="D125" s="380">
        <v>1800</v>
      </c>
      <c r="E125" s="380">
        <v>8840</v>
      </c>
      <c r="F125" s="380">
        <v>820293200</v>
      </c>
      <c r="G125" s="380">
        <v>93500</v>
      </c>
      <c r="H125" s="380">
        <v>94700</v>
      </c>
      <c r="I125" s="380">
        <v>90100</v>
      </c>
      <c r="J125" s="380">
        <v>264600</v>
      </c>
      <c r="K125" s="380">
        <v>2800000</v>
      </c>
    </row>
    <row r="126" spans="2:11" ht="12.95" customHeight="1">
      <c r="B126" s="379" t="s">
        <v>2144</v>
      </c>
      <c r="C126" s="380">
        <v>92700</v>
      </c>
      <c r="D126" s="381">
        <v>500</v>
      </c>
      <c r="E126" s="380">
        <v>8777</v>
      </c>
      <c r="F126" s="380">
        <v>814450500</v>
      </c>
      <c r="G126" s="380">
        <v>92200</v>
      </c>
      <c r="H126" s="380">
        <v>93700</v>
      </c>
      <c r="I126" s="380">
        <v>91500</v>
      </c>
      <c r="J126" s="380">
        <v>259560</v>
      </c>
      <c r="K126" s="380">
        <v>2800000</v>
      </c>
    </row>
    <row r="127" spans="2:11" ht="12.95" customHeight="1">
      <c r="B127" s="379" t="s">
        <v>2146</v>
      </c>
      <c r="C127" s="380">
        <v>92200</v>
      </c>
      <c r="D127" s="381">
        <v>-700</v>
      </c>
      <c r="E127" s="380">
        <v>3890</v>
      </c>
      <c r="F127" s="380">
        <v>359975000</v>
      </c>
      <c r="G127" s="380">
        <v>92500</v>
      </c>
      <c r="H127" s="380">
        <v>93900</v>
      </c>
      <c r="I127" s="380">
        <v>91900</v>
      </c>
      <c r="J127" s="380">
        <v>258160</v>
      </c>
      <c r="K127" s="380">
        <v>2800000</v>
      </c>
    </row>
    <row r="128" spans="2:11" ht="12.95" customHeight="1">
      <c r="B128" s="379" t="s">
        <v>2148</v>
      </c>
      <c r="C128" s="380">
        <v>92900</v>
      </c>
      <c r="D128" s="381">
        <v>-900</v>
      </c>
      <c r="E128" s="380">
        <v>9798</v>
      </c>
      <c r="F128" s="380">
        <v>906290700</v>
      </c>
      <c r="G128" s="380">
        <v>93000</v>
      </c>
      <c r="H128" s="380">
        <v>94700</v>
      </c>
      <c r="I128" s="380">
        <v>90500</v>
      </c>
      <c r="J128" s="380">
        <v>260120</v>
      </c>
      <c r="K128" s="380">
        <v>2800000</v>
      </c>
    </row>
    <row r="129" spans="2:11" ht="12.95" customHeight="1">
      <c r="B129" s="379" t="s">
        <v>2150</v>
      </c>
      <c r="C129" s="380">
        <v>93800</v>
      </c>
      <c r="D129" s="381">
        <v>600</v>
      </c>
      <c r="E129" s="380">
        <v>3016</v>
      </c>
      <c r="F129" s="380">
        <v>281550500</v>
      </c>
      <c r="G129" s="380">
        <v>92700</v>
      </c>
      <c r="H129" s="380">
        <v>94000</v>
      </c>
      <c r="I129" s="380">
        <v>92500</v>
      </c>
      <c r="J129" s="380">
        <v>262640</v>
      </c>
      <c r="K129" s="380">
        <v>2800000</v>
      </c>
    </row>
    <row r="130" spans="2:11" ht="12.95" customHeight="1">
      <c r="B130" s="379" t="s">
        <v>2152</v>
      </c>
      <c r="C130" s="380">
        <v>93200</v>
      </c>
      <c r="D130" s="381">
        <v>-300</v>
      </c>
      <c r="E130" s="380">
        <v>8915</v>
      </c>
      <c r="F130" s="380">
        <v>835539900</v>
      </c>
      <c r="G130" s="380">
        <v>93000</v>
      </c>
      <c r="H130" s="380">
        <v>94400</v>
      </c>
      <c r="I130" s="380">
        <v>92900</v>
      </c>
      <c r="J130" s="380">
        <v>260960</v>
      </c>
      <c r="K130" s="380">
        <v>2800000</v>
      </c>
    </row>
    <row r="131" spans="2:11" ht="12.95" customHeight="1">
      <c r="B131" s="379" t="s">
        <v>2153</v>
      </c>
      <c r="C131" s="380">
        <v>93500</v>
      </c>
      <c r="D131" s="380">
        <v>1000</v>
      </c>
      <c r="E131" s="380">
        <v>6254</v>
      </c>
      <c r="F131" s="380">
        <v>581862500</v>
      </c>
      <c r="G131" s="380">
        <v>92000</v>
      </c>
      <c r="H131" s="380">
        <v>94300</v>
      </c>
      <c r="I131" s="380">
        <v>91200</v>
      </c>
      <c r="J131" s="380">
        <v>261800</v>
      </c>
      <c r="K131" s="380">
        <v>2800000</v>
      </c>
    </row>
    <row r="132" spans="2:11" ht="12.95" customHeight="1">
      <c r="B132" s="379" t="s">
        <v>2156</v>
      </c>
      <c r="C132" s="380">
        <v>92500</v>
      </c>
      <c r="D132" s="380">
        <v>2300</v>
      </c>
      <c r="E132" s="380">
        <v>7111</v>
      </c>
      <c r="F132" s="380">
        <v>652617500</v>
      </c>
      <c r="G132" s="380">
        <v>91300</v>
      </c>
      <c r="H132" s="380">
        <v>92700</v>
      </c>
      <c r="I132" s="380">
        <v>90000</v>
      </c>
      <c r="J132" s="380">
        <v>259000</v>
      </c>
      <c r="K132" s="380">
        <v>2800000</v>
      </c>
    </row>
    <row r="133" spans="2:11" ht="12.95" customHeight="1">
      <c r="B133" s="379" t="s">
        <v>2158</v>
      </c>
      <c r="C133" s="380">
        <v>90200</v>
      </c>
      <c r="D133" s="381">
        <v>100</v>
      </c>
      <c r="E133" s="380">
        <v>3963</v>
      </c>
      <c r="F133" s="380">
        <v>357035900</v>
      </c>
      <c r="G133" s="380">
        <v>90100</v>
      </c>
      <c r="H133" s="380">
        <v>91500</v>
      </c>
      <c r="I133" s="380">
        <v>89300</v>
      </c>
      <c r="J133" s="380">
        <v>252560</v>
      </c>
      <c r="K133" s="380">
        <v>2800000</v>
      </c>
    </row>
    <row r="134" spans="2:11" ht="12.95" customHeight="1">
      <c r="B134" s="379" t="s">
        <v>2160</v>
      </c>
      <c r="C134" s="380">
        <v>90100</v>
      </c>
      <c r="D134" s="381">
        <v>-300</v>
      </c>
      <c r="E134" s="380">
        <v>11357</v>
      </c>
      <c r="F134" s="380">
        <v>1014842100</v>
      </c>
      <c r="G134" s="380">
        <v>90100</v>
      </c>
      <c r="H134" s="380">
        <v>91500</v>
      </c>
      <c r="I134" s="380">
        <v>88500</v>
      </c>
      <c r="J134" s="380">
        <v>252280</v>
      </c>
      <c r="K134" s="380">
        <v>2800000</v>
      </c>
    </row>
    <row r="135" spans="2:11" ht="12.95" customHeight="1">
      <c r="B135" s="379" t="s">
        <v>2161</v>
      </c>
      <c r="C135" s="380">
        <v>90400</v>
      </c>
      <c r="D135" s="380">
        <v>3500</v>
      </c>
      <c r="E135" s="380">
        <v>11574</v>
      </c>
      <c r="F135" s="380">
        <v>1047591400</v>
      </c>
      <c r="G135" s="380">
        <v>87500</v>
      </c>
      <c r="H135" s="380">
        <v>91800</v>
      </c>
      <c r="I135" s="380">
        <v>86200</v>
      </c>
      <c r="J135" s="380">
        <v>253120</v>
      </c>
      <c r="K135" s="380">
        <v>2800000</v>
      </c>
    </row>
    <row r="136" spans="2:11" ht="12.95" customHeight="1">
      <c r="B136" s="379" t="s">
        <v>2162</v>
      </c>
      <c r="C136" s="380">
        <v>86900</v>
      </c>
      <c r="D136" s="381">
        <v>800</v>
      </c>
      <c r="E136" s="380">
        <v>7273</v>
      </c>
      <c r="F136" s="380">
        <v>630026100</v>
      </c>
      <c r="G136" s="380">
        <v>85900</v>
      </c>
      <c r="H136" s="380">
        <v>87300</v>
      </c>
      <c r="I136" s="380">
        <v>85900</v>
      </c>
      <c r="J136" s="380">
        <v>243320</v>
      </c>
      <c r="K136" s="380">
        <v>2800000</v>
      </c>
    </row>
    <row r="137" spans="2:11" ht="12.95" customHeight="1">
      <c r="B137" s="379" t="s">
        <v>2163</v>
      </c>
      <c r="C137" s="380">
        <v>86100</v>
      </c>
      <c r="D137" s="381">
        <v>400</v>
      </c>
      <c r="E137" s="380">
        <v>10934</v>
      </c>
      <c r="F137" s="380">
        <v>938084600</v>
      </c>
      <c r="G137" s="380">
        <v>85000</v>
      </c>
      <c r="H137" s="380">
        <v>86700</v>
      </c>
      <c r="I137" s="380">
        <v>84500</v>
      </c>
      <c r="J137" s="380">
        <v>241080</v>
      </c>
      <c r="K137" s="380">
        <v>2800000</v>
      </c>
    </row>
    <row r="138" spans="2:11" ht="12.95" customHeight="1">
      <c r="B138" s="379" t="s">
        <v>2165</v>
      </c>
      <c r="C138" s="380">
        <v>85700</v>
      </c>
      <c r="D138" s="380">
        <v>1500</v>
      </c>
      <c r="E138" s="380">
        <v>11393</v>
      </c>
      <c r="F138" s="380">
        <v>974834200</v>
      </c>
      <c r="G138" s="380">
        <v>84800</v>
      </c>
      <c r="H138" s="380">
        <v>87000</v>
      </c>
      <c r="I138" s="380">
        <v>83500</v>
      </c>
      <c r="J138" s="380">
        <v>239960</v>
      </c>
      <c r="K138" s="380">
        <v>2800000</v>
      </c>
    </row>
    <row r="139" spans="2:11" ht="12.95" customHeight="1">
      <c r="B139" s="379" t="s">
        <v>2166</v>
      </c>
      <c r="C139" s="380">
        <v>84200</v>
      </c>
      <c r="D139" s="381">
        <v>200</v>
      </c>
      <c r="E139" s="380">
        <v>4684</v>
      </c>
      <c r="F139" s="380">
        <v>392427600</v>
      </c>
      <c r="G139" s="380">
        <v>83900</v>
      </c>
      <c r="H139" s="380">
        <v>84500</v>
      </c>
      <c r="I139" s="380">
        <v>83000</v>
      </c>
      <c r="J139" s="380">
        <v>235760</v>
      </c>
      <c r="K139" s="380">
        <v>2800000</v>
      </c>
    </row>
    <row r="140" spans="2:11" ht="12.95" customHeight="1">
      <c r="B140" s="379" t="s">
        <v>2167</v>
      </c>
      <c r="C140" s="380">
        <v>84000</v>
      </c>
      <c r="D140" s="380">
        <v>3000</v>
      </c>
      <c r="E140" s="380">
        <v>7592</v>
      </c>
      <c r="F140" s="380">
        <v>634729600</v>
      </c>
      <c r="G140" s="380">
        <v>81500</v>
      </c>
      <c r="H140" s="380">
        <v>84700</v>
      </c>
      <c r="I140" s="380">
        <v>80500</v>
      </c>
      <c r="J140" s="380">
        <v>235200</v>
      </c>
      <c r="K140" s="380">
        <v>2800000</v>
      </c>
    </row>
    <row r="141" spans="2:11" ht="12.95" customHeight="1">
      <c r="B141" s="379" t="s">
        <v>2168</v>
      </c>
      <c r="C141" s="380">
        <v>81000</v>
      </c>
      <c r="D141" s="381">
        <v>500</v>
      </c>
      <c r="E141" s="380">
        <v>5297</v>
      </c>
      <c r="F141" s="380">
        <v>425179900</v>
      </c>
      <c r="G141" s="380">
        <v>79000</v>
      </c>
      <c r="H141" s="380">
        <v>81300</v>
      </c>
      <c r="I141" s="380">
        <v>79000</v>
      </c>
      <c r="J141" s="380">
        <v>226800</v>
      </c>
      <c r="K141" s="380">
        <v>2800000</v>
      </c>
    </row>
    <row r="142" spans="2:11" ht="12.95" customHeight="1">
      <c r="B142" s="379" t="s">
        <v>2170</v>
      </c>
      <c r="C142" s="380">
        <v>80500</v>
      </c>
      <c r="D142" s="380">
        <v>2400</v>
      </c>
      <c r="E142" s="380">
        <v>4977</v>
      </c>
      <c r="F142" s="380">
        <v>397152600</v>
      </c>
      <c r="G142" s="380">
        <v>77800</v>
      </c>
      <c r="H142" s="380">
        <v>80900</v>
      </c>
      <c r="I142" s="380">
        <v>77800</v>
      </c>
      <c r="J142" s="380">
        <v>225400</v>
      </c>
      <c r="K142" s="380">
        <v>2800000</v>
      </c>
    </row>
    <row r="143" spans="2:11" ht="12.95" customHeight="1">
      <c r="B143" s="379" t="s">
        <v>2171</v>
      </c>
      <c r="C143" s="380">
        <v>78100</v>
      </c>
      <c r="D143" s="380">
        <v>-1100</v>
      </c>
      <c r="E143" s="380">
        <v>2828</v>
      </c>
      <c r="F143" s="380">
        <v>221232500</v>
      </c>
      <c r="G143" s="380">
        <v>79200</v>
      </c>
      <c r="H143" s="380">
        <v>80000</v>
      </c>
      <c r="I143" s="380">
        <v>77800</v>
      </c>
      <c r="J143" s="380">
        <v>218680</v>
      </c>
      <c r="K143" s="380">
        <v>2800000</v>
      </c>
    </row>
    <row r="144" spans="2:11" ht="12.95" customHeight="1">
      <c r="B144" s="379" t="s">
        <v>2173</v>
      </c>
      <c r="C144" s="380">
        <v>79200</v>
      </c>
      <c r="D144" s="381">
        <v>400</v>
      </c>
      <c r="E144" s="380">
        <v>3750</v>
      </c>
      <c r="F144" s="380">
        <v>293129700</v>
      </c>
      <c r="G144" s="380">
        <v>78000</v>
      </c>
      <c r="H144" s="380">
        <v>79200</v>
      </c>
      <c r="I144" s="380">
        <v>77400</v>
      </c>
      <c r="J144" s="380">
        <v>221760</v>
      </c>
      <c r="K144" s="380">
        <v>2800000</v>
      </c>
    </row>
    <row r="145" spans="2:11" ht="12.95" customHeight="1">
      <c r="B145" s="379" t="s">
        <v>2174</v>
      </c>
      <c r="C145" s="380">
        <v>78800</v>
      </c>
      <c r="D145" s="381">
        <v>100</v>
      </c>
      <c r="E145" s="380">
        <v>3300</v>
      </c>
      <c r="F145" s="380">
        <v>258017600</v>
      </c>
      <c r="G145" s="380">
        <v>79700</v>
      </c>
      <c r="H145" s="380">
        <v>79700</v>
      </c>
      <c r="I145" s="380">
        <v>77500</v>
      </c>
      <c r="J145" s="380">
        <v>220640</v>
      </c>
      <c r="K145" s="380">
        <v>2800000</v>
      </c>
    </row>
    <row r="146" spans="2:11" ht="12.95" customHeight="1">
      <c r="B146" s="379" t="s">
        <v>2176</v>
      </c>
      <c r="C146" s="380">
        <v>78700</v>
      </c>
      <c r="D146" s="381">
        <v>-600</v>
      </c>
      <c r="E146" s="380">
        <v>4551</v>
      </c>
      <c r="F146" s="380">
        <v>359365100</v>
      </c>
      <c r="G146" s="380">
        <v>78700</v>
      </c>
      <c r="H146" s="380">
        <v>80000</v>
      </c>
      <c r="I146" s="380">
        <v>78200</v>
      </c>
      <c r="J146" s="380">
        <v>220360</v>
      </c>
      <c r="K146" s="380">
        <v>2800000</v>
      </c>
    </row>
    <row r="147" spans="2:11" ht="12.95" customHeight="1">
      <c r="B147" s="379" t="s">
        <v>2177</v>
      </c>
      <c r="C147" s="380">
        <v>79300</v>
      </c>
      <c r="D147" s="380">
        <v>-1200</v>
      </c>
      <c r="E147" s="380">
        <v>7904</v>
      </c>
      <c r="F147" s="380">
        <v>633675900</v>
      </c>
      <c r="G147" s="380">
        <v>80100</v>
      </c>
      <c r="H147" s="380">
        <v>81300</v>
      </c>
      <c r="I147" s="380">
        <v>79200</v>
      </c>
      <c r="J147" s="380">
        <v>222040</v>
      </c>
      <c r="K147" s="380">
        <v>2800000</v>
      </c>
    </row>
    <row r="148" spans="2:11" ht="12.95" customHeight="1">
      <c r="B148" s="379" t="s">
        <v>2179</v>
      </c>
      <c r="C148" s="380">
        <v>80500</v>
      </c>
      <c r="D148" s="380">
        <v>-1400</v>
      </c>
      <c r="E148" s="380">
        <v>2918</v>
      </c>
      <c r="F148" s="380">
        <v>234851900</v>
      </c>
      <c r="G148" s="380">
        <v>81900</v>
      </c>
      <c r="H148" s="380">
        <v>81900</v>
      </c>
      <c r="I148" s="380">
        <v>80000</v>
      </c>
      <c r="J148" s="380">
        <v>225400</v>
      </c>
      <c r="K148" s="380">
        <v>2800000</v>
      </c>
    </row>
    <row r="149" spans="2:11" ht="12.95" customHeight="1">
      <c r="B149" s="379" t="s">
        <v>2180</v>
      </c>
      <c r="C149" s="380">
        <v>81900</v>
      </c>
      <c r="D149" s="381">
        <v>-600</v>
      </c>
      <c r="E149" s="380">
        <v>2651</v>
      </c>
      <c r="F149" s="380">
        <v>214064200</v>
      </c>
      <c r="G149" s="380">
        <v>81000</v>
      </c>
      <c r="H149" s="380">
        <v>82300</v>
      </c>
      <c r="I149" s="380">
        <v>80000</v>
      </c>
      <c r="J149" s="380">
        <v>229320</v>
      </c>
      <c r="K149" s="380">
        <v>2800000</v>
      </c>
    </row>
    <row r="150" spans="2:11" ht="12.95" customHeight="1">
      <c r="B150" s="379" t="s">
        <v>2183</v>
      </c>
      <c r="C150" s="380">
        <v>82500</v>
      </c>
      <c r="D150" s="380">
        <v>1400</v>
      </c>
      <c r="E150" s="380">
        <v>4841</v>
      </c>
      <c r="F150" s="380">
        <v>390833700</v>
      </c>
      <c r="G150" s="380">
        <v>79900</v>
      </c>
      <c r="H150" s="380">
        <v>82500</v>
      </c>
      <c r="I150" s="380">
        <v>79600</v>
      </c>
      <c r="J150" s="380">
        <v>231000</v>
      </c>
      <c r="K150" s="380">
        <v>2800000</v>
      </c>
    </row>
    <row r="151" spans="2:11" ht="12.95" customHeight="1">
      <c r="B151" s="379" t="s">
        <v>2185</v>
      </c>
      <c r="C151" s="380">
        <v>81100</v>
      </c>
      <c r="D151" s="381">
        <v>700</v>
      </c>
      <c r="E151" s="380">
        <v>3296</v>
      </c>
      <c r="F151" s="380">
        <v>265526700</v>
      </c>
      <c r="G151" s="380">
        <v>78700</v>
      </c>
      <c r="H151" s="380">
        <v>81100</v>
      </c>
      <c r="I151" s="380">
        <v>78700</v>
      </c>
      <c r="J151" s="380">
        <v>227080</v>
      </c>
      <c r="K151" s="380">
        <v>2800000</v>
      </c>
    </row>
    <row r="152" spans="2:11" ht="12.95" customHeight="1">
      <c r="B152" s="379" t="s">
        <v>2187</v>
      </c>
      <c r="C152" s="380">
        <v>80400</v>
      </c>
      <c r="D152" s="381">
        <v>800</v>
      </c>
      <c r="E152" s="380">
        <v>3930</v>
      </c>
      <c r="F152" s="380">
        <v>313105900</v>
      </c>
      <c r="G152" s="380">
        <v>79600</v>
      </c>
      <c r="H152" s="380">
        <v>80600</v>
      </c>
      <c r="I152" s="380">
        <v>78000</v>
      </c>
      <c r="J152" s="380">
        <v>225120</v>
      </c>
      <c r="K152" s="380">
        <v>2800000</v>
      </c>
    </row>
    <row r="153" spans="2:11" ht="12.95" customHeight="1">
      <c r="B153" s="379" t="s">
        <v>2188</v>
      </c>
      <c r="C153" s="380">
        <v>79600</v>
      </c>
      <c r="D153" s="380">
        <v>2100</v>
      </c>
      <c r="E153" s="380">
        <v>7170</v>
      </c>
      <c r="F153" s="380">
        <v>560003700</v>
      </c>
      <c r="G153" s="380">
        <v>76800</v>
      </c>
      <c r="H153" s="380">
        <v>80100</v>
      </c>
      <c r="I153" s="380">
        <v>76100</v>
      </c>
      <c r="J153" s="380">
        <v>222880</v>
      </c>
      <c r="K153" s="380">
        <v>2800000</v>
      </c>
    </row>
    <row r="154" spans="2:11" ht="12.95" customHeight="1">
      <c r="B154" s="379" t="s">
        <v>2193</v>
      </c>
      <c r="C154" s="380">
        <v>77500</v>
      </c>
      <c r="D154" s="381">
        <v>-500</v>
      </c>
      <c r="E154" s="380">
        <v>4793</v>
      </c>
      <c r="F154" s="380">
        <v>373705700</v>
      </c>
      <c r="G154" s="380">
        <v>77300</v>
      </c>
      <c r="H154" s="380">
        <v>78700</v>
      </c>
      <c r="I154" s="380">
        <v>76600</v>
      </c>
      <c r="J154" s="380">
        <v>217000</v>
      </c>
      <c r="K154" s="380">
        <v>2800000</v>
      </c>
    </row>
    <row r="155" spans="2:11" ht="12.95" customHeight="1">
      <c r="B155" s="379" t="s">
        <v>2196</v>
      </c>
      <c r="C155" s="380">
        <v>78000</v>
      </c>
      <c r="D155" s="381">
        <v>-600</v>
      </c>
      <c r="E155" s="380">
        <v>2485</v>
      </c>
      <c r="F155" s="380">
        <v>193065100</v>
      </c>
      <c r="G155" s="380">
        <v>78800</v>
      </c>
      <c r="H155" s="380">
        <v>78800</v>
      </c>
      <c r="I155" s="380">
        <v>75200</v>
      </c>
      <c r="J155" s="380">
        <v>218400</v>
      </c>
      <c r="K155" s="380">
        <v>2800000</v>
      </c>
    </row>
    <row r="156" spans="2:11" ht="12.95" customHeight="1">
      <c r="B156" s="379" t="s">
        <v>2197</v>
      </c>
      <c r="C156" s="380">
        <v>78600</v>
      </c>
      <c r="D156" s="381">
        <v>500</v>
      </c>
      <c r="E156" s="380">
        <v>3686</v>
      </c>
      <c r="F156" s="380">
        <v>288262300</v>
      </c>
      <c r="G156" s="380">
        <v>78100</v>
      </c>
      <c r="H156" s="380">
        <v>78700</v>
      </c>
      <c r="I156" s="380">
        <v>77200</v>
      </c>
      <c r="J156" s="380">
        <v>220080</v>
      </c>
      <c r="K156" s="380">
        <v>2800000</v>
      </c>
    </row>
    <row r="157" spans="2:11" ht="12.95" customHeight="1">
      <c r="B157" s="379" t="s">
        <v>2200</v>
      </c>
      <c r="C157" s="380">
        <v>78100</v>
      </c>
      <c r="D157" s="380">
        <v>-2300</v>
      </c>
      <c r="E157" s="380">
        <v>2025</v>
      </c>
      <c r="F157" s="380">
        <v>158566400</v>
      </c>
      <c r="G157" s="380">
        <v>79200</v>
      </c>
      <c r="H157" s="380">
        <v>80400</v>
      </c>
      <c r="I157" s="380">
        <v>77700</v>
      </c>
      <c r="J157" s="380">
        <v>218680</v>
      </c>
      <c r="K157" s="380">
        <v>2800000</v>
      </c>
    </row>
    <row r="158" spans="2:11" ht="12.95" customHeight="1">
      <c r="B158" s="379" t="s">
        <v>2201</v>
      </c>
      <c r="C158" s="380">
        <v>80400</v>
      </c>
      <c r="D158" s="380">
        <v>1400</v>
      </c>
      <c r="E158" s="380">
        <v>5082</v>
      </c>
      <c r="F158" s="380">
        <v>404728000</v>
      </c>
      <c r="G158" s="380">
        <v>78000</v>
      </c>
      <c r="H158" s="380">
        <v>80400</v>
      </c>
      <c r="I158" s="380">
        <v>78000</v>
      </c>
      <c r="J158" s="380">
        <v>225120</v>
      </c>
      <c r="K158" s="380">
        <v>2800000</v>
      </c>
    </row>
    <row r="159" spans="2:11" ht="12.95" customHeight="1">
      <c r="B159" s="379" t="s">
        <v>2204</v>
      </c>
      <c r="C159" s="380">
        <v>79000</v>
      </c>
      <c r="D159" s="380">
        <v>1000</v>
      </c>
      <c r="E159" s="380">
        <v>3742</v>
      </c>
      <c r="F159" s="380">
        <v>291569100</v>
      </c>
      <c r="G159" s="380">
        <v>78700</v>
      </c>
      <c r="H159" s="380">
        <v>79000</v>
      </c>
      <c r="I159" s="380">
        <v>74000</v>
      </c>
      <c r="J159" s="380">
        <v>221200</v>
      </c>
      <c r="K159" s="380">
        <v>2800000</v>
      </c>
    </row>
    <row r="160" spans="2:11" ht="12.95" customHeight="1">
      <c r="B160" s="379" t="s">
        <v>2206</v>
      </c>
      <c r="C160" s="380">
        <v>78000</v>
      </c>
      <c r="D160" s="381">
        <v>0</v>
      </c>
      <c r="E160" s="380">
        <v>3200</v>
      </c>
      <c r="F160" s="380">
        <v>248976700</v>
      </c>
      <c r="G160" s="380">
        <v>77700</v>
      </c>
      <c r="H160" s="380">
        <v>78400</v>
      </c>
      <c r="I160" s="380">
        <v>76800</v>
      </c>
      <c r="J160" s="380">
        <v>218400</v>
      </c>
      <c r="K160" s="380">
        <v>2800000</v>
      </c>
    </row>
    <row r="161" spans="2:11" ht="12.95" customHeight="1">
      <c r="B161" s="379" t="s">
        <v>2207</v>
      </c>
      <c r="C161" s="380">
        <v>78000</v>
      </c>
      <c r="D161" s="380">
        <v>-1800</v>
      </c>
      <c r="E161" s="380">
        <v>3350</v>
      </c>
      <c r="F161" s="380">
        <v>260868300</v>
      </c>
      <c r="G161" s="380">
        <v>80000</v>
      </c>
      <c r="H161" s="380">
        <v>80000</v>
      </c>
      <c r="I161" s="380">
        <v>77000</v>
      </c>
      <c r="J161" s="380">
        <v>218400</v>
      </c>
      <c r="K161" s="380">
        <v>2800000</v>
      </c>
    </row>
    <row r="162" spans="2:11" ht="12.95" customHeight="1">
      <c r="B162" s="379" t="s">
        <v>2209</v>
      </c>
      <c r="C162" s="380">
        <v>79800</v>
      </c>
      <c r="D162" s="381">
        <v>-500</v>
      </c>
      <c r="E162" s="380">
        <v>3749</v>
      </c>
      <c r="F162" s="380">
        <v>298384700</v>
      </c>
      <c r="G162" s="380">
        <v>80300</v>
      </c>
      <c r="H162" s="380">
        <v>80800</v>
      </c>
      <c r="I162" s="380">
        <v>79000</v>
      </c>
      <c r="J162" s="380">
        <v>223440</v>
      </c>
      <c r="K162" s="380">
        <v>2800000</v>
      </c>
    </row>
    <row r="163" spans="2:11" ht="12.95" customHeight="1">
      <c r="B163" s="379" t="s">
        <v>2211</v>
      </c>
      <c r="C163" s="380">
        <v>80300</v>
      </c>
      <c r="D163" s="380">
        <v>-1000</v>
      </c>
      <c r="E163" s="380">
        <v>3614</v>
      </c>
      <c r="F163" s="380">
        <v>289992600</v>
      </c>
      <c r="G163" s="380">
        <v>80500</v>
      </c>
      <c r="H163" s="380">
        <v>82000</v>
      </c>
      <c r="I163" s="380">
        <v>79600</v>
      </c>
      <c r="J163" s="380">
        <v>224840</v>
      </c>
      <c r="K163" s="380">
        <v>2800000</v>
      </c>
    </row>
    <row r="164" spans="2:11" ht="12.95" customHeight="1">
      <c r="B164" s="379" t="s">
        <v>2212</v>
      </c>
      <c r="C164" s="380">
        <v>81300</v>
      </c>
      <c r="D164" s="380">
        <v>-2000</v>
      </c>
      <c r="E164" s="380">
        <v>2339</v>
      </c>
      <c r="F164" s="380">
        <v>191045400</v>
      </c>
      <c r="G164" s="380">
        <v>83500</v>
      </c>
      <c r="H164" s="380">
        <v>83600</v>
      </c>
      <c r="I164" s="380">
        <v>80700</v>
      </c>
      <c r="J164" s="380">
        <v>227640</v>
      </c>
      <c r="K164" s="380">
        <v>2800000</v>
      </c>
    </row>
    <row r="165" spans="2:11" ht="12.95" customHeight="1">
      <c r="B165" s="379" t="s">
        <v>2215</v>
      </c>
      <c r="C165" s="380">
        <v>83300</v>
      </c>
      <c r="D165" s="381">
        <v>-900</v>
      </c>
      <c r="E165" s="380">
        <v>4970</v>
      </c>
      <c r="F165" s="380">
        <v>414460200</v>
      </c>
      <c r="G165" s="380">
        <v>83700</v>
      </c>
      <c r="H165" s="380">
        <v>84900</v>
      </c>
      <c r="I165" s="380">
        <v>82300</v>
      </c>
      <c r="J165" s="380">
        <v>233240</v>
      </c>
      <c r="K165" s="380">
        <v>2800000</v>
      </c>
    </row>
    <row r="166" spans="2:11" ht="12.95" customHeight="1">
      <c r="B166" s="379" t="s">
        <v>2216</v>
      </c>
      <c r="C166" s="380">
        <v>84200</v>
      </c>
      <c r="D166" s="380">
        <v>1200</v>
      </c>
      <c r="E166" s="380">
        <v>6411</v>
      </c>
      <c r="F166" s="380">
        <v>539336400</v>
      </c>
      <c r="G166" s="380">
        <v>84100</v>
      </c>
      <c r="H166" s="380">
        <v>84900</v>
      </c>
      <c r="I166" s="380">
        <v>82600</v>
      </c>
      <c r="J166" s="380">
        <v>235760</v>
      </c>
      <c r="K166" s="380">
        <v>2800000</v>
      </c>
    </row>
    <row r="167" spans="2:11" ht="12.95" customHeight="1">
      <c r="B167" s="379" t="s">
        <v>2217</v>
      </c>
      <c r="C167" s="380">
        <v>83000</v>
      </c>
      <c r="D167" s="380">
        <v>1600</v>
      </c>
      <c r="E167" s="380">
        <v>19625</v>
      </c>
      <c r="F167" s="380">
        <v>1624191000</v>
      </c>
      <c r="G167" s="380">
        <v>82500</v>
      </c>
      <c r="H167" s="380">
        <v>83500</v>
      </c>
      <c r="I167" s="380">
        <v>80400</v>
      </c>
      <c r="J167" s="380">
        <v>232400</v>
      </c>
      <c r="K167" s="380">
        <v>2800000</v>
      </c>
    </row>
    <row r="168" spans="2:11" ht="12.95" customHeight="1">
      <c r="B168" s="379" t="s">
        <v>2218</v>
      </c>
      <c r="C168" s="380">
        <v>81400</v>
      </c>
      <c r="D168" s="381">
        <v>-600</v>
      </c>
      <c r="E168" s="380">
        <v>7247</v>
      </c>
      <c r="F168" s="380">
        <v>599482300</v>
      </c>
      <c r="G168" s="380">
        <v>82700</v>
      </c>
      <c r="H168" s="380">
        <v>83700</v>
      </c>
      <c r="I168" s="380">
        <v>80700</v>
      </c>
      <c r="J168" s="380">
        <v>227920</v>
      </c>
      <c r="K168" s="380">
        <v>2800000</v>
      </c>
    </row>
    <row r="169" spans="2:11" ht="12.95" customHeight="1">
      <c r="B169" s="379" t="s">
        <v>2219</v>
      </c>
      <c r="C169" s="380">
        <v>82000</v>
      </c>
      <c r="D169" s="381">
        <v>0</v>
      </c>
      <c r="E169" s="380">
        <v>4391</v>
      </c>
      <c r="F169" s="380">
        <v>358269700</v>
      </c>
      <c r="G169" s="380">
        <v>81500</v>
      </c>
      <c r="H169" s="380">
        <v>82300</v>
      </c>
      <c r="I169" s="380">
        <v>80500</v>
      </c>
      <c r="J169" s="380">
        <v>229600</v>
      </c>
      <c r="K169" s="380">
        <v>2800000</v>
      </c>
    </row>
    <row r="170" spans="2:11" ht="12.95" customHeight="1">
      <c r="B170" s="379" t="s">
        <v>2221</v>
      </c>
      <c r="C170" s="380">
        <v>82000</v>
      </c>
      <c r="D170" s="380">
        <v>1000</v>
      </c>
      <c r="E170" s="380">
        <v>4179</v>
      </c>
      <c r="F170" s="380">
        <v>340540300</v>
      </c>
      <c r="G170" s="380">
        <v>81000</v>
      </c>
      <c r="H170" s="380">
        <v>82000</v>
      </c>
      <c r="I170" s="380">
        <v>80100</v>
      </c>
      <c r="J170" s="380">
        <v>229600</v>
      </c>
      <c r="K170" s="380">
        <v>2800000</v>
      </c>
    </row>
    <row r="171" spans="2:11" ht="12.95" customHeight="1">
      <c r="B171" s="379" t="s">
        <v>2222</v>
      </c>
      <c r="C171" s="380">
        <v>81000</v>
      </c>
      <c r="D171" s="380">
        <v>1800</v>
      </c>
      <c r="E171" s="380">
        <v>7010</v>
      </c>
      <c r="F171" s="380">
        <v>564040000</v>
      </c>
      <c r="G171" s="380">
        <v>79200</v>
      </c>
      <c r="H171" s="380">
        <v>81100</v>
      </c>
      <c r="I171" s="380">
        <v>79100</v>
      </c>
      <c r="J171" s="380">
        <v>226800</v>
      </c>
      <c r="K171" s="380">
        <v>2800000</v>
      </c>
    </row>
    <row r="172" spans="2:11" ht="12.95" customHeight="1">
      <c r="B172" s="379" t="s">
        <v>2223</v>
      </c>
      <c r="C172" s="380">
        <v>79200</v>
      </c>
      <c r="D172" s="380">
        <v>-2400</v>
      </c>
      <c r="E172" s="380">
        <v>3730</v>
      </c>
      <c r="F172" s="380">
        <v>297951900</v>
      </c>
      <c r="G172" s="380">
        <v>81000</v>
      </c>
      <c r="H172" s="380">
        <v>81700</v>
      </c>
      <c r="I172" s="380">
        <v>79100</v>
      </c>
      <c r="J172" s="380">
        <v>221760</v>
      </c>
      <c r="K172" s="380">
        <v>2800000</v>
      </c>
    </row>
    <row r="173" spans="2:11" ht="12.95" customHeight="1">
      <c r="B173" s="379" t="s">
        <v>2224</v>
      </c>
      <c r="C173" s="380">
        <v>81600</v>
      </c>
      <c r="D173" s="381">
        <v>0</v>
      </c>
      <c r="E173" s="380">
        <v>4728</v>
      </c>
      <c r="F173" s="380">
        <v>383295000</v>
      </c>
      <c r="G173" s="380">
        <v>81600</v>
      </c>
      <c r="H173" s="380">
        <v>82500</v>
      </c>
      <c r="I173" s="380">
        <v>80500</v>
      </c>
      <c r="J173" s="380">
        <v>228480</v>
      </c>
      <c r="K173" s="380">
        <v>2800000</v>
      </c>
    </row>
    <row r="174" spans="2:11" ht="12.95" customHeight="1">
      <c r="B174" s="379" t="s">
        <v>2226</v>
      </c>
      <c r="C174" s="380">
        <v>81600</v>
      </c>
      <c r="D174" s="380">
        <v>2700</v>
      </c>
      <c r="E174" s="380">
        <v>9551</v>
      </c>
      <c r="F174" s="380">
        <v>772346200</v>
      </c>
      <c r="G174" s="380">
        <v>79000</v>
      </c>
      <c r="H174" s="380">
        <v>82400</v>
      </c>
      <c r="I174" s="380">
        <v>78500</v>
      </c>
      <c r="J174" s="380">
        <v>228480</v>
      </c>
      <c r="K174" s="380">
        <v>2800000</v>
      </c>
    </row>
    <row r="175" spans="2:11" ht="12.95" customHeight="1">
      <c r="B175" s="379" t="s">
        <v>2227</v>
      </c>
      <c r="C175" s="380">
        <v>78900</v>
      </c>
      <c r="D175" s="380">
        <v>-2500</v>
      </c>
      <c r="E175" s="380">
        <v>8038</v>
      </c>
      <c r="F175" s="380">
        <v>646639600</v>
      </c>
      <c r="G175" s="380">
        <v>80600</v>
      </c>
      <c r="H175" s="380">
        <v>81700</v>
      </c>
      <c r="I175" s="380">
        <v>78700</v>
      </c>
      <c r="J175" s="380">
        <v>220920</v>
      </c>
      <c r="K175" s="380">
        <v>2800000</v>
      </c>
    </row>
    <row r="176" spans="2:11" ht="12.95" customHeight="1">
      <c r="B176" s="379" t="s">
        <v>2228</v>
      </c>
      <c r="C176" s="380">
        <v>81400</v>
      </c>
      <c r="D176" s="381">
        <v>-200</v>
      </c>
      <c r="E176" s="380">
        <v>7330</v>
      </c>
      <c r="F176" s="380">
        <v>596425200</v>
      </c>
      <c r="G176" s="380">
        <v>80600</v>
      </c>
      <c r="H176" s="380">
        <v>82000</v>
      </c>
      <c r="I176" s="380">
        <v>80600</v>
      </c>
      <c r="J176" s="380">
        <v>227920</v>
      </c>
      <c r="K176" s="380">
        <v>2800000</v>
      </c>
    </row>
    <row r="177" spans="2:11" ht="12.95" customHeight="1">
      <c r="B177" s="379" t="s">
        <v>2229</v>
      </c>
      <c r="C177" s="380">
        <v>81600</v>
      </c>
      <c r="D177" s="380">
        <v>2200</v>
      </c>
      <c r="E177" s="380">
        <v>10959</v>
      </c>
      <c r="F177" s="380">
        <v>888397700</v>
      </c>
      <c r="G177" s="380">
        <v>79400</v>
      </c>
      <c r="H177" s="380">
        <v>82200</v>
      </c>
      <c r="I177" s="380">
        <v>79200</v>
      </c>
      <c r="J177" s="380">
        <v>228480</v>
      </c>
      <c r="K177" s="380">
        <v>2800000</v>
      </c>
    </row>
    <row r="178" spans="2:11" ht="12.95" customHeight="1">
      <c r="B178" s="379" t="s">
        <v>2230</v>
      </c>
      <c r="C178" s="380">
        <v>79400</v>
      </c>
      <c r="D178" s="380">
        <v>1600</v>
      </c>
      <c r="E178" s="380">
        <v>11279</v>
      </c>
      <c r="F178" s="380">
        <v>889743800</v>
      </c>
      <c r="G178" s="380">
        <v>77800</v>
      </c>
      <c r="H178" s="380">
        <v>80600</v>
      </c>
      <c r="I178" s="380">
        <v>76100</v>
      </c>
      <c r="J178" s="380">
        <v>222320</v>
      </c>
      <c r="K178" s="380">
        <v>2800000</v>
      </c>
    </row>
    <row r="179" spans="2:11" ht="12.95" customHeight="1">
      <c r="B179" s="379" t="s">
        <v>2232</v>
      </c>
      <c r="C179" s="380">
        <v>77800</v>
      </c>
      <c r="D179" s="381">
        <v>-800</v>
      </c>
      <c r="E179" s="380">
        <v>12446</v>
      </c>
      <c r="F179" s="380">
        <v>961891300</v>
      </c>
      <c r="G179" s="380">
        <v>78600</v>
      </c>
      <c r="H179" s="380">
        <v>78600</v>
      </c>
      <c r="I179" s="380">
        <v>75900</v>
      </c>
      <c r="J179" s="380">
        <v>217840</v>
      </c>
      <c r="K179" s="380">
        <v>2800000</v>
      </c>
    </row>
    <row r="180" spans="2:11" ht="12.95" customHeight="1">
      <c r="B180" s="379" t="s">
        <v>2233</v>
      </c>
      <c r="C180" s="380">
        <v>78600</v>
      </c>
      <c r="D180" s="381">
        <v>-700</v>
      </c>
      <c r="E180" s="380">
        <v>11280</v>
      </c>
      <c r="F180" s="380">
        <v>879326500</v>
      </c>
      <c r="G180" s="380">
        <v>79000</v>
      </c>
      <c r="H180" s="380">
        <v>79000</v>
      </c>
      <c r="I180" s="380">
        <v>75600</v>
      </c>
      <c r="J180" s="380">
        <v>220080</v>
      </c>
      <c r="K180" s="380">
        <v>2800000</v>
      </c>
    </row>
    <row r="181" spans="2:11" ht="12.95" customHeight="1">
      <c r="B181" s="379" t="s">
        <v>2235</v>
      </c>
      <c r="C181" s="380">
        <v>79300</v>
      </c>
      <c r="D181" s="380">
        <v>1700</v>
      </c>
      <c r="E181" s="380">
        <v>15080</v>
      </c>
      <c r="F181" s="380">
        <v>1181728100</v>
      </c>
      <c r="G181" s="380">
        <v>77500</v>
      </c>
      <c r="H181" s="380">
        <v>80100</v>
      </c>
      <c r="I181" s="380">
        <v>76100</v>
      </c>
      <c r="J181" s="380">
        <v>222040</v>
      </c>
      <c r="K181" s="380">
        <v>2800000</v>
      </c>
    </row>
    <row r="182" spans="2:11" ht="12.95" customHeight="1">
      <c r="B182" s="379" t="s">
        <v>2236</v>
      </c>
      <c r="C182" s="380">
        <v>77600</v>
      </c>
      <c r="D182" s="380">
        <v>-3800</v>
      </c>
      <c r="E182" s="380">
        <v>37279</v>
      </c>
      <c r="F182" s="380">
        <v>2905097500</v>
      </c>
      <c r="G182" s="380">
        <v>81000</v>
      </c>
      <c r="H182" s="380">
        <v>82200</v>
      </c>
      <c r="I182" s="380">
        <v>75400</v>
      </c>
      <c r="J182" s="380">
        <v>217280</v>
      </c>
      <c r="K182" s="380">
        <v>2800000</v>
      </c>
    </row>
    <row r="183" spans="2:11" ht="12.95" customHeight="1">
      <c r="B183" s="379" t="s">
        <v>2237</v>
      </c>
      <c r="C183" s="380">
        <v>81400</v>
      </c>
      <c r="D183" s="380">
        <v>-6200</v>
      </c>
      <c r="E183" s="380">
        <v>45886</v>
      </c>
      <c r="F183" s="380">
        <v>3769638500</v>
      </c>
      <c r="G183" s="380">
        <v>84300</v>
      </c>
      <c r="H183" s="380">
        <v>84900</v>
      </c>
      <c r="I183" s="380">
        <v>81000</v>
      </c>
      <c r="J183" s="380">
        <v>227920</v>
      </c>
      <c r="K183" s="380">
        <v>2800000</v>
      </c>
    </row>
    <row r="184" spans="2:11" ht="12.95" customHeight="1">
      <c r="B184" s="379" t="s">
        <v>2238</v>
      </c>
      <c r="C184" s="380">
        <v>87600</v>
      </c>
      <c r="D184" s="380">
        <v>-3400</v>
      </c>
      <c r="E184" s="380">
        <v>10454</v>
      </c>
      <c r="F184" s="380">
        <v>929089500</v>
      </c>
      <c r="G184" s="380">
        <v>89600</v>
      </c>
      <c r="H184" s="380">
        <v>91900</v>
      </c>
      <c r="I184" s="380">
        <v>86600</v>
      </c>
      <c r="J184" s="380">
        <v>245280</v>
      </c>
      <c r="K184" s="380">
        <v>2800000</v>
      </c>
    </row>
    <row r="185" spans="2:11" ht="12.95" customHeight="1">
      <c r="B185" s="379" t="s">
        <v>2239</v>
      </c>
      <c r="C185" s="380">
        <v>91000</v>
      </c>
      <c r="D185" s="380">
        <v>2000</v>
      </c>
      <c r="E185" s="380">
        <v>7439</v>
      </c>
      <c r="F185" s="380">
        <v>676098000</v>
      </c>
      <c r="G185" s="380">
        <v>88500</v>
      </c>
      <c r="H185" s="380">
        <v>92200</v>
      </c>
      <c r="I185" s="380">
        <v>88400</v>
      </c>
      <c r="J185" s="380">
        <v>254800</v>
      </c>
      <c r="K185" s="380">
        <v>2800000</v>
      </c>
    </row>
    <row r="186" spans="2:11" ht="12.95" customHeight="1">
      <c r="B186" s="379" t="s">
        <v>2240</v>
      </c>
      <c r="C186" s="380">
        <v>89000</v>
      </c>
      <c r="D186" s="381">
        <v>-300</v>
      </c>
      <c r="E186" s="380">
        <v>10072</v>
      </c>
      <c r="F186" s="380">
        <v>885688700</v>
      </c>
      <c r="G186" s="380">
        <v>88400</v>
      </c>
      <c r="H186" s="380">
        <v>91000</v>
      </c>
      <c r="I186" s="380">
        <v>86200</v>
      </c>
      <c r="J186" s="380">
        <v>249200</v>
      </c>
      <c r="K186" s="380">
        <v>2800000</v>
      </c>
    </row>
    <row r="187" spans="2:11" ht="12.95" customHeight="1">
      <c r="B187" s="379" t="s">
        <v>2243</v>
      </c>
      <c r="C187" s="380">
        <v>89300</v>
      </c>
      <c r="D187" s="380">
        <v>3500</v>
      </c>
      <c r="E187" s="380">
        <v>13260</v>
      </c>
      <c r="F187" s="380">
        <v>1153171600</v>
      </c>
      <c r="G187" s="380">
        <v>84800</v>
      </c>
      <c r="H187" s="380">
        <v>90200</v>
      </c>
      <c r="I187" s="380">
        <v>84800</v>
      </c>
      <c r="J187" s="380">
        <v>250040</v>
      </c>
      <c r="K187" s="380">
        <v>2800000</v>
      </c>
    </row>
    <row r="188" spans="2:11" ht="12.95" customHeight="1">
      <c r="B188" s="379" t="s">
        <v>2245</v>
      </c>
      <c r="C188" s="380">
        <v>85800</v>
      </c>
      <c r="D188" s="380">
        <v>2000</v>
      </c>
      <c r="E188" s="380">
        <v>10998</v>
      </c>
      <c r="F188" s="380">
        <v>938583300</v>
      </c>
      <c r="G188" s="380">
        <v>83900</v>
      </c>
      <c r="H188" s="380">
        <v>86900</v>
      </c>
      <c r="I188" s="380">
        <v>83000</v>
      </c>
      <c r="J188" s="380">
        <v>240240</v>
      </c>
      <c r="K188" s="380">
        <v>2800000</v>
      </c>
    </row>
    <row r="189" spans="2:11" ht="12.95" customHeight="1">
      <c r="B189" s="379" t="s">
        <v>2247</v>
      </c>
      <c r="C189" s="380">
        <v>83800</v>
      </c>
      <c r="D189" s="380">
        <v>-1700</v>
      </c>
      <c r="E189" s="380">
        <v>17728</v>
      </c>
      <c r="F189" s="380">
        <v>1470030200</v>
      </c>
      <c r="G189" s="380">
        <v>85000</v>
      </c>
      <c r="H189" s="380">
        <v>87000</v>
      </c>
      <c r="I189" s="380">
        <v>81000</v>
      </c>
      <c r="J189" s="380">
        <v>234640</v>
      </c>
      <c r="K189" s="380">
        <v>2800000</v>
      </c>
    </row>
    <row r="190" spans="2:11" ht="12.95" customHeight="1">
      <c r="B190" s="379" t="s">
        <v>2248</v>
      </c>
      <c r="C190" s="380">
        <v>85500</v>
      </c>
      <c r="D190" s="380">
        <v>-4500</v>
      </c>
      <c r="E190" s="380">
        <v>12756</v>
      </c>
      <c r="F190" s="380">
        <v>1119983000</v>
      </c>
      <c r="G190" s="380">
        <v>90200</v>
      </c>
      <c r="H190" s="380">
        <v>90900</v>
      </c>
      <c r="I190" s="380">
        <v>84400</v>
      </c>
      <c r="J190" s="380">
        <v>239400</v>
      </c>
      <c r="K190" s="380">
        <v>2800000</v>
      </c>
    </row>
    <row r="191" spans="2:11" ht="12.95" customHeight="1">
      <c r="B191" s="379" t="s">
        <v>2249</v>
      </c>
      <c r="C191" s="380">
        <v>90000</v>
      </c>
      <c r="D191" s="380">
        <v>-2200</v>
      </c>
      <c r="E191" s="380">
        <v>13325</v>
      </c>
      <c r="F191" s="380">
        <v>1230247500</v>
      </c>
      <c r="G191" s="380">
        <v>90400</v>
      </c>
      <c r="H191" s="380">
        <v>95400</v>
      </c>
      <c r="I191" s="380">
        <v>89100</v>
      </c>
      <c r="J191" s="380">
        <v>252000</v>
      </c>
      <c r="K191" s="380">
        <v>2800000</v>
      </c>
    </row>
    <row r="192" spans="2:11" ht="12.95" customHeight="1">
      <c r="B192" s="379" t="s">
        <v>2250</v>
      </c>
      <c r="C192" s="380">
        <v>92200</v>
      </c>
      <c r="D192" s="380">
        <v>-1700</v>
      </c>
      <c r="E192" s="380">
        <v>9695</v>
      </c>
      <c r="F192" s="380">
        <v>905507500</v>
      </c>
      <c r="G192" s="380">
        <v>94600</v>
      </c>
      <c r="H192" s="380">
        <v>94900</v>
      </c>
      <c r="I192" s="380">
        <v>91600</v>
      </c>
      <c r="J192" s="380">
        <v>258160</v>
      </c>
      <c r="K192" s="380">
        <v>2800000</v>
      </c>
    </row>
    <row r="193" spans="2:11" ht="12.95" customHeight="1">
      <c r="B193" s="379" t="s">
        <v>2251</v>
      </c>
      <c r="C193" s="380">
        <v>93900</v>
      </c>
      <c r="D193" s="380">
        <v>-2200</v>
      </c>
      <c r="E193" s="380">
        <v>16014</v>
      </c>
      <c r="F193" s="380">
        <v>1515883200</v>
      </c>
      <c r="G193" s="380">
        <v>95300</v>
      </c>
      <c r="H193" s="380">
        <v>96800</v>
      </c>
      <c r="I193" s="380">
        <v>93400</v>
      </c>
      <c r="J193" s="380">
        <v>262920</v>
      </c>
      <c r="K193" s="380">
        <v>2800000</v>
      </c>
    </row>
    <row r="194" spans="2:11" ht="12.95" customHeight="1">
      <c r="B194" s="379" t="s">
        <v>2252</v>
      </c>
      <c r="C194" s="380">
        <v>96100</v>
      </c>
      <c r="D194" s="380">
        <v>-1400</v>
      </c>
      <c r="E194" s="380">
        <v>8620</v>
      </c>
      <c r="F194" s="380">
        <v>836546500</v>
      </c>
      <c r="G194" s="380">
        <v>96500</v>
      </c>
      <c r="H194" s="380">
        <v>98700</v>
      </c>
      <c r="I194" s="380">
        <v>96000</v>
      </c>
      <c r="J194" s="380">
        <v>269080</v>
      </c>
      <c r="K194" s="380">
        <v>2800000</v>
      </c>
    </row>
    <row r="195" spans="2:11" ht="12.95" customHeight="1">
      <c r="B195" s="379" t="s">
        <v>2253</v>
      </c>
      <c r="C195" s="380">
        <v>97500</v>
      </c>
      <c r="D195" s="380">
        <v>-1000</v>
      </c>
      <c r="E195" s="380">
        <v>6954</v>
      </c>
      <c r="F195" s="380">
        <v>678751000</v>
      </c>
      <c r="G195" s="380">
        <v>98500</v>
      </c>
      <c r="H195" s="380">
        <v>99700</v>
      </c>
      <c r="I195" s="380">
        <v>96100</v>
      </c>
      <c r="J195" s="380">
        <v>273000</v>
      </c>
      <c r="K195" s="380">
        <v>2800000</v>
      </c>
    </row>
    <row r="196" spans="2:11" ht="12.95" customHeight="1">
      <c r="B196" s="379" t="s">
        <v>2254</v>
      </c>
      <c r="C196" s="380">
        <v>98500</v>
      </c>
      <c r="D196" s="381">
        <v>-400</v>
      </c>
      <c r="E196" s="380">
        <v>5414</v>
      </c>
      <c r="F196" s="380">
        <v>532503700</v>
      </c>
      <c r="G196" s="380">
        <v>97700</v>
      </c>
      <c r="H196" s="380">
        <v>99100</v>
      </c>
      <c r="I196" s="380">
        <v>97100</v>
      </c>
      <c r="J196" s="380">
        <v>275800</v>
      </c>
      <c r="K196" s="380">
        <v>2800000</v>
      </c>
    </row>
    <row r="197" spans="2:11" ht="12.95" customHeight="1">
      <c r="B197" s="379" t="s">
        <v>2255</v>
      </c>
      <c r="C197" s="380">
        <v>98900</v>
      </c>
      <c r="D197" s="380">
        <v>1600</v>
      </c>
      <c r="E197" s="380">
        <v>4613</v>
      </c>
      <c r="F197" s="380">
        <v>452593700</v>
      </c>
      <c r="G197" s="380">
        <v>98200</v>
      </c>
      <c r="H197" s="380">
        <v>98900</v>
      </c>
      <c r="I197" s="380">
        <v>96500</v>
      </c>
      <c r="J197" s="380">
        <v>276920</v>
      </c>
      <c r="K197" s="380">
        <v>2800000</v>
      </c>
    </row>
    <row r="198" spans="2:11" ht="12.95" customHeight="1">
      <c r="B198" s="379" t="s">
        <v>2256</v>
      </c>
      <c r="C198" s="380">
        <v>97300</v>
      </c>
      <c r="D198" s="380">
        <v>-2400</v>
      </c>
      <c r="E198" s="380">
        <v>5568</v>
      </c>
      <c r="F198" s="380">
        <v>547395600</v>
      </c>
      <c r="G198" s="380">
        <v>99800</v>
      </c>
      <c r="H198" s="380">
        <v>100500</v>
      </c>
      <c r="I198" s="380">
        <v>97300</v>
      </c>
      <c r="J198" s="380">
        <v>272440</v>
      </c>
      <c r="K198" s="380">
        <v>2800000</v>
      </c>
    </row>
    <row r="199" spans="2:11" ht="12.95" customHeight="1">
      <c r="B199" s="379" t="s">
        <v>2257</v>
      </c>
      <c r="C199" s="380">
        <v>99700</v>
      </c>
      <c r="D199" s="381">
        <v>200</v>
      </c>
      <c r="E199" s="380">
        <v>3496</v>
      </c>
      <c r="F199" s="380">
        <v>347076000</v>
      </c>
      <c r="G199" s="380">
        <v>99500</v>
      </c>
      <c r="H199" s="380">
        <v>99800</v>
      </c>
      <c r="I199" s="380">
        <v>98600</v>
      </c>
      <c r="J199" s="380">
        <v>279160</v>
      </c>
      <c r="K199" s="380">
        <v>2800000</v>
      </c>
    </row>
    <row r="200" spans="2:11" ht="12.95" customHeight="1">
      <c r="B200" s="379" t="s">
        <v>2258</v>
      </c>
      <c r="C200" s="380">
        <v>99500</v>
      </c>
      <c r="D200" s="380">
        <v>1600</v>
      </c>
      <c r="E200" s="380">
        <v>6163</v>
      </c>
      <c r="F200" s="380">
        <v>610974500</v>
      </c>
      <c r="G200" s="380">
        <v>97000</v>
      </c>
      <c r="H200" s="380">
        <v>100000</v>
      </c>
      <c r="I200" s="380">
        <v>97000</v>
      </c>
      <c r="J200" s="380">
        <v>278600</v>
      </c>
      <c r="K200" s="380">
        <v>2800000</v>
      </c>
    </row>
    <row r="201" spans="2:11" ht="12.95" customHeight="1">
      <c r="B201" s="379" t="s">
        <v>2259</v>
      </c>
      <c r="C201" s="380">
        <v>97900</v>
      </c>
      <c r="D201" s="380">
        <v>-1700</v>
      </c>
      <c r="E201" s="380">
        <v>9106</v>
      </c>
      <c r="F201" s="380">
        <v>889584300</v>
      </c>
      <c r="G201" s="380">
        <v>98400</v>
      </c>
      <c r="H201" s="380">
        <v>100100</v>
      </c>
      <c r="I201" s="380">
        <v>96100</v>
      </c>
      <c r="J201" s="380">
        <v>274120</v>
      </c>
      <c r="K201" s="380">
        <v>2800000</v>
      </c>
    </row>
    <row r="202" spans="2:11" ht="12.95" customHeight="1">
      <c r="B202" s="379" t="s">
        <v>2260</v>
      </c>
      <c r="C202" s="380">
        <v>99600</v>
      </c>
      <c r="D202" s="380">
        <v>2900</v>
      </c>
      <c r="E202" s="380">
        <v>7925</v>
      </c>
      <c r="F202" s="380">
        <v>779001900</v>
      </c>
      <c r="G202" s="380">
        <v>96600</v>
      </c>
      <c r="H202" s="380">
        <v>100000</v>
      </c>
      <c r="I202" s="380">
        <v>95000</v>
      </c>
      <c r="J202" s="380">
        <v>278880</v>
      </c>
      <c r="K202" s="380">
        <v>2800000</v>
      </c>
    </row>
    <row r="203" spans="2:11" ht="12.95" customHeight="1">
      <c r="B203" s="379" t="s">
        <v>2261</v>
      </c>
      <c r="C203" s="380">
        <v>96700</v>
      </c>
      <c r="D203" s="380">
        <v>-2300</v>
      </c>
      <c r="E203" s="380">
        <v>15165</v>
      </c>
      <c r="F203" s="380">
        <v>1479222600</v>
      </c>
      <c r="G203" s="380">
        <v>99700</v>
      </c>
      <c r="H203" s="380">
        <v>99700</v>
      </c>
      <c r="I203" s="380">
        <v>96000</v>
      </c>
      <c r="J203" s="380">
        <v>270760</v>
      </c>
      <c r="K203" s="380">
        <v>2800000</v>
      </c>
    </row>
    <row r="204" spans="2:11" ht="12.95" customHeight="1">
      <c r="B204" s="379" t="s">
        <v>2262</v>
      </c>
      <c r="C204" s="380">
        <v>99000</v>
      </c>
      <c r="D204" s="380">
        <v>-2500</v>
      </c>
      <c r="E204" s="380">
        <v>8337</v>
      </c>
      <c r="F204" s="380">
        <v>830020400</v>
      </c>
      <c r="G204" s="380">
        <v>102500</v>
      </c>
      <c r="H204" s="380">
        <v>102500</v>
      </c>
      <c r="I204" s="380">
        <v>98000</v>
      </c>
      <c r="J204" s="380">
        <v>277200</v>
      </c>
      <c r="K204" s="380">
        <v>2800000</v>
      </c>
    </row>
    <row r="205" spans="2:11" ht="12.95" customHeight="1">
      <c r="B205" s="379" t="s">
        <v>2263</v>
      </c>
      <c r="C205" s="380">
        <v>101500</v>
      </c>
      <c r="D205" s="380">
        <v>2600</v>
      </c>
      <c r="E205" s="380">
        <v>8838</v>
      </c>
      <c r="F205" s="380">
        <v>900067300</v>
      </c>
      <c r="G205" s="380">
        <v>101200</v>
      </c>
      <c r="H205" s="380">
        <v>103300</v>
      </c>
      <c r="I205" s="380">
        <v>98900</v>
      </c>
      <c r="J205" s="380">
        <v>284200</v>
      </c>
      <c r="K205" s="380">
        <v>2800000</v>
      </c>
    </row>
    <row r="206" spans="2:11" ht="12.95" customHeight="1">
      <c r="B206" s="379" t="s">
        <v>2264</v>
      </c>
      <c r="C206" s="380">
        <v>98900</v>
      </c>
      <c r="D206" s="380">
        <v>2100</v>
      </c>
      <c r="E206" s="380">
        <v>9190</v>
      </c>
      <c r="F206" s="380">
        <v>910805900</v>
      </c>
      <c r="G206" s="380">
        <v>95700</v>
      </c>
      <c r="H206" s="380">
        <v>101000</v>
      </c>
      <c r="I206" s="380">
        <v>95700</v>
      </c>
      <c r="J206" s="380">
        <v>276920</v>
      </c>
      <c r="K206" s="380">
        <v>2800000</v>
      </c>
    </row>
    <row r="207" spans="2:11" ht="12.95" customHeight="1">
      <c r="B207" s="379" t="s">
        <v>2265</v>
      </c>
      <c r="C207" s="380">
        <v>96800</v>
      </c>
      <c r="D207" s="380">
        <v>-1100</v>
      </c>
      <c r="E207" s="380">
        <v>6793</v>
      </c>
      <c r="F207" s="380">
        <v>659065100</v>
      </c>
      <c r="G207" s="380">
        <v>99300</v>
      </c>
      <c r="H207" s="380">
        <v>99300</v>
      </c>
      <c r="I207" s="380">
        <v>96000</v>
      </c>
      <c r="J207" s="380">
        <v>271040</v>
      </c>
      <c r="K207" s="380">
        <v>2800000</v>
      </c>
    </row>
    <row r="208" spans="2:11" ht="12.95" customHeight="1">
      <c r="B208" s="379" t="s">
        <v>2266</v>
      </c>
      <c r="C208" s="380">
        <v>97900</v>
      </c>
      <c r="D208" s="380">
        <v>-1500</v>
      </c>
      <c r="E208" s="380">
        <v>6014</v>
      </c>
      <c r="F208" s="380">
        <v>595185500</v>
      </c>
      <c r="G208" s="380">
        <v>99400</v>
      </c>
      <c r="H208" s="380">
        <v>100500</v>
      </c>
      <c r="I208" s="380">
        <v>97500</v>
      </c>
      <c r="J208" s="380">
        <v>274120</v>
      </c>
      <c r="K208" s="380">
        <v>2800000</v>
      </c>
    </row>
    <row r="209" spans="2:11" ht="12.95" customHeight="1">
      <c r="B209" s="379" t="s">
        <v>2267</v>
      </c>
      <c r="C209" s="380">
        <v>99400</v>
      </c>
      <c r="D209" s="381">
        <v>-600</v>
      </c>
      <c r="E209" s="380">
        <v>4094</v>
      </c>
      <c r="F209" s="380">
        <v>409188100</v>
      </c>
      <c r="G209" s="380">
        <v>100000</v>
      </c>
      <c r="H209" s="380">
        <v>101100</v>
      </c>
      <c r="I209" s="380">
        <v>98800</v>
      </c>
      <c r="J209" s="380">
        <v>278320</v>
      </c>
      <c r="K209" s="380">
        <v>2800000</v>
      </c>
    </row>
  </sheetData>
  <phoneticPr fontId="29" type="noConversion"/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O191"/>
  <sheetViews>
    <sheetView workbookViewId="0"/>
  </sheetViews>
  <sheetFormatPr defaultRowHeight="12.95" customHeight="1"/>
  <cols>
    <col min="1" max="1" width="9" style="353"/>
    <col min="2" max="2" width="12.625" style="353" customWidth="1"/>
    <col min="3" max="5" width="15.375" style="353" bestFit="1" customWidth="1"/>
    <col min="6" max="6" width="9" style="353"/>
    <col min="7" max="7" width="12.625" style="353" customWidth="1"/>
    <col min="8" max="10" width="15.375" style="353" bestFit="1" customWidth="1"/>
    <col min="11" max="11" width="9" style="353"/>
    <col min="12" max="12" width="12.625" style="353" customWidth="1"/>
    <col min="13" max="15" width="15.375" style="353" bestFit="1" customWidth="1"/>
    <col min="16" max="16384" width="9" style="353"/>
  </cols>
  <sheetData>
    <row r="3" spans="1:6" ht="21" customHeight="1">
      <c r="B3" s="354" t="s">
        <v>4371</v>
      </c>
      <c r="C3" s="355"/>
      <c r="D3" s="355"/>
      <c r="E3" s="355"/>
      <c r="F3" s="355"/>
    </row>
    <row r="4" spans="1:6" ht="12.95" customHeight="1">
      <c r="B4" s="356" t="s">
        <v>4372</v>
      </c>
      <c r="C4" s="357" t="s">
        <v>4373</v>
      </c>
      <c r="D4" s="357" t="s">
        <v>4374</v>
      </c>
      <c r="E4" s="357" t="s">
        <v>4375</v>
      </c>
      <c r="F4" s="353" t="s">
        <v>4064</v>
      </c>
    </row>
    <row r="5" spans="1:6" ht="12.95" customHeight="1">
      <c r="B5" s="356" t="s">
        <v>4376</v>
      </c>
      <c r="C5" s="358">
        <f>AVERAGE(C130:C191)</f>
        <v>3302.983870967742</v>
      </c>
      <c r="D5" s="358">
        <f>AVERAGE(C71:C129)</f>
        <v>3424.9152542372881</v>
      </c>
      <c r="E5" s="358">
        <f>AVERAGE(C71:C191)</f>
        <v>3362.4380165289258</v>
      </c>
      <c r="F5" s="382">
        <f>AVERAGE(I71:I129)</f>
        <v>42468.949152542373</v>
      </c>
    </row>
    <row r="7" spans="1:6" ht="12.95" customHeight="1">
      <c r="A7" s="353" t="s">
        <v>4377</v>
      </c>
      <c r="B7" s="359"/>
      <c r="C7" s="359">
        <v>2018</v>
      </c>
    </row>
    <row r="8" spans="1:6" ht="12.95" customHeight="1">
      <c r="B8" s="360" t="s">
        <v>4378</v>
      </c>
      <c r="C8" s="361" t="s">
        <v>4379</v>
      </c>
    </row>
    <row r="9" spans="1:6" ht="12.95" customHeight="1">
      <c r="B9" s="353" t="s">
        <v>4068</v>
      </c>
      <c r="C9" s="362">
        <f>SUMIFS($J:$J,$F:$F,"매출")/10^6</f>
        <v>56185.006771</v>
      </c>
    </row>
    <row r="10" spans="1:6" ht="12.95" customHeight="1">
      <c r="B10" s="353" t="s">
        <v>4069</v>
      </c>
      <c r="C10" s="362">
        <f>SUMIFS($J:$J,$F:$F,"영업이익")/10^6</f>
        <v>3042.024465</v>
      </c>
    </row>
    <row r="11" spans="1:6" ht="12.95" customHeight="1">
      <c r="B11" s="353" t="s">
        <v>4070</v>
      </c>
      <c r="C11" s="362">
        <f>SUM(O36:O37)/10^6</f>
        <v>127.94036</v>
      </c>
    </row>
    <row r="12" spans="1:6" ht="12.95" customHeight="1">
      <c r="B12" s="353" t="s">
        <v>4071</v>
      </c>
      <c r="C12" s="362">
        <f>C10+C11</f>
        <v>3169.964825</v>
      </c>
    </row>
    <row r="13" spans="1:6" ht="12.95" customHeight="1" thickBot="1">
      <c r="B13" s="363" t="s">
        <v>4072</v>
      </c>
      <c r="C13" s="364">
        <f>SUMIFS($J:$J,$F:$F,"당기순이익")/10^6</f>
        <v>3094.3332030000001</v>
      </c>
    </row>
    <row r="14" spans="1:6" ht="12.95" customHeight="1" thickTop="1">
      <c r="B14" s="365"/>
      <c r="C14" s="365"/>
    </row>
    <row r="16" spans="1:6" ht="12.95" customHeight="1">
      <c r="A16" s="353" t="s">
        <v>4380</v>
      </c>
      <c r="B16" s="359"/>
      <c r="C16" s="359">
        <v>2018</v>
      </c>
    </row>
    <row r="17" spans="1:3" ht="12.95" customHeight="1">
      <c r="B17" s="360" t="s">
        <v>4381</v>
      </c>
      <c r="C17" s="366">
        <v>43830</v>
      </c>
    </row>
    <row r="18" spans="1:3" ht="12.95" customHeight="1">
      <c r="B18" s="353" t="s">
        <v>4074</v>
      </c>
      <c r="C18" s="362">
        <f>SUM(C19:C20)</f>
        <v>42486.110071000003</v>
      </c>
    </row>
    <row r="19" spans="1:3" ht="12.95" customHeight="1">
      <c r="B19" s="353" t="s">
        <v>1278</v>
      </c>
      <c r="C19" s="362">
        <f>SUMIFS($E$36:$E$67,$A$36:$A$67,B19)/10^6</f>
        <v>19227.048908000001</v>
      </c>
    </row>
    <row r="20" spans="1:3" ht="12.95" customHeight="1">
      <c r="B20" s="367" t="s">
        <v>1290</v>
      </c>
      <c r="C20" s="368">
        <f>SUMIFS($E$36:$E$67,$A$36:$A$67,B20)/10^6</f>
        <v>23259.061162999998</v>
      </c>
    </row>
    <row r="21" spans="1:3" ht="12.95" customHeight="1">
      <c r="B21" s="353" t="s">
        <v>4075</v>
      </c>
      <c r="C21" s="362">
        <f>SUM(C22:C24)</f>
        <v>0</v>
      </c>
    </row>
    <row r="22" spans="1:3" ht="12.95" customHeight="1">
      <c r="B22" s="353" t="s">
        <v>1279</v>
      </c>
      <c r="C22" s="362">
        <f t="shared" ref="C22:C24" si="0">SUMIFS($E$36:$E$67,$A$36:$A$67,B22)/10^6</f>
        <v>0</v>
      </c>
    </row>
    <row r="23" spans="1:3" ht="12.95" customHeight="1">
      <c r="B23" s="353" t="s">
        <v>1280</v>
      </c>
      <c r="C23" s="362">
        <f t="shared" si="0"/>
        <v>0</v>
      </c>
    </row>
    <row r="24" spans="1:3" ht="12.95" customHeight="1">
      <c r="B24" s="367" t="s">
        <v>1281</v>
      </c>
      <c r="C24" s="368">
        <f t="shared" si="0"/>
        <v>0</v>
      </c>
    </row>
    <row r="25" spans="1:3" ht="12.95" customHeight="1">
      <c r="B25" s="353" t="s">
        <v>4076</v>
      </c>
      <c r="C25" s="362">
        <f>SUM(C26:C29)</f>
        <v>4171.5690500000001</v>
      </c>
    </row>
    <row r="26" spans="1:3" ht="12.95" customHeight="1">
      <c r="B26" s="353" t="s">
        <v>1282</v>
      </c>
      <c r="C26" s="362">
        <f t="shared" ref="C26:C29" si="1">SUMIFS($E$36:$E$67,$A$36:$A$67,B26)/10^6</f>
        <v>4171.5690500000001</v>
      </c>
    </row>
    <row r="27" spans="1:3" ht="12.95" customHeight="1">
      <c r="B27" s="353" t="s">
        <v>1283</v>
      </c>
      <c r="C27" s="362">
        <f t="shared" si="1"/>
        <v>0</v>
      </c>
    </row>
    <row r="28" spans="1:3" ht="12.95" customHeight="1">
      <c r="B28" s="353" t="s">
        <v>1284</v>
      </c>
      <c r="C28" s="362">
        <f t="shared" si="1"/>
        <v>0</v>
      </c>
    </row>
    <row r="29" spans="1:3" ht="12.95" customHeight="1">
      <c r="B29" s="353" t="s">
        <v>4077</v>
      </c>
      <c r="C29" s="362">
        <f t="shared" si="1"/>
        <v>0</v>
      </c>
    </row>
    <row r="30" spans="1:3" ht="12.95" customHeight="1" thickBot="1">
      <c r="B30" s="369" t="s">
        <v>4078</v>
      </c>
      <c r="C30" s="369">
        <f>(E50-E62)/10^6</f>
        <v>56772.357904999997</v>
      </c>
    </row>
    <row r="31" spans="1:3" ht="12.95" customHeight="1" thickTop="1"/>
    <row r="32" spans="1:3" ht="12.95" customHeight="1">
      <c r="A32" s="353" t="s">
        <v>4382</v>
      </c>
      <c r="B32" s="353" t="s">
        <v>4383</v>
      </c>
    </row>
    <row r="33" spans="1:15" ht="12.95" customHeight="1">
      <c r="B33" s="353" t="s">
        <v>4384</v>
      </c>
      <c r="E33" s="371" t="s">
        <v>121</v>
      </c>
      <c r="G33" s="353" t="s">
        <v>4385</v>
      </c>
      <c r="J33" s="371" t="s">
        <v>121</v>
      </c>
      <c r="O33" s="371" t="s">
        <v>4386</v>
      </c>
    </row>
    <row r="34" spans="1:15" ht="12.95" customHeight="1">
      <c r="B34" s="372"/>
      <c r="C34" s="373">
        <v>2016</v>
      </c>
      <c r="D34" s="373">
        <v>2017</v>
      </c>
      <c r="E34" s="373">
        <v>2018</v>
      </c>
      <c r="G34" s="372"/>
      <c r="H34" s="372">
        <v>2016</v>
      </c>
      <c r="I34" s="372">
        <v>2017</v>
      </c>
      <c r="J34" s="372">
        <v>2018</v>
      </c>
      <c r="L34" s="372"/>
      <c r="M34" s="373">
        <v>2016</v>
      </c>
      <c r="N34" s="373">
        <v>2017</v>
      </c>
      <c r="O34" s="373">
        <v>2018</v>
      </c>
    </row>
    <row r="35" spans="1:15" ht="12.95" customHeight="1">
      <c r="B35" s="353" t="s">
        <v>14</v>
      </c>
      <c r="C35" s="362"/>
      <c r="D35" s="362"/>
      <c r="E35" s="362"/>
      <c r="F35" s="353" t="s">
        <v>4086</v>
      </c>
      <c r="G35" s="353" t="s">
        <v>86</v>
      </c>
      <c r="H35" s="362">
        <v>28242760873</v>
      </c>
      <c r="I35" s="362">
        <v>56403799694</v>
      </c>
      <c r="J35" s="362">
        <v>56185006771</v>
      </c>
      <c r="L35" s="375" t="s">
        <v>4387</v>
      </c>
      <c r="M35" s="376">
        <f>SUM(M36:M37)</f>
        <v>135861890</v>
      </c>
      <c r="N35" s="376">
        <f t="shared" ref="N35:O35" si="2">SUM(N36:N37)</f>
        <v>135997855</v>
      </c>
      <c r="O35" s="376">
        <f t="shared" si="2"/>
        <v>127940360</v>
      </c>
    </row>
    <row r="36" spans="1:15" ht="12.95" customHeight="1">
      <c r="B36" s="353" t="s">
        <v>15</v>
      </c>
      <c r="C36" s="362">
        <v>55820422617</v>
      </c>
      <c r="D36" s="362">
        <v>56320065001</v>
      </c>
      <c r="E36" s="362">
        <v>52881080391</v>
      </c>
      <c r="G36" s="353" t="s">
        <v>53</v>
      </c>
      <c r="H36" s="362">
        <v>25101635545</v>
      </c>
      <c r="I36" s="362">
        <v>50844088653</v>
      </c>
      <c r="J36" s="362">
        <v>50241521598</v>
      </c>
      <c r="L36" s="377" t="s">
        <v>4388</v>
      </c>
      <c r="M36" s="383">
        <v>135861890</v>
      </c>
      <c r="N36" s="383">
        <v>135997855</v>
      </c>
      <c r="O36" s="383">
        <v>127940360</v>
      </c>
    </row>
    <row r="37" spans="1:15" ht="12.95" customHeight="1">
      <c r="A37" s="353" t="s">
        <v>4090</v>
      </c>
      <c r="B37" s="353" t="s">
        <v>16</v>
      </c>
      <c r="C37" s="362">
        <v>27296291632</v>
      </c>
      <c r="D37" s="362">
        <v>35000258394</v>
      </c>
      <c r="E37" s="362">
        <v>19227048908</v>
      </c>
      <c r="G37" s="353" t="s">
        <v>54</v>
      </c>
      <c r="H37" s="362">
        <v>3141125328</v>
      </c>
      <c r="I37" s="362">
        <v>5559711041</v>
      </c>
      <c r="J37" s="362">
        <v>5943485173</v>
      </c>
      <c r="L37" s="377" t="s">
        <v>4092</v>
      </c>
      <c r="M37" s="383">
        <v>0</v>
      </c>
      <c r="N37" s="383">
        <v>0</v>
      </c>
      <c r="O37" s="383">
        <v>0</v>
      </c>
    </row>
    <row r="38" spans="1:15" ht="12.95" customHeight="1">
      <c r="B38" s="353" t="s">
        <v>1306</v>
      </c>
      <c r="C38" s="362">
        <v>2878048175</v>
      </c>
      <c r="D38" s="362">
        <v>7348031636</v>
      </c>
      <c r="E38" s="362">
        <v>7736635763</v>
      </c>
      <c r="G38" s="353" t="s">
        <v>55</v>
      </c>
      <c r="H38" s="362">
        <v>3078227839</v>
      </c>
      <c r="I38" s="362">
        <v>2962643077</v>
      </c>
      <c r="J38" s="362">
        <v>2901460708</v>
      </c>
    </row>
    <row r="39" spans="1:15" ht="12.95" customHeight="1">
      <c r="B39" s="353" t="s">
        <v>4389</v>
      </c>
      <c r="C39" s="362">
        <v>11076984085</v>
      </c>
      <c r="D39" s="362">
        <v>30047460174</v>
      </c>
      <c r="E39" s="362">
        <v>53321138210</v>
      </c>
      <c r="F39" s="353" t="s">
        <v>4390</v>
      </c>
      <c r="G39" s="353" t="s">
        <v>56</v>
      </c>
      <c r="H39" s="362">
        <v>62897489</v>
      </c>
      <c r="I39" s="362">
        <v>2597067964</v>
      </c>
      <c r="J39" s="362">
        <v>3042024465</v>
      </c>
    </row>
    <row r="40" spans="1:15" ht="12.95" customHeight="1">
      <c r="B40" s="353" t="s">
        <v>4391</v>
      </c>
      <c r="C40" s="362">
        <v>-8198935910</v>
      </c>
      <c r="D40" s="362">
        <v>-22699428538</v>
      </c>
      <c r="E40" s="362">
        <v>-45584502447</v>
      </c>
      <c r="G40" s="353" t="s">
        <v>1257</v>
      </c>
      <c r="H40" s="362">
        <v>132323028</v>
      </c>
      <c r="I40" s="362">
        <v>97496162</v>
      </c>
      <c r="J40" s="362">
        <v>306560298</v>
      </c>
    </row>
    <row r="41" spans="1:15" ht="12.95" customHeight="1">
      <c r="A41" s="353" t="s">
        <v>4094</v>
      </c>
      <c r="B41" s="353" t="s">
        <v>109</v>
      </c>
      <c r="C41" s="362">
        <v>22274942408</v>
      </c>
      <c r="D41" s="362">
        <v>11224534640</v>
      </c>
      <c r="E41" s="362">
        <v>23259061163</v>
      </c>
      <c r="G41" s="353" t="s">
        <v>1258</v>
      </c>
      <c r="H41" s="362">
        <v>73868514</v>
      </c>
      <c r="I41" s="362">
        <v>58263214</v>
      </c>
      <c r="J41" s="362">
        <v>168264523</v>
      </c>
    </row>
    <row r="42" spans="1:15" ht="12.95" customHeight="1">
      <c r="B42" s="353" t="s">
        <v>22</v>
      </c>
      <c r="C42" s="362">
        <v>595239595</v>
      </c>
      <c r="D42" s="362">
        <v>229690843</v>
      </c>
      <c r="E42" s="362">
        <v>147859561</v>
      </c>
      <c r="G42" s="353" t="s">
        <v>59</v>
      </c>
      <c r="H42" s="362">
        <v>738229467</v>
      </c>
      <c r="I42" s="362">
        <v>739165922</v>
      </c>
      <c r="J42" s="362">
        <v>751211034</v>
      </c>
    </row>
    <row r="43" spans="1:15" ht="12.95" customHeight="1">
      <c r="B43" s="353" t="s">
        <v>20</v>
      </c>
      <c r="C43" s="362">
        <v>277652452</v>
      </c>
      <c r="D43" s="362"/>
      <c r="E43" s="362"/>
      <c r="G43" s="353" t="s">
        <v>87</v>
      </c>
      <c r="H43" s="362">
        <v>2613</v>
      </c>
      <c r="I43" s="362">
        <v>1507803</v>
      </c>
      <c r="J43" s="362">
        <v>4096</v>
      </c>
    </row>
    <row r="44" spans="1:15" ht="12.95" customHeight="1">
      <c r="B44" s="353" t="s">
        <v>19</v>
      </c>
      <c r="C44" s="362">
        <v>2498248355</v>
      </c>
      <c r="D44" s="362">
        <v>2517549488</v>
      </c>
      <c r="E44" s="362">
        <v>2510474996</v>
      </c>
      <c r="G44" s="353" t="s">
        <v>61</v>
      </c>
      <c r="H44" s="362">
        <v>859578857</v>
      </c>
      <c r="I44" s="362">
        <v>3373959031</v>
      </c>
      <c r="J44" s="362">
        <v>3931527178</v>
      </c>
    </row>
    <row r="45" spans="1:15" ht="12.95" customHeight="1">
      <c r="B45" s="353" t="s">
        <v>23</v>
      </c>
      <c r="C45" s="362">
        <v>6652708191</v>
      </c>
      <c r="D45" s="362">
        <v>7786726479</v>
      </c>
      <c r="E45" s="362">
        <v>8896216145</v>
      </c>
      <c r="G45" s="353" t="s">
        <v>62</v>
      </c>
      <c r="H45" s="362">
        <v>167243308</v>
      </c>
      <c r="I45" s="362">
        <v>723258108</v>
      </c>
      <c r="J45" s="362">
        <v>837193975</v>
      </c>
    </row>
    <row r="46" spans="1:15" ht="12.95" customHeight="1">
      <c r="A46" s="353" t="s">
        <v>4392</v>
      </c>
      <c r="B46" s="353" t="s">
        <v>109</v>
      </c>
      <c r="C46" s="362">
        <v>2043059465</v>
      </c>
      <c r="D46" s="362">
        <v>3186619465</v>
      </c>
      <c r="E46" s="362">
        <v>4171569050</v>
      </c>
      <c r="F46" s="353" t="s">
        <v>4279</v>
      </c>
      <c r="G46" s="353" t="s">
        <v>63</v>
      </c>
      <c r="H46" s="362">
        <v>692335549</v>
      </c>
      <c r="I46" s="362">
        <v>2650700923</v>
      </c>
      <c r="J46" s="362">
        <v>3094333203</v>
      </c>
    </row>
    <row r="47" spans="1:15" ht="12.95" customHeight="1">
      <c r="B47" s="353" t="s">
        <v>28</v>
      </c>
      <c r="C47" s="362">
        <v>4269739544</v>
      </c>
      <c r="D47" s="362">
        <v>4212073304</v>
      </c>
      <c r="E47" s="362">
        <v>4106246207</v>
      </c>
      <c r="G47" s="353" t="s">
        <v>67</v>
      </c>
      <c r="H47" s="362">
        <v>692335549</v>
      </c>
      <c r="I47" s="362">
        <v>2650700923</v>
      </c>
      <c r="J47" s="362">
        <v>3094333203</v>
      </c>
    </row>
    <row r="48" spans="1:15" ht="12.95" customHeight="1">
      <c r="B48" s="353" t="s">
        <v>82</v>
      </c>
      <c r="C48" s="362">
        <v>50037120</v>
      </c>
      <c r="D48" s="362">
        <v>50037120</v>
      </c>
      <c r="E48" s="362">
        <v>440388110</v>
      </c>
      <c r="G48" s="353" t="s">
        <v>72</v>
      </c>
      <c r="H48" s="362"/>
      <c r="I48" s="362"/>
      <c r="J48" s="362"/>
    </row>
    <row r="49" spans="2:10" ht="12.95" customHeight="1">
      <c r="B49" s="353" t="s">
        <v>26</v>
      </c>
      <c r="C49" s="362">
        <v>289872062</v>
      </c>
      <c r="D49" s="362">
        <v>337996590</v>
      </c>
      <c r="E49" s="362">
        <v>178012778</v>
      </c>
      <c r="G49" s="353" t="s">
        <v>383</v>
      </c>
      <c r="H49" s="362">
        <v>55</v>
      </c>
      <c r="I49" s="362">
        <v>214</v>
      </c>
      <c r="J49" s="362">
        <v>250</v>
      </c>
    </row>
    <row r="50" spans="2:10" ht="12.95" customHeight="1">
      <c r="B50" s="353" t="s">
        <v>32</v>
      </c>
      <c r="C50" s="362">
        <v>62473130808</v>
      </c>
      <c r="D50" s="362">
        <v>64106791480</v>
      </c>
      <c r="E50" s="362">
        <v>61777296536</v>
      </c>
      <c r="G50" s="353" t="s">
        <v>524</v>
      </c>
      <c r="H50" s="362">
        <v>55</v>
      </c>
      <c r="I50" s="362">
        <v>214</v>
      </c>
      <c r="J50" s="362">
        <v>250</v>
      </c>
    </row>
    <row r="51" spans="2:10" ht="12.95" customHeight="1">
      <c r="B51" s="353" t="s">
        <v>33</v>
      </c>
      <c r="C51" s="362"/>
      <c r="D51" s="362"/>
      <c r="E51" s="362"/>
    </row>
    <row r="52" spans="2:10" ht="12.95" customHeight="1">
      <c r="B52" s="353" t="s">
        <v>34</v>
      </c>
      <c r="C52" s="362">
        <v>8963555968</v>
      </c>
      <c r="D52" s="362">
        <v>9041387259</v>
      </c>
      <c r="E52" s="362">
        <v>4240075637</v>
      </c>
    </row>
    <row r="53" spans="2:10" ht="12.95" customHeight="1">
      <c r="B53" s="353" t="s">
        <v>381</v>
      </c>
      <c r="C53" s="362">
        <v>3628443498</v>
      </c>
      <c r="D53" s="362">
        <v>6862533589</v>
      </c>
      <c r="E53" s="362">
        <v>3228990349</v>
      </c>
    </row>
    <row r="54" spans="2:10" ht="12.95" customHeight="1">
      <c r="B54" s="353" t="s">
        <v>1314</v>
      </c>
      <c r="C54" s="362">
        <v>5070867715</v>
      </c>
      <c r="D54" s="362">
        <v>1158172758</v>
      </c>
      <c r="E54" s="362">
        <v>403231473</v>
      </c>
    </row>
    <row r="55" spans="2:10" ht="12.95" customHeight="1">
      <c r="B55" s="353" t="s">
        <v>4391</v>
      </c>
      <c r="C55" s="362">
        <v>7924120456</v>
      </c>
      <c r="D55" s="362">
        <v>5090200357</v>
      </c>
      <c r="E55" s="362">
        <v>1160998500</v>
      </c>
    </row>
    <row r="56" spans="2:10" ht="12.95" customHeight="1">
      <c r="B56" s="353" t="s">
        <v>4389</v>
      </c>
      <c r="C56" s="362">
        <v>-2853252741</v>
      </c>
      <c r="D56" s="362">
        <v>-3932027599</v>
      </c>
      <c r="E56" s="362">
        <v>-757767027</v>
      </c>
    </row>
    <row r="57" spans="2:10" ht="12.95" customHeight="1">
      <c r="B57" s="353" t="s">
        <v>83</v>
      </c>
      <c r="C57" s="362"/>
      <c r="D57" s="362">
        <v>625982586</v>
      </c>
      <c r="E57" s="362">
        <v>453998589</v>
      </c>
    </row>
    <row r="58" spans="2:10" ht="12.95" customHeight="1">
      <c r="B58" s="353" t="s">
        <v>38</v>
      </c>
      <c r="C58" s="362">
        <v>264244755</v>
      </c>
      <c r="D58" s="362">
        <v>394698326</v>
      </c>
      <c r="E58" s="362">
        <v>153855226</v>
      </c>
    </row>
    <row r="59" spans="2:10" ht="12.95" customHeight="1">
      <c r="B59" s="353" t="s">
        <v>39</v>
      </c>
      <c r="C59" s="362">
        <v>738479479</v>
      </c>
      <c r="D59" s="362">
        <v>759607937</v>
      </c>
      <c r="E59" s="362">
        <v>764862994</v>
      </c>
    </row>
    <row r="60" spans="2:10" ht="12.95" customHeight="1">
      <c r="B60" s="353" t="s">
        <v>106</v>
      </c>
      <c r="C60" s="362">
        <v>155346996</v>
      </c>
      <c r="D60" s="362">
        <v>176475454</v>
      </c>
      <c r="E60" s="362">
        <v>181730511</v>
      </c>
    </row>
    <row r="61" spans="2:10" ht="12.95" customHeight="1">
      <c r="B61" s="353" t="s">
        <v>107</v>
      </c>
      <c r="C61" s="362">
        <v>583132483</v>
      </c>
      <c r="D61" s="362">
        <v>583132483</v>
      </c>
      <c r="E61" s="362">
        <v>583132483</v>
      </c>
    </row>
    <row r="62" spans="2:10" ht="12.95" customHeight="1">
      <c r="B62" s="353" t="s">
        <v>42</v>
      </c>
      <c r="C62" s="362">
        <v>9702035447</v>
      </c>
      <c r="D62" s="362">
        <v>9800995196</v>
      </c>
      <c r="E62" s="362">
        <v>5004938631</v>
      </c>
    </row>
    <row r="63" spans="2:10" ht="12.95" customHeight="1">
      <c r="B63" s="353" t="s">
        <v>43</v>
      </c>
      <c r="C63" s="362"/>
      <c r="D63" s="362"/>
      <c r="E63" s="362"/>
    </row>
    <row r="64" spans="2:10" ht="12.95" customHeight="1">
      <c r="B64" s="353" t="s">
        <v>2458</v>
      </c>
      <c r="C64" s="362">
        <v>6200000000</v>
      </c>
      <c r="D64" s="362">
        <v>6200000000</v>
      </c>
      <c r="E64" s="362">
        <v>6200000000</v>
      </c>
    </row>
    <row r="65" spans="1:10" ht="12.95" customHeight="1">
      <c r="B65" s="353" t="s">
        <v>2469</v>
      </c>
      <c r="C65" s="362">
        <v>46571095361</v>
      </c>
      <c r="D65" s="362">
        <v>48105796284</v>
      </c>
      <c r="E65" s="362">
        <v>50572357905</v>
      </c>
    </row>
    <row r="66" spans="1:10" ht="12.95" customHeight="1">
      <c r="B66" s="353" t="s">
        <v>50</v>
      </c>
      <c r="C66" s="362">
        <v>52771095361</v>
      </c>
      <c r="D66" s="362">
        <v>54305796284</v>
      </c>
      <c r="E66" s="362">
        <v>56772357905</v>
      </c>
    </row>
    <row r="67" spans="1:10" ht="12.95" customHeight="1">
      <c r="B67" s="353" t="s">
        <v>51</v>
      </c>
      <c r="C67" s="362">
        <v>62473130808</v>
      </c>
      <c r="D67" s="362">
        <v>64106791480</v>
      </c>
      <c r="E67" s="362">
        <v>61777296536</v>
      </c>
    </row>
    <row r="68" spans="1:10" ht="12.95" customHeight="1">
      <c r="C68" s="362"/>
      <c r="D68" s="362"/>
      <c r="E68" s="362"/>
    </row>
    <row r="69" spans="1:10" ht="12.95" customHeight="1">
      <c r="A69" s="353" t="s">
        <v>4393</v>
      </c>
      <c r="C69" s="362"/>
      <c r="D69" s="362"/>
      <c r="E69" s="362"/>
    </row>
    <row r="70" spans="1:10" ht="12.95" customHeight="1">
      <c r="B70" s="378" t="s">
        <v>127</v>
      </c>
      <c r="C70" s="378" t="s">
        <v>128</v>
      </c>
      <c r="D70" s="378" t="s">
        <v>130</v>
      </c>
      <c r="E70" s="378" t="s">
        <v>131</v>
      </c>
      <c r="F70" s="378" t="s">
        <v>132</v>
      </c>
      <c r="G70" s="378" t="s">
        <v>133</v>
      </c>
      <c r="H70" s="378" t="s">
        <v>134</v>
      </c>
      <c r="I70" s="378" t="s">
        <v>135</v>
      </c>
      <c r="J70" s="378" t="s">
        <v>136</v>
      </c>
    </row>
    <row r="71" spans="1:10" ht="12.95" customHeight="1">
      <c r="B71" s="379" t="s">
        <v>2082</v>
      </c>
      <c r="C71" s="380">
        <v>3165</v>
      </c>
      <c r="D71" s="380">
        <v>41380</v>
      </c>
      <c r="E71" s="380">
        <v>129759235</v>
      </c>
      <c r="F71" s="380">
        <v>3120</v>
      </c>
      <c r="G71" s="380">
        <v>3190</v>
      </c>
      <c r="H71" s="380">
        <v>3090</v>
      </c>
      <c r="I71" s="380">
        <v>39246</v>
      </c>
      <c r="J71" s="380">
        <v>12400000</v>
      </c>
    </row>
    <row r="72" spans="1:10" ht="12.95" customHeight="1">
      <c r="B72" s="379" t="s">
        <v>2083</v>
      </c>
      <c r="C72" s="380">
        <v>3120</v>
      </c>
      <c r="D72" s="380">
        <v>29509</v>
      </c>
      <c r="E72" s="380">
        <v>91493715</v>
      </c>
      <c r="F72" s="380">
        <v>3090</v>
      </c>
      <c r="G72" s="380">
        <v>3130</v>
      </c>
      <c r="H72" s="380">
        <v>3085</v>
      </c>
      <c r="I72" s="380">
        <v>38688</v>
      </c>
      <c r="J72" s="380">
        <v>12400000</v>
      </c>
    </row>
    <row r="73" spans="1:10" ht="12.95" customHeight="1">
      <c r="B73" s="379" t="s">
        <v>2087</v>
      </c>
      <c r="C73" s="380">
        <v>3120</v>
      </c>
      <c r="D73" s="380">
        <v>87174</v>
      </c>
      <c r="E73" s="380">
        <v>270379470</v>
      </c>
      <c r="F73" s="380">
        <v>3120</v>
      </c>
      <c r="G73" s="380">
        <v>3160</v>
      </c>
      <c r="H73" s="380">
        <v>3080</v>
      </c>
      <c r="I73" s="380">
        <v>38688</v>
      </c>
      <c r="J73" s="380">
        <v>12400000</v>
      </c>
    </row>
    <row r="74" spans="1:10" ht="12.95" customHeight="1">
      <c r="B74" s="379" t="s">
        <v>2088</v>
      </c>
      <c r="C74" s="380">
        <v>3140</v>
      </c>
      <c r="D74" s="380">
        <v>61863</v>
      </c>
      <c r="E74" s="380">
        <v>193881365</v>
      </c>
      <c r="F74" s="380">
        <v>3190</v>
      </c>
      <c r="G74" s="380">
        <v>3190</v>
      </c>
      <c r="H74" s="380">
        <v>3105</v>
      </c>
      <c r="I74" s="380">
        <v>38936</v>
      </c>
      <c r="J74" s="380">
        <v>12400000</v>
      </c>
    </row>
    <row r="75" spans="1:10" ht="12.95" customHeight="1">
      <c r="B75" s="379" t="s">
        <v>2089</v>
      </c>
      <c r="C75" s="380">
        <v>3190</v>
      </c>
      <c r="D75" s="380">
        <v>55702</v>
      </c>
      <c r="E75" s="380">
        <v>175856610</v>
      </c>
      <c r="F75" s="380">
        <v>3195</v>
      </c>
      <c r="G75" s="380">
        <v>3200</v>
      </c>
      <c r="H75" s="380">
        <v>3130</v>
      </c>
      <c r="I75" s="380">
        <v>39556</v>
      </c>
      <c r="J75" s="380">
        <v>12400000</v>
      </c>
    </row>
    <row r="76" spans="1:10" ht="12.95" customHeight="1">
      <c r="B76" s="379" t="s">
        <v>2090</v>
      </c>
      <c r="C76" s="380">
        <v>3225</v>
      </c>
      <c r="D76" s="380">
        <v>59824</v>
      </c>
      <c r="E76" s="380">
        <v>191674670</v>
      </c>
      <c r="F76" s="380">
        <v>3240</v>
      </c>
      <c r="G76" s="380">
        <v>3255</v>
      </c>
      <c r="H76" s="380">
        <v>3180</v>
      </c>
      <c r="I76" s="380">
        <v>39990</v>
      </c>
      <c r="J76" s="380">
        <v>12400000</v>
      </c>
    </row>
    <row r="77" spans="1:10" ht="12.95" customHeight="1">
      <c r="B77" s="379" t="s">
        <v>2091</v>
      </c>
      <c r="C77" s="380">
        <v>3240</v>
      </c>
      <c r="D77" s="380">
        <v>19720</v>
      </c>
      <c r="E77" s="380">
        <v>63983510</v>
      </c>
      <c r="F77" s="380">
        <v>3250</v>
      </c>
      <c r="G77" s="380">
        <v>3265</v>
      </c>
      <c r="H77" s="380">
        <v>3225</v>
      </c>
      <c r="I77" s="380">
        <v>40176</v>
      </c>
      <c r="J77" s="380">
        <v>12400000</v>
      </c>
    </row>
    <row r="78" spans="1:10" ht="12.95" customHeight="1">
      <c r="B78" s="379" t="s">
        <v>2093</v>
      </c>
      <c r="C78" s="380">
        <v>3255</v>
      </c>
      <c r="D78" s="380">
        <v>40282</v>
      </c>
      <c r="E78" s="380">
        <v>129440860</v>
      </c>
      <c r="F78" s="380">
        <v>3240</v>
      </c>
      <c r="G78" s="380">
        <v>3265</v>
      </c>
      <c r="H78" s="380">
        <v>3200</v>
      </c>
      <c r="I78" s="380">
        <v>40362</v>
      </c>
      <c r="J78" s="380">
        <v>12400000</v>
      </c>
    </row>
    <row r="79" spans="1:10" ht="12.95" customHeight="1">
      <c r="B79" s="379" t="s">
        <v>2096</v>
      </c>
      <c r="C79" s="380">
        <v>3260</v>
      </c>
      <c r="D79" s="380">
        <v>19044</v>
      </c>
      <c r="E79" s="380">
        <v>61833105</v>
      </c>
      <c r="F79" s="380">
        <v>3250</v>
      </c>
      <c r="G79" s="380">
        <v>3275</v>
      </c>
      <c r="H79" s="380">
        <v>3225</v>
      </c>
      <c r="I79" s="380">
        <v>40424</v>
      </c>
      <c r="J79" s="380">
        <v>12400000</v>
      </c>
    </row>
    <row r="80" spans="1:10" ht="12.95" customHeight="1">
      <c r="B80" s="379" t="s">
        <v>2098</v>
      </c>
      <c r="C80" s="380">
        <v>3275</v>
      </c>
      <c r="D80" s="380">
        <v>29983</v>
      </c>
      <c r="E80" s="380">
        <v>97205960</v>
      </c>
      <c r="F80" s="380">
        <v>3210</v>
      </c>
      <c r="G80" s="380">
        <v>3285</v>
      </c>
      <c r="H80" s="380">
        <v>3200</v>
      </c>
      <c r="I80" s="380">
        <v>40610</v>
      </c>
      <c r="J80" s="380">
        <v>12400000</v>
      </c>
    </row>
    <row r="81" spans="2:10" ht="12.95" customHeight="1">
      <c r="B81" s="379" t="s">
        <v>2100</v>
      </c>
      <c r="C81" s="380">
        <v>3240</v>
      </c>
      <c r="D81" s="380">
        <v>120384</v>
      </c>
      <c r="E81" s="380">
        <v>389805560</v>
      </c>
      <c r="F81" s="380">
        <v>3280</v>
      </c>
      <c r="G81" s="380">
        <v>3300</v>
      </c>
      <c r="H81" s="380">
        <v>2970</v>
      </c>
      <c r="I81" s="380">
        <v>40176</v>
      </c>
      <c r="J81" s="380">
        <v>12400000</v>
      </c>
    </row>
    <row r="82" spans="2:10" ht="12.95" customHeight="1">
      <c r="B82" s="379" t="s">
        <v>2102</v>
      </c>
      <c r="C82" s="380">
        <v>3310</v>
      </c>
      <c r="D82" s="380">
        <v>35965</v>
      </c>
      <c r="E82" s="380">
        <v>118146790</v>
      </c>
      <c r="F82" s="380">
        <v>3285</v>
      </c>
      <c r="G82" s="380">
        <v>3310</v>
      </c>
      <c r="H82" s="380">
        <v>3270</v>
      </c>
      <c r="I82" s="380">
        <v>41044</v>
      </c>
      <c r="J82" s="380">
        <v>12400000</v>
      </c>
    </row>
    <row r="83" spans="2:10" ht="12.95" customHeight="1">
      <c r="B83" s="379" t="s">
        <v>2105</v>
      </c>
      <c r="C83" s="380">
        <v>3320</v>
      </c>
      <c r="D83" s="380">
        <v>25032</v>
      </c>
      <c r="E83" s="380">
        <v>82485120</v>
      </c>
      <c r="F83" s="380">
        <v>3315</v>
      </c>
      <c r="G83" s="380">
        <v>3325</v>
      </c>
      <c r="H83" s="380">
        <v>3275</v>
      </c>
      <c r="I83" s="380">
        <v>41168</v>
      </c>
      <c r="J83" s="380">
        <v>12400000</v>
      </c>
    </row>
    <row r="84" spans="2:10" ht="12.95" customHeight="1">
      <c r="B84" s="379" t="s">
        <v>2108</v>
      </c>
      <c r="C84" s="380">
        <v>3315</v>
      </c>
      <c r="D84" s="380">
        <v>52042</v>
      </c>
      <c r="E84" s="380">
        <v>171883565</v>
      </c>
      <c r="F84" s="380">
        <v>3310</v>
      </c>
      <c r="G84" s="380">
        <v>3340</v>
      </c>
      <c r="H84" s="380">
        <v>3280</v>
      </c>
      <c r="I84" s="380">
        <v>41106</v>
      </c>
      <c r="J84" s="380">
        <v>12400000</v>
      </c>
    </row>
    <row r="85" spans="2:10" ht="12.95" customHeight="1">
      <c r="B85" s="379" t="s">
        <v>2109</v>
      </c>
      <c r="C85" s="380">
        <v>3310</v>
      </c>
      <c r="D85" s="380">
        <v>38876</v>
      </c>
      <c r="E85" s="380">
        <v>127134925</v>
      </c>
      <c r="F85" s="380">
        <v>3290</v>
      </c>
      <c r="G85" s="380">
        <v>3340</v>
      </c>
      <c r="H85" s="380">
        <v>3250</v>
      </c>
      <c r="I85" s="380">
        <v>41044</v>
      </c>
      <c r="J85" s="380">
        <v>12400000</v>
      </c>
    </row>
    <row r="86" spans="2:10" ht="12.95" customHeight="1">
      <c r="B86" s="379" t="s">
        <v>2112</v>
      </c>
      <c r="C86" s="380">
        <v>3300</v>
      </c>
      <c r="D86" s="380">
        <v>56653</v>
      </c>
      <c r="E86" s="380">
        <v>186295915</v>
      </c>
      <c r="F86" s="380">
        <v>3325</v>
      </c>
      <c r="G86" s="380">
        <v>3335</v>
      </c>
      <c r="H86" s="380">
        <v>3255</v>
      </c>
      <c r="I86" s="380">
        <v>40920</v>
      </c>
      <c r="J86" s="380">
        <v>12400000</v>
      </c>
    </row>
    <row r="87" spans="2:10" ht="12.95" customHeight="1">
      <c r="B87" s="379" t="s">
        <v>2113</v>
      </c>
      <c r="C87" s="380">
        <v>3360</v>
      </c>
      <c r="D87" s="380">
        <v>54402</v>
      </c>
      <c r="E87" s="380">
        <v>182112245</v>
      </c>
      <c r="F87" s="380">
        <v>3390</v>
      </c>
      <c r="G87" s="380">
        <v>3400</v>
      </c>
      <c r="H87" s="380">
        <v>3310</v>
      </c>
      <c r="I87" s="380">
        <v>41664</v>
      </c>
      <c r="J87" s="380">
        <v>12400000</v>
      </c>
    </row>
    <row r="88" spans="2:10" ht="12.95" customHeight="1">
      <c r="B88" s="379" t="s">
        <v>2114</v>
      </c>
      <c r="C88" s="380">
        <v>3395</v>
      </c>
      <c r="D88" s="380">
        <v>40091</v>
      </c>
      <c r="E88" s="380">
        <v>135743460</v>
      </c>
      <c r="F88" s="380">
        <v>3415</v>
      </c>
      <c r="G88" s="380">
        <v>3430</v>
      </c>
      <c r="H88" s="380">
        <v>3370</v>
      </c>
      <c r="I88" s="380">
        <v>42098</v>
      </c>
      <c r="J88" s="380">
        <v>12400000</v>
      </c>
    </row>
    <row r="89" spans="2:10" ht="12.95" customHeight="1">
      <c r="B89" s="379" t="s">
        <v>2115</v>
      </c>
      <c r="C89" s="380">
        <v>3430</v>
      </c>
      <c r="D89" s="380">
        <v>34974</v>
      </c>
      <c r="E89" s="380">
        <v>118669640</v>
      </c>
      <c r="F89" s="380">
        <v>3385</v>
      </c>
      <c r="G89" s="380">
        <v>3430</v>
      </c>
      <c r="H89" s="380">
        <v>3365</v>
      </c>
      <c r="I89" s="380">
        <v>42532</v>
      </c>
      <c r="J89" s="380">
        <v>12400000</v>
      </c>
    </row>
    <row r="90" spans="2:10" ht="12.95" customHeight="1">
      <c r="B90" s="379" t="s">
        <v>2117</v>
      </c>
      <c r="C90" s="380">
        <v>3390</v>
      </c>
      <c r="D90" s="380">
        <v>44507</v>
      </c>
      <c r="E90" s="380">
        <v>150825565</v>
      </c>
      <c r="F90" s="380">
        <v>3350</v>
      </c>
      <c r="G90" s="380">
        <v>3415</v>
      </c>
      <c r="H90" s="380">
        <v>3345</v>
      </c>
      <c r="I90" s="380">
        <v>42036</v>
      </c>
      <c r="J90" s="380">
        <v>12400000</v>
      </c>
    </row>
    <row r="91" spans="2:10" ht="12.95" customHeight="1">
      <c r="B91" s="379" t="s">
        <v>2119</v>
      </c>
      <c r="C91" s="380">
        <v>3350</v>
      </c>
      <c r="D91" s="380">
        <v>134126</v>
      </c>
      <c r="E91" s="380">
        <v>461756035</v>
      </c>
      <c r="F91" s="380">
        <v>3515</v>
      </c>
      <c r="G91" s="380">
        <v>3550</v>
      </c>
      <c r="H91" s="380">
        <v>3350</v>
      </c>
      <c r="I91" s="380">
        <v>41540</v>
      </c>
      <c r="J91" s="380">
        <v>12400000</v>
      </c>
    </row>
    <row r="92" spans="2:10" ht="12.95" customHeight="1">
      <c r="B92" s="379" t="s">
        <v>2121</v>
      </c>
      <c r="C92" s="380">
        <v>3540</v>
      </c>
      <c r="D92" s="380">
        <v>18441</v>
      </c>
      <c r="E92" s="380">
        <v>65102835</v>
      </c>
      <c r="F92" s="380">
        <v>3500</v>
      </c>
      <c r="G92" s="380">
        <v>3550</v>
      </c>
      <c r="H92" s="380">
        <v>3495</v>
      </c>
      <c r="I92" s="380">
        <v>43896</v>
      </c>
      <c r="J92" s="380">
        <v>12400000</v>
      </c>
    </row>
    <row r="93" spans="2:10" ht="12.95" customHeight="1">
      <c r="B93" s="379" t="s">
        <v>2122</v>
      </c>
      <c r="C93" s="380">
        <v>3520</v>
      </c>
      <c r="D93" s="380">
        <v>47702</v>
      </c>
      <c r="E93" s="380">
        <v>167815305</v>
      </c>
      <c r="F93" s="380">
        <v>3500</v>
      </c>
      <c r="G93" s="380">
        <v>3545</v>
      </c>
      <c r="H93" s="380">
        <v>3485</v>
      </c>
      <c r="I93" s="380">
        <v>43648</v>
      </c>
      <c r="J93" s="380">
        <v>12400000</v>
      </c>
    </row>
    <row r="94" spans="2:10" ht="12.95" customHeight="1">
      <c r="B94" s="379" t="s">
        <v>2124</v>
      </c>
      <c r="C94" s="380">
        <v>3500</v>
      </c>
      <c r="D94" s="380">
        <v>39424</v>
      </c>
      <c r="E94" s="380">
        <v>136536965</v>
      </c>
      <c r="F94" s="380">
        <v>3435</v>
      </c>
      <c r="G94" s="380">
        <v>3520</v>
      </c>
      <c r="H94" s="380">
        <v>3400</v>
      </c>
      <c r="I94" s="380">
        <v>43400</v>
      </c>
      <c r="J94" s="380">
        <v>12400000</v>
      </c>
    </row>
    <row r="95" spans="2:10" ht="12.95" customHeight="1">
      <c r="B95" s="379" t="s">
        <v>2126</v>
      </c>
      <c r="C95" s="380">
        <v>3435</v>
      </c>
      <c r="D95" s="380">
        <v>22067</v>
      </c>
      <c r="E95" s="380">
        <v>76114850</v>
      </c>
      <c r="F95" s="380">
        <v>3495</v>
      </c>
      <c r="G95" s="380">
        <v>3500</v>
      </c>
      <c r="H95" s="380">
        <v>3430</v>
      </c>
      <c r="I95" s="380">
        <v>42594</v>
      </c>
      <c r="J95" s="380">
        <v>12400000</v>
      </c>
    </row>
    <row r="96" spans="2:10" ht="12.95" customHeight="1">
      <c r="B96" s="379" t="s">
        <v>2128</v>
      </c>
      <c r="C96" s="380">
        <v>3450</v>
      </c>
      <c r="D96" s="380">
        <v>103386</v>
      </c>
      <c r="E96" s="380">
        <v>358831235</v>
      </c>
      <c r="F96" s="380">
        <v>3480</v>
      </c>
      <c r="G96" s="380">
        <v>3525</v>
      </c>
      <c r="H96" s="380">
        <v>3430</v>
      </c>
      <c r="I96" s="380">
        <v>42780</v>
      </c>
      <c r="J96" s="380">
        <v>12400000</v>
      </c>
    </row>
    <row r="97" spans="2:10" ht="12.95" customHeight="1">
      <c r="B97" s="379" t="s">
        <v>2130</v>
      </c>
      <c r="C97" s="380">
        <v>3480</v>
      </c>
      <c r="D97" s="380">
        <v>73588</v>
      </c>
      <c r="E97" s="380">
        <v>257229935</v>
      </c>
      <c r="F97" s="380">
        <v>3525</v>
      </c>
      <c r="G97" s="380">
        <v>3555</v>
      </c>
      <c r="H97" s="380">
        <v>3480</v>
      </c>
      <c r="I97" s="380">
        <v>43152</v>
      </c>
      <c r="J97" s="380">
        <v>12400000</v>
      </c>
    </row>
    <row r="98" spans="2:10" ht="12.95" customHeight="1">
      <c r="B98" s="379" t="s">
        <v>2131</v>
      </c>
      <c r="C98" s="380">
        <v>3530</v>
      </c>
      <c r="D98" s="380">
        <v>30291</v>
      </c>
      <c r="E98" s="380">
        <v>106769430</v>
      </c>
      <c r="F98" s="380">
        <v>3540</v>
      </c>
      <c r="G98" s="380">
        <v>3570</v>
      </c>
      <c r="H98" s="380">
        <v>3510</v>
      </c>
      <c r="I98" s="380">
        <v>43772</v>
      </c>
      <c r="J98" s="380">
        <v>12400000</v>
      </c>
    </row>
    <row r="99" spans="2:10" ht="12.95" customHeight="1">
      <c r="B99" s="379" t="s">
        <v>2132</v>
      </c>
      <c r="C99" s="380">
        <v>3540</v>
      </c>
      <c r="D99" s="380">
        <v>136390</v>
      </c>
      <c r="E99" s="380">
        <v>478365910</v>
      </c>
      <c r="F99" s="380">
        <v>3600</v>
      </c>
      <c r="G99" s="380">
        <v>3600</v>
      </c>
      <c r="H99" s="380">
        <v>3470</v>
      </c>
      <c r="I99" s="380">
        <v>43896</v>
      </c>
      <c r="J99" s="380">
        <v>12400000</v>
      </c>
    </row>
    <row r="100" spans="2:10" ht="12.95" customHeight="1">
      <c r="B100" s="379" t="s">
        <v>2133</v>
      </c>
      <c r="C100" s="380">
        <v>3575</v>
      </c>
      <c r="D100" s="380">
        <v>40310</v>
      </c>
      <c r="E100" s="380">
        <v>144753475</v>
      </c>
      <c r="F100" s="380">
        <v>3640</v>
      </c>
      <c r="G100" s="380">
        <v>3645</v>
      </c>
      <c r="H100" s="380">
        <v>3560</v>
      </c>
      <c r="I100" s="380">
        <v>44330</v>
      </c>
      <c r="J100" s="380">
        <v>12400000</v>
      </c>
    </row>
    <row r="101" spans="2:10" ht="12.95" customHeight="1">
      <c r="B101" s="379" t="s">
        <v>2134</v>
      </c>
      <c r="C101" s="380">
        <v>3600</v>
      </c>
      <c r="D101" s="380">
        <v>63742</v>
      </c>
      <c r="E101" s="380">
        <v>228737525</v>
      </c>
      <c r="F101" s="380">
        <v>3600</v>
      </c>
      <c r="G101" s="380">
        <v>3645</v>
      </c>
      <c r="H101" s="380">
        <v>3560</v>
      </c>
      <c r="I101" s="380">
        <v>44640</v>
      </c>
      <c r="J101" s="380">
        <v>12400000</v>
      </c>
    </row>
    <row r="102" spans="2:10" ht="12.95" customHeight="1">
      <c r="B102" s="379" t="s">
        <v>2135</v>
      </c>
      <c r="C102" s="380">
        <v>3620</v>
      </c>
      <c r="D102" s="380">
        <v>50327</v>
      </c>
      <c r="E102" s="380">
        <v>182471120</v>
      </c>
      <c r="F102" s="380">
        <v>3680</v>
      </c>
      <c r="G102" s="380">
        <v>3680</v>
      </c>
      <c r="H102" s="380">
        <v>3600</v>
      </c>
      <c r="I102" s="380">
        <v>44888</v>
      </c>
      <c r="J102" s="380">
        <v>12400000</v>
      </c>
    </row>
    <row r="103" spans="2:10" ht="12.95" customHeight="1">
      <c r="B103" s="379" t="s">
        <v>2136</v>
      </c>
      <c r="C103" s="380">
        <v>3650</v>
      </c>
      <c r="D103" s="380">
        <v>49023</v>
      </c>
      <c r="E103" s="380">
        <v>177938435</v>
      </c>
      <c r="F103" s="380">
        <v>3610</v>
      </c>
      <c r="G103" s="380">
        <v>3680</v>
      </c>
      <c r="H103" s="380">
        <v>3560</v>
      </c>
      <c r="I103" s="380">
        <v>45260</v>
      </c>
      <c r="J103" s="380">
        <v>12400000</v>
      </c>
    </row>
    <row r="104" spans="2:10" ht="12.95" customHeight="1">
      <c r="B104" s="379" t="s">
        <v>2137</v>
      </c>
      <c r="C104" s="380">
        <v>3575</v>
      </c>
      <c r="D104" s="380">
        <v>120595</v>
      </c>
      <c r="E104" s="380">
        <v>432868610</v>
      </c>
      <c r="F104" s="380">
        <v>3710</v>
      </c>
      <c r="G104" s="380">
        <v>3710</v>
      </c>
      <c r="H104" s="380">
        <v>3525</v>
      </c>
      <c r="I104" s="380">
        <v>44330</v>
      </c>
      <c r="J104" s="380">
        <v>12400000</v>
      </c>
    </row>
    <row r="105" spans="2:10" ht="12.95" customHeight="1">
      <c r="B105" s="379" t="s">
        <v>2138</v>
      </c>
      <c r="C105" s="380">
        <v>3710</v>
      </c>
      <c r="D105" s="380">
        <v>85264</v>
      </c>
      <c r="E105" s="380">
        <v>314942150</v>
      </c>
      <c r="F105" s="380">
        <v>3720</v>
      </c>
      <c r="G105" s="380">
        <v>3735</v>
      </c>
      <c r="H105" s="380">
        <v>3660</v>
      </c>
      <c r="I105" s="380">
        <v>46004</v>
      </c>
      <c r="J105" s="380">
        <v>12400000</v>
      </c>
    </row>
    <row r="106" spans="2:10" ht="12.95" customHeight="1">
      <c r="B106" s="379" t="s">
        <v>2139</v>
      </c>
      <c r="C106" s="380">
        <v>3720</v>
      </c>
      <c r="D106" s="380">
        <v>97041</v>
      </c>
      <c r="E106" s="380">
        <v>357363035</v>
      </c>
      <c r="F106" s="380">
        <v>3690</v>
      </c>
      <c r="G106" s="380">
        <v>3755</v>
      </c>
      <c r="H106" s="380">
        <v>3600</v>
      </c>
      <c r="I106" s="380">
        <v>46128</v>
      </c>
      <c r="J106" s="380">
        <v>12400000</v>
      </c>
    </row>
    <row r="107" spans="2:10" ht="12.95" customHeight="1">
      <c r="B107" s="379" t="s">
        <v>2140</v>
      </c>
      <c r="C107" s="380">
        <v>3690</v>
      </c>
      <c r="D107" s="380">
        <v>114637</v>
      </c>
      <c r="E107" s="380">
        <v>419589350</v>
      </c>
      <c r="F107" s="380">
        <v>3605</v>
      </c>
      <c r="G107" s="380">
        <v>3750</v>
      </c>
      <c r="H107" s="380">
        <v>3575</v>
      </c>
      <c r="I107" s="380">
        <v>45756</v>
      </c>
      <c r="J107" s="380">
        <v>12400000</v>
      </c>
    </row>
    <row r="108" spans="2:10" ht="12.95" customHeight="1">
      <c r="B108" s="379" t="s">
        <v>2144</v>
      </c>
      <c r="C108" s="380">
        <v>3600</v>
      </c>
      <c r="D108" s="380">
        <v>119801</v>
      </c>
      <c r="E108" s="380">
        <v>433950270</v>
      </c>
      <c r="F108" s="380">
        <v>3695</v>
      </c>
      <c r="G108" s="380">
        <v>3735</v>
      </c>
      <c r="H108" s="380">
        <v>3570</v>
      </c>
      <c r="I108" s="380">
        <v>44640</v>
      </c>
      <c r="J108" s="380">
        <v>12400000</v>
      </c>
    </row>
    <row r="109" spans="2:10" ht="12.95" customHeight="1">
      <c r="B109" s="379" t="s">
        <v>2146</v>
      </c>
      <c r="C109" s="380">
        <v>3695</v>
      </c>
      <c r="D109" s="380">
        <v>351019</v>
      </c>
      <c r="E109" s="380">
        <v>1285012830</v>
      </c>
      <c r="F109" s="380">
        <v>3500</v>
      </c>
      <c r="G109" s="380">
        <v>3725</v>
      </c>
      <c r="H109" s="380">
        <v>3500</v>
      </c>
      <c r="I109" s="380">
        <v>45818</v>
      </c>
      <c r="J109" s="380">
        <v>12400000</v>
      </c>
    </row>
    <row r="110" spans="2:10" ht="12.95" customHeight="1">
      <c r="B110" s="379" t="s">
        <v>2148</v>
      </c>
      <c r="C110" s="380">
        <v>3490</v>
      </c>
      <c r="D110" s="380">
        <v>46126</v>
      </c>
      <c r="E110" s="380">
        <v>161615200</v>
      </c>
      <c r="F110" s="380">
        <v>3500</v>
      </c>
      <c r="G110" s="380">
        <v>3535</v>
      </c>
      <c r="H110" s="380">
        <v>3465</v>
      </c>
      <c r="I110" s="380">
        <v>43276</v>
      </c>
      <c r="J110" s="380">
        <v>12400000</v>
      </c>
    </row>
    <row r="111" spans="2:10" ht="12.95" customHeight="1">
      <c r="B111" s="379" t="s">
        <v>2150</v>
      </c>
      <c r="C111" s="380">
        <v>3500</v>
      </c>
      <c r="D111" s="380">
        <v>29637</v>
      </c>
      <c r="E111" s="380">
        <v>103470520</v>
      </c>
      <c r="F111" s="380">
        <v>3480</v>
      </c>
      <c r="G111" s="380">
        <v>3530</v>
      </c>
      <c r="H111" s="380">
        <v>3470</v>
      </c>
      <c r="I111" s="380">
        <v>43400</v>
      </c>
      <c r="J111" s="380">
        <v>12400000</v>
      </c>
    </row>
    <row r="112" spans="2:10" ht="12.95" customHeight="1">
      <c r="B112" s="379" t="s">
        <v>2152</v>
      </c>
      <c r="C112" s="380">
        <v>3480</v>
      </c>
      <c r="D112" s="380">
        <v>37749</v>
      </c>
      <c r="E112" s="380">
        <v>131718315</v>
      </c>
      <c r="F112" s="380">
        <v>3510</v>
      </c>
      <c r="G112" s="380">
        <v>3555</v>
      </c>
      <c r="H112" s="380">
        <v>3410</v>
      </c>
      <c r="I112" s="380">
        <v>43152</v>
      </c>
      <c r="J112" s="380">
        <v>12400000</v>
      </c>
    </row>
    <row r="113" spans="2:10" ht="12.95" customHeight="1">
      <c r="B113" s="379" t="s">
        <v>2153</v>
      </c>
      <c r="C113" s="380">
        <v>3525</v>
      </c>
      <c r="D113" s="380">
        <v>26408</v>
      </c>
      <c r="E113" s="380">
        <v>93165230</v>
      </c>
      <c r="F113" s="380">
        <v>3570</v>
      </c>
      <c r="G113" s="380">
        <v>3570</v>
      </c>
      <c r="H113" s="380">
        <v>3500</v>
      </c>
      <c r="I113" s="380">
        <v>43710</v>
      </c>
      <c r="J113" s="380">
        <v>12400000</v>
      </c>
    </row>
    <row r="114" spans="2:10" ht="12.95" customHeight="1">
      <c r="B114" s="379" t="s">
        <v>2156</v>
      </c>
      <c r="C114" s="380">
        <v>3535</v>
      </c>
      <c r="D114" s="380">
        <v>40624</v>
      </c>
      <c r="E114" s="380">
        <v>143014000</v>
      </c>
      <c r="F114" s="380">
        <v>3495</v>
      </c>
      <c r="G114" s="380">
        <v>3545</v>
      </c>
      <c r="H114" s="380">
        <v>3460</v>
      </c>
      <c r="I114" s="380">
        <v>43834</v>
      </c>
      <c r="J114" s="380">
        <v>12400000</v>
      </c>
    </row>
    <row r="115" spans="2:10" ht="12.95" customHeight="1">
      <c r="B115" s="379" t="s">
        <v>2158</v>
      </c>
      <c r="C115" s="380">
        <v>3470</v>
      </c>
      <c r="D115" s="380">
        <v>50216</v>
      </c>
      <c r="E115" s="380">
        <v>176315690</v>
      </c>
      <c r="F115" s="380">
        <v>3575</v>
      </c>
      <c r="G115" s="380">
        <v>3575</v>
      </c>
      <c r="H115" s="380">
        <v>3465</v>
      </c>
      <c r="I115" s="380">
        <v>43028</v>
      </c>
      <c r="J115" s="380">
        <v>12400000</v>
      </c>
    </row>
    <row r="116" spans="2:10" ht="12.95" customHeight="1">
      <c r="B116" s="379" t="s">
        <v>2160</v>
      </c>
      <c r="C116" s="380">
        <v>3520</v>
      </c>
      <c r="D116" s="380">
        <v>56874</v>
      </c>
      <c r="E116" s="380">
        <v>199935000</v>
      </c>
      <c r="F116" s="380">
        <v>3540</v>
      </c>
      <c r="G116" s="380">
        <v>3550</v>
      </c>
      <c r="H116" s="380">
        <v>3485</v>
      </c>
      <c r="I116" s="380">
        <v>43648</v>
      </c>
      <c r="J116" s="380">
        <v>12400000</v>
      </c>
    </row>
    <row r="117" spans="2:10" ht="12.95" customHeight="1">
      <c r="B117" s="379" t="s">
        <v>2161</v>
      </c>
      <c r="C117" s="380">
        <v>3540</v>
      </c>
      <c r="D117" s="380">
        <v>88530</v>
      </c>
      <c r="E117" s="380">
        <v>314031615</v>
      </c>
      <c r="F117" s="380">
        <v>3550</v>
      </c>
      <c r="G117" s="380">
        <v>3585</v>
      </c>
      <c r="H117" s="380">
        <v>3500</v>
      </c>
      <c r="I117" s="380">
        <v>43896</v>
      </c>
      <c r="J117" s="380">
        <v>12400000</v>
      </c>
    </row>
    <row r="118" spans="2:10" ht="12.95" customHeight="1">
      <c r="B118" s="379" t="s">
        <v>2162</v>
      </c>
      <c r="C118" s="380">
        <v>3535</v>
      </c>
      <c r="D118" s="380">
        <v>113000</v>
      </c>
      <c r="E118" s="380">
        <v>398766965</v>
      </c>
      <c r="F118" s="380">
        <v>3480</v>
      </c>
      <c r="G118" s="380">
        <v>3580</v>
      </c>
      <c r="H118" s="380">
        <v>3450</v>
      </c>
      <c r="I118" s="380">
        <v>43834</v>
      </c>
      <c r="J118" s="380">
        <v>12400000</v>
      </c>
    </row>
    <row r="119" spans="2:10" ht="12.95" customHeight="1">
      <c r="B119" s="379" t="s">
        <v>2163</v>
      </c>
      <c r="C119" s="380">
        <v>3445</v>
      </c>
      <c r="D119" s="380">
        <v>80126</v>
      </c>
      <c r="E119" s="380">
        <v>276072740</v>
      </c>
      <c r="F119" s="380">
        <v>3495</v>
      </c>
      <c r="G119" s="380">
        <v>3495</v>
      </c>
      <c r="H119" s="380">
        <v>3430</v>
      </c>
      <c r="I119" s="380">
        <v>42718</v>
      </c>
      <c r="J119" s="380">
        <v>12400000</v>
      </c>
    </row>
    <row r="120" spans="2:10" ht="12.95" customHeight="1">
      <c r="B120" s="379" t="s">
        <v>2165</v>
      </c>
      <c r="C120" s="380">
        <v>3470</v>
      </c>
      <c r="D120" s="380">
        <v>93515</v>
      </c>
      <c r="E120" s="380">
        <v>321816530</v>
      </c>
      <c r="F120" s="380">
        <v>3495</v>
      </c>
      <c r="G120" s="380">
        <v>3495</v>
      </c>
      <c r="H120" s="380">
        <v>3415</v>
      </c>
      <c r="I120" s="380">
        <v>43028</v>
      </c>
      <c r="J120" s="380">
        <v>12400000</v>
      </c>
    </row>
    <row r="121" spans="2:10" ht="12.95" customHeight="1">
      <c r="B121" s="379" t="s">
        <v>2166</v>
      </c>
      <c r="C121" s="380">
        <v>3445</v>
      </c>
      <c r="D121" s="380">
        <v>57760</v>
      </c>
      <c r="E121" s="380">
        <v>197082985</v>
      </c>
      <c r="F121" s="380">
        <v>3445</v>
      </c>
      <c r="G121" s="380">
        <v>3475</v>
      </c>
      <c r="H121" s="380">
        <v>3360</v>
      </c>
      <c r="I121" s="380">
        <v>42718</v>
      </c>
      <c r="J121" s="380">
        <v>12400000</v>
      </c>
    </row>
    <row r="122" spans="2:10" ht="12.95" customHeight="1">
      <c r="B122" s="379" t="s">
        <v>2167</v>
      </c>
      <c r="C122" s="380">
        <v>3440</v>
      </c>
      <c r="D122" s="380">
        <v>82357</v>
      </c>
      <c r="E122" s="380">
        <v>280785130</v>
      </c>
      <c r="F122" s="380">
        <v>3360</v>
      </c>
      <c r="G122" s="380">
        <v>3450</v>
      </c>
      <c r="H122" s="380">
        <v>3350</v>
      </c>
      <c r="I122" s="380">
        <v>42656</v>
      </c>
      <c r="J122" s="380">
        <v>12400000</v>
      </c>
    </row>
    <row r="123" spans="2:10" ht="12.95" customHeight="1">
      <c r="B123" s="379" t="s">
        <v>2168</v>
      </c>
      <c r="C123" s="380">
        <v>3365</v>
      </c>
      <c r="D123" s="380">
        <v>43758</v>
      </c>
      <c r="E123" s="380">
        <v>146459945</v>
      </c>
      <c r="F123" s="380">
        <v>3350</v>
      </c>
      <c r="G123" s="380">
        <v>3380</v>
      </c>
      <c r="H123" s="380">
        <v>3330</v>
      </c>
      <c r="I123" s="380">
        <v>41726</v>
      </c>
      <c r="J123" s="380">
        <v>12400000</v>
      </c>
    </row>
    <row r="124" spans="2:10" ht="12.95" customHeight="1">
      <c r="B124" s="379" t="s">
        <v>2170</v>
      </c>
      <c r="C124" s="380">
        <v>3375</v>
      </c>
      <c r="D124" s="380">
        <v>74094</v>
      </c>
      <c r="E124" s="380">
        <v>250698090</v>
      </c>
      <c r="F124" s="380">
        <v>3425</v>
      </c>
      <c r="G124" s="380">
        <v>3465</v>
      </c>
      <c r="H124" s="380">
        <v>3350</v>
      </c>
      <c r="I124" s="380">
        <v>41850</v>
      </c>
      <c r="J124" s="380">
        <v>12400000</v>
      </c>
    </row>
    <row r="125" spans="2:10" ht="12.95" customHeight="1">
      <c r="B125" s="379" t="s">
        <v>2171</v>
      </c>
      <c r="C125" s="380">
        <v>3420</v>
      </c>
      <c r="D125" s="380">
        <v>40930</v>
      </c>
      <c r="E125" s="380">
        <v>139088185</v>
      </c>
      <c r="F125" s="380">
        <v>3410</v>
      </c>
      <c r="G125" s="380">
        <v>3440</v>
      </c>
      <c r="H125" s="380">
        <v>3360</v>
      </c>
      <c r="I125" s="380">
        <v>42408</v>
      </c>
      <c r="J125" s="380">
        <v>12400000</v>
      </c>
    </row>
    <row r="126" spans="2:10" ht="12.95" customHeight="1">
      <c r="B126" s="379" t="s">
        <v>2173</v>
      </c>
      <c r="C126" s="380">
        <v>3410</v>
      </c>
      <c r="D126" s="380">
        <v>164863</v>
      </c>
      <c r="E126" s="380">
        <v>564331610</v>
      </c>
      <c r="F126" s="380">
        <v>3375</v>
      </c>
      <c r="G126" s="380">
        <v>3470</v>
      </c>
      <c r="H126" s="380">
        <v>3340</v>
      </c>
      <c r="I126" s="380">
        <v>42284</v>
      </c>
      <c r="J126" s="380">
        <v>12400000</v>
      </c>
    </row>
    <row r="127" spans="2:10" ht="12.95" customHeight="1">
      <c r="B127" s="379" t="s">
        <v>2174</v>
      </c>
      <c r="C127" s="380">
        <v>3320</v>
      </c>
      <c r="D127" s="380">
        <v>71845</v>
      </c>
      <c r="E127" s="380">
        <v>236419750</v>
      </c>
      <c r="F127" s="380">
        <v>3285</v>
      </c>
      <c r="G127" s="380">
        <v>3350</v>
      </c>
      <c r="H127" s="380">
        <v>3230</v>
      </c>
      <c r="I127" s="380">
        <v>41168</v>
      </c>
      <c r="J127" s="380">
        <v>12400000</v>
      </c>
    </row>
    <row r="128" spans="2:10" ht="12.95" customHeight="1">
      <c r="B128" s="379" t="s">
        <v>2176</v>
      </c>
      <c r="C128" s="380">
        <v>3310</v>
      </c>
      <c r="D128" s="380">
        <v>63436</v>
      </c>
      <c r="E128" s="380">
        <v>211380710</v>
      </c>
      <c r="F128" s="380">
        <v>3335</v>
      </c>
      <c r="G128" s="380">
        <v>3395</v>
      </c>
      <c r="H128" s="380">
        <v>3295</v>
      </c>
      <c r="I128" s="380">
        <v>41044</v>
      </c>
      <c r="J128" s="380">
        <v>12400000</v>
      </c>
    </row>
    <row r="129" spans="2:10" ht="12.95" customHeight="1">
      <c r="B129" s="379" t="s">
        <v>2177</v>
      </c>
      <c r="C129" s="380">
        <v>3335</v>
      </c>
      <c r="D129" s="380">
        <v>69682</v>
      </c>
      <c r="E129" s="380">
        <v>233886040</v>
      </c>
      <c r="F129" s="380">
        <v>3385</v>
      </c>
      <c r="G129" s="380">
        <v>3405</v>
      </c>
      <c r="H129" s="380">
        <v>3310</v>
      </c>
      <c r="I129" s="380">
        <v>41354</v>
      </c>
      <c r="J129" s="380">
        <v>12400000</v>
      </c>
    </row>
    <row r="130" spans="2:10" ht="12.95" customHeight="1">
      <c r="B130" s="379" t="s">
        <v>2179</v>
      </c>
      <c r="C130" s="380">
        <v>3355</v>
      </c>
      <c r="D130" s="380">
        <v>57384</v>
      </c>
      <c r="E130" s="380">
        <v>193224215</v>
      </c>
      <c r="F130" s="380">
        <v>3365</v>
      </c>
      <c r="G130" s="380">
        <v>3415</v>
      </c>
      <c r="H130" s="380">
        <v>3330</v>
      </c>
      <c r="I130" s="380">
        <v>41602</v>
      </c>
      <c r="J130" s="380">
        <v>12400000</v>
      </c>
    </row>
    <row r="131" spans="2:10" ht="12.95" customHeight="1">
      <c r="B131" s="379" t="s">
        <v>2180</v>
      </c>
      <c r="C131" s="380">
        <v>3370</v>
      </c>
      <c r="D131" s="380">
        <v>48888</v>
      </c>
      <c r="E131" s="380">
        <v>164240620</v>
      </c>
      <c r="F131" s="380">
        <v>3435</v>
      </c>
      <c r="G131" s="380">
        <v>3435</v>
      </c>
      <c r="H131" s="380">
        <v>3295</v>
      </c>
      <c r="I131" s="380">
        <v>41788</v>
      </c>
      <c r="J131" s="380">
        <v>12400000</v>
      </c>
    </row>
    <row r="132" spans="2:10" ht="12.95" customHeight="1">
      <c r="B132" s="379" t="s">
        <v>2183</v>
      </c>
      <c r="C132" s="380">
        <v>3365</v>
      </c>
      <c r="D132" s="380">
        <v>118818</v>
      </c>
      <c r="E132" s="380">
        <v>402434855</v>
      </c>
      <c r="F132" s="380">
        <v>3360</v>
      </c>
      <c r="G132" s="380">
        <v>3445</v>
      </c>
      <c r="H132" s="380">
        <v>3320</v>
      </c>
      <c r="I132" s="380">
        <v>41726</v>
      </c>
      <c r="J132" s="380">
        <v>12400000</v>
      </c>
    </row>
    <row r="133" spans="2:10" ht="12.95" customHeight="1">
      <c r="B133" s="379" t="s">
        <v>2185</v>
      </c>
      <c r="C133" s="380">
        <v>3410</v>
      </c>
      <c r="D133" s="380">
        <v>159453</v>
      </c>
      <c r="E133" s="380">
        <v>548684460</v>
      </c>
      <c r="F133" s="380">
        <v>3515</v>
      </c>
      <c r="G133" s="380">
        <v>3515</v>
      </c>
      <c r="H133" s="380">
        <v>3405</v>
      </c>
      <c r="I133" s="380">
        <v>42284</v>
      </c>
      <c r="J133" s="380">
        <v>12400000</v>
      </c>
    </row>
    <row r="134" spans="2:10" ht="12.95" customHeight="1">
      <c r="B134" s="379" t="s">
        <v>2187</v>
      </c>
      <c r="C134" s="380">
        <v>3555</v>
      </c>
      <c r="D134" s="380">
        <v>166006</v>
      </c>
      <c r="E134" s="380">
        <v>599247320</v>
      </c>
      <c r="F134" s="380">
        <v>3620</v>
      </c>
      <c r="G134" s="380">
        <v>3710</v>
      </c>
      <c r="H134" s="380">
        <v>3550</v>
      </c>
      <c r="I134" s="380">
        <v>44082</v>
      </c>
      <c r="J134" s="380">
        <v>12400000</v>
      </c>
    </row>
    <row r="135" spans="2:10" ht="12.95" customHeight="1">
      <c r="B135" s="379" t="s">
        <v>2188</v>
      </c>
      <c r="C135" s="380">
        <v>3630</v>
      </c>
      <c r="D135" s="380">
        <v>625661</v>
      </c>
      <c r="E135" s="380">
        <v>2373653545</v>
      </c>
      <c r="F135" s="380">
        <v>3865</v>
      </c>
      <c r="G135" s="380">
        <v>3920</v>
      </c>
      <c r="H135" s="380">
        <v>3615</v>
      </c>
      <c r="I135" s="380">
        <v>45012</v>
      </c>
      <c r="J135" s="380">
        <v>12400000</v>
      </c>
    </row>
    <row r="136" spans="2:10" ht="12.95" customHeight="1">
      <c r="B136" s="379" t="s">
        <v>2193</v>
      </c>
      <c r="C136" s="380">
        <v>3855</v>
      </c>
      <c r="D136" s="380">
        <v>1098185</v>
      </c>
      <c r="E136" s="380">
        <v>4129108540</v>
      </c>
      <c r="F136" s="380">
        <v>3515</v>
      </c>
      <c r="G136" s="380">
        <v>3855</v>
      </c>
      <c r="H136" s="380">
        <v>3505</v>
      </c>
      <c r="I136" s="380">
        <v>47802</v>
      </c>
      <c r="J136" s="380">
        <v>12400000</v>
      </c>
    </row>
    <row r="137" spans="2:10" ht="12.95" customHeight="1">
      <c r="B137" s="379" t="s">
        <v>2196</v>
      </c>
      <c r="C137" s="380">
        <v>3565</v>
      </c>
      <c r="D137" s="380">
        <v>116352</v>
      </c>
      <c r="E137" s="380">
        <v>411032215</v>
      </c>
      <c r="F137" s="380">
        <v>3555</v>
      </c>
      <c r="G137" s="380">
        <v>3640</v>
      </c>
      <c r="H137" s="380">
        <v>3465</v>
      </c>
      <c r="I137" s="380">
        <v>44206</v>
      </c>
      <c r="J137" s="380">
        <v>12400000</v>
      </c>
    </row>
    <row r="138" spans="2:10" ht="12.95" customHeight="1">
      <c r="B138" s="379" t="s">
        <v>2197</v>
      </c>
      <c r="C138" s="380">
        <v>3580</v>
      </c>
      <c r="D138" s="380">
        <v>120551</v>
      </c>
      <c r="E138" s="380">
        <v>434945700</v>
      </c>
      <c r="F138" s="380">
        <v>3650</v>
      </c>
      <c r="G138" s="380">
        <v>3675</v>
      </c>
      <c r="H138" s="380">
        <v>3570</v>
      </c>
      <c r="I138" s="380">
        <v>44392</v>
      </c>
      <c r="J138" s="380">
        <v>12400000</v>
      </c>
    </row>
    <row r="139" spans="2:10" ht="12.95" customHeight="1">
      <c r="B139" s="379" t="s">
        <v>2200</v>
      </c>
      <c r="C139" s="380">
        <v>3585</v>
      </c>
      <c r="D139" s="380">
        <v>124158</v>
      </c>
      <c r="E139" s="380">
        <v>440073620</v>
      </c>
      <c r="F139" s="380">
        <v>3625</v>
      </c>
      <c r="G139" s="380">
        <v>3625</v>
      </c>
      <c r="H139" s="380">
        <v>3470</v>
      </c>
      <c r="I139" s="380">
        <v>44454</v>
      </c>
      <c r="J139" s="380">
        <v>12400000</v>
      </c>
    </row>
    <row r="140" spans="2:10" ht="12.95" customHeight="1">
      <c r="B140" s="379" t="s">
        <v>2201</v>
      </c>
      <c r="C140" s="380">
        <v>3590</v>
      </c>
      <c r="D140" s="380">
        <v>111163</v>
      </c>
      <c r="E140" s="380">
        <v>396921610</v>
      </c>
      <c r="F140" s="380">
        <v>3555</v>
      </c>
      <c r="G140" s="380">
        <v>3630</v>
      </c>
      <c r="H140" s="380">
        <v>3500</v>
      </c>
      <c r="I140" s="380">
        <v>44516</v>
      </c>
      <c r="J140" s="380">
        <v>12400000</v>
      </c>
    </row>
    <row r="141" spans="2:10" ht="12.95" customHeight="1">
      <c r="B141" s="379" t="s">
        <v>2204</v>
      </c>
      <c r="C141" s="380">
        <v>3555</v>
      </c>
      <c r="D141" s="380">
        <v>155459</v>
      </c>
      <c r="E141" s="380">
        <v>548060175</v>
      </c>
      <c r="F141" s="380">
        <v>3550</v>
      </c>
      <c r="G141" s="380">
        <v>3600</v>
      </c>
      <c r="H141" s="380">
        <v>3430</v>
      </c>
      <c r="I141" s="380">
        <v>44082</v>
      </c>
      <c r="J141" s="380">
        <v>12400000</v>
      </c>
    </row>
    <row r="142" spans="2:10" ht="12.95" customHeight="1">
      <c r="B142" s="379" t="s">
        <v>2206</v>
      </c>
      <c r="C142" s="380">
        <v>3485</v>
      </c>
      <c r="D142" s="380">
        <v>272097</v>
      </c>
      <c r="E142" s="380">
        <v>971602310</v>
      </c>
      <c r="F142" s="380">
        <v>3505</v>
      </c>
      <c r="G142" s="380">
        <v>3660</v>
      </c>
      <c r="H142" s="380">
        <v>3440</v>
      </c>
      <c r="I142" s="380">
        <v>43214</v>
      </c>
      <c r="J142" s="380">
        <v>12400000</v>
      </c>
    </row>
    <row r="143" spans="2:10" ht="12.95" customHeight="1">
      <c r="B143" s="379" t="s">
        <v>2207</v>
      </c>
      <c r="C143" s="380">
        <v>3505</v>
      </c>
      <c r="D143" s="380">
        <v>152178</v>
      </c>
      <c r="E143" s="380">
        <v>526526460</v>
      </c>
      <c r="F143" s="380">
        <v>3435</v>
      </c>
      <c r="G143" s="380">
        <v>3595</v>
      </c>
      <c r="H143" s="380">
        <v>3380</v>
      </c>
      <c r="I143" s="380">
        <v>43462</v>
      </c>
      <c r="J143" s="380">
        <v>12400000</v>
      </c>
    </row>
    <row r="144" spans="2:10" ht="12.95" customHeight="1">
      <c r="B144" s="379" t="s">
        <v>2209</v>
      </c>
      <c r="C144" s="380">
        <v>3490</v>
      </c>
      <c r="D144" s="380">
        <v>234518</v>
      </c>
      <c r="E144" s="380">
        <v>848268265</v>
      </c>
      <c r="F144" s="380">
        <v>3690</v>
      </c>
      <c r="G144" s="380">
        <v>3745</v>
      </c>
      <c r="H144" s="380">
        <v>3490</v>
      </c>
      <c r="I144" s="380">
        <v>43276</v>
      </c>
      <c r="J144" s="380">
        <v>12400000</v>
      </c>
    </row>
    <row r="145" spans="2:10" ht="12.95" customHeight="1">
      <c r="B145" s="379" t="s">
        <v>2211</v>
      </c>
      <c r="C145" s="380">
        <v>3655</v>
      </c>
      <c r="D145" s="380">
        <v>516586</v>
      </c>
      <c r="E145" s="380">
        <v>1875460140</v>
      </c>
      <c r="F145" s="380">
        <v>3650</v>
      </c>
      <c r="G145" s="380">
        <v>3750</v>
      </c>
      <c r="H145" s="380">
        <v>3540</v>
      </c>
      <c r="I145" s="380">
        <v>45322</v>
      </c>
      <c r="J145" s="380">
        <v>12400000</v>
      </c>
    </row>
    <row r="146" spans="2:10" ht="12.95" customHeight="1">
      <c r="B146" s="379" t="s">
        <v>2212</v>
      </c>
      <c r="C146" s="380">
        <v>3655</v>
      </c>
      <c r="D146" s="380">
        <v>1245638</v>
      </c>
      <c r="E146" s="380">
        <v>4458010270</v>
      </c>
      <c r="F146" s="380">
        <v>3345</v>
      </c>
      <c r="G146" s="380">
        <v>3720</v>
      </c>
      <c r="H146" s="380">
        <v>3305</v>
      </c>
      <c r="I146" s="380">
        <v>45322</v>
      </c>
      <c r="J146" s="380">
        <v>12400000</v>
      </c>
    </row>
    <row r="147" spans="2:10" ht="12.95" customHeight="1">
      <c r="B147" s="379" t="s">
        <v>2215</v>
      </c>
      <c r="C147" s="380">
        <v>3395</v>
      </c>
      <c r="D147" s="380">
        <v>267882</v>
      </c>
      <c r="E147" s="380">
        <v>926887435</v>
      </c>
      <c r="F147" s="380">
        <v>3530</v>
      </c>
      <c r="G147" s="380">
        <v>3570</v>
      </c>
      <c r="H147" s="380">
        <v>3390</v>
      </c>
      <c r="I147" s="380">
        <v>42098</v>
      </c>
      <c r="J147" s="380">
        <v>12400000</v>
      </c>
    </row>
    <row r="148" spans="2:10" ht="12.95" customHeight="1">
      <c r="B148" s="379" t="s">
        <v>2216</v>
      </c>
      <c r="C148" s="380">
        <v>3530</v>
      </c>
      <c r="D148" s="380">
        <v>487448</v>
      </c>
      <c r="E148" s="380">
        <v>1693707745</v>
      </c>
      <c r="F148" s="380">
        <v>3405</v>
      </c>
      <c r="G148" s="380">
        <v>3535</v>
      </c>
      <c r="H148" s="380">
        <v>3395</v>
      </c>
      <c r="I148" s="380">
        <v>43772</v>
      </c>
      <c r="J148" s="380">
        <v>12400000</v>
      </c>
    </row>
    <row r="149" spans="2:10" ht="12.95" customHeight="1">
      <c r="B149" s="379" t="s">
        <v>2217</v>
      </c>
      <c r="C149" s="380">
        <v>3350</v>
      </c>
      <c r="D149" s="380">
        <v>311648</v>
      </c>
      <c r="E149" s="380">
        <v>1044998830</v>
      </c>
      <c r="F149" s="380">
        <v>3225</v>
      </c>
      <c r="G149" s="380">
        <v>3490</v>
      </c>
      <c r="H149" s="380">
        <v>3210</v>
      </c>
      <c r="I149" s="380">
        <v>41540</v>
      </c>
      <c r="J149" s="380">
        <v>12400000</v>
      </c>
    </row>
    <row r="150" spans="2:10" ht="12.95" customHeight="1">
      <c r="B150" s="379" t="s">
        <v>2218</v>
      </c>
      <c r="C150" s="380">
        <v>3215</v>
      </c>
      <c r="D150" s="380">
        <v>50478</v>
      </c>
      <c r="E150" s="380">
        <v>162967850</v>
      </c>
      <c r="F150" s="380">
        <v>3195</v>
      </c>
      <c r="G150" s="380">
        <v>3270</v>
      </c>
      <c r="H150" s="380">
        <v>3165</v>
      </c>
      <c r="I150" s="380">
        <v>39866</v>
      </c>
      <c r="J150" s="380">
        <v>12400000</v>
      </c>
    </row>
    <row r="151" spans="2:10" ht="12.95" customHeight="1">
      <c r="B151" s="379" t="s">
        <v>2219</v>
      </c>
      <c r="C151" s="380">
        <v>3190</v>
      </c>
      <c r="D151" s="380">
        <v>18298</v>
      </c>
      <c r="E151" s="380">
        <v>57884155</v>
      </c>
      <c r="F151" s="380">
        <v>3175</v>
      </c>
      <c r="G151" s="380">
        <v>3200</v>
      </c>
      <c r="H151" s="380">
        <v>3140</v>
      </c>
      <c r="I151" s="380">
        <v>39556</v>
      </c>
      <c r="J151" s="380">
        <v>12400000</v>
      </c>
    </row>
    <row r="152" spans="2:10" ht="12.95" customHeight="1">
      <c r="B152" s="379" t="s">
        <v>2221</v>
      </c>
      <c r="C152" s="380">
        <v>3175</v>
      </c>
      <c r="D152" s="380">
        <v>21260</v>
      </c>
      <c r="E152" s="380">
        <v>66926030</v>
      </c>
      <c r="F152" s="380">
        <v>3165</v>
      </c>
      <c r="G152" s="380">
        <v>3175</v>
      </c>
      <c r="H152" s="380">
        <v>3120</v>
      </c>
      <c r="I152" s="380">
        <v>39370</v>
      </c>
      <c r="J152" s="380">
        <v>12400000</v>
      </c>
    </row>
    <row r="153" spans="2:10" ht="12.95" customHeight="1">
      <c r="B153" s="379" t="s">
        <v>2222</v>
      </c>
      <c r="C153" s="380">
        <v>3145</v>
      </c>
      <c r="D153" s="380">
        <v>29820</v>
      </c>
      <c r="E153" s="380">
        <v>93658720</v>
      </c>
      <c r="F153" s="380">
        <v>3125</v>
      </c>
      <c r="G153" s="380">
        <v>3180</v>
      </c>
      <c r="H153" s="380">
        <v>3125</v>
      </c>
      <c r="I153" s="380">
        <v>38998</v>
      </c>
      <c r="J153" s="380">
        <v>12400000</v>
      </c>
    </row>
    <row r="154" spans="2:10" ht="12.95" customHeight="1">
      <c r="B154" s="379" t="s">
        <v>2223</v>
      </c>
      <c r="C154" s="380">
        <v>3130</v>
      </c>
      <c r="D154" s="380">
        <v>84213</v>
      </c>
      <c r="E154" s="380">
        <v>265208255</v>
      </c>
      <c r="F154" s="380">
        <v>3240</v>
      </c>
      <c r="G154" s="380">
        <v>3240</v>
      </c>
      <c r="H154" s="380">
        <v>3085</v>
      </c>
      <c r="I154" s="380">
        <v>38812</v>
      </c>
      <c r="J154" s="380">
        <v>12400000</v>
      </c>
    </row>
    <row r="155" spans="2:10" ht="12.95" customHeight="1">
      <c r="B155" s="379" t="s">
        <v>2224</v>
      </c>
      <c r="C155" s="380">
        <v>3240</v>
      </c>
      <c r="D155" s="380">
        <v>32657</v>
      </c>
      <c r="E155" s="380">
        <v>105060150</v>
      </c>
      <c r="F155" s="380">
        <v>3245</v>
      </c>
      <c r="G155" s="380">
        <v>3260</v>
      </c>
      <c r="H155" s="380">
        <v>3190</v>
      </c>
      <c r="I155" s="380">
        <v>40176</v>
      </c>
      <c r="J155" s="380">
        <v>12400000</v>
      </c>
    </row>
    <row r="156" spans="2:10" ht="12.95" customHeight="1">
      <c r="B156" s="379" t="s">
        <v>2226</v>
      </c>
      <c r="C156" s="380">
        <v>3250</v>
      </c>
      <c r="D156" s="380">
        <v>38253</v>
      </c>
      <c r="E156" s="380">
        <v>123781510</v>
      </c>
      <c r="F156" s="380">
        <v>3260</v>
      </c>
      <c r="G156" s="380">
        <v>3275</v>
      </c>
      <c r="H156" s="380">
        <v>3200</v>
      </c>
      <c r="I156" s="380">
        <v>40300</v>
      </c>
      <c r="J156" s="380">
        <v>12400000</v>
      </c>
    </row>
    <row r="157" spans="2:10" ht="12.95" customHeight="1">
      <c r="B157" s="379" t="s">
        <v>2227</v>
      </c>
      <c r="C157" s="380">
        <v>3280</v>
      </c>
      <c r="D157" s="380">
        <v>50680</v>
      </c>
      <c r="E157" s="380">
        <v>164421360</v>
      </c>
      <c r="F157" s="380">
        <v>3240</v>
      </c>
      <c r="G157" s="380">
        <v>3290</v>
      </c>
      <c r="H157" s="380">
        <v>3195</v>
      </c>
      <c r="I157" s="380">
        <v>40672</v>
      </c>
      <c r="J157" s="380">
        <v>12400000</v>
      </c>
    </row>
    <row r="158" spans="2:10" ht="12.95" customHeight="1">
      <c r="B158" s="379" t="s">
        <v>2228</v>
      </c>
      <c r="C158" s="380">
        <v>3275</v>
      </c>
      <c r="D158" s="380">
        <v>45590</v>
      </c>
      <c r="E158" s="380">
        <v>146803000</v>
      </c>
      <c r="F158" s="380">
        <v>3205</v>
      </c>
      <c r="G158" s="380">
        <v>3280</v>
      </c>
      <c r="H158" s="380">
        <v>3175</v>
      </c>
      <c r="I158" s="380">
        <v>40610</v>
      </c>
      <c r="J158" s="380">
        <v>12400000</v>
      </c>
    </row>
    <row r="159" spans="2:10" ht="12.95" customHeight="1">
      <c r="B159" s="379" t="s">
        <v>2229</v>
      </c>
      <c r="C159" s="380">
        <v>3235</v>
      </c>
      <c r="D159" s="380">
        <v>27827</v>
      </c>
      <c r="E159" s="380">
        <v>89783350</v>
      </c>
      <c r="F159" s="380">
        <v>3190</v>
      </c>
      <c r="G159" s="380">
        <v>3255</v>
      </c>
      <c r="H159" s="380">
        <v>3190</v>
      </c>
      <c r="I159" s="380">
        <v>40114</v>
      </c>
      <c r="J159" s="380">
        <v>12400000</v>
      </c>
    </row>
    <row r="160" spans="2:10" ht="12.95" customHeight="1">
      <c r="B160" s="379" t="s">
        <v>2230</v>
      </c>
      <c r="C160" s="380">
        <v>3205</v>
      </c>
      <c r="D160" s="380">
        <v>62425</v>
      </c>
      <c r="E160" s="380">
        <v>199699130</v>
      </c>
      <c r="F160" s="380">
        <v>3170</v>
      </c>
      <c r="G160" s="380">
        <v>3255</v>
      </c>
      <c r="H160" s="380">
        <v>3160</v>
      </c>
      <c r="I160" s="380">
        <v>39742</v>
      </c>
      <c r="J160" s="380">
        <v>12400000</v>
      </c>
    </row>
    <row r="161" spans="2:10" ht="12.95" customHeight="1">
      <c r="B161" s="379" t="s">
        <v>2232</v>
      </c>
      <c r="C161" s="380">
        <v>3200</v>
      </c>
      <c r="D161" s="380">
        <v>24470</v>
      </c>
      <c r="E161" s="380">
        <v>78758675</v>
      </c>
      <c r="F161" s="380">
        <v>3260</v>
      </c>
      <c r="G161" s="380">
        <v>3285</v>
      </c>
      <c r="H161" s="380">
        <v>3190</v>
      </c>
      <c r="I161" s="380">
        <v>39680</v>
      </c>
      <c r="J161" s="380">
        <v>12400000</v>
      </c>
    </row>
    <row r="162" spans="2:10" ht="12.95" customHeight="1">
      <c r="B162" s="379" t="s">
        <v>2233</v>
      </c>
      <c r="C162" s="380">
        <v>3270</v>
      </c>
      <c r="D162" s="380">
        <v>67190</v>
      </c>
      <c r="E162" s="380">
        <v>214731135</v>
      </c>
      <c r="F162" s="380">
        <v>3190</v>
      </c>
      <c r="G162" s="380">
        <v>3275</v>
      </c>
      <c r="H162" s="380">
        <v>3150</v>
      </c>
      <c r="I162" s="380">
        <v>40548</v>
      </c>
      <c r="J162" s="380">
        <v>12400000</v>
      </c>
    </row>
    <row r="163" spans="2:10" ht="12.95" customHeight="1">
      <c r="B163" s="379" t="s">
        <v>2235</v>
      </c>
      <c r="C163" s="380">
        <v>3240</v>
      </c>
      <c r="D163" s="380">
        <v>31300</v>
      </c>
      <c r="E163" s="380">
        <v>100560635</v>
      </c>
      <c r="F163" s="380">
        <v>3240</v>
      </c>
      <c r="G163" s="380">
        <v>3250</v>
      </c>
      <c r="H163" s="380">
        <v>3200</v>
      </c>
      <c r="I163" s="380">
        <v>40176</v>
      </c>
      <c r="J163" s="380">
        <v>12400000</v>
      </c>
    </row>
    <row r="164" spans="2:10" ht="12.95" customHeight="1">
      <c r="B164" s="379" t="s">
        <v>2236</v>
      </c>
      <c r="C164" s="380">
        <v>3245</v>
      </c>
      <c r="D164" s="380">
        <v>29499</v>
      </c>
      <c r="E164" s="380">
        <v>96011915</v>
      </c>
      <c r="F164" s="380">
        <v>3250</v>
      </c>
      <c r="G164" s="380">
        <v>3295</v>
      </c>
      <c r="H164" s="380">
        <v>3235</v>
      </c>
      <c r="I164" s="380">
        <v>40238</v>
      </c>
      <c r="J164" s="380">
        <v>12400000</v>
      </c>
    </row>
    <row r="165" spans="2:10" ht="12.95" customHeight="1">
      <c r="B165" s="379" t="s">
        <v>2237</v>
      </c>
      <c r="C165" s="380">
        <v>3290</v>
      </c>
      <c r="D165" s="380">
        <v>66800</v>
      </c>
      <c r="E165" s="380">
        <v>218753920</v>
      </c>
      <c r="F165" s="380">
        <v>3215</v>
      </c>
      <c r="G165" s="380">
        <v>3305</v>
      </c>
      <c r="H165" s="380">
        <v>3215</v>
      </c>
      <c r="I165" s="380">
        <v>40796</v>
      </c>
      <c r="J165" s="380">
        <v>12400000</v>
      </c>
    </row>
    <row r="166" spans="2:10" ht="12.95" customHeight="1">
      <c r="B166" s="379" t="s">
        <v>2238</v>
      </c>
      <c r="C166" s="380">
        <v>3185</v>
      </c>
      <c r="D166" s="380">
        <v>86460</v>
      </c>
      <c r="E166" s="380">
        <v>276928780</v>
      </c>
      <c r="F166" s="380">
        <v>3285</v>
      </c>
      <c r="G166" s="380">
        <v>3285</v>
      </c>
      <c r="H166" s="380">
        <v>3170</v>
      </c>
      <c r="I166" s="380">
        <v>39494</v>
      </c>
      <c r="J166" s="380">
        <v>12400000</v>
      </c>
    </row>
    <row r="167" spans="2:10" ht="12.95" customHeight="1">
      <c r="B167" s="379" t="s">
        <v>2239</v>
      </c>
      <c r="C167" s="380">
        <v>3220</v>
      </c>
      <c r="D167" s="380">
        <v>118652</v>
      </c>
      <c r="E167" s="380">
        <v>388198470</v>
      </c>
      <c r="F167" s="380">
        <v>3370</v>
      </c>
      <c r="G167" s="380">
        <v>3370</v>
      </c>
      <c r="H167" s="380">
        <v>3205</v>
      </c>
      <c r="I167" s="380">
        <v>39928</v>
      </c>
      <c r="J167" s="380">
        <v>12400000</v>
      </c>
    </row>
    <row r="168" spans="2:10" ht="12.95" customHeight="1">
      <c r="B168" s="379" t="s">
        <v>2240</v>
      </c>
      <c r="C168" s="380">
        <v>3215</v>
      </c>
      <c r="D168" s="380">
        <v>58846</v>
      </c>
      <c r="E168" s="380">
        <v>189707830</v>
      </c>
      <c r="F168" s="380">
        <v>3240</v>
      </c>
      <c r="G168" s="380">
        <v>3245</v>
      </c>
      <c r="H168" s="380">
        <v>3170</v>
      </c>
      <c r="I168" s="380">
        <v>39866</v>
      </c>
      <c r="J168" s="380">
        <v>12400000</v>
      </c>
    </row>
    <row r="169" spans="2:10" ht="12.95" customHeight="1">
      <c r="B169" s="379" t="s">
        <v>2243</v>
      </c>
      <c r="C169" s="380">
        <v>3240</v>
      </c>
      <c r="D169" s="380">
        <v>162077</v>
      </c>
      <c r="E169" s="380">
        <v>527462710</v>
      </c>
      <c r="F169" s="380">
        <v>3115</v>
      </c>
      <c r="G169" s="380">
        <v>3420</v>
      </c>
      <c r="H169" s="380">
        <v>3115</v>
      </c>
      <c r="I169" s="380">
        <v>40176</v>
      </c>
      <c r="J169" s="380">
        <v>12400000</v>
      </c>
    </row>
    <row r="170" spans="2:10" ht="12.95" customHeight="1">
      <c r="B170" s="379" t="s">
        <v>2245</v>
      </c>
      <c r="C170" s="380">
        <v>3085</v>
      </c>
      <c r="D170" s="380">
        <v>105434</v>
      </c>
      <c r="E170" s="380">
        <v>326475295</v>
      </c>
      <c r="F170" s="380">
        <v>3065</v>
      </c>
      <c r="G170" s="380">
        <v>3170</v>
      </c>
      <c r="H170" s="380">
        <v>3005</v>
      </c>
      <c r="I170" s="380">
        <v>38254</v>
      </c>
      <c r="J170" s="380">
        <v>12400000</v>
      </c>
    </row>
    <row r="171" spans="2:10" ht="12.95" customHeight="1">
      <c r="B171" s="379" t="s">
        <v>2247</v>
      </c>
      <c r="C171" s="380">
        <v>3080</v>
      </c>
      <c r="D171" s="380">
        <v>60911</v>
      </c>
      <c r="E171" s="380">
        <v>183633650</v>
      </c>
      <c r="F171" s="380">
        <v>2975</v>
      </c>
      <c r="G171" s="380">
        <v>3080</v>
      </c>
      <c r="H171" s="380">
        <v>2950</v>
      </c>
      <c r="I171" s="380">
        <v>38192</v>
      </c>
      <c r="J171" s="380">
        <v>12400000</v>
      </c>
    </row>
    <row r="172" spans="2:10" ht="12.95" customHeight="1">
      <c r="B172" s="379" t="s">
        <v>2248</v>
      </c>
      <c r="C172" s="380">
        <v>2975</v>
      </c>
      <c r="D172" s="380">
        <v>185614</v>
      </c>
      <c r="E172" s="380">
        <v>547779165</v>
      </c>
      <c r="F172" s="380">
        <v>2890</v>
      </c>
      <c r="G172" s="380">
        <v>3110</v>
      </c>
      <c r="H172" s="380">
        <v>2835</v>
      </c>
      <c r="I172" s="380">
        <v>36890</v>
      </c>
      <c r="J172" s="380">
        <v>12400000</v>
      </c>
    </row>
    <row r="173" spans="2:10" ht="12.95" customHeight="1">
      <c r="B173" s="379" t="s">
        <v>2249</v>
      </c>
      <c r="C173" s="380">
        <v>2970</v>
      </c>
      <c r="D173" s="380">
        <v>218050</v>
      </c>
      <c r="E173" s="380">
        <v>665953930</v>
      </c>
      <c r="F173" s="380">
        <v>3130</v>
      </c>
      <c r="G173" s="380">
        <v>3195</v>
      </c>
      <c r="H173" s="380">
        <v>2970</v>
      </c>
      <c r="I173" s="380">
        <v>36828</v>
      </c>
      <c r="J173" s="380">
        <v>12400000</v>
      </c>
    </row>
    <row r="174" spans="2:10" ht="12.95" customHeight="1">
      <c r="B174" s="379" t="s">
        <v>2250</v>
      </c>
      <c r="C174" s="380">
        <v>3130</v>
      </c>
      <c r="D174" s="380">
        <v>465922</v>
      </c>
      <c r="E174" s="380">
        <v>1528786840</v>
      </c>
      <c r="F174" s="380">
        <v>3460</v>
      </c>
      <c r="G174" s="380">
        <v>3465</v>
      </c>
      <c r="H174" s="380">
        <v>3020</v>
      </c>
      <c r="I174" s="380">
        <v>38812</v>
      </c>
      <c r="J174" s="380">
        <v>12400000</v>
      </c>
    </row>
    <row r="175" spans="2:10" ht="12.95" customHeight="1">
      <c r="B175" s="379" t="s">
        <v>2251</v>
      </c>
      <c r="C175" s="380">
        <v>3450</v>
      </c>
      <c r="D175" s="380">
        <v>1166149</v>
      </c>
      <c r="E175" s="380">
        <v>3964785225</v>
      </c>
      <c r="F175" s="380">
        <v>3300</v>
      </c>
      <c r="G175" s="380">
        <v>3625</v>
      </c>
      <c r="H175" s="380">
        <v>3200</v>
      </c>
      <c r="I175" s="380">
        <v>42780</v>
      </c>
      <c r="J175" s="380">
        <v>12400000</v>
      </c>
    </row>
    <row r="176" spans="2:10" ht="12.95" customHeight="1">
      <c r="B176" s="379" t="s">
        <v>2252</v>
      </c>
      <c r="C176" s="380">
        <v>3300</v>
      </c>
      <c r="D176" s="380">
        <v>79816</v>
      </c>
      <c r="E176" s="380">
        <v>260947870</v>
      </c>
      <c r="F176" s="380">
        <v>3220</v>
      </c>
      <c r="G176" s="380">
        <v>3345</v>
      </c>
      <c r="H176" s="380">
        <v>3180</v>
      </c>
      <c r="I176" s="380">
        <v>40920</v>
      </c>
      <c r="J176" s="380">
        <v>12400000</v>
      </c>
    </row>
    <row r="177" spans="2:10" ht="12.95" customHeight="1">
      <c r="B177" s="379" t="s">
        <v>2253</v>
      </c>
      <c r="C177" s="380">
        <v>3220</v>
      </c>
      <c r="D177" s="380">
        <v>89560</v>
      </c>
      <c r="E177" s="380">
        <v>288280605</v>
      </c>
      <c r="F177" s="380">
        <v>3205</v>
      </c>
      <c r="G177" s="380">
        <v>3310</v>
      </c>
      <c r="H177" s="380">
        <v>3180</v>
      </c>
      <c r="I177" s="380">
        <v>39928</v>
      </c>
      <c r="J177" s="380">
        <v>12400000</v>
      </c>
    </row>
    <row r="178" spans="2:10" ht="12.95" customHeight="1">
      <c r="B178" s="379" t="s">
        <v>2254</v>
      </c>
      <c r="C178" s="380">
        <v>3235</v>
      </c>
      <c r="D178" s="380">
        <v>378306</v>
      </c>
      <c r="E178" s="380">
        <v>1255370890</v>
      </c>
      <c r="F178" s="380">
        <v>3145</v>
      </c>
      <c r="G178" s="380">
        <v>3435</v>
      </c>
      <c r="H178" s="380">
        <v>3145</v>
      </c>
      <c r="I178" s="380">
        <v>40114</v>
      </c>
      <c r="J178" s="380">
        <v>12400000</v>
      </c>
    </row>
    <row r="179" spans="2:10" ht="12.95" customHeight="1">
      <c r="B179" s="379" t="s">
        <v>2255</v>
      </c>
      <c r="C179" s="380">
        <v>3145</v>
      </c>
      <c r="D179" s="380">
        <v>13790</v>
      </c>
      <c r="E179" s="380">
        <v>43415710</v>
      </c>
      <c r="F179" s="380">
        <v>3125</v>
      </c>
      <c r="G179" s="380">
        <v>3205</v>
      </c>
      <c r="H179" s="380">
        <v>3100</v>
      </c>
      <c r="I179" s="380">
        <v>38998</v>
      </c>
      <c r="J179" s="380">
        <v>12400000</v>
      </c>
    </row>
    <row r="180" spans="2:10" ht="12.95" customHeight="1">
      <c r="B180" s="379" t="s">
        <v>2256</v>
      </c>
      <c r="C180" s="380">
        <v>3185</v>
      </c>
      <c r="D180" s="380">
        <v>5658</v>
      </c>
      <c r="E180" s="380">
        <v>17833235</v>
      </c>
      <c r="F180" s="380">
        <v>3180</v>
      </c>
      <c r="G180" s="380">
        <v>3205</v>
      </c>
      <c r="H180" s="380">
        <v>3130</v>
      </c>
      <c r="I180" s="380">
        <v>39494</v>
      </c>
      <c r="J180" s="380">
        <v>12400000</v>
      </c>
    </row>
    <row r="181" spans="2:10" ht="12.95" customHeight="1">
      <c r="B181" s="379" t="s">
        <v>2257</v>
      </c>
      <c r="C181" s="380">
        <v>3140</v>
      </c>
      <c r="D181" s="380">
        <v>17895</v>
      </c>
      <c r="E181" s="380">
        <v>56281740</v>
      </c>
      <c r="F181" s="380">
        <v>3100</v>
      </c>
      <c r="G181" s="380">
        <v>3180</v>
      </c>
      <c r="H181" s="380">
        <v>3100</v>
      </c>
      <c r="I181" s="380">
        <v>38936</v>
      </c>
      <c r="J181" s="380">
        <v>12400000</v>
      </c>
    </row>
    <row r="182" spans="2:10" ht="12.95" customHeight="1">
      <c r="B182" s="379" t="s">
        <v>2258</v>
      </c>
      <c r="C182" s="380">
        <v>3095</v>
      </c>
      <c r="D182" s="380">
        <v>35960</v>
      </c>
      <c r="E182" s="380">
        <v>110429950</v>
      </c>
      <c r="F182" s="380">
        <v>3040</v>
      </c>
      <c r="G182" s="380">
        <v>3110</v>
      </c>
      <c r="H182" s="380">
        <v>3035</v>
      </c>
      <c r="I182" s="380">
        <v>38378</v>
      </c>
      <c r="J182" s="380">
        <v>12400000</v>
      </c>
    </row>
    <row r="183" spans="2:10" ht="12.95" customHeight="1">
      <c r="B183" s="379" t="s">
        <v>2259</v>
      </c>
      <c r="C183" s="380">
        <v>3090</v>
      </c>
      <c r="D183" s="380">
        <v>24828</v>
      </c>
      <c r="E183" s="380">
        <v>76274780</v>
      </c>
      <c r="F183" s="380">
        <v>3040</v>
      </c>
      <c r="G183" s="380">
        <v>3105</v>
      </c>
      <c r="H183" s="380">
        <v>3040</v>
      </c>
      <c r="I183" s="380">
        <v>38316</v>
      </c>
      <c r="J183" s="380">
        <v>12400000</v>
      </c>
    </row>
    <row r="184" spans="2:10" ht="12.95" customHeight="1">
      <c r="B184" s="379" t="s">
        <v>2260</v>
      </c>
      <c r="C184" s="380">
        <v>3070</v>
      </c>
      <c r="D184" s="380">
        <v>48454</v>
      </c>
      <c r="E184" s="380">
        <v>146757325</v>
      </c>
      <c r="F184" s="380">
        <v>2900</v>
      </c>
      <c r="G184" s="380">
        <v>3145</v>
      </c>
      <c r="H184" s="380">
        <v>2900</v>
      </c>
      <c r="I184" s="380">
        <v>38068</v>
      </c>
      <c r="J184" s="380">
        <v>12400000</v>
      </c>
    </row>
    <row r="185" spans="2:10" ht="12.95" customHeight="1">
      <c r="B185" s="379" t="s">
        <v>2261</v>
      </c>
      <c r="C185" s="380">
        <v>3005</v>
      </c>
      <c r="D185" s="380">
        <v>79932</v>
      </c>
      <c r="E185" s="380">
        <v>242300090</v>
      </c>
      <c r="F185" s="380">
        <v>3010</v>
      </c>
      <c r="G185" s="380">
        <v>3185</v>
      </c>
      <c r="H185" s="380">
        <v>2920</v>
      </c>
      <c r="I185" s="380">
        <v>37262</v>
      </c>
      <c r="J185" s="380">
        <v>12400000</v>
      </c>
    </row>
    <row r="186" spans="2:10" ht="12.95" customHeight="1">
      <c r="B186" s="379" t="s">
        <v>2262</v>
      </c>
      <c r="C186" s="380">
        <v>3205</v>
      </c>
      <c r="D186" s="380">
        <v>68876</v>
      </c>
      <c r="E186" s="380">
        <v>219534455</v>
      </c>
      <c r="F186" s="380">
        <v>3215</v>
      </c>
      <c r="G186" s="380">
        <v>3250</v>
      </c>
      <c r="H186" s="380">
        <v>3160</v>
      </c>
      <c r="I186" s="380">
        <v>39742</v>
      </c>
      <c r="J186" s="380">
        <v>12400000</v>
      </c>
    </row>
    <row r="187" spans="2:10" ht="12.95" customHeight="1">
      <c r="B187" s="379" t="s">
        <v>2263</v>
      </c>
      <c r="C187" s="380">
        <v>3280</v>
      </c>
      <c r="D187" s="380">
        <v>29970</v>
      </c>
      <c r="E187" s="380">
        <v>98134265</v>
      </c>
      <c r="F187" s="380">
        <v>3250</v>
      </c>
      <c r="G187" s="380">
        <v>3350</v>
      </c>
      <c r="H187" s="380">
        <v>3250</v>
      </c>
      <c r="I187" s="380">
        <v>40672</v>
      </c>
      <c r="J187" s="380">
        <v>12400000</v>
      </c>
    </row>
    <row r="188" spans="2:10" ht="12.95" customHeight="1">
      <c r="B188" s="379" t="s">
        <v>2264</v>
      </c>
      <c r="C188" s="380">
        <v>3280</v>
      </c>
      <c r="D188" s="380">
        <v>85552</v>
      </c>
      <c r="E188" s="380">
        <v>281935765</v>
      </c>
      <c r="F188" s="380">
        <v>3310</v>
      </c>
      <c r="G188" s="380">
        <v>3345</v>
      </c>
      <c r="H188" s="380">
        <v>3240</v>
      </c>
      <c r="I188" s="380">
        <v>40672</v>
      </c>
      <c r="J188" s="380">
        <v>12400000</v>
      </c>
    </row>
    <row r="189" spans="2:10" ht="12.95" customHeight="1">
      <c r="B189" s="379" t="s">
        <v>2265</v>
      </c>
      <c r="C189" s="380">
        <v>3310</v>
      </c>
      <c r="D189" s="380">
        <v>100071</v>
      </c>
      <c r="E189" s="380">
        <v>333770615</v>
      </c>
      <c r="F189" s="380">
        <v>3325</v>
      </c>
      <c r="G189" s="380">
        <v>3400</v>
      </c>
      <c r="H189" s="380">
        <v>3300</v>
      </c>
      <c r="I189" s="380">
        <v>41044</v>
      </c>
      <c r="J189" s="380">
        <v>12400000</v>
      </c>
    </row>
    <row r="190" spans="2:10" ht="12.95" customHeight="1">
      <c r="B190" s="379" t="s">
        <v>2266</v>
      </c>
      <c r="C190" s="380">
        <v>3370</v>
      </c>
      <c r="D190" s="380">
        <v>1021707</v>
      </c>
      <c r="E190" s="380">
        <v>3561436100</v>
      </c>
      <c r="F190" s="380">
        <v>3220</v>
      </c>
      <c r="G190" s="380">
        <v>3730</v>
      </c>
      <c r="H190" s="380">
        <v>3210</v>
      </c>
      <c r="I190" s="380">
        <v>41788</v>
      </c>
      <c r="J190" s="380">
        <v>12400000</v>
      </c>
    </row>
    <row r="191" spans="2:10" ht="12.95" customHeight="1">
      <c r="B191" s="379" t="s">
        <v>2267</v>
      </c>
      <c r="C191" s="380">
        <v>3240</v>
      </c>
      <c r="D191" s="380">
        <v>20065</v>
      </c>
      <c r="E191" s="380">
        <v>64374560</v>
      </c>
      <c r="F191" s="380">
        <v>3170</v>
      </c>
      <c r="G191" s="380">
        <v>3240</v>
      </c>
      <c r="H191" s="380">
        <v>3170</v>
      </c>
      <c r="I191" s="380">
        <v>40176</v>
      </c>
      <c r="J191" s="380">
        <v>12400000</v>
      </c>
    </row>
  </sheetData>
  <phoneticPr fontId="29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1"/>
    <pageSetUpPr autoPageBreaks="0"/>
  </sheetPr>
  <dimension ref="B2:AB518"/>
  <sheetViews>
    <sheetView workbookViewId="0"/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2" width="17.625" style="49" customWidth="1"/>
    <col min="13" max="13" width="16.375" style="49" bestFit="1" customWidth="1"/>
    <col min="14" max="15" width="16.375" style="49" customWidth="1"/>
    <col min="16" max="16" width="11.375" style="49" customWidth="1"/>
    <col min="17" max="17" width="9" style="49"/>
    <col min="18" max="18" width="9.125" style="49" bestFit="1" customWidth="1"/>
    <col min="19" max="25" width="9" style="49"/>
    <col min="26" max="26" width="12.5" style="49" customWidth="1"/>
    <col min="27" max="16384" width="9" style="49"/>
  </cols>
  <sheetData>
    <row r="2" spans="2:7" ht="12" customHeight="1">
      <c r="B2" s="115" t="s">
        <v>2268</v>
      </c>
      <c r="C2" s="120">
        <v>2018</v>
      </c>
      <c r="F2" s="118" t="s">
        <v>2269</v>
      </c>
      <c r="G2" s="119" t="s">
        <v>2270</v>
      </c>
    </row>
    <row r="3" spans="2:7" ht="12" customHeight="1">
      <c r="B3" s="116"/>
      <c r="C3" s="117" t="s">
        <v>2271</v>
      </c>
      <c r="F3" s="101" t="s">
        <v>2272</v>
      </c>
      <c r="G3" s="230">
        <f>G4+G5</f>
        <v>132124.24067699999</v>
      </c>
    </row>
    <row r="4" spans="2:7" ht="12" customHeight="1">
      <c r="B4" s="100" t="s">
        <v>2273</v>
      </c>
      <c r="C4" s="231">
        <f>K34/10^6</f>
        <v>475190.99664799997</v>
      </c>
      <c r="F4" s="106" t="s">
        <v>2274</v>
      </c>
      <c r="G4" s="231">
        <f>C36/10^6</f>
        <v>131918.897677</v>
      </c>
    </row>
    <row r="5" spans="2:7" ht="12" customHeight="1">
      <c r="B5" s="100" t="s">
        <v>2275</v>
      </c>
      <c r="C5" s="231">
        <f>K38/10^6</f>
        <v>67108.168917000003</v>
      </c>
      <c r="F5" s="106" t="s">
        <v>2276</v>
      </c>
      <c r="G5" s="231">
        <f>E85/10^3</f>
        <v>205.34299999999999</v>
      </c>
    </row>
    <row r="6" spans="2:7" ht="12" customHeight="1">
      <c r="B6" s="100" t="s">
        <v>2277</v>
      </c>
      <c r="C6" s="231">
        <f>(O72)/10^3</f>
        <v>2825.8789999999999</v>
      </c>
      <c r="F6" s="103" t="s">
        <v>2278</v>
      </c>
      <c r="G6" s="232">
        <f t="shared" ref="G6" si="0">SUM(G7:G9)</f>
        <v>11064</v>
      </c>
    </row>
    <row r="7" spans="2:7" ht="12" customHeight="1">
      <c r="B7" s="100" t="s">
        <v>2279</v>
      </c>
      <c r="C7" s="231">
        <f>C5+C6</f>
        <v>69934.047917000004</v>
      </c>
      <c r="F7" s="108" t="s">
        <v>2280</v>
      </c>
      <c r="G7" s="233">
        <v>0</v>
      </c>
    </row>
    <row r="8" spans="2:7" ht="12" customHeight="1" thickBot="1">
      <c r="B8" s="110" t="s">
        <v>2281</v>
      </c>
      <c r="C8" s="234">
        <f>K47/10^6</f>
        <v>49227.487717999997</v>
      </c>
      <c r="F8" s="108" t="s">
        <v>2282</v>
      </c>
      <c r="G8" s="233">
        <f>E109/10^3</f>
        <v>11064</v>
      </c>
    </row>
    <row r="9" spans="2:7" ht="12" customHeight="1" thickTop="1">
      <c r="C9" s="235"/>
      <c r="F9" s="108" t="s">
        <v>2283</v>
      </c>
      <c r="G9" s="236">
        <v>0</v>
      </c>
    </row>
    <row r="10" spans="2:7" ht="12" customHeight="1">
      <c r="C10" s="235"/>
      <c r="F10" s="103" t="s">
        <v>2284</v>
      </c>
      <c r="G10" s="232">
        <f>SUM(G11:G17)</f>
        <v>152156.870069</v>
      </c>
    </row>
    <row r="11" spans="2:7" ht="12" customHeight="1">
      <c r="F11" s="106" t="s">
        <v>2285</v>
      </c>
      <c r="G11" s="233">
        <f>E86/10^3</f>
        <v>28.5</v>
      </c>
    </row>
    <row r="12" spans="2:7" ht="12" customHeight="1">
      <c r="F12" s="106" t="s">
        <v>2286</v>
      </c>
      <c r="G12" s="233">
        <f>C50/10^6</f>
        <v>29917.039606999999</v>
      </c>
    </row>
    <row r="13" spans="2:7" ht="12" customHeight="1">
      <c r="F13" s="106" t="s">
        <v>2287</v>
      </c>
      <c r="G13" s="233">
        <f>C46/10^6</f>
        <v>33763.054028999999</v>
      </c>
    </row>
    <row r="14" spans="2:7" ht="12" customHeight="1">
      <c r="F14" s="106" t="s">
        <v>2288</v>
      </c>
      <c r="G14" s="233">
        <f>(C39+C48)/10^6</f>
        <v>8986.8591620000007</v>
      </c>
    </row>
    <row r="15" spans="2:7" ht="12" customHeight="1">
      <c r="F15" s="106" t="s">
        <v>2289</v>
      </c>
      <c r="G15" s="235">
        <f>(C40+C49)/10^6</f>
        <v>49680.785271000001</v>
      </c>
    </row>
    <row r="16" spans="2:7" ht="12" customHeight="1">
      <c r="F16" s="106" t="s">
        <v>2290</v>
      </c>
      <c r="G16" s="233"/>
    </row>
    <row r="17" spans="2:28" ht="12" customHeight="1">
      <c r="F17" s="106" t="s">
        <v>2291</v>
      </c>
      <c r="G17" s="233">
        <f>(C128)/10^3</f>
        <v>29780.632000000001</v>
      </c>
    </row>
    <row r="18" spans="2:28" ht="12" customHeight="1" thickBot="1">
      <c r="F18" s="113" t="s">
        <v>2292</v>
      </c>
      <c r="G18" s="292">
        <f>C77/10^6</f>
        <v>374793.42884299997</v>
      </c>
      <c r="R18" s="49" t="s">
        <v>2293</v>
      </c>
      <c r="S18" s="49" t="s">
        <v>2294</v>
      </c>
    </row>
    <row r="19" spans="2:28" ht="12" customHeight="1" thickTop="1">
      <c r="Q19" s="49" t="s">
        <v>2295</v>
      </c>
      <c r="R19" s="238">
        <f>AVERAGE(R87:R148)</f>
        <v>14283.870967741936</v>
      </c>
      <c r="S19" s="238">
        <f>AVERAGE(Z87:Z148)</f>
        <v>12450800</v>
      </c>
    </row>
    <row r="20" spans="2:28" ht="12" customHeight="1">
      <c r="G20" s="235"/>
      <c r="Q20" s="49" t="s">
        <v>2296</v>
      </c>
      <c r="R20" s="238">
        <f>AVERAGE(R28:R86)</f>
        <v>14627.118644067798</v>
      </c>
      <c r="S20" s="238">
        <f>AVERAGE(Z28:Z86)</f>
        <v>12450800</v>
      </c>
    </row>
    <row r="21" spans="2:28" ht="12" customHeight="1">
      <c r="G21" s="235"/>
      <c r="Q21" s="49" t="s">
        <v>2297</v>
      </c>
      <c r="R21" s="238">
        <f>AVERAGE(R28:R148)</f>
        <v>14451.239669421488</v>
      </c>
      <c r="S21" s="238">
        <f>AVERAGE(Z28:Z148)</f>
        <v>12450800</v>
      </c>
    </row>
    <row r="23" spans="2:28" ht="12" customHeight="1">
      <c r="G23"/>
      <c r="H23"/>
      <c r="I23"/>
      <c r="J23"/>
      <c r="K23"/>
      <c r="L23"/>
    </row>
    <row r="24" spans="2:28" ht="12" customHeight="1">
      <c r="G24"/>
      <c r="H24"/>
      <c r="I24"/>
      <c r="J24"/>
      <c r="K24"/>
      <c r="L24"/>
    </row>
    <row r="25" spans="2:28" ht="12" customHeight="1">
      <c r="B25" s="241"/>
      <c r="C25" s="241"/>
      <c r="D25" s="241"/>
      <c r="E25" s="241"/>
      <c r="G25"/>
      <c r="H25"/>
      <c r="I25"/>
      <c r="J25"/>
      <c r="K25"/>
      <c r="L25"/>
      <c r="Q25" s="58" t="s">
        <v>2298</v>
      </c>
      <c r="Z25" s="238"/>
      <c r="AB25" s="58" t="s">
        <v>2299</v>
      </c>
    </row>
    <row r="26" spans="2:28" ht="12" customHeight="1">
      <c r="B26" s="241"/>
      <c r="C26" s="241"/>
      <c r="D26" s="241"/>
      <c r="E26" s="241"/>
      <c r="G26"/>
      <c r="H26"/>
      <c r="I26"/>
      <c r="J26"/>
      <c r="K26"/>
      <c r="L26"/>
    </row>
    <row r="27" spans="2:28" ht="12" customHeight="1">
      <c r="B27" s="53"/>
      <c r="C27" s="241"/>
      <c r="D27" s="241"/>
      <c r="E27" s="241"/>
      <c r="G27"/>
      <c r="H27"/>
      <c r="I27"/>
      <c r="J27"/>
      <c r="K27"/>
      <c r="L27"/>
      <c r="Q27" s="49" t="s">
        <v>127</v>
      </c>
      <c r="R27" s="59" t="s">
        <v>128</v>
      </c>
      <c r="S27" s="49" t="s">
        <v>129</v>
      </c>
      <c r="T27" s="49" t="s">
        <v>130</v>
      </c>
      <c r="U27" s="49" t="s">
        <v>131</v>
      </c>
      <c r="V27" s="49" t="s">
        <v>132</v>
      </c>
      <c r="W27" s="49" t="s">
        <v>133</v>
      </c>
      <c r="X27" s="49" t="s">
        <v>134</v>
      </c>
      <c r="Y27" s="49" t="s">
        <v>135</v>
      </c>
      <c r="Z27" s="49" t="s">
        <v>136</v>
      </c>
    </row>
    <row r="28" spans="2:28" ht="12" customHeight="1">
      <c r="B28" s="239" t="s">
        <v>2300</v>
      </c>
      <c r="C28" s="240"/>
      <c r="D28" s="240"/>
      <c r="E28" s="240"/>
      <c r="F28" s="293"/>
      <c r="G28" s="246"/>
      <c r="H28" s="246"/>
      <c r="J28" s="239" t="s">
        <v>2301</v>
      </c>
      <c r="K28" s="241"/>
      <c r="L28" s="241"/>
      <c r="M28" s="241"/>
      <c r="Q28" s="49" t="s">
        <v>2082</v>
      </c>
      <c r="R28" s="243">
        <v>14200</v>
      </c>
      <c r="S28" s="244" t="s">
        <v>234</v>
      </c>
      <c r="T28" s="244" t="s">
        <v>2302</v>
      </c>
      <c r="U28" s="244" t="s">
        <v>2303</v>
      </c>
      <c r="V28" s="244" t="s">
        <v>2304</v>
      </c>
      <c r="W28" s="244" t="s">
        <v>442</v>
      </c>
      <c r="X28" s="244" t="s">
        <v>451</v>
      </c>
      <c r="Y28" s="244" t="s">
        <v>2305</v>
      </c>
      <c r="Z28" s="245">
        <v>12450800</v>
      </c>
    </row>
    <row r="29" spans="2:28" ht="12" customHeight="1">
      <c r="B29" s="242" t="s">
        <v>2306</v>
      </c>
      <c r="C29" s="240"/>
      <c r="D29" s="240"/>
      <c r="E29" s="240"/>
      <c r="F29" s="246"/>
      <c r="G29" s="246"/>
      <c r="H29" s="246"/>
      <c r="J29" s="242" t="s">
        <v>2307</v>
      </c>
      <c r="K29" s="241"/>
      <c r="L29" s="241"/>
      <c r="M29" s="241"/>
      <c r="Q29" s="49" t="s">
        <v>2083</v>
      </c>
      <c r="R29" s="243">
        <v>14250</v>
      </c>
      <c r="S29" s="244" t="s">
        <v>234</v>
      </c>
      <c r="T29" s="244" t="s">
        <v>2308</v>
      </c>
      <c r="U29" s="244" t="s">
        <v>2309</v>
      </c>
      <c r="V29" s="244" t="s">
        <v>442</v>
      </c>
      <c r="W29" s="244" t="s">
        <v>2310</v>
      </c>
      <c r="X29" s="244" t="s">
        <v>452</v>
      </c>
      <c r="Y29" s="244" t="s">
        <v>2311</v>
      </c>
      <c r="Z29" s="245">
        <v>12450800</v>
      </c>
    </row>
    <row r="30" spans="2:28" ht="12" customHeight="1">
      <c r="B30" s="242" t="s">
        <v>2312</v>
      </c>
      <c r="C30" s="240"/>
      <c r="D30" s="240"/>
      <c r="E30" s="240"/>
      <c r="F30" s="246"/>
      <c r="G30" s="246"/>
      <c r="H30" s="246"/>
      <c r="J30" s="242" t="s">
        <v>2313</v>
      </c>
      <c r="K30" s="241"/>
      <c r="L30" s="241"/>
      <c r="M30" s="241"/>
      <c r="Q30" s="49" t="s">
        <v>2087</v>
      </c>
      <c r="R30" s="243">
        <v>14300</v>
      </c>
      <c r="S30" s="244" t="s">
        <v>230</v>
      </c>
      <c r="T30" s="244" t="s">
        <v>2314</v>
      </c>
      <c r="U30" s="244" t="s">
        <v>2315</v>
      </c>
      <c r="V30" s="244" t="s">
        <v>450</v>
      </c>
      <c r="W30" s="244" t="s">
        <v>441</v>
      </c>
      <c r="X30" s="244" t="s">
        <v>450</v>
      </c>
      <c r="Y30" s="244" t="s">
        <v>2316</v>
      </c>
      <c r="Z30" s="245">
        <v>12450800</v>
      </c>
    </row>
    <row r="31" spans="2:28" ht="12" customHeight="1">
      <c r="B31" s="242" t="s">
        <v>2317</v>
      </c>
      <c r="C31" s="240"/>
      <c r="D31" s="240"/>
      <c r="E31" s="240"/>
      <c r="F31" s="246"/>
      <c r="G31" s="246"/>
      <c r="H31" s="246"/>
      <c r="J31" s="242" t="s">
        <v>2318</v>
      </c>
      <c r="K31" s="241"/>
      <c r="L31" s="241"/>
      <c r="M31" s="241"/>
      <c r="Q31" s="49" t="s">
        <v>2088</v>
      </c>
      <c r="R31" s="243">
        <v>14250</v>
      </c>
      <c r="S31" s="244" t="s">
        <v>256</v>
      </c>
      <c r="T31" s="244" t="s">
        <v>2319</v>
      </c>
      <c r="U31" s="244" t="s">
        <v>2320</v>
      </c>
      <c r="V31" s="244" t="s">
        <v>452</v>
      </c>
      <c r="W31" s="244" t="s">
        <v>2321</v>
      </c>
      <c r="X31" s="244" t="s">
        <v>451</v>
      </c>
      <c r="Y31" s="244" t="s">
        <v>2311</v>
      </c>
      <c r="Z31" s="245">
        <v>12450800</v>
      </c>
    </row>
    <row r="32" spans="2:28" ht="12" customHeight="1">
      <c r="B32" s="294" t="s">
        <v>121</v>
      </c>
      <c r="C32" s="241"/>
      <c r="D32" s="241"/>
      <c r="E32" s="241"/>
      <c r="F32"/>
      <c r="G32"/>
      <c r="H32"/>
      <c r="J32" s="294" t="s">
        <v>121</v>
      </c>
      <c r="K32" s="241"/>
      <c r="L32" s="241"/>
      <c r="M32" s="241"/>
      <c r="Q32" s="49" t="s">
        <v>2089</v>
      </c>
      <c r="R32" s="243">
        <v>14100</v>
      </c>
      <c r="S32" s="244" t="s">
        <v>232</v>
      </c>
      <c r="T32" s="244" t="s">
        <v>2322</v>
      </c>
      <c r="U32" s="244" t="s">
        <v>2323</v>
      </c>
      <c r="V32" s="244" t="s">
        <v>449</v>
      </c>
      <c r="W32" s="244" t="s">
        <v>452</v>
      </c>
      <c r="X32" s="244" t="s">
        <v>451</v>
      </c>
      <c r="Y32" s="244" t="s">
        <v>2324</v>
      </c>
      <c r="Z32" s="245">
        <v>12450800</v>
      </c>
    </row>
    <row r="33" spans="2:26" ht="12" customHeight="1">
      <c r="B33" s="247"/>
      <c r="C33" s="248" t="s">
        <v>2325</v>
      </c>
      <c r="D33" s="248" t="s">
        <v>2326</v>
      </c>
      <c r="E33" s="249" t="s">
        <v>2327</v>
      </c>
      <c r="F33"/>
      <c r="G33"/>
      <c r="H33"/>
      <c r="J33" s="247"/>
      <c r="K33" s="248" t="s">
        <v>2325</v>
      </c>
      <c r="L33" s="248" t="s">
        <v>2326</v>
      </c>
      <c r="M33" s="249" t="s">
        <v>2327</v>
      </c>
      <c r="Q33" s="49" t="s">
        <v>2090</v>
      </c>
      <c r="R33" s="243">
        <v>14100</v>
      </c>
      <c r="S33" s="244" t="s">
        <v>242</v>
      </c>
      <c r="T33" s="244" t="s">
        <v>2328</v>
      </c>
      <c r="U33" s="244" t="s">
        <v>2329</v>
      </c>
      <c r="V33" s="244" t="s">
        <v>2304</v>
      </c>
      <c r="W33" s="244" t="s">
        <v>442</v>
      </c>
      <c r="X33" s="244" t="s">
        <v>449</v>
      </c>
      <c r="Y33" s="244" t="s">
        <v>2324</v>
      </c>
      <c r="Z33" s="245">
        <v>12450800</v>
      </c>
    </row>
    <row r="34" spans="2:26" ht="12" customHeight="1">
      <c r="B34" s="50" t="s">
        <v>14</v>
      </c>
      <c r="C34" s="250"/>
      <c r="D34" s="250"/>
      <c r="E34" s="251"/>
      <c r="F34"/>
      <c r="G34"/>
      <c r="H34"/>
      <c r="J34" s="50" t="s">
        <v>52</v>
      </c>
      <c r="K34" s="252">
        <v>475190996648</v>
      </c>
      <c r="L34" s="252">
        <v>567983245291</v>
      </c>
      <c r="M34" s="253">
        <v>494311579772</v>
      </c>
      <c r="Q34" s="49" t="s">
        <v>2091</v>
      </c>
      <c r="R34" s="243">
        <v>14250</v>
      </c>
      <c r="S34" s="244" t="s">
        <v>218</v>
      </c>
      <c r="T34" s="244" t="s">
        <v>2330</v>
      </c>
      <c r="U34" s="244" t="s">
        <v>2331</v>
      </c>
      <c r="V34" s="244" t="s">
        <v>2321</v>
      </c>
      <c r="W34" s="244" t="s">
        <v>2321</v>
      </c>
      <c r="X34" s="244" t="s">
        <v>450</v>
      </c>
      <c r="Y34" s="244" t="s">
        <v>2311</v>
      </c>
      <c r="Z34" s="245">
        <v>12450800</v>
      </c>
    </row>
    <row r="35" spans="2:26" ht="12" customHeight="1">
      <c r="B35" s="50" t="s">
        <v>15</v>
      </c>
      <c r="C35" s="252">
        <v>448396176300</v>
      </c>
      <c r="D35" s="252">
        <v>369514931873</v>
      </c>
      <c r="E35" s="253">
        <v>290777954620</v>
      </c>
      <c r="F35"/>
      <c r="G35"/>
      <c r="H35"/>
      <c r="J35" s="50" t="s">
        <v>53</v>
      </c>
      <c r="K35" s="252">
        <v>379360097804</v>
      </c>
      <c r="L35" s="252">
        <v>483353849136</v>
      </c>
      <c r="M35" s="253">
        <v>429983595797</v>
      </c>
      <c r="Q35" s="49" t="s">
        <v>2093</v>
      </c>
      <c r="R35" s="243">
        <v>14150</v>
      </c>
      <c r="S35" s="244" t="s">
        <v>331</v>
      </c>
      <c r="T35" s="244" t="s">
        <v>2332</v>
      </c>
      <c r="U35" s="244" t="s">
        <v>2333</v>
      </c>
      <c r="V35" s="244" t="s">
        <v>2321</v>
      </c>
      <c r="W35" s="244" t="s">
        <v>442</v>
      </c>
      <c r="X35" s="244" t="s">
        <v>448</v>
      </c>
      <c r="Y35" s="244" t="s">
        <v>2334</v>
      </c>
      <c r="Z35" s="245">
        <v>12450800</v>
      </c>
    </row>
    <row r="36" spans="2:26" ht="12" customHeight="1">
      <c r="B36" s="50" t="s">
        <v>16</v>
      </c>
      <c r="C36" s="252">
        <v>131918897677</v>
      </c>
      <c r="D36" s="252">
        <v>72164712610</v>
      </c>
      <c r="E36" s="253">
        <v>86620826107</v>
      </c>
      <c r="F36"/>
      <c r="G36"/>
      <c r="H36"/>
      <c r="J36" s="50" t="s">
        <v>54</v>
      </c>
      <c r="K36" s="252">
        <v>95830898844</v>
      </c>
      <c r="L36" s="252">
        <v>84629396155</v>
      </c>
      <c r="M36" s="253">
        <v>64327983975</v>
      </c>
      <c r="Q36" s="49" t="s">
        <v>2096</v>
      </c>
      <c r="R36" s="243">
        <v>14250</v>
      </c>
      <c r="S36" s="244" t="s">
        <v>234</v>
      </c>
      <c r="T36" s="244" t="s">
        <v>2335</v>
      </c>
      <c r="U36" s="244" t="s">
        <v>2336</v>
      </c>
      <c r="V36" s="244" t="s">
        <v>442</v>
      </c>
      <c r="W36" s="244" t="s">
        <v>441</v>
      </c>
      <c r="X36" s="244" t="s">
        <v>2304</v>
      </c>
      <c r="Y36" s="244" t="s">
        <v>2311</v>
      </c>
      <c r="Z36" s="245">
        <v>12450800</v>
      </c>
    </row>
    <row r="37" spans="2:26" ht="12" customHeight="1">
      <c r="B37" s="50" t="s">
        <v>18</v>
      </c>
      <c r="C37" s="252">
        <v>60840929470</v>
      </c>
      <c r="D37" s="252">
        <v>69783215644</v>
      </c>
      <c r="E37" s="253">
        <v>51580403351</v>
      </c>
      <c r="F37"/>
      <c r="G37"/>
      <c r="H37"/>
      <c r="J37" s="50" t="s">
        <v>55</v>
      </c>
      <c r="K37" s="252">
        <v>28722729927</v>
      </c>
      <c r="L37" s="252">
        <v>25676977748</v>
      </c>
      <c r="M37" s="253">
        <v>20459614651</v>
      </c>
      <c r="Q37" s="49" t="s">
        <v>2098</v>
      </c>
      <c r="R37" s="243">
        <v>14300</v>
      </c>
      <c r="S37" s="244" t="s">
        <v>332</v>
      </c>
      <c r="T37" s="244" t="s">
        <v>2337</v>
      </c>
      <c r="U37" s="244" t="s">
        <v>2338</v>
      </c>
      <c r="V37" s="244" t="s">
        <v>443</v>
      </c>
      <c r="W37" s="244" t="s">
        <v>443</v>
      </c>
      <c r="X37" s="244" t="s">
        <v>448</v>
      </c>
      <c r="Y37" s="244" t="s">
        <v>2316</v>
      </c>
      <c r="Z37" s="245">
        <v>12450800</v>
      </c>
    </row>
    <row r="38" spans="2:26" ht="12" customHeight="1">
      <c r="B38" s="50" t="s">
        <v>2099</v>
      </c>
      <c r="C38" s="250"/>
      <c r="D38" s="252">
        <v>7313564455</v>
      </c>
      <c r="E38" s="253">
        <v>16256184194</v>
      </c>
      <c r="F38"/>
      <c r="G38"/>
      <c r="H38"/>
      <c r="J38" s="50" t="s">
        <v>56</v>
      </c>
      <c r="K38" s="252">
        <v>67108168917</v>
      </c>
      <c r="L38" s="252">
        <v>58952418407</v>
      </c>
      <c r="M38" s="253">
        <v>43868369324</v>
      </c>
      <c r="Q38" s="49" t="s">
        <v>2100</v>
      </c>
      <c r="R38" s="243">
        <v>14550</v>
      </c>
      <c r="S38" s="244" t="s">
        <v>232</v>
      </c>
      <c r="T38" s="244" t="s">
        <v>2339</v>
      </c>
      <c r="U38" s="244" t="s">
        <v>2340</v>
      </c>
      <c r="V38" s="244" t="s">
        <v>440</v>
      </c>
      <c r="W38" s="244" t="s">
        <v>446</v>
      </c>
      <c r="X38" s="244" t="s">
        <v>2310</v>
      </c>
      <c r="Y38" s="244" t="s">
        <v>2341</v>
      </c>
      <c r="Z38" s="245">
        <v>12450800</v>
      </c>
    </row>
    <row r="39" spans="2:26" ht="12" customHeight="1">
      <c r="B39" s="50" t="s">
        <v>2342</v>
      </c>
      <c r="C39" s="252">
        <v>550000000</v>
      </c>
      <c r="D39" s="250"/>
      <c r="E39" s="251"/>
      <c r="F39"/>
      <c r="G39"/>
      <c r="H39"/>
      <c r="J39" s="50" t="s">
        <v>57</v>
      </c>
      <c r="K39" s="252">
        <v>856918907</v>
      </c>
      <c r="L39" s="252">
        <v>1705876915</v>
      </c>
      <c r="M39" s="253">
        <v>1951234990</v>
      </c>
      <c r="Q39" s="49" t="s">
        <v>2102</v>
      </c>
      <c r="R39" s="243">
        <v>14550</v>
      </c>
      <c r="S39" s="244" t="s">
        <v>139</v>
      </c>
      <c r="T39" s="244" t="s">
        <v>2343</v>
      </c>
      <c r="U39" s="244" t="s">
        <v>2344</v>
      </c>
      <c r="V39" s="244" t="s">
        <v>2304</v>
      </c>
      <c r="W39" s="244" t="s">
        <v>440</v>
      </c>
      <c r="X39" s="244" t="s">
        <v>2304</v>
      </c>
      <c r="Y39" s="244" t="s">
        <v>2341</v>
      </c>
      <c r="Z39" s="245">
        <v>12450800</v>
      </c>
    </row>
    <row r="40" spans="2:26" ht="12" customHeight="1">
      <c r="B40" s="50" t="s">
        <v>2345</v>
      </c>
      <c r="C40" s="252">
        <v>9893627778</v>
      </c>
      <c r="D40" s="250">
        <v>0</v>
      </c>
      <c r="E40" s="251"/>
      <c r="F40"/>
      <c r="G40"/>
      <c r="H40"/>
      <c r="J40" s="50" t="s">
        <v>58</v>
      </c>
      <c r="K40" s="252">
        <v>7906320914</v>
      </c>
      <c r="L40" s="252">
        <v>2807173206</v>
      </c>
      <c r="M40" s="253">
        <v>2177315433</v>
      </c>
      <c r="Q40" s="49" t="s">
        <v>2105</v>
      </c>
      <c r="R40" s="243">
        <v>14250</v>
      </c>
      <c r="S40" s="244" t="s">
        <v>331</v>
      </c>
      <c r="T40" s="244" t="s">
        <v>2346</v>
      </c>
      <c r="U40" s="244" t="s">
        <v>2347</v>
      </c>
      <c r="V40" s="244" t="s">
        <v>442</v>
      </c>
      <c r="W40" s="244" t="s">
        <v>441</v>
      </c>
      <c r="X40" s="244" t="s">
        <v>452</v>
      </c>
      <c r="Y40" s="244" t="s">
        <v>2311</v>
      </c>
      <c r="Z40" s="245">
        <v>12450800</v>
      </c>
    </row>
    <row r="41" spans="2:26" ht="12" customHeight="1">
      <c r="B41" s="50" t="s">
        <v>21</v>
      </c>
      <c r="C41" s="252">
        <v>1056279728</v>
      </c>
      <c r="D41" s="252">
        <v>10148570093</v>
      </c>
      <c r="E41" s="253">
        <v>20307496744</v>
      </c>
      <c r="F41"/>
      <c r="G41"/>
      <c r="H41"/>
      <c r="J41" s="50" t="s">
        <v>59</v>
      </c>
      <c r="K41" s="252">
        <v>3336977450</v>
      </c>
      <c r="L41" s="252">
        <v>1825186495</v>
      </c>
      <c r="M41" s="253">
        <v>2248353148</v>
      </c>
      <c r="Q41" s="49" t="s">
        <v>2108</v>
      </c>
      <c r="R41" s="243">
        <v>14350</v>
      </c>
      <c r="S41" s="244" t="s">
        <v>232</v>
      </c>
      <c r="T41" s="244" t="s">
        <v>2348</v>
      </c>
      <c r="U41" s="244" t="s">
        <v>2349</v>
      </c>
      <c r="V41" s="244" t="s">
        <v>2310</v>
      </c>
      <c r="W41" s="244" t="s">
        <v>2310</v>
      </c>
      <c r="X41" s="244" t="s">
        <v>444</v>
      </c>
      <c r="Y41" s="244" t="s">
        <v>2350</v>
      </c>
      <c r="Z41" s="245">
        <v>12450800</v>
      </c>
    </row>
    <row r="42" spans="2:26" ht="12" customHeight="1">
      <c r="B42" s="50" t="s">
        <v>22</v>
      </c>
      <c r="C42" s="252">
        <v>4050127134</v>
      </c>
      <c r="D42" s="252">
        <v>3404377215</v>
      </c>
      <c r="E42" s="253">
        <v>4361346726</v>
      </c>
      <c r="F42"/>
      <c r="G42"/>
      <c r="H42"/>
      <c r="J42" s="50" t="s">
        <v>60</v>
      </c>
      <c r="K42" s="252">
        <v>466138913</v>
      </c>
      <c r="L42" s="252">
        <v>232176527</v>
      </c>
      <c r="M42" s="253">
        <v>262387400</v>
      </c>
      <c r="Q42" s="49" t="s">
        <v>2109</v>
      </c>
      <c r="R42" s="243">
        <v>14350</v>
      </c>
      <c r="S42" s="244" t="s">
        <v>230</v>
      </c>
      <c r="T42" s="244" t="s">
        <v>2351</v>
      </c>
      <c r="U42" s="244" t="s">
        <v>2352</v>
      </c>
      <c r="V42" s="244" t="s">
        <v>441</v>
      </c>
      <c r="W42" s="244" t="s">
        <v>441</v>
      </c>
      <c r="X42" s="244" t="s">
        <v>452</v>
      </c>
      <c r="Y42" s="244" t="s">
        <v>2350</v>
      </c>
      <c r="Z42" s="245">
        <v>12450800</v>
      </c>
    </row>
    <row r="43" spans="2:26" ht="12" customHeight="1">
      <c r="B43" s="50" t="s">
        <v>2353</v>
      </c>
      <c r="C43" s="252">
        <v>29096316334</v>
      </c>
      <c r="D43" s="252">
        <v>31881466095</v>
      </c>
      <c r="E43" s="253">
        <v>18034181995</v>
      </c>
      <c r="F43"/>
      <c r="G43"/>
      <c r="H43"/>
      <c r="J43" s="50" t="s">
        <v>2354</v>
      </c>
      <c r="K43" s="252">
        <v>1398850613</v>
      </c>
      <c r="L43" s="252">
        <v>939403835</v>
      </c>
      <c r="M43" s="253">
        <v>4108389305</v>
      </c>
      <c r="Q43" s="49" t="s">
        <v>2112</v>
      </c>
      <c r="R43" s="243">
        <v>14300</v>
      </c>
      <c r="S43" s="244" t="s">
        <v>234</v>
      </c>
      <c r="T43" s="244" t="s">
        <v>2355</v>
      </c>
      <c r="U43" s="244" t="s">
        <v>2356</v>
      </c>
      <c r="V43" s="244" t="s">
        <v>442</v>
      </c>
      <c r="W43" s="244" t="s">
        <v>441</v>
      </c>
      <c r="X43" s="244" t="s">
        <v>452</v>
      </c>
      <c r="Y43" s="244" t="s">
        <v>2316</v>
      </c>
      <c r="Z43" s="245">
        <v>12450800</v>
      </c>
    </row>
    <row r="44" spans="2:26" ht="12" customHeight="1">
      <c r="B44" s="50" t="s">
        <v>19</v>
      </c>
      <c r="C44" s="252">
        <v>210989998179</v>
      </c>
      <c r="D44" s="252">
        <v>174819025761</v>
      </c>
      <c r="E44" s="253">
        <v>93617515503</v>
      </c>
      <c r="F44"/>
      <c r="G44"/>
      <c r="H44"/>
      <c r="J44" s="50" t="s">
        <v>2357</v>
      </c>
      <c r="K44" s="252">
        <v>33833380</v>
      </c>
      <c r="L44" s="252">
        <v>2103088354</v>
      </c>
      <c r="M44" s="253">
        <v>6686224650</v>
      </c>
      <c r="Q44" s="49" t="s">
        <v>2113</v>
      </c>
      <c r="R44" s="243">
        <v>14350</v>
      </c>
      <c r="S44" s="244" t="s">
        <v>256</v>
      </c>
      <c r="T44" s="244" t="s">
        <v>2358</v>
      </c>
      <c r="U44" s="244" t="s">
        <v>2359</v>
      </c>
      <c r="V44" s="244" t="s">
        <v>2321</v>
      </c>
      <c r="W44" s="244" t="s">
        <v>441</v>
      </c>
      <c r="X44" s="244" t="s">
        <v>450</v>
      </c>
      <c r="Y44" s="244" t="s">
        <v>2350</v>
      </c>
      <c r="Z44" s="245">
        <v>12450800</v>
      </c>
    </row>
    <row r="45" spans="2:26" ht="12" customHeight="1">
      <c r="B45" s="50" t="s">
        <v>23</v>
      </c>
      <c r="C45" s="252">
        <v>192465185680</v>
      </c>
      <c r="D45" s="252">
        <v>206408305421</v>
      </c>
      <c r="E45" s="253">
        <v>213277750035</v>
      </c>
      <c r="F45"/>
      <c r="G45"/>
      <c r="H45"/>
      <c r="J45" s="50" t="s">
        <v>61</v>
      </c>
      <c r="K45" s="252">
        <v>64294622680</v>
      </c>
      <c r="L45" s="252">
        <v>58280447565</v>
      </c>
      <c r="M45" s="253">
        <v>43050419284</v>
      </c>
      <c r="Q45" s="49" t="s">
        <v>2114</v>
      </c>
      <c r="R45" s="243">
        <v>14200</v>
      </c>
      <c r="S45" s="244" t="s">
        <v>242</v>
      </c>
      <c r="T45" s="244" t="s">
        <v>2360</v>
      </c>
      <c r="U45" s="244" t="s">
        <v>2361</v>
      </c>
      <c r="V45" s="244" t="s">
        <v>442</v>
      </c>
      <c r="W45" s="244" t="s">
        <v>2362</v>
      </c>
      <c r="X45" s="244" t="s">
        <v>450</v>
      </c>
      <c r="Y45" s="244" t="s">
        <v>2305</v>
      </c>
      <c r="Z45" s="245">
        <v>12450800</v>
      </c>
    </row>
    <row r="46" spans="2:26" ht="12" customHeight="1">
      <c r="B46" s="50" t="s">
        <v>1348</v>
      </c>
      <c r="C46" s="252">
        <v>33763054029</v>
      </c>
      <c r="D46" s="252">
        <v>33710260087</v>
      </c>
      <c r="E46" s="253">
        <v>33020251915</v>
      </c>
      <c r="F46"/>
      <c r="G46"/>
      <c r="H46"/>
      <c r="J46" s="50" t="s">
        <v>62</v>
      </c>
      <c r="K46" s="252">
        <v>15067134962</v>
      </c>
      <c r="L46" s="252">
        <v>13634182270</v>
      </c>
      <c r="M46" s="253">
        <v>9384694752</v>
      </c>
      <c r="Q46" s="49" t="s">
        <v>2115</v>
      </c>
      <c r="R46" s="243">
        <v>14350</v>
      </c>
      <c r="S46" s="244" t="s">
        <v>242</v>
      </c>
      <c r="T46" s="244" t="s">
        <v>2363</v>
      </c>
      <c r="U46" s="244" t="s">
        <v>2364</v>
      </c>
      <c r="V46" s="244" t="s">
        <v>443</v>
      </c>
      <c r="W46" s="244" t="s">
        <v>2362</v>
      </c>
      <c r="X46" s="244" t="s">
        <v>442</v>
      </c>
      <c r="Y46" s="244" t="s">
        <v>2350</v>
      </c>
      <c r="Z46" s="245">
        <v>12450800</v>
      </c>
    </row>
    <row r="47" spans="2:26" ht="12" customHeight="1">
      <c r="B47" s="50" t="s">
        <v>27</v>
      </c>
      <c r="C47" s="250"/>
      <c r="D47" s="252">
        <v>54691251458</v>
      </c>
      <c r="E47" s="253">
        <v>54278623383</v>
      </c>
      <c r="F47"/>
      <c r="G47"/>
      <c r="H47"/>
      <c r="J47" s="50" t="s">
        <v>63</v>
      </c>
      <c r="K47" s="252">
        <v>49227487718</v>
      </c>
      <c r="L47" s="252">
        <v>44646265295</v>
      </c>
      <c r="M47" s="253">
        <v>33665724532</v>
      </c>
      <c r="Q47" s="49" t="s">
        <v>2117</v>
      </c>
      <c r="R47" s="243">
        <v>14500</v>
      </c>
      <c r="S47" s="244" t="s">
        <v>256</v>
      </c>
      <c r="T47" s="244" t="s">
        <v>2365</v>
      </c>
      <c r="U47" s="244" t="s">
        <v>2366</v>
      </c>
      <c r="V47" s="244" t="s">
        <v>442</v>
      </c>
      <c r="W47" s="244" t="s">
        <v>2367</v>
      </c>
      <c r="X47" s="244" t="s">
        <v>2321</v>
      </c>
      <c r="Y47" s="244" t="s">
        <v>2368</v>
      </c>
      <c r="Z47" s="245">
        <v>12450800</v>
      </c>
    </row>
    <row r="48" spans="2:26" ht="12" customHeight="1">
      <c r="B48" s="50" t="s">
        <v>2369</v>
      </c>
      <c r="C48" s="252">
        <v>8436859162</v>
      </c>
      <c r="D48" s="250"/>
      <c r="E48" s="251"/>
      <c r="F48"/>
      <c r="G48"/>
      <c r="H48"/>
      <c r="J48" s="50" t="s">
        <v>64</v>
      </c>
      <c r="K48" s="252">
        <v>-10449831987</v>
      </c>
      <c r="L48" s="252">
        <v>-311821097</v>
      </c>
      <c r="M48" s="253">
        <v>-761213328</v>
      </c>
      <c r="Q48" s="49" t="s">
        <v>2119</v>
      </c>
      <c r="R48" s="243">
        <v>14350</v>
      </c>
      <c r="S48" s="244" t="s">
        <v>203</v>
      </c>
      <c r="T48" s="244" t="s">
        <v>2370</v>
      </c>
      <c r="U48" s="244" t="s">
        <v>2371</v>
      </c>
      <c r="V48" s="244" t="s">
        <v>2367</v>
      </c>
      <c r="W48" s="244" t="s">
        <v>2367</v>
      </c>
      <c r="X48" s="244" t="s">
        <v>442</v>
      </c>
      <c r="Y48" s="244" t="s">
        <v>2350</v>
      </c>
      <c r="Z48" s="245">
        <v>12450800</v>
      </c>
    </row>
    <row r="49" spans="2:26" ht="12" customHeight="1">
      <c r="B49" s="50" t="s">
        <v>2372</v>
      </c>
      <c r="C49" s="252">
        <v>39787157493</v>
      </c>
      <c r="D49" s="250">
        <v>0</v>
      </c>
      <c r="E49" s="251"/>
      <c r="F49"/>
      <c r="G49"/>
      <c r="H49"/>
      <c r="J49" s="50" t="s">
        <v>1367</v>
      </c>
      <c r="K49" s="252">
        <v>-10433908032</v>
      </c>
      <c r="L49" s="252">
        <v>1283128603</v>
      </c>
      <c r="M49" s="253">
        <v>-926504810</v>
      </c>
      <c r="Q49" s="49" t="s">
        <v>2121</v>
      </c>
      <c r="R49" s="243">
        <v>14700</v>
      </c>
      <c r="S49" s="244" t="s">
        <v>232</v>
      </c>
      <c r="T49" s="244" t="s">
        <v>2373</v>
      </c>
      <c r="U49" s="244" t="s">
        <v>2374</v>
      </c>
      <c r="V49" s="244" t="s">
        <v>446</v>
      </c>
      <c r="W49" s="244" t="s">
        <v>2375</v>
      </c>
      <c r="X49" s="244" t="s">
        <v>443</v>
      </c>
      <c r="Y49" s="244" t="s">
        <v>2376</v>
      </c>
      <c r="Z49" s="245">
        <v>12450800</v>
      </c>
    </row>
    <row r="50" spans="2:26" ht="12" customHeight="1">
      <c r="B50" s="50" t="s">
        <v>29</v>
      </c>
      <c r="C50" s="252">
        <v>29917039607</v>
      </c>
      <c r="D50" s="252">
        <v>30882992791</v>
      </c>
      <c r="E50" s="253">
        <v>32449722853</v>
      </c>
      <c r="F50"/>
      <c r="G50"/>
      <c r="H50"/>
      <c r="J50" s="50" t="s">
        <v>1368</v>
      </c>
      <c r="K50" s="252">
        <v>-620598956</v>
      </c>
      <c r="L50" s="252">
        <v>604972911</v>
      </c>
      <c r="M50" s="253">
        <v>-1187826679</v>
      </c>
      <c r="Q50" s="49" t="s">
        <v>2122</v>
      </c>
      <c r="R50" s="243">
        <v>14700</v>
      </c>
      <c r="S50" s="244" t="s">
        <v>242</v>
      </c>
      <c r="T50" s="244" t="s">
        <v>2377</v>
      </c>
      <c r="U50" s="244" t="s">
        <v>2378</v>
      </c>
      <c r="V50" s="244" t="s">
        <v>2375</v>
      </c>
      <c r="W50" s="244" t="s">
        <v>2379</v>
      </c>
      <c r="X50" s="244" t="s">
        <v>446</v>
      </c>
      <c r="Y50" s="244" t="s">
        <v>2376</v>
      </c>
      <c r="Z50" s="245">
        <v>12450800</v>
      </c>
    </row>
    <row r="51" spans="2:26" ht="12" customHeight="1">
      <c r="B51" s="50" t="s">
        <v>28</v>
      </c>
      <c r="C51" s="252">
        <v>52478948675</v>
      </c>
      <c r="D51" s="252">
        <v>54002401013</v>
      </c>
      <c r="E51" s="253">
        <v>55938360956</v>
      </c>
      <c r="F51"/>
      <c r="G51"/>
      <c r="H51"/>
      <c r="J51" s="50" t="s">
        <v>1267</v>
      </c>
      <c r="K51" s="250"/>
      <c r="L51" s="252">
        <v>1040063759</v>
      </c>
      <c r="M51" s="251"/>
      <c r="Q51" s="49" t="s">
        <v>2124</v>
      </c>
      <c r="R51" s="243">
        <v>14850</v>
      </c>
      <c r="S51" s="244" t="s">
        <v>256</v>
      </c>
      <c r="T51" s="244" t="s">
        <v>2380</v>
      </c>
      <c r="U51" s="244" t="s">
        <v>2381</v>
      </c>
      <c r="V51" s="244" t="s">
        <v>446</v>
      </c>
      <c r="W51" s="244" t="s">
        <v>2379</v>
      </c>
      <c r="X51" s="244" t="s">
        <v>446</v>
      </c>
      <c r="Y51" s="244" t="s">
        <v>2382</v>
      </c>
      <c r="Z51" s="245">
        <v>12450800</v>
      </c>
    </row>
    <row r="52" spans="2:26" ht="12" customHeight="1">
      <c r="B52" s="50" t="s">
        <v>2383</v>
      </c>
      <c r="C52" s="252">
        <v>543884982</v>
      </c>
      <c r="D52" s="252">
        <v>543884982</v>
      </c>
      <c r="E52" s="253">
        <v>543884982</v>
      </c>
      <c r="F52"/>
      <c r="G52"/>
      <c r="H52"/>
      <c r="J52" s="50" t="s">
        <v>2384</v>
      </c>
      <c r="K52" s="252">
        <v>-12756206221</v>
      </c>
      <c r="L52" s="250"/>
      <c r="M52" s="251"/>
      <c r="Q52" s="49" t="s">
        <v>2126</v>
      </c>
      <c r="R52" s="243">
        <v>14700</v>
      </c>
      <c r="S52" s="244" t="s">
        <v>331</v>
      </c>
      <c r="T52" s="244" t="s">
        <v>2385</v>
      </c>
      <c r="U52" s="244" t="s">
        <v>2386</v>
      </c>
      <c r="V52" s="244" t="s">
        <v>2362</v>
      </c>
      <c r="W52" s="244" t="s">
        <v>2375</v>
      </c>
      <c r="X52" s="244" t="s">
        <v>443</v>
      </c>
      <c r="Y52" s="244" t="s">
        <v>2376</v>
      </c>
      <c r="Z52" s="245">
        <v>12450800</v>
      </c>
    </row>
    <row r="53" spans="2:26" ht="12" customHeight="1">
      <c r="B53" s="50" t="s">
        <v>30</v>
      </c>
      <c r="C53" s="252">
        <v>16900476350</v>
      </c>
      <c r="D53" s="252">
        <v>21605311350</v>
      </c>
      <c r="E53" s="253">
        <v>23356297750</v>
      </c>
      <c r="F53"/>
      <c r="G53"/>
      <c r="H53"/>
      <c r="J53" s="50" t="s">
        <v>2387</v>
      </c>
      <c r="K53" s="252">
        <v>2942897145</v>
      </c>
      <c r="L53" s="252">
        <v>-361908067</v>
      </c>
      <c r="M53" s="253">
        <v>261321869</v>
      </c>
      <c r="Q53" s="49" t="s">
        <v>2128</v>
      </c>
      <c r="R53" s="243">
        <v>14800</v>
      </c>
      <c r="S53" s="244" t="s">
        <v>232</v>
      </c>
      <c r="T53" s="244" t="s">
        <v>2388</v>
      </c>
      <c r="U53" s="244" t="s">
        <v>2389</v>
      </c>
      <c r="V53" s="244" t="s">
        <v>2379</v>
      </c>
      <c r="W53" s="244" t="s">
        <v>2390</v>
      </c>
      <c r="X53" s="244" t="s">
        <v>2362</v>
      </c>
      <c r="Y53" s="244" t="s">
        <v>2391</v>
      </c>
      <c r="Z53" s="245">
        <v>12450800</v>
      </c>
    </row>
    <row r="54" spans="2:26" ht="12" customHeight="1">
      <c r="B54" s="50" t="s">
        <v>31</v>
      </c>
      <c r="C54" s="252">
        <v>1507279052</v>
      </c>
      <c r="D54" s="252">
        <v>7324161655</v>
      </c>
      <c r="E54" s="253">
        <v>10827191423</v>
      </c>
      <c r="F54"/>
      <c r="G54"/>
      <c r="H54"/>
      <c r="J54" s="50" t="s">
        <v>1363</v>
      </c>
      <c r="K54" s="252">
        <v>-15923955</v>
      </c>
      <c r="L54" s="252">
        <v>-1594949700</v>
      </c>
      <c r="M54" s="253">
        <v>165291482</v>
      </c>
      <c r="Q54" s="49" t="s">
        <v>2130</v>
      </c>
      <c r="R54" s="243">
        <v>14800</v>
      </c>
      <c r="S54" s="244" t="s">
        <v>234</v>
      </c>
      <c r="T54" s="244" t="s">
        <v>2392</v>
      </c>
      <c r="U54" s="244" t="s">
        <v>2393</v>
      </c>
      <c r="V54" s="244" t="s">
        <v>2375</v>
      </c>
      <c r="W54" s="244" t="s">
        <v>2390</v>
      </c>
      <c r="X54" s="244" t="s">
        <v>2367</v>
      </c>
      <c r="Y54" s="244" t="s">
        <v>2391</v>
      </c>
      <c r="Z54" s="245">
        <v>12450800</v>
      </c>
    </row>
    <row r="55" spans="2:26" ht="12" customHeight="1">
      <c r="B55" s="50" t="s">
        <v>26</v>
      </c>
      <c r="C55" s="252">
        <v>9130486330</v>
      </c>
      <c r="D55" s="252">
        <v>3648042085</v>
      </c>
      <c r="E55" s="253">
        <v>2863416773</v>
      </c>
      <c r="F55"/>
      <c r="G55"/>
      <c r="H55"/>
      <c r="J55" s="50" t="s">
        <v>1365</v>
      </c>
      <c r="K55" s="250"/>
      <c r="L55" s="250"/>
      <c r="M55" s="253">
        <v>-186253614</v>
      </c>
      <c r="Q55" s="49" t="s">
        <v>2131</v>
      </c>
      <c r="R55" s="243">
        <v>14850</v>
      </c>
      <c r="S55" s="244" t="s">
        <v>331</v>
      </c>
      <c r="T55" s="244" t="s">
        <v>2394</v>
      </c>
      <c r="U55" s="244" t="s">
        <v>2395</v>
      </c>
      <c r="V55" s="244" t="s">
        <v>2390</v>
      </c>
      <c r="W55" s="244" t="s">
        <v>2396</v>
      </c>
      <c r="X55" s="244" t="s">
        <v>2397</v>
      </c>
      <c r="Y55" s="244" t="s">
        <v>2382</v>
      </c>
      <c r="Z55" s="245">
        <v>12450800</v>
      </c>
    </row>
    <row r="56" spans="2:26" ht="12" customHeight="1">
      <c r="B56" s="50" t="s">
        <v>32</v>
      </c>
      <c r="C56" s="252">
        <v>640861361980</v>
      </c>
      <c r="D56" s="252">
        <v>575923237294</v>
      </c>
      <c r="E56" s="253">
        <v>504055704655</v>
      </c>
      <c r="F56"/>
      <c r="G56"/>
      <c r="H56"/>
      <c r="J56" s="50" t="s">
        <v>2398</v>
      </c>
      <c r="K56" s="252">
        <v>-232223292</v>
      </c>
      <c r="L56" s="250"/>
      <c r="M56" s="251"/>
      <c r="Q56" s="49" t="s">
        <v>2132</v>
      </c>
      <c r="R56" s="243">
        <v>14950</v>
      </c>
      <c r="S56" s="244" t="s">
        <v>230</v>
      </c>
      <c r="T56" s="244" t="s">
        <v>2399</v>
      </c>
      <c r="U56" s="244" t="s">
        <v>2400</v>
      </c>
      <c r="V56" s="244" t="s">
        <v>593</v>
      </c>
      <c r="W56" s="244" t="s">
        <v>2401</v>
      </c>
      <c r="X56" s="244" t="s">
        <v>2379</v>
      </c>
      <c r="Y56" s="244" t="s">
        <v>2402</v>
      </c>
      <c r="Z56" s="245">
        <v>12450800</v>
      </c>
    </row>
    <row r="57" spans="2:26" ht="12" customHeight="1">
      <c r="B57" s="50" t="s">
        <v>33</v>
      </c>
      <c r="C57" s="250"/>
      <c r="D57" s="250"/>
      <c r="E57" s="251"/>
      <c r="F57"/>
      <c r="G57"/>
      <c r="H57"/>
      <c r="J57" s="50" t="s">
        <v>1366</v>
      </c>
      <c r="K57" s="252">
        <v>211807966</v>
      </c>
      <c r="L57" s="252">
        <v>-2044807308</v>
      </c>
      <c r="M57" s="253">
        <v>398165767</v>
      </c>
      <c r="Q57" s="49" t="s">
        <v>2133</v>
      </c>
      <c r="R57" s="243">
        <v>14900</v>
      </c>
      <c r="S57" s="244" t="s">
        <v>250</v>
      </c>
      <c r="T57" s="244" t="s">
        <v>2403</v>
      </c>
      <c r="U57" s="244" t="s">
        <v>2404</v>
      </c>
      <c r="V57" s="244" t="s">
        <v>437</v>
      </c>
      <c r="W57" s="244" t="s">
        <v>437</v>
      </c>
      <c r="X57" s="244" t="s">
        <v>2375</v>
      </c>
      <c r="Y57" s="244" t="s">
        <v>2405</v>
      </c>
      <c r="Z57" s="245">
        <v>12450800</v>
      </c>
    </row>
    <row r="58" spans="2:26" ht="12" customHeight="1">
      <c r="B58" s="50" t="s">
        <v>34</v>
      </c>
      <c r="C58" s="252">
        <v>157217586289</v>
      </c>
      <c r="D58" s="252">
        <v>116481876567</v>
      </c>
      <c r="E58" s="253">
        <v>113614263505</v>
      </c>
      <c r="F58"/>
      <c r="G58"/>
      <c r="H58"/>
      <c r="J58" s="50" t="s">
        <v>2406</v>
      </c>
      <c r="K58" s="252">
        <v>4491371</v>
      </c>
      <c r="L58" s="252">
        <v>449857608</v>
      </c>
      <c r="M58" s="253">
        <v>-46620671</v>
      </c>
      <c r="Q58" s="49" t="s">
        <v>2134</v>
      </c>
      <c r="R58" s="243">
        <v>15200</v>
      </c>
      <c r="S58" s="244" t="s">
        <v>232</v>
      </c>
      <c r="T58" s="244" t="s">
        <v>2407</v>
      </c>
      <c r="U58" s="244" t="s">
        <v>2408</v>
      </c>
      <c r="V58" s="244" t="s">
        <v>2409</v>
      </c>
      <c r="W58" s="244" t="s">
        <v>2410</v>
      </c>
      <c r="X58" s="244" t="s">
        <v>2411</v>
      </c>
      <c r="Y58" s="244" t="s">
        <v>2412</v>
      </c>
      <c r="Z58" s="245">
        <v>12450800</v>
      </c>
    </row>
    <row r="59" spans="2:26" ht="12" customHeight="1">
      <c r="B59" s="50" t="s">
        <v>35</v>
      </c>
      <c r="C59" s="252">
        <v>48111412346</v>
      </c>
      <c r="D59" s="252">
        <v>40382000782</v>
      </c>
      <c r="E59" s="253">
        <v>54654332203</v>
      </c>
      <c r="F59"/>
      <c r="G59"/>
      <c r="H59"/>
      <c r="J59" s="50" t="s">
        <v>67</v>
      </c>
      <c r="K59" s="252">
        <v>38777655731</v>
      </c>
      <c r="L59" s="252">
        <v>44334444198</v>
      </c>
      <c r="M59" s="253">
        <v>32904511204</v>
      </c>
      <c r="Q59" s="49" t="s">
        <v>2135</v>
      </c>
      <c r="R59" s="243">
        <v>15200</v>
      </c>
      <c r="S59" s="244" t="s">
        <v>218</v>
      </c>
      <c r="T59" s="244" t="s">
        <v>346</v>
      </c>
      <c r="U59" s="244" t="s">
        <v>2413</v>
      </c>
      <c r="V59" s="244" t="s">
        <v>2401</v>
      </c>
      <c r="W59" s="244" t="s">
        <v>2414</v>
      </c>
      <c r="X59" s="244" t="s">
        <v>2411</v>
      </c>
      <c r="Y59" s="244" t="s">
        <v>2412</v>
      </c>
      <c r="Z59" s="245">
        <v>12450800</v>
      </c>
    </row>
    <row r="60" spans="2:26" ht="12" customHeight="1">
      <c r="B60" s="50" t="s">
        <v>122</v>
      </c>
      <c r="C60" s="250"/>
      <c r="D60" s="252">
        <v>18000000000</v>
      </c>
      <c r="E60" s="251">
        <v>0</v>
      </c>
      <c r="F60"/>
      <c r="G60"/>
      <c r="H60"/>
      <c r="J60" s="50" t="s">
        <v>72</v>
      </c>
      <c r="K60" s="250"/>
      <c r="L60" s="250"/>
      <c r="M60" s="251"/>
      <c r="Q60" s="49" t="s">
        <v>2136</v>
      </c>
      <c r="R60" s="243">
        <v>15100</v>
      </c>
      <c r="S60" s="244" t="s">
        <v>331</v>
      </c>
      <c r="T60" s="244" t="s">
        <v>2415</v>
      </c>
      <c r="U60" s="244" t="s">
        <v>2416</v>
      </c>
      <c r="V60" s="244" t="s">
        <v>2409</v>
      </c>
      <c r="W60" s="244" t="s">
        <v>2414</v>
      </c>
      <c r="X60" s="244" t="s">
        <v>2411</v>
      </c>
      <c r="Y60" s="244" t="s">
        <v>2417</v>
      </c>
      <c r="Z60" s="245">
        <v>12450800</v>
      </c>
    </row>
    <row r="61" spans="2:26" ht="12" customHeight="1">
      <c r="B61" s="50" t="s">
        <v>1428</v>
      </c>
      <c r="C61" s="252">
        <v>20334895515</v>
      </c>
      <c r="D61" s="252">
        <v>1692554872</v>
      </c>
      <c r="E61" s="253">
        <v>1745254058</v>
      </c>
      <c r="F61"/>
      <c r="G61"/>
      <c r="H61"/>
      <c r="J61" s="51" t="s">
        <v>383</v>
      </c>
      <c r="K61" s="254">
        <v>4065</v>
      </c>
      <c r="L61" s="254">
        <v>3687</v>
      </c>
      <c r="M61" s="269">
        <v>2780</v>
      </c>
      <c r="Q61" s="49" t="s">
        <v>2137</v>
      </c>
      <c r="R61" s="243">
        <v>15200</v>
      </c>
      <c r="S61" s="244" t="s">
        <v>331</v>
      </c>
      <c r="T61" s="244" t="s">
        <v>2418</v>
      </c>
      <c r="U61" s="244" t="s">
        <v>2419</v>
      </c>
      <c r="V61" s="244" t="s">
        <v>2409</v>
      </c>
      <c r="W61" s="244" t="s">
        <v>437</v>
      </c>
      <c r="X61" s="244" t="s">
        <v>2401</v>
      </c>
      <c r="Y61" s="244" t="s">
        <v>2412</v>
      </c>
      <c r="Z61" s="245">
        <v>12450800</v>
      </c>
    </row>
    <row r="62" spans="2:26" ht="12" customHeight="1">
      <c r="B62" s="50" t="s">
        <v>38</v>
      </c>
      <c r="C62" s="252">
        <v>66518542191</v>
      </c>
      <c r="D62" s="252">
        <v>19224463159</v>
      </c>
      <c r="E62" s="253">
        <v>9267313571</v>
      </c>
      <c r="F62"/>
      <c r="G62"/>
      <c r="H62"/>
      <c r="J62"/>
      <c r="K62"/>
      <c r="L62"/>
      <c r="M62"/>
      <c r="Q62" s="49" t="s">
        <v>2138</v>
      </c>
      <c r="R62" s="243">
        <v>15300</v>
      </c>
      <c r="S62" s="244" t="s">
        <v>230</v>
      </c>
      <c r="T62" s="244" t="s">
        <v>2420</v>
      </c>
      <c r="U62" s="244" t="s">
        <v>2421</v>
      </c>
      <c r="V62" s="244" t="s">
        <v>2410</v>
      </c>
      <c r="W62" s="244" t="s">
        <v>2410</v>
      </c>
      <c r="X62" s="244" t="s">
        <v>2401</v>
      </c>
      <c r="Y62" s="244" t="s">
        <v>2422</v>
      </c>
      <c r="Z62" s="245">
        <v>12450800</v>
      </c>
    </row>
    <row r="63" spans="2:26" ht="12" customHeight="1">
      <c r="B63" s="50" t="s">
        <v>83</v>
      </c>
      <c r="C63" s="252">
        <v>11462523559</v>
      </c>
      <c r="D63" s="252">
        <v>11193054075</v>
      </c>
      <c r="E63" s="253">
        <v>6093227851</v>
      </c>
      <c r="F63"/>
      <c r="G63"/>
      <c r="H63"/>
      <c r="J63" s="265" t="s">
        <v>1331</v>
      </c>
      <c r="K63" s="241"/>
      <c r="L63" s="241"/>
      <c r="M63" s="241"/>
      <c r="N63" s="241"/>
      <c r="O63" s="241"/>
      <c r="Q63" s="49" t="s">
        <v>2139</v>
      </c>
      <c r="R63" s="243">
        <v>15250</v>
      </c>
      <c r="S63" s="244" t="s">
        <v>331</v>
      </c>
      <c r="T63" s="244" t="s">
        <v>2423</v>
      </c>
      <c r="U63" s="244" t="s">
        <v>2424</v>
      </c>
      <c r="V63" s="244" t="s">
        <v>2425</v>
      </c>
      <c r="W63" s="244" t="s">
        <v>2425</v>
      </c>
      <c r="X63" s="244" t="s">
        <v>2401</v>
      </c>
      <c r="Y63" s="244" t="s">
        <v>2426</v>
      </c>
      <c r="Z63" s="245">
        <v>12450800</v>
      </c>
    </row>
    <row r="64" spans="2:26" ht="12" customHeight="1">
      <c r="B64" s="50" t="s">
        <v>2427</v>
      </c>
      <c r="C64" s="252">
        <v>10790212678</v>
      </c>
      <c r="D64" s="252">
        <v>25989803679</v>
      </c>
      <c r="E64" s="253">
        <v>41854135822</v>
      </c>
      <c r="F64"/>
      <c r="G64"/>
      <c r="H64"/>
      <c r="J64" s="278"/>
      <c r="K64" s="241"/>
      <c r="L64" s="241"/>
      <c r="M64" s="241"/>
      <c r="N64" s="241"/>
      <c r="O64" s="241"/>
      <c r="Q64" s="49" t="s">
        <v>2140</v>
      </c>
      <c r="R64" s="243">
        <v>15350</v>
      </c>
      <c r="S64" s="244" t="s">
        <v>232</v>
      </c>
      <c r="T64" s="244" t="s">
        <v>2428</v>
      </c>
      <c r="U64" s="244" t="s">
        <v>2429</v>
      </c>
      <c r="V64" s="244" t="s">
        <v>2410</v>
      </c>
      <c r="W64" s="244" t="s">
        <v>2410</v>
      </c>
      <c r="X64" s="244" t="s">
        <v>2409</v>
      </c>
      <c r="Y64" s="244" t="s">
        <v>2430</v>
      </c>
      <c r="Z64" s="245">
        <v>12450800</v>
      </c>
    </row>
    <row r="65" spans="2:26" ht="12" customHeight="1">
      <c r="B65" s="50" t="s">
        <v>39</v>
      </c>
      <c r="C65" s="252">
        <v>108850346848</v>
      </c>
      <c r="D65" s="252">
        <v>110787713637</v>
      </c>
      <c r="E65" s="253">
        <v>77887328098</v>
      </c>
      <c r="F65"/>
      <c r="G65"/>
      <c r="H65"/>
      <c r="J65" s="265" t="s">
        <v>2431</v>
      </c>
      <c r="K65" s="241"/>
      <c r="L65" s="241"/>
      <c r="M65" s="241"/>
      <c r="N65" s="241"/>
      <c r="O65" s="241"/>
      <c r="Q65" s="49" t="s">
        <v>2144</v>
      </c>
      <c r="R65" s="243">
        <v>15350</v>
      </c>
      <c r="S65" s="244" t="s">
        <v>259</v>
      </c>
      <c r="T65" s="244" t="s">
        <v>2432</v>
      </c>
      <c r="U65" s="244" t="s">
        <v>2433</v>
      </c>
      <c r="V65" s="244" t="s">
        <v>2409</v>
      </c>
      <c r="W65" s="244" t="s">
        <v>2410</v>
      </c>
      <c r="X65" s="244" t="s">
        <v>2401</v>
      </c>
      <c r="Y65" s="244" t="s">
        <v>2430</v>
      </c>
      <c r="Z65" s="245">
        <v>12450800</v>
      </c>
    </row>
    <row r="66" spans="2:26" ht="12" customHeight="1">
      <c r="B66" s="50" t="s">
        <v>40</v>
      </c>
      <c r="C66" s="252">
        <v>11064000000</v>
      </c>
      <c r="D66" s="252">
        <v>43064000000</v>
      </c>
      <c r="E66" s="253">
        <v>11064000000</v>
      </c>
      <c r="F66"/>
      <c r="G66"/>
      <c r="H66"/>
      <c r="J66" s="278"/>
      <c r="K66" s="241"/>
      <c r="L66" s="241"/>
      <c r="M66" s="241"/>
      <c r="N66" s="241"/>
      <c r="O66" s="241"/>
      <c r="Q66" s="49" t="s">
        <v>2146</v>
      </c>
      <c r="R66" s="243">
        <v>15150</v>
      </c>
      <c r="S66" s="244" t="s">
        <v>232</v>
      </c>
      <c r="T66" s="244" t="s">
        <v>2434</v>
      </c>
      <c r="U66" s="244" t="s">
        <v>2435</v>
      </c>
      <c r="V66" s="244" t="s">
        <v>2401</v>
      </c>
      <c r="W66" s="244" t="s">
        <v>2425</v>
      </c>
      <c r="X66" s="244" t="s">
        <v>2396</v>
      </c>
      <c r="Y66" s="244" t="s">
        <v>2436</v>
      </c>
      <c r="Z66" s="245">
        <v>12450800</v>
      </c>
    </row>
    <row r="67" spans="2:26" ht="12" customHeight="1">
      <c r="B67" s="50" t="s">
        <v>1353</v>
      </c>
      <c r="C67" s="252">
        <v>6959901275</v>
      </c>
      <c r="D67" s="252">
        <v>8298902048</v>
      </c>
      <c r="E67" s="253">
        <v>9860051339</v>
      </c>
      <c r="F67"/>
      <c r="G67"/>
      <c r="H67"/>
      <c r="J67" s="265" t="s">
        <v>2437</v>
      </c>
      <c r="K67" s="241"/>
      <c r="L67" s="241"/>
      <c r="M67" s="241"/>
      <c r="N67" s="241"/>
      <c r="O67" s="241"/>
      <c r="Q67" s="49" t="s">
        <v>2148</v>
      </c>
      <c r="R67" s="243">
        <v>15150</v>
      </c>
      <c r="S67" s="244" t="s">
        <v>242</v>
      </c>
      <c r="T67" s="244" t="s">
        <v>2438</v>
      </c>
      <c r="U67" s="244" t="s">
        <v>2439</v>
      </c>
      <c r="V67" s="244" t="s">
        <v>437</v>
      </c>
      <c r="W67" s="244" t="s">
        <v>437</v>
      </c>
      <c r="X67" s="244" t="s">
        <v>593</v>
      </c>
      <c r="Y67" s="244" t="s">
        <v>2436</v>
      </c>
      <c r="Z67" s="245">
        <v>12450800</v>
      </c>
    </row>
    <row r="68" spans="2:26" ht="12" customHeight="1">
      <c r="B68" s="50" t="s">
        <v>41</v>
      </c>
      <c r="C68" s="252">
        <v>1034616939</v>
      </c>
      <c r="D68" s="252">
        <v>21216687909</v>
      </c>
      <c r="E68" s="253">
        <v>20629654899</v>
      </c>
      <c r="F68"/>
      <c r="G68"/>
      <c r="H68"/>
      <c r="J68" s="295" t="s">
        <v>2440</v>
      </c>
      <c r="K68" s="296" t="s">
        <v>55</v>
      </c>
      <c r="L68" s="296" t="s">
        <v>2441</v>
      </c>
      <c r="M68" s="296" t="s">
        <v>2442</v>
      </c>
      <c r="N68" s="296" t="s">
        <v>2443</v>
      </c>
      <c r="O68" s="297" t="s">
        <v>2444</v>
      </c>
      <c r="Q68" s="49" t="s">
        <v>2150</v>
      </c>
      <c r="R68" s="243">
        <v>15300</v>
      </c>
      <c r="S68" s="244" t="s">
        <v>234</v>
      </c>
      <c r="T68" s="244" t="s">
        <v>2445</v>
      </c>
      <c r="U68" s="244" t="s">
        <v>2446</v>
      </c>
      <c r="V68" s="244" t="s">
        <v>2396</v>
      </c>
      <c r="W68" s="244" t="s">
        <v>439</v>
      </c>
      <c r="X68" s="244" t="s">
        <v>593</v>
      </c>
      <c r="Y68" s="244" t="s">
        <v>2422</v>
      </c>
      <c r="Z68" s="245">
        <v>12450800</v>
      </c>
    </row>
    <row r="69" spans="2:26" ht="12" customHeight="1">
      <c r="B69" s="50" t="s">
        <v>107</v>
      </c>
      <c r="C69" s="252">
        <v>53916749984</v>
      </c>
      <c r="D69" s="252">
        <v>889643000</v>
      </c>
      <c r="E69" s="253">
        <v>1033909400</v>
      </c>
      <c r="F69"/>
      <c r="G69"/>
      <c r="H69"/>
      <c r="J69" s="273" t="s">
        <v>933</v>
      </c>
      <c r="K69" s="274" t="s">
        <v>115</v>
      </c>
      <c r="L69" s="274" t="s">
        <v>115</v>
      </c>
      <c r="M69" s="276">
        <v>-98242073</v>
      </c>
      <c r="N69" s="276">
        <v>-1412643</v>
      </c>
      <c r="O69" s="277">
        <v>-99654716</v>
      </c>
      <c r="Q69" s="49" t="s">
        <v>2152</v>
      </c>
      <c r="R69" s="243">
        <v>15350</v>
      </c>
      <c r="S69" s="244" t="s">
        <v>361</v>
      </c>
      <c r="T69" s="244" t="s">
        <v>2447</v>
      </c>
      <c r="U69" s="244" t="s">
        <v>2448</v>
      </c>
      <c r="V69" s="244" t="s">
        <v>2390</v>
      </c>
      <c r="W69" s="244" t="s">
        <v>2425</v>
      </c>
      <c r="X69" s="244" t="s">
        <v>2390</v>
      </c>
      <c r="Y69" s="244" t="s">
        <v>2430</v>
      </c>
      <c r="Z69" s="245">
        <v>12450800</v>
      </c>
    </row>
    <row r="70" spans="2:26" ht="12" customHeight="1">
      <c r="B70" s="50" t="s">
        <v>1251</v>
      </c>
      <c r="C70" s="252">
        <v>35875078650</v>
      </c>
      <c r="D70" s="252">
        <v>37318480680</v>
      </c>
      <c r="E70" s="253">
        <v>35299712460</v>
      </c>
      <c r="F70"/>
      <c r="G70"/>
      <c r="H70"/>
      <c r="J70" s="273" t="s">
        <v>2449</v>
      </c>
      <c r="K70" s="274" t="s">
        <v>115</v>
      </c>
      <c r="L70" s="274" t="s">
        <v>115</v>
      </c>
      <c r="M70" s="276">
        <v>27604159</v>
      </c>
      <c r="N70" s="274" t="s">
        <v>115</v>
      </c>
      <c r="O70" s="277">
        <v>27604159</v>
      </c>
      <c r="Q70" s="49" t="s">
        <v>2153</v>
      </c>
      <c r="R70" s="243">
        <v>15000</v>
      </c>
      <c r="S70" s="244" t="s">
        <v>139</v>
      </c>
      <c r="T70" s="244" t="s">
        <v>2450</v>
      </c>
      <c r="U70" s="244" t="s">
        <v>2451</v>
      </c>
      <c r="V70" s="244" t="s">
        <v>2362</v>
      </c>
      <c r="W70" s="244" t="s">
        <v>2411</v>
      </c>
      <c r="X70" s="244" t="s">
        <v>2362</v>
      </c>
      <c r="Y70" s="244" t="s">
        <v>2452</v>
      </c>
      <c r="Z70" s="245">
        <v>12450800</v>
      </c>
    </row>
    <row r="71" spans="2:26" ht="12" customHeight="1">
      <c r="B71" s="50" t="s">
        <v>42</v>
      </c>
      <c r="C71" s="252">
        <v>266067933137</v>
      </c>
      <c r="D71" s="252">
        <v>227269590204</v>
      </c>
      <c r="E71" s="253">
        <v>191501591603</v>
      </c>
      <c r="F71"/>
      <c r="G71"/>
      <c r="H71"/>
      <c r="J71" s="273" t="s">
        <v>2453</v>
      </c>
      <c r="K71" s="276">
        <v>9743940</v>
      </c>
      <c r="L71" s="276">
        <v>18459560</v>
      </c>
      <c r="M71" s="276">
        <v>2359444</v>
      </c>
      <c r="N71" s="276">
        <v>395701</v>
      </c>
      <c r="O71" s="277">
        <v>30958645</v>
      </c>
      <c r="Q71" s="49" t="s">
        <v>2156</v>
      </c>
      <c r="R71" s="243">
        <v>14700</v>
      </c>
      <c r="S71" s="244" t="s">
        <v>232</v>
      </c>
      <c r="T71" s="244" t="s">
        <v>2454</v>
      </c>
      <c r="U71" s="244" t="s">
        <v>2455</v>
      </c>
      <c r="V71" s="244" t="s">
        <v>2362</v>
      </c>
      <c r="W71" s="244" t="s">
        <v>2397</v>
      </c>
      <c r="X71" s="244" t="s">
        <v>454</v>
      </c>
      <c r="Y71" s="244" t="s">
        <v>2376</v>
      </c>
      <c r="Z71" s="245">
        <v>12450800</v>
      </c>
    </row>
    <row r="72" spans="2:26" ht="12" customHeight="1">
      <c r="B72" s="50" t="s">
        <v>43</v>
      </c>
      <c r="C72" s="250"/>
      <c r="D72" s="250"/>
      <c r="E72" s="251"/>
      <c r="F72"/>
      <c r="G72"/>
      <c r="H72"/>
      <c r="J72" s="273" t="s">
        <v>73</v>
      </c>
      <c r="K72" s="276">
        <v>1752644</v>
      </c>
      <c r="L72" s="276">
        <v>616781</v>
      </c>
      <c r="M72" s="276">
        <v>403262</v>
      </c>
      <c r="N72" s="276">
        <v>53192</v>
      </c>
      <c r="O72" s="277">
        <v>2825879</v>
      </c>
      <c r="Q72" s="49" t="s">
        <v>2158</v>
      </c>
      <c r="R72" s="243">
        <v>14700</v>
      </c>
      <c r="S72" s="244" t="s">
        <v>234</v>
      </c>
      <c r="T72" s="244" t="s">
        <v>2456</v>
      </c>
      <c r="U72" s="244" t="s">
        <v>2457</v>
      </c>
      <c r="V72" s="244" t="s">
        <v>2367</v>
      </c>
      <c r="W72" s="244" t="s">
        <v>2397</v>
      </c>
      <c r="X72" s="244" t="s">
        <v>443</v>
      </c>
      <c r="Y72" s="244" t="s">
        <v>2376</v>
      </c>
      <c r="Z72" s="245">
        <v>12450800</v>
      </c>
    </row>
    <row r="73" spans="2:26" ht="12" customHeight="1">
      <c r="B73" s="50" t="s">
        <v>2458</v>
      </c>
      <c r="C73" s="252">
        <v>62254000000</v>
      </c>
      <c r="D73" s="252">
        <v>62254000000</v>
      </c>
      <c r="E73" s="253">
        <v>62254000000</v>
      </c>
      <c r="F73"/>
      <c r="G73"/>
      <c r="H73"/>
      <c r="J73" s="273" t="s">
        <v>2459</v>
      </c>
      <c r="K73" s="276">
        <v>2718545</v>
      </c>
      <c r="L73" s="276">
        <v>162339682</v>
      </c>
      <c r="M73" s="276">
        <v>62023973</v>
      </c>
      <c r="N73" s="276">
        <v>2937954</v>
      </c>
      <c r="O73" s="277">
        <v>230020154</v>
      </c>
      <c r="Q73" s="49" t="s">
        <v>2160</v>
      </c>
      <c r="R73" s="243">
        <v>14750</v>
      </c>
      <c r="S73" s="244" t="s">
        <v>242</v>
      </c>
      <c r="T73" s="244" t="s">
        <v>2460</v>
      </c>
      <c r="U73" s="244" t="s">
        <v>2461</v>
      </c>
      <c r="V73" s="244" t="s">
        <v>2379</v>
      </c>
      <c r="W73" s="244" t="s">
        <v>2409</v>
      </c>
      <c r="X73" s="244" t="s">
        <v>2362</v>
      </c>
      <c r="Y73" s="244" t="s">
        <v>2462</v>
      </c>
      <c r="Z73" s="245">
        <v>12450800</v>
      </c>
    </row>
    <row r="74" spans="2:26" ht="12" customHeight="1">
      <c r="B74" s="50" t="s">
        <v>2463</v>
      </c>
      <c r="C74" s="252">
        <v>43732880143</v>
      </c>
      <c r="D74" s="252">
        <v>43732880143</v>
      </c>
      <c r="E74" s="253">
        <v>43732880143</v>
      </c>
      <c r="F74"/>
      <c r="G74"/>
      <c r="H74"/>
      <c r="J74" s="273" t="s">
        <v>1336</v>
      </c>
      <c r="K74" s="274" t="s">
        <v>115</v>
      </c>
      <c r="L74" s="276">
        <v>60477639</v>
      </c>
      <c r="M74" s="276">
        <v>30478898</v>
      </c>
      <c r="N74" s="276">
        <v>614788</v>
      </c>
      <c r="O74" s="277">
        <v>91571325</v>
      </c>
      <c r="Q74" s="49" t="s">
        <v>2161</v>
      </c>
      <c r="R74" s="243">
        <v>14900</v>
      </c>
      <c r="S74" s="244" t="s">
        <v>259</v>
      </c>
      <c r="T74" s="244" t="s">
        <v>2464</v>
      </c>
      <c r="U74" s="244" t="s">
        <v>2465</v>
      </c>
      <c r="V74" s="244" t="s">
        <v>2375</v>
      </c>
      <c r="W74" s="244" t="s">
        <v>2396</v>
      </c>
      <c r="X74" s="244" t="s">
        <v>2362</v>
      </c>
      <c r="Y74" s="244" t="s">
        <v>2405</v>
      </c>
      <c r="Z74" s="245">
        <v>12450800</v>
      </c>
    </row>
    <row r="75" spans="2:26" ht="12" customHeight="1">
      <c r="B75" s="50" t="s">
        <v>2466</v>
      </c>
      <c r="C75" s="252">
        <v>-6035414029</v>
      </c>
      <c r="D75" s="252">
        <v>7729925716</v>
      </c>
      <c r="E75" s="253">
        <v>8513625684</v>
      </c>
      <c r="F75"/>
      <c r="G75"/>
      <c r="H75"/>
      <c r="J75" s="273" t="s">
        <v>1297</v>
      </c>
      <c r="K75" s="276">
        <v>29081</v>
      </c>
      <c r="L75" s="276">
        <v>11131971</v>
      </c>
      <c r="M75" s="276">
        <v>3095298</v>
      </c>
      <c r="N75" s="276">
        <v>41944</v>
      </c>
      <c r="O75" s="277">
        <v>14298294</v>
      </c>
      <c r="Q75" s="49" t="s">
        <v>2162</v>
      </c>
      <c r="R75" s="243">
        <v>14700</v>
      </c>
      <c r="S75" s="244" t="s">
        <v>331</v>
      </c>
      <c r="T75" s="244" t="s">
        <v>2467</v>
      </c>
      <c r="U75" s="244" t="s">
        <v>2468</v>
      </c>
      <c r="V75" s="244" t="s">
        <v>436</v>
      </c>
      <c r="W75" s="244" t="s">
        <v>429</v>
      </c>
      <c r="X75" s="244" t="s">
        <v>454</v>
      </c>
      <c r="Y75" s="244" t="s">
        <v>2376</v>
      </c>
      <c r="Z75" s="245">
        <v>12450800</v>
      </c>
    </row>
    <row r="76" spans="2:26" ht="12" customHeight="1">
      <c r="B76" s="50" t="s">
        <v>2469</v>
      </c>
      <c r="C76" s="252">
        <v>274841962729</v>
      </c>
      <c r="D76" s="252">
        <v>234936841231</v>
      </c>
      <c r="E76" s="253">
        <v>198053607225</v>
      </c>
      <c r="F76"/>
      <c r="G76"/>
      <c r="H76"/>
      <c r="J76" s="273" t="s">
        <v>2470</v>
      </c>
      <c r="K76" s="276">
        <v>526638</v>
      </c>
      <c r="L76" s="276">
        <v>2168808</v>
      </c>
      <c r="M76" s="276">
        <v>609691</v>
      </c>
      <c r="N76" s="276">
        <v>556589</v>
      </c>
      <c r="O76" s="277">
        <v>3861726</v>
      </c>
      <c r="Q76" s="49" t="s">
        <v>2163</v>
      </c>
      <c r="R76" s="243">
        <v>14800</v>
      </c>
      <c r="S76" s="244" t="s">
        <v>347</v>
      </c>
      <c r="T76" s="244" t="s">
        <v>2471</v>
      </c>
      <c r="U76" s="244" t="s">
        <v>2472</v>
      </c>
      <c r="V76" s="244" t="s">
        <v>442</v>
      </c>
      <c r="W76" s="244" t="s">
        <v>2375</v>
      </c>
      <c r="X76" s="244" t="s">
        <v>2321</v>
      </c>
      <c r="Y76" s="244" t="s">
        <v>2391</v>
      </c>
      <c r="Z76" s="245">
        <v>12450800</v>
      </c>
    </row>
    <row r="77" spans="2:26" ht="12" customHeight="1">
      <c r="B77" s="50" t="s">
        <v>50</v>
      </c>
      <c r="C77" s="252">
        <v>374793428843</v>
      </c>
      <c r="D77" s="252">
        <v>348653647090</v>
      </c>
      <c r="E77" s="253">
        <v>312554113052</v>
      </c>
      <c r="F77"/>
      <c r="G77"/>
      <c r="H77"/>
      <c r="J77" s="273" t="s">
        <v>2473</v>
      </c>
      <c r="K77" s="276">
        <v>1606987</v>
      </c>
      <c r="L77" s="276">
        <v>5329213</v>
      </c>
      <c r="M77" s="276">
        <v>7741667</v>
      </c>
      <c r="N77" s="276">
        <v>12300</v>
      </c>
      <c r="O77" s="277">
        <v>14690167</v>
      </c>
      <c r="Q77" s="49" t="s">
        <v>2165</v>
      </c>
      <c r="R77" s="243">
        <v>14400</v>
      </c>
      <c r="S77" s="244" t="s">
        <v>230</v>
      </c>
      <c r="T77" s="244" t="s">
        <v>2474</v>
      </c>
      <c r="U77" s="244" t="s">
        <v>2475</v>
      </c>
      <c r="V77" s="244" t="s">
        <v>442</v>
      </c>
      <c r="W77" s="244" t="s">
        <v>2310</v>
      </c>
      <c r="X77" s="244" t="s">
        <v>2321</v>
      </c>
      <c r="Y77" s="244" t="s">
        <v>2476</v>
      </c>
      <c r="Z77" s="245">
        <v>12450800</v>
      </c>
    </row>
    <row r="78" spans="2:26" ht="12" customHeight="1">
      <c r="B78" s="51" t="s">
        <v>51</v>
      </c>
      <c r="C78" s="254">
        <v>640861361980</v>
      </c>
      <c r="D78" s="254">
        <v>575923237294</v>
      </c>
      <c r="E78" s="269">
        <v>504055704655</v>
      </c>
      <c r="F78"/>
      <c r="G78"/>
      <c r="H78"/>
      <c r="J78" s="273" t="s">
        <v>2477</v>
      </c>
      <c r="K78" s="276">
        <v>6612090</v>
      </c>
      <c r="L78" s="274" t="s">
        <v>115</v>
      </c>
      <c r="M78" s="274" t="s">
        <v>115</v>
      </c>
      <c r="N78" s="274" t="s">
        <v>115</v>
      </c>
      <c r="O78" s="277">
        <v>6612090</v>
      </c>
      <c r="Q78" s="49" t="s">
        <v>2166</v>
      </c>
      <c r="R78" s="243">
        <v>14350</v>
      </c>
      <c r="S78" s="244" t="s">
        <v>345</v>
      </c>
      <c r="T78" s="244" t="s">
        <v>660</v>
      </c>
      <c r="U78" s="244" t="s">
        <v>2478</v>
      </c>
      <c r="V78" s="244" t="s">
        <v>443</v>
      </c>
      <c r="W78" s="244" t="s">
        <v>443</v>
      </c>
      <c r="X78" s="244" t="s">
        <v>2304</v>
      </c>
      <c r="Y78" s="244" t="s">
        <v>2350</v>
      </c>
      <c r="Z78" s="245">
        <v>12450800</v>
      </c>
    </row>
    <row r="79" spans="2:26" ht="12" customHeight="1">
      <c r="B79"/>
      <c r="C79"/>
      <c r="D79"/>
      <c r="E79"/>
      <c r="F79"/>
      <c r="G79"/>
      <c r="H79"/>
      <c r="J79" s="273" t="s">
        <v>722</v>
      </c>
      <c r="K79" s="276">
        <v>5733805</v>
      </c>
      <c r="L79" s="276">
        <v>12080676</v>
      </c>
      <c r="M79" s="276">
        <v>67256068</v>
      </c>
      <c r="N79" s="276">
        <v>225555</v>
      </c>
      <c r="O79" s="277">
        <v>85296104</v>
      </c>
      <c r="Q79" s="49" t="s">
        <v>2167</v>
      </c>
      <c r="R79" s="243">
        <v>14550</v>
      </c>
      <c r="S79" s="244" t="s">
        <v>234</v>
      </c>
      <c r="T79" s="244" t="s">
        <v>356</v>
      </c>
      <c r="U79" s="244" t="s">
        <v>2479</v>
      </c>
      <c r="V79" s="244" t="s">
        <v>454</v>
      </c>
      <c r="W79" s="244" t="s">
        <v>2362</v>
      </c>
      <c r="X79" s="244" t="s">
        <v>2310</v>
      </c>
      <c r="Y79" s="244" t="s">
        <v>2341</v>
      </c>
      <c r="Z79" s="245">
        <v>12450800</v>
      </c>
    </row>
    <row r="80" spans="2:26" ht="12" customHeight="1">
      <c r="B80" s="265" t="s">
        <v>2480</v>
      </c>
      <c r="C80" s="241"/>
      <c r="D80" s="241"/>
      <c r="E80" s="241"/>
      <c r="F80" s="241"/>
      <c r="G80" s="241"/>
      <c r="H80" s="241"/>
      <c r="J80" s="298" t="s">
        <v>2444</v>
      </c>
      <c r="K80" s="281">
        <v>28723730</v>
      </c>
      <c r="L80" s="281">
        <v>272604330</v>
      </c>
      <c r="M80" s="281">
        <v>103330387</v>
      </c>
      <c r="N80" s="281">
        <v>3425380</v>
      </c>
      <c r="O80" s="282">
        <v>408083827</v>
      </c>
      <c r="Q80" s="49" t="s">
        <v>2168</v>
      </c>
      <c r="R80" s="243">
        <v>14600</v>
      </c>
      <c r="S80" s="244" t="s">
        <v>259</v>
      </c>
      <c r="T80" s="244" t="s">
        <v>2481</v>
      </c>
      <c r="U80" s="244" t="s">
        <v>2482</v>
      </c>
      <c r="V80" s="244" t="s">
        <v>454</v>
      </c>
      <c r="W80" s="244" t="s">
        <v>443</v>
      </c>
      <c r="X80" s="244" t="s">
        <v>2321</v>
      </c>
      <c r="Y80" s="244" t="s">
        <v>2483</v>
      </c>
      <c r="Z80" s="245">
        <v>12450800</v>
      </c>
    </row>
    <row r="81" spans="2:26" ht="12" customHeight="1">
      <c r="B81" s="278"/>
      <c r="C81" s="241"/>
      <c r="D81" s="241"/>
      <c r="E81" s="241"/>
      <c r="F81" s="241"/>
      <c r="G81" s="241"/>
      <c r="H81" s="241"/>
      <c r="J81"/>
      <c r="K81"/>
      <c r="L81"/>
      <c r="M81"/>
      <c r="Q81" s="49" t="s">
        <v>2170</v>
      </c>
      <c r="R81" s="243">
        <v>14400</v>
      </c>
      <c r="S81" s="244" t="s">
        <v>256</v>
      </c>
      <c r="T81" s="244" t="s">
        <v>2484</v>
      </c>
      <c r="U81" s="244" t="s">
        <v>2485</v>
      </c>
      <c r="V81" s="244" t="s">
        <v>450</v>
      </c>
      <c r="W81" s="244" t="s">
        <v>2310</v>
      </c>
      <c r="X81" s="244" t="s">
        <v>449</v>
      </c>
      <c r="Y81" s="244" t="s">
        <v>2476</v>
      </c>
      <c r="Z81" s="245">
        <v>12450800</v>
      </c>
    </row>
    <row r="82" spans="2:26" ht="12" customHeight="1">
      <c r="B82" s="265" t="s">
        <v>2486</v>
      </c>
      <c r="C82" s="241"/>
      <c r="D82" s="241"/>
      <c r="E82" s="241"/>
      <c r="F82" s="241"/>
      <c r="G82" s="241"/>
      <c r="H82" s="241"/>
      <c r="J82"/>
      <c r="K82"/>
      <c r="L82"/>
      <c r="M82"/>
      <c r="Q82" s="49" t="s">
        <v>2171</v>
      </c>
      <c r="R82" s="243">
        <v>14250</v>
      </c>
      <c r="S82" s="244" t="s">
        <v>232</v>
      </c>
      <c r="T82" s="244" t="s">
        <v>2487</v>
      </c>
      <c r="U82" s="244" t="s">
        <v>2488</v>
      </c>
      <c r="V82" s="244" t="s">
        <v>452</v>
      </c>
      <c r="W82" s="244" t="s">
        <v>441</v>
      </c>
      <c r="X82" s="244" t="s">
        <v>449</v>
      </c>
      <c r="Y82" s="244" t="s">
        <v>2311</v>
      </c>
      <c r="Z82" s="245">
        <v>12450800</v>
      </c>
    </row>
    <row r="83" spans="2:26" ht="12" customHeight="1">
      <c r="B83" s="1174" t="s">
        <v>2489</v>
      </c>
      <c r="C83" s="1176" t="s">
        <v>2490</v>
      </c>
      <c r="D83" s="1177"/>
      <c r="E83" s="1178"/>
      <c r="F83" s="1176" t="s">
        <v>2491</v>
      </c>
      <c r="G83" s="1177"/>
      <c r="H83" s="1179"/>
      <c r="I83"/>
      <c r="J83"/>
      <c r="K83"/>
      <c r="L83"/>
      <c r="Q83" s="49" t="s">
        <v>2173</v>
      </c>
      <c r="R83" s="243">
        <v>14250</v>
      </c>
      <c r="S83" s="244" t="s">
        <v>256</v>
      </c>
      <c r="T83" s="244" t="s">
        <v>2492</v>
      </c>
      <c r="U83" s="244" t="s">
        <v>2493</v>
      </c>
      <c r="V83" s="244" t="s">
        <v>450</v>
      </c>
      <c r="W83" s="244" t="s">
        <v>442</v>
      </c>
      <c r="X83" s="244" t="s">
        <v>451</v>
      </c>
      <c r="Y83" s="244" t="s">
        <v>2311</v>
      </c>
      <c r="Z83" s="245">
        <v>12450800</v>
      </c>
    </row>
    <row r="84" spans="2:26" ht="12" customHeight="1">
      <c r="B84" s="1175"/>
      <c r="C84" s="299" t="s">
        <v>2194</v>
      </c>
      <c r="D84" s="299" t="s">
        <v>2195</v>
      </c>
      <c r="E84" s="299" t="s">
        <v>1287</v>
      </c>
      <c r="F84" s="299" t="s">
        <v>2194</v>
      </c>
      <c r="G84" s="299" t="s">
        <v>2195</v>
      </c>
      <c r="H84" s="300" t="s">
        <v>1287</v>
      </c>
      <c r="I84"/>
      <c r="J84"/>
      <c r="K84"/>
      <c r="L84"/>
      <c r="Q84" s="49" t="s">
        <v>2174</v>
      </c>
      <c r="R84" s="243">
        <v>14100</v>
      </c>
      <c r="S84" s="244" t="s">
        <v>218</v>
      </c>
      <c r="T84" s="244" t="s">
        <v>2494</v>
      </c>
      <c r="U84" s="244" t="s">
        <v>2495</v>
      </c>
      <c r="V84" s="244" t="s">
        <v>444</v>
      </c>
      <c r="W84" s="244" t="s">
        <v>450</v>
      </c>
      <c r="X84" s="244" t="s">
        <v>445</v>
      </c>
      <c r="Y84" s="244" t="s">
        <v>2324</v>
      </c>
      <c r="Z84" s="245">
        <v>12450800</v>
      </c>
    </row>
    <row r="85" spans="2:26" ht="12" customHeight="1">
      <c r="B85" s="273" t="s">
        <v>1290</v>
      </c>
      <c r="C85" s="252">
        <v>205343</v>
      </c>
      <c r="D85" s="250" t="s">
        <v>115</v>
      </c>
      <c r="E85" s="252">
        <v>205343</v>
      </c>
      <c r="F85" s="252">
        <v>9007841</v>
      </c>
      <c r="G85" s="250" t="s">
        <v>115</v>
      </c>
      <c r="H85" s="253">
        <v>9007841</v>
      </c>
      <c r="I85"/>
      <c r="J85"/>
      <c r="K85"/>
      <c r="L85"/>
      <c r="Q85" s="49" t="s">
        <v>2176</v>
      </c>
      <c r="R85" s="243">
        <v>14000</v>
      </c>
      <c r="S85" s="244" t="s">
        <v>242</v>
      </c>
      <c r="T85" s="244" t="s">
        <v>2496</v>
      </c>
      <c r="U85" s="244" t="s">
        <v>2497</v>
      </c>
      <c r="V85" s="244" t="s">
        <v>452</v>
      </c>
      <c r="W85" s="244" t="s">
        <v>442</v>
      </c>
      <c r="X85" s="244" t="s">
        <v>445</v>
      </c>
      <c r="Y85" s="244" t="s">
        <v>2498</v>
      </c>
      <c r="Z85" s="245">
        <v>12450800</v>
      </c>
    </row>
    <row r="86" spans="2:26" ht="12" customHeight="1">
      <c r="B86" s="273" t="s">
        <v>2499</v>
      </c>
      <c r="C86" s="250" t="s">
        <v>115</v>
      </c>
      <c r="D86" s="252">
        <v>28500</v>
      </c>
      <c r="E86" s="252">
        <v>28500</v>
      </c>
      <c r="F86" s="250" t="s">
        <v>115</v>
      </c>
      <c r="G86" s="252">
        <v>928500</v>
      </c>
      <c r="H86" s="253">
        <v>928500</v>
      </c>
      <c r="I86"/>
      <c r="J86"/>
      <c r="K86"/>
      <c r="L86"/>
      <c r="Q86" s="49" t="s">
        <v>2177</v>
      </c>
      <c r="R86" s="243">
        <v>14150</v>
      </c>
      <c r="S86" s="244" t="s">
        <v>203</v>
      </c>
      <c r="T86" s="244" t="s">
        <v>2500</v>
      </c>
      <c r="U86" s="244" t="s">
        <v>2501</v>
      </c>
      <c r="V86" s="244" t="s">
        <v>454</v>
      </c>
      <c r="W86" s="244" t="s">
        <v>443</v>
      </c>
      <c r="X86" s="244" t="s">
        <v>449</v>
      </c>
      <c r="Y86" s="244" t="s">
        <v>2334</v>
      </c>
      <c r="Z86" s="245">
        <v>12450800</v>
      </c>
    </row>
    <row r="87" spans="2:26" ht="12" customHeight="1">
      <c r="B87" s="273" t="s">
        <v>2502</v>
      </c>
      <c r="C87" s="252">
        <v>850937</v>
      </c>
      <c r="D87" s="250" t="s">
        <v>115</v>
      </c>
      <c r="E87" s="252">
        <v>850937</v>
      </c>
      <c r="F87" s="252">
        <v>1140729</v>
      </c>
      <c r="G87" s="250" t="s">
        <v>115</v>
      </c>
      <c r="H87" s="253">
        <v>1140729</v>
      </c>
      <c r="I87"/>
      <c r="J87"/>
      <c r="K87"/>
      <c r="L87"/>
      <c r="Q87" s="49" t="s">
        <v>2179</v>
      </c>
      <c r="R87" s="243">
        <v>14500</v>
      </c>
      <c r="S87" s="244" t="s">
        <v>256</v>
      </c>
      <c r="T87" s="244" t="s">
        <v>2503</v>
      </c>
      <c r="U87" s="244" t="s">
        <v>2504</v>
      </c>
      <c r="V87" s="244" t="s">
        <v>2310</v>
      </c>
      <c r="W87" s="244" t="s">
        <v>440</v>
      </c>
      <c r="X87" s="244" t="s">
        <v>2304</v>
      </c>
      <c r="Y87" s="244" t="s">
        <v>2368</v>
      </c>
      <c r="Z87" s="245">
        <v>12450800</v>
      </c>
    </row>
    <row r="88" spans="2:26" ht="12" customHeight="1">
      <c r="B88" s="273" t="s">
        <v>2505</v>
      </c>
      <c r="C88" s="250" t="s">
        <v>115</v>
      </c>
      <c r="D88" s="252">
        <v>16871976</v>
      </c>
      <c r="E88" s="252">
        <v>16871976</v>
      </c>
      <c r="F88" s="250" t="s">
        <v>115</v>
      </c>
      <c r="G88" s="252">
        <v>20676811</v>
      </c>
      <c r="H88" s="253">
        <v>20676811</v>
      </c>
      <c r="I88"/>
      <c r="J88"/>
      <c r="K88"/>
      <c r="L88"/>
      <c r="Q88" s="49" t="s">
        <v>2180</v>
      </c>
      <c r="R88" s="243">
        <v>14350</v>
      </c>
      <c r="S88" s="244" t="s">
        <v>355</v>
      </c>
      <c r="T88" s="244" t="s">
        <v>2506</v>
      </c>
      <c r="U88" s="244" t="s">
        <v>2507</v>
      </c>
      <c r="V88" s="244" t="s">
        <v>2304</v>
      </c>
      <c r="W88" s="244" t="s">
        <v>443</v>
      </c>
      <c r="X88" s="244" t="s">
        <v>2304</v>
      </c>
      <c r="Y88" s="244" t="s">
        <v>2350</v>
      </c>
      <c r="Z88" s="245">
        <v>12450800</v>
      </c>
    </row>
    <row r="89" spans="2:26" ht="12" customHeight="1">
      <c r="B89" s="50" t="s">
        <v>2508</v>
      </c>
      <c r="C89" s="252">
        <v>1056280</v>
      </c>
      <c r="D89" s="252">
        <v>16900476</v>
      </c>
      <c r="E89" s="252">
        <v>17956756</v>
      </c>
      <c r="F89" s="252">
        <v>10148570</v>
      </c>
      <c r="G89" s="252">
        <v>21605311</v>
      </c>
      <c r="H89" s="253">
        <v>31753881</v>
      </c>
      <c r="I89"/>
      <c r="J89"/>
      <c r="K89"/>
      <c r="L89"/>
      <c r="Q89" s="49" t="s">
        <v>2183</v>
      </c>
      <c r="R89" s="243">
        <v>15000</v>
      </c>
      <c r="S89" s="244" t="s">
        <v>214</v>
      </c>
      <c r="T89" s="244" t="s">
        <v>2509</v>
      </c>
      <c r="U89" s="244" t="s">
        <v>2510</v>
      </c>
      <c r="V89" s="244" t="s">
        <v>2414</v>
      </c>
      <c r="W89" s="244" t="s">
        <v>437</v>
      </c>
      <c r="X89" s="244" t="s">
        <v>2375</v>
      </c>
      <c r="Y89" s="244" t="s">
        <v>2452</v>
      </c>
      <c r="Z89" s="245">
        <v>12450800</v>
      </c>
    </row>
    <row r="90" spans="2:26" ht="12" customHeight="1">
      <c r="B90" s="50" t="s">
        <v>2511</v>
      </c>
      <c r="C90" s="250" t="s">
        <v>115</v>
      </c>
      <c r="D90" s="250" t="s">
        <v>115</v>
      </c>
      <c r="E90" s="250" t="s">
        <v>115</v>
      </c>
      <c r="F90" s="250" t="s">
        <v>115</v>
      </c>
      <c r="G90" s="250" t="s">
        <v>115</v>
      </c>
      <c r="H90" s="251" t="s">
        <v>115</v>
      </c>
      <c r="I90"/>
      <c r="J90"/>
      <c r="K90"/>
      <c r="L90"/>
      <c r="Q90" s="49" t="s">
        <v>2185</v>
      </c>
      <c r="R90" s="243">
        <v>15450</v>
      </c>
      <c r="S90" s="244" t="s">
        <v>331</v>
      </c>
      <c r="T90" s="244" t="s">
        <v>2512</v>
      </c>
      <c r="U90" s="244" t="s">
        <v>2513</v>
      </c>
      <c r="V90" s="244" t="s">
        <v>438</v>
      </c>
      <c r="W90" s="244" t="s">
        <v>439</v>
      </c>
      <c r="X90" s="244" t="s">
        <v>2409</v>
      </c>
      <c r="Y90" s="244" t="s">
        <v>2514</v>
      </c>
      <c r="Z90" s="245">
        <v>12450800</v>
      </c>
    </row>
    <row r="91" spans="2:26" ht="12" customHeight="1">
      <c r="B91" s="51" t="s">
        <v>2515</v>
      </c>
      <c r="C91" s="254">
        <v>1056280</v>
      </c>
      <c r="D91" s="254">
        <v>16900476</v>
      </c>
      <c r="E91" s="254">
        <v>17956756</v>
      </c>
      <c r="F91" s="254">
        <v>10148570</v>
      </c>
      <c r="G91" s="254">
        <v>21605311</v>
      </c>
      <c r="H91" s="269">
        <v>31753881</v>
      </c>
      <c r="I91"/>
      <c r="J91"/>
      <c r="K91"/>
      <c r="L91"/>
      <c r="Q91" s="49" t="s">
        <v>2187</v>
      </c>
      <c r="R91" s="243">
        <v>15550</v>
      </c>
      <c r="S91" s="244" t="s">
        <v>230</v>
      </c>
      <c r="T91" s="244" t="s">
        <v>2516</v>
      </c>
      <c r="U91" s="244" t="s">
        <v>2517</v>
      </c>
      <c r="V91" s="244" t="s">
        <v>2410</v>
      </c>
      <c r="W91" s="244" t="s">
        <v>2518</v>
      </c>
      <c r="X91" s="244" t="s">
        <v>2410</v>
      </c>
      <c r="Y91" s="244" t="s">
        <v>2519</v>
      </c>
      <c r="Z91" s="245">
        <v>12450800</v>
      </c>
    </row>
    <row r="92" spans="2:26" ht="12" customHeight="1">
      <c r="B92"/>
      <c r="C92"/>
      <c r="D92"/>
      <c r="E92"/>
      <c r="F92"/>
      <c r="G92"/>
      <c r="H92"/>
      <c r="I92"/>
      <c r="J92"/>
      <c r="K92"/>
      <c r="L92"/>
      <c r="Q92" s="49" t="s">
        <v>2188</v>
      </c>
      <c r="R92" s="243">
        <v>15500</v>
      </c>
      <c r="S92" s="244" t="s">
        <v>230</v>
      </c>
      <c r="T92" s="244" t="s">
        <v>2520</v>
      </c>
      <c r="U92" s="244" t="s">
        <v>2521</v>
      </c>
      <c r="V92" s="244" t="s">
        <v>2410</v>
      </c>
      <c r="W92" s="244" t="s">
        <v>2522</v>
      </c>
      <c r="X92" s="244" t="s">
        <v>2414</v>
      </c>
      <c r="Y92" s="244" t="s">
        <v>2523</v>
      </c>
      <c r="Z92" s="245">
        <v>12450800</v>
      </c>
    </row>
    <row r="93" spans="2:26" ht="12" customHeight="1">
      <c r="B93"/>
      <c r="C93"/>
      <c r="D93"/>
      <c r="E93"/>
      <c r="F93"/>
      <c r="G93"/>
      <c r="H93"/>
      <c r="I93"/>
      <c r="J93"/>
      <c r="K93"/>
      <c r="L93"/>
      <c r="Q93" s="49" t="s">
        <v>2193</v>
      </c>
      <c r="R93" s="243">
        <v>15450</v>
      </c>
      <c r="S93" s="244" t="s">
        <v>230</v>
      </c>
      <c r="T93" s="244" t="s">
        <v>2524</v>
      </c>
      <c r="U93" s="244" t="s">
        <v>2525</v>
      </c>
      <c r="V93" s="244" t="s">
        <v>2425</v>
      </c>
      <c r="W93" s="244" t="s">
        <v>439</v>
      </c>
      <c r="X93" s="244" t="s">
        <v>2401</v>
      </c>
      <c r="Y93" s="244" t="s">
        <v>2514</v>
      </c>
      <c r="Z93" s="245">
        <v>12450800</v>
      </c>
    </row>
    <row r="94" spans="2:26" ht="12" customHeight="1">
      <c r="B94" s="283" t="s">
        <v>2526</v>
      </c>
      <c r="C94" s="241"/>
      <c r="D94" s="241"/>
      <c r="E94" s="241"/>
      <c r="F94" s="241"/>
      <c r="G94"/>
      <c r="H94"/>
      <c r="I94"/>
      <c r="J94"/>
      <c r="K94"/>
      <c r="L94"/>
      <c r="Q94" s="49" t="s">
        <v>2196</v>
      </c>
      <c r="R94" s="243">
        <v>15400</v>
      </c>
      <c r="S94" s="244" t="s">
        <v>242</v>
      </c>
      <c r="T94" s="244" t="s">
        <v>2527</v>
      </c>
      <c r="U94" s="244" t="s">
        <v>2528</v>
      </c>
      <c r="V94" s="244" t="s">
        <v>439</v>
      </c>
      <c r="W94" s="244" t="s">
        <v>439</v>
      </c>
      <c r="X94" s="244" t="s">
        <v>2411</v>
      </c>
      <c r="Y94" s="244" t="s">
        <v>2529</v>
      </c>
      <c r="Z94" s="245">
        <v>12450800</v>
      </c>
    </row>
    <row r="95" spans="2:26" ht="12" customHeight="1">
      <c r="B95" s="301"/>
      <c r="C95" s="241"/>
      <c r="D95" s="241"/>
      <c r="E95" s="241"/>
      <c r="F95" s="241"/>
      <c r="G95"/>
      <c r="H95"/>
      <c r="I95"/>
      <c r="J95"/>
      <c r="K95"/>
      <c r="L95"/>
      <c r="Q95" s="49" t="s">
        <v>2197</v>
      </c>
      <c r="R95" s="243">
        <v>15550</v>
      </c>
      <c r="S95" s="244" t="s">
        <v>256</v>
      </c>
      <c r="T95" s="244" t="s">
        <v>591</v>
      </c>
      <c r="U95" s="244" t="s">
        <v>2530</v>
      </c>
      <c r="V95" s="244" t="s">
        <v>438</v>
      </c>
      <c r="W95" s="244" t="s">
        <v>2518</v>
      </c>
      <c r="X95" s="244" t="s">
        <v>2425</v>
      </c>
      <c r="Y95" s="244" t="s">
        <v>2519</v>
      </c>
      <c r="Z95" s="245">
        <v>12450800</v>
      </c>
    </row>
    <row r="96" spans="2:26" ht="12" customHeight="1">
      <c r="B96" s="283" t="s">
        <v>2531</v>
      </c>
      <c r="C96" s="241"/>
      <c r="D96" s="241"/>
      <c r="E96" s="241"/>
      <c r="F96" s="241"/>
      <c r="G96"/>
      <c r="H96"/>
      <c r="I96"/>
      <c r="J96"/>
      <c r="K96"/>
      <c r="L96"/>
      <c r="Q96" s="49" t="s">
        <v>2200</v>
      </c>
      <c r="R96" s="243">
        <v>15400</v>
      </c>
      <c r="S96" s="244" t="s">
        <v>234</v>
      </c>
      <c r="T96" s="244" t="s">
        <v>2532</v>
      </c>
      <c r="U96" s="244" t="s">
        <v>2533</v>
      </c>
      <c r="V96" s="244" t="s">
        <v>2425</v>
      </c>
      <c r="W96" s="244" t="s">
        <v>2518</v>
      </c>
      <c r="X96" s="244" t="s">
        <v>2425</v>
      </c>
      <c r="Y96" s="244" t="s">
        <v>2529</v>
      </c>
      <c r="Z96" s="245">
        <v>12450800</v>
      </c>
    </row>
    <row r="97" spans="2:26" ht="12" customHeight="1">
      <c r="B97" s="302" t="s">
        <v>2534</v>
      </c>
      <c r="C97" s="303" t="s">
        <v>2535</v>
      </c>
      <c r="D97" s="303" t="s">
        <v>2536</v>
      </c>
      <c r="E97" s="303" t="s">
        <v>2490</v>
      </c>
      <c r="F97" s="304" t="s">
        <v>2537</v>
      </c>
      <c r="G97"/>
      <c r="H97"/>
      <c r="I97"/>
      <c r="J97"/>
      <c r="K97"/>
      <c r="L97"/>
      <c r="Q97" s="49" t="s">
        <v>2201</v>
      </c>
      <c r="R97" s="243">
        <v>15450</v>
      </c>
      <c r="S97" s="244" t="s">
        <v>218</v>
      </c>
      <c r="T97" s="244" t="s">
        <v>2538</v>
      </c>
      <c r="U97" s="244" t="s">
        <v>2539</v>
      </c>
      <c r="V97" s="244" t="s">
        <v>2410</v>
      </c>
      <c r="W97" s="244" t="s">
        <v>439</v>
      </c>
      <c r="X97" s="244" t="s">
        <v>2414</v>
      </c>
      <c r="Y97" s="244" t="s">
        <v>2514</v>
      </c>
      <c r="Z97" s="245">
        <v>12450800</v>
      </c>
    </row>
    <row r="98" spans="2:26" ht="12" customHeight="1">
      <c r="B98" s="305" t="s">
        <v>2540</v>
      </c>
      <c r="C98" s="289" t="s">
        <v>2541</v>
      </c>
      <c r="D98" s="306">
        <v>3.4700000000000002E-2</v>
      </c>
      <c r="E98" s="287" t="s">
        <v>115</v>
      </c>
      <c r="F98" s="288">
        <v>5400000</v>
      </c>
      <c r="G98"/>
      <c r="H98"/>
      <c r="I98"/>
      <c r="J98"/>
      <c r="K98"/>
      <c r="L98"/>
      <c r="Q98" s="49" t="s">
        <v>2204</v>
      </c>
      <c r="R98" s="243">
        <v>15350</v>
      </c>
      <c r="S98" s="244" t="s">
        <v>232</v>
      </c>
      <c r="T98" s="244" t="s">
        <v>2542</v>
      </c>
      <c r="U98" s="244" t="s">
        <v>2543</v>
      </c>
      <c r="V98" s="244" t="s">
        <v>2401</v>
      </c>
      <c r="W98" s="244" t="s">
        <v>2425</v>
      </c>
      <c r="X98" s="244" t="s">
        <v>2401</v>
      </c>
      <c r="Y98" s="244" t="s">
        <v>2430</v>
      </c>
      <c r="Z98" s="245">
        <v>12450800</v>
      </c>
    </row>
    <row r="99" spans="2:26" ht="12" customHeight="1">
      <c r="B99" s="305" t="s">
        <v>2540</v>
      </c>
      <c r="C99" s="289" t="s">
        <v>2544</v>
      </c>
      <c r="D99" s="306">
        <v>3.4700000000000002E-2</v>
      </c>
      <c r="E99" s="287" t="s">
        <v>115</v>
      </c>
      <c r="F99" s="288">
        <v>12600000</v>
      </c>
      <c r="G99"/>
      <c r="H99"/>
      <c r="I99"/>
      <c r="J99"/>
      <c r="K99"/>
      <c r="L99"/>
      <c r="Q99" s="49" t="s">
        <v>2206</v>
      </c>
      <c r="R99" s="243">
        <v>15350</v>
      </c>
      <c r="S99" s="244" t="s">
        <v>230</v>
      </c>
      <c r="T99" s="244" t="s">
        <v>2545</v>
      </c>
      <c r="U99" s="244" t="s">
        <v>2546</v>
      </c>
      <c r="V99" s="244" t="s">
        <v>2410</v>
      </c>
      <c r="W99" s="244" t="s">
        <v>2425</v>
      </c>
      <c r="X99" s="244" t="s">
        <v>593</v>
      </c>
      <c r="Y99" s="244" t="s">
        <v>2430</v>
      </c>
      <c r="Z99" s="245">
        <v>12450800</v>
      </c>
    </row>
    <row r="100" spans="2:26" ht="12" customHeight="1">
      <c r="B100" s="1171" t="s">
        <v>2547</v>
      </c>
      <c r="C100" s="1172"/>
      <c r="D100" s="1173"/>
      <c r="E100" s="307" t="s">
        <v>115</v>
      </c>
      <c r="F100" s="291">
        <v>18000000</v>
      </c>
      <c r="G100"/>
      <c r="H100"/>
      <c r="I100"/>
      <c r="J100"/>
      <c r="K100"/>
      <c r="L100"/>
      <c r="Q100" s="49" t="s">
        <v>2207</v>
      </c>
      <c r="R100" s="243">
        <v>15300</v>
      </c>
      <c r="S100" s="244" t="s">
        <v>242</v>
      </c>
      <c r="T100" s="244" t="s">
        <v>2548</v>
      </c>
      <c r="U100" s="244" t="s">
        <v>2549</v>
      </c>
      <c r="V100" s="244" t="s">
        <v>2425</v>
      </c>
      <c r="W100" s="244" t="s">
        <v>438</v>
      </c>
      <c r="X100" s="244" t="s">
        <v>2379</v>
      </c>
      <c r="Y100" s="244" t="s">
        <v>2422</v>
      </c>
      <c r="Z100" s="245">
        <v>12450800</v>
      </c>
    </row>
    <row r="101" spans="2:26" ht="12" customHeight="1">
      <c r="B101" s="301"/>
      <c r="C101" s="241"/>
      <c r="D101" s="241"/>
      <c r="E101" s="241"/>
      <c r="F101" s="241"/>
      <c r="G101"/>
      <c r="H101"/>
      <c r="I101"/>
      <c r="J101"/>
      <c r="K101"/>
      <c r="L101"/>
      <c r="Q101" s="49" t="s">
        <v>2209</v>
      </c>
      <c r="R101" s="243">
        <v>15450</v>
      </c>
      <c r="S101" s="244" t="s">
        <v>139</v>
      </c>
      <c r="T101" s="244" t="s">
        <v>2550</v>
      </c>
      <c r="U101" s="244" t="s">
        <v>2551</v>
      </c>
      <c r="V101" s="244" t="s">
        <v>2409</v>
      </c>
      <c r="W101" s="244" t="s">
        <v>2518</v>
      </c>
      <c r="X101" s="244" t="s">
        <v>2396</v>
      </c>
      <c r="Y101" s="244" t="s">
        <v>2514</v>
      </c>
      <c r="Z101" s="245">
        <v>12450800</v>
      </c>
    </row>
    <row r="102" spans="2:26" ht="12" customHeight="1">
      <c r="B102" s="283" t="s">
        <v>2552</v>
      </c>
      <c r="C102" s="241"/>
      <c r="D102" s="241"/>
      <c r="E102" s="241"/>
      <c r="F102" s="241"/>
      <c r="G102"/>
      <c r="H102"/>
      <c r="I102"/>
      <c r="J102"/>
      <c r="K102"/>
      <c r="L102"/>
      <c r="Q102" s="49" t="s">
        <v>2211</v>
      </c>
      <c r="R102" s="243">
        <v>15150</v>
      </c>
      <c r="S102" s="244" t="s">
        <v>234</v>
      </c>
      <c r="T102" s="244" t="s">
        <v>2553</v>
      </c>
      <c r="U102" s="244" t="s">
        <v>2554</v>
      </c>
      <c r="V102" s="244" t="s">
        <v>437</v>
      </c>
      <c r="W102" s="244" t="s">
        <v>437</v>
      </c>
      <c r="X102" s="244" t="s">
        <v>2411</v>
      </c>
      <c r="Y102" s="244" t="s">
        <v>2436</v>
      </c>
      <c r="Z102" s="245">
        <v>12450800</v>
      </c>
    </row>
    <row r="103" spans="2:26" ht="12" customHeight="1">
      <c r="B103" s="302" t="s">
        <v>2534</v>
      </c>
      <c r="C103" s="303" t="s">
        <v>2535</v>
      </c>
      <c r="D103" s="303" t="s">
        <v>2536</v>
      </c>
      <c r="E103" s="303" t="s">
        <v>2490</v>
      </c>
      <c r="F103" s="304" t="s">
        <v>2537</v>
      </c>
      <c r="G103"/>
      <c r="H103"/>
      <c r="I103"/>
      <c r="J103"/>
      <c r="K103"/>
      <c r="L103"/>
      <c r="Q103" s="49" t="s">
        <v>2212</v>
      </c>
      <c r="R103" s="243">
        <v>15200</v>
      </c>
      <c r="S103" s="244" t="s">
        <v>259</v>
      </c>
      <c r="T103" s="244" t="s">
        <v>2555</v>
      </c>
      <c r="U103" s="244" t="s">
        <v>2556</v>
      </c>
      <c r="V103" s="244" t="s">
        <v>2397</v>
      </c>
      <c r="W103" s="244" t="s">
        <v>437</v>
      </c>
      <c r="X103" s="244" t="s">
        <v>2367</v>
      </c>
      <c r="Y103" s="244" t="s">
        <v>2412</v>
      </c>
      <c r="Z103" s="245">
        <v>12450800</v>
      </c>
    </row>
    <row r="104" spans="2:26" ht="12" customHeight="1">
      <c r="B104" s="305" t="s">
        <v>2557</v>
      </c>
      <c r="C104" s="289" t="s">
        <v>2558</v>
      </c>
      <c r="D104" s="306">
        <v>0.02</v>
      </c>
      <c r="E104" s="286">
        <v>11064000</v>
      </c>
      <c r="F104" s="288">
        <v>11064000</v>
      </c>
      <c r="G104"/>
      <c r="H104"/>
      <c r="I104"/>
      <c r="J104"/>
      <c r="K104"/>
      <c r="L104"/>
      <c r="Q104" s="49" t="s">
        <v>2215</v>
      </c>
      <c r="R104" s="243">
        <v>15000</v>
      </c>
      <c r="S104" s="244" t="s">
        <v>205</v>
      </c>
      <c r="T104" s="244" t="s">
        <v>2559</v>
      </c>
      <c r="U104" s="244" t="s">
        <v>2560</v>
      </c>
      <c r="V104" s="244" t="s">
        <v>2397</v>
      </c>
      <c r="W104" s="244" t="s">
        <v>593</v>
      </c>
      <c r="X104" s="244" t="s">
        <v>2397</v>
      </c>
      <c r="Y104" s="244" t="s">
        <v>2452</v>
      </c>
      <c r="Z104" s="245">
        <v>12450800</v>
      </c>
    </row>
    <row r="105" spans="2:26" ht="12" customHeight="1">
      <c r="B105" s="305" t="s">
        <v>2540</v>
      </c>
      <c r="C105" s="289" t="s">
        <v>2541</v>
      </c>
      <c r="D105" s="306">
        <v>3.4700000000000002E-2</v>
      </c>
      <c r="E105" s="287" t="s">
        <v>115</v>
      </c>
      <c r="F105" s="288">
        <v>15000000</v>
      </c>
      <c r="G105"/>
      <c r="H105"/>
      <c r="I105"/>
      <c r="J105"/>
      <c r="K105"/>
      <c r="L105"/>
      <c r="Q105" s="49" t="s">
        <v>2216</v>
      </c>
      <c r="R105" s="243">
        <v>14750</v>
      </c>
      <c r="S105" s="244" t="s">
        <v>242</v>
      </c>
      <c r="T105" s="244" t="s">
        <v>2561</v>
      </c>
      <c r="U105" s="244" t="s">
        <v>2562</v>
      </c>
      <c r="V105" s="244" t="s">
        <v>2390</v>
      </c>
      <c r="W105" s="244" t="s">
        <v>2411</v>
      </c>
      <c r="X105" s="244" t="s">
        <v>443</v>
      </c>
      <c r="Y105" s="244" t="s">
        <v>2462</v>
      </c>
      <c r="Z105" s="245">
        <v>12450800</v>
      </c>
    </row>
    <row r="106" spans="2:26" ht="12" customHeight="1">
      <c r="B106" s="305" t="s">
        <v>2540</v>
      </c>
      <c r="C106" s="289" t="s">
        <v>2544</v>
      </c>
      <c r="D106" s="306">
        <v>3.4700000000000002E-2</v>
      </c>
      <c r="E106" s="287" t="s">
        <v>115</v>
      </c>
      <c r="F106" s="288">
        <v>35000000</v>
      </c>
      <c r="G106"/>
      <c r="H106"/>
      <c r="I106"/>
      <c r="J106"/>
      <c r="K106"/>
      <c r="L106"/>
      <c r="Q106" s="49" t="s">
        <v>2217</v>
      </c>
      <c r="R106" s="243">
        <v>14900</v>
      </c>
      <c r="S106" s="244" t="s">
        <v>234</v>
      </c>
      <c r="T106" s="244" t="s">
        <v>2563</v>
      </c>
      <c r="U106" s="244" t="s">
        <v>2564</v>
      </c>
      <c r="V106" s="244" t="s">
        <v>2390</v>
      </c>
      <c r="W106" s="244" t="s">
        <v>593</v>
      </c>
      <c r="X106" s="244" t="s">
        <v>2375</v>
      </c>
      <c r="Y106" s="244" t="s">
        <v>2405</v>
      </c>
      <c r="Z106" s="245">
        <v>12450800</v>
      </c>
    </row>
    <row r="107" spans="2:26" ht="12" customHeight="1">
      <c r="B107" s="1180" t="s">
        <v>2565</v>
      </c>
      <c r="C107" s="1181"/>
      <c r="D107" s="1182"/>
      <c r="E107" s="286">
        <v>11064000</v>
      </c>
      <c r="F107" s="288">
        <v>61064000</v>
      </c>
      <c r="G107"/>
      <c r="H107"/>
      <c r="I107"/>
      <c r="J107"/>
      <c r="K107"/>
      <c r="L107"/>
      <c r="Q107" s="49" t="s">
        <v>2218</v>
      </c>
      <c r="R107" s="243">
        <v>14950</v>
      </c>
      <c r="S107" s="244" t="s">
        <v>230</v>
      </c>
      <c r="T107" s="244" t="s">
        <v>2566</v>
      </c>
      <c r="U107" s="244" t="s">
        <v>2567</v>
      </c>
      <c r="V107" s="244" t="s">
        <v>2390</v>
      </c>
      <c r="W107" s="244" t="s">
        <v>593</v>
      </c>
      <c r="X107" s="244" t="s">
        <v>2397</v>
      </c>
      <c r="Y107" s="244" t="s">
        <v>2402</v>
      </c>
      <c r="Z107" s="245">
        <v>12450800</v>
      </c>
    </row>
    <row r="108" spans="2:26" ht="12" customHeight="1">
      <c r="B108" s="1180" t="s">
        <v>2568</v>
      </c>
      <c r="C108" s="1181"/>
      <c r="D108" s="1182"/>
      <c r="E108" s="287" t="s">
        <v>115</v>
      </c>
      <c r="F108" s="288">
        <v>-18000000</v>
      </c>
      <c r="G108"/>
      <c r="H108"/>
      <c r="I108"/>
      <c r="J108"/>
      <c r="K108"/>
      <c r="L108"/>
      <c r="Q108" s="49" t="s">
        <v>2219</v>
      </c>
      <c r="R108" s="243">
        <v>14900</v>
      </c>
      <c r="S108" s="244" t="s">
        <v>347</v>
      </c>
      <c r="T108" s="244" t="s">
        <v>2569</v>
      </c>
      <c r="U108" s="244" t="s">
        <v>2570</v>
      </c>
      <c r="V108" s="244" t="s">
        <v>454</v>
      </c>
      <c r="W108" s="244" t="s">
        <v>2379</v>
      </c>
      <c r="X108" s="244" t="s">
        <v>441</v>
      </c>
      <c r="Y108" s="244" t="s">
        <v>2405</v>
      </c>
      <c r="Z108" s="245">
        <v>12450800</v>
      </c>
    </row>
    <row r="109" spans="2:26" ht="12" customHeight="1">
      <c r="B109" s="1171" t="s">
        <v>2571</v>
      </c>
      <c r="C109" s="1172"/>
      <c r="D109" s="1173"/>
      <c r="E109" s="290">
        <v>11064000</v>
      </c>
      <c r="F109" s="291">
        <v>43064000</v>
      </c>
      <c r="G109"/>
      <c r="H109"/>
      <c r="I109"/>
      <c r="J109"/>
      <c r="K109"/>
      <c r="L109"/>
      <c r="Q109" s="49" t="s">
        <v>2221</v>
      </c>
      <c r="R109" s="243">
        <v>14500</v>
      </c>
      <c r="S109" s="244" t="s">
        <v>256</v>
      </c>
      <c r="T109" s="244" t="s">
        <v>2572</v>
      </c>
      <c r="U109" s="244" t="s">
        <v>2573</v>
      </c>
      <c r="V109" s="244" t="s">
        <v>441</v>
      </c>
      <c r="W109" s="244" t="s">
        <v>440</v>
      </c>
      <c r="X109" s="244" t="s">
        <v>452</v>
      </c>
      <c r="Y109" s="244" t="s">
        <v>2368</v>
      </c>
      <c r="Z109" s="245">
        <v>12450800</v>
      </c>
    </row>
    <row r="110" spans="2:26" ht="12" customHeight="1">
      <c r="B110" s="301"/>
      <c r="C110" s="241"/>
      <c r="D110" s="241"/>
      <c r="E110" s="241"/>
      <c r="F110" s="241"/>
      <c r="G110"/>
      <c r="H110"/>
      <c r="I110"/>
      <c r="J110"/>
      <c r="K110"/>
      <c r="L110"/>
      <c r="Q110" s="49" t="s">
        <v>2222</v>
      </c>
      <c r="R110" s="243">
        <v>14350</v>
      </c>
      <c r="S110" s="244" t="s">
        <v>230</v>
      </c>
      <c r="T110" s="244" t="s">
        <v>2574</v>
      </c>
      <c r="U110" s="244" t="s">
        <v>2575</v>
      </c>
      <c r="V110" s="244" t="s">
        <v>2321</v>
      </c>
      <c r="W110" s="244" t="s">
        <v>441</v>
      </c>
      <c r="X110" s="244" t="s">
        <v>452</v>
      </c>
      <c r="Y110" s="244" t="s">
        <v>2350</v>
      </c>
      <c r="Z110" s="245">
        <v>12450800</v>
      </c>
    </row>
    <row r="111" spans="2:26" ht="12" customHeight="1">
      <c r="B111" s="283" t="s">
        <v>2576</v>
      </c>
      <c r="C111" s="241"/>
      <c r="D111" s="241"/>
      <c r="E111" s="241"/>
      <c r="F111" s="241"/>
      <c r="G111"/>
      <c r="H111"/>
      <c r="I111"/>
      <c r="J111"/>
      <c r="K111"/>
      <c r="L111"/>
      <c r="Q111" s="49" t="s">
        <v>2223</v>
      </c>
      <c r="R111" s="243">
        <v>14300</v>
      </c>
      <c r="S111" s="244" t="s">
        <v>218</v>
      </c>
      <c r="T111" s="244" t="s">
        <v>2577</v>
      </c>
      <c r="U111" s="244" t="s">
        <v>2578</v>
      </c>
      <c r="V111" s="244" t="s">
        <v>2304</v>
      </c>
      <c r="W111" s="244" t="s">
        <v>441</v>
      </c>
      <c r="X111" s="244" t="s">
        <v>452</v>
      </c>
      <c r="Y111" s="244" t="s">
        <v>2316</v>
      </c>
      <c r="Z111" s="245">
        <v>12450800</v>
      </c>
    </row>
    <row r="112" spans="2:26" ht="12" customHeight="1">
      <c r="B112" s="301"/>
      <c r="C112" s="241"/>
      <c r="D112" s="241"/>
      <c r="E112" s="241"/>
      <c r="F112" s="241"/>
      <c r="G112"/>
      <c r="H112"/>
      <c r="I112"/>
      <c r="J112"/>
      <c r="K112"/>
      <c r="L112"/>
      <c r="Q112" s="49" t="s">
        <v>2224</v>
      </c>
      <c r="R112" s="243">
        <v>14200</v>
      </c>
      <c r="S112" s="244" t="s">
        <v>232</v>
      </c>
      <c r="T112" s="244" t="s">
        <v>2579</v>
      </c>
      <c r="U112" s="244" t="s">
        <v>2580</v>
      </c>
      <c r="V112" s="244" t="s">
        <v>452</v>
      </c>
      <c r="W112" s="244" t="s">
        <v>2304</v>
      </c>
      <c r="X112" s="244" t="s">
        <v>451</v>
      </c>
      <c r="Y112" s="244" t="s">
        <v>2305</v>
      </c>
      <c r="Z112" s="245">
        <v>12450800</v>
      </c>
    </row>
    <row r="113" spans="2:26" ht="12" customHeight="1">
      <c r="B113" s="283" t="s">
        <v>2581</v>
      </c>
      <c r="C113" s="241"/>
      <c r="D113" s="241"/>
      <c r="E113" s="241"/>
      <c r="F113" s="241"/>
      <c r="G113"/>
      <c r="H113"/>
      <c r="I113"/>
      <c r="J113"/>
      <c r="K113"/>
      <c r="L113"/>
      <c r="Q113" s="49" t="s">
        <v>2226</v>
      </c>
      <c r="R113" s="243">
        <v>14200</v>
      </c>
      <c r="S113" s="244" t="s">
        <v>232</v>
      </c>
      <c r="T113" s="244" t="s">
        <v>2582</v>
      </c>
      <c r="U113" s="244" t="s">
        <v>2583</v>
      </c>
      <c r="V113" s="244" t="s">
        <v>450</v>
      </c>
      <c r="W113" s="244" t="s">
        <v>2304</v>
      </c>
      <c r="X113" s="244" t="s">
        <v>451</v>
      </c>
      <c r="Y113" s="244" t="s">
        <v>2305</v>
      </c>
      <c r="Z113" s="245">
        <v>12450800</v>
      </c>
    </row>
    <row r="114" spans="2:26" ht="12" customHeight="1">
      <c r="B114" s="302" t="s">
        <v>2584</v>
      </c>
      <c r="C114" s="304" t="s">
        <v>1280</v>
      </c>
      <c r="D114" s="241"/>
      <c r="E114" s="241"/>
      <c r="F114" s="241"/>
      <c r="G114"/>
      <c r="H114"/>
      <c r="I114"/>
      <c r="J114"/>
      <c r="K114"/>
      <c r="L114"/>
      <c r="Q114" s="49" t="s">
        <v>2227</v>
      </c>
      <c r="R114" s="243">
        <v>14200</v>
      </c>
      <c r="S114" s="244" t="s">
        <v>230</v>
      </c>
      <c r="T114" s="244" t="s">
        <v>2585</v>
      </c>
      <c r="U114" s="244" t="s">
        <v>2586</v>
      </c>
      <c r="V114" s="244" t="s">
        <v>448</v>
      </c>
      <c r="W114" s="244" t="s">
        <v>2321</v>
      </c>
      <c r="X114" s="244" t="s">
        <v>448</v>
      </c>
      <c r="Y114" s="244" t="s">
        <v>2305</v>
      </c>
      <c r="Z114" s="245">
        <v>12450800</v>
      </c>
    </row>
    <row r="115" spans="2:26" ht="12" customHeight="1">
      <c r="B115" s="308" t="s">
        <v>2587</v>
      </c>
      <c r="C115" s="309" t="s">
        <v>115</v>
      </c>
      <c r="D115" s="241"/>
      <c r="E115" s="241"/>
      <c r="F115" s="241"/>
      <c r="G115"/>
      <c r="H115"/>
      <c r="I115"/>
      <c r="J115"/>
      <c r="K115"/>
      <c r="L115"/>
      <c r="Q115" s="49" t="s">
        <v>2228</v>
      </c>
      <c r="R115" s="243">
        <v>14150</v>
      </c>
      <c r="S115" s="244" t="s">
        <v>205</v>
      </c>
      <c r="T115" s="244" t="s">
        <v>2588</v>
      </c>
      <c r="U115" s="244" t="s">
        <v>2589</v>
      </c>
      <c r="V115" s="244" t="s">
        <v>453</v>
      </c>
      <c r="W115" s="244" t="s">
        <v>2304</v>
      </c>
      <c r="X115" s="244" t="s">
        <v>444</v>
      </c>
      <c r="Y115" s="244" t="s">
        <v>2334</v>
      </c>
      <c r="Z115" s="245">
        <v>12450800</v>
      </c>
    </row>
    <row r="116" spans="2:26" ht="12" customHeight="1">
      <c r="B116" s="308" t="s">
        <v>2590</v>
      </c>
      <c r="C116" s="309" t="s">
        <v>115</v>
      </c>
      <c r="D116" s="241"/>
      <c r="E116" s="241"/>
      <c r="F116" s="241"/>
      <c r="G116"/>
      <c r="H116"/>
      <c r="I116"/>
      <c r="J116"/>
      <c r="K116"/>
      <c r="L116"/>
      <c r="Q116" s="49" t="s">
        <v>2229</v>
      </c>
      <c r="R116" s="243">
        <v>13900</v>
      </c>
      <c r="S116" s="244" t="s">
        <v>331</v>
      </c>
      <c r="T116" s="244" t="s">
        <v>2591</v>
      </c>
      <c r="U116" s="244" t="s">
        <v>2592</v>
      </c>
      <c r="V116" s="244" t="s">
        <v>448</v>
      </c>
      <c r="W116" s="244" t="s">
        <v>451</v>
      </c>
      <c r="X116" s="244" t="s">
        <v>2593</v>
      </c>
      <c r="Y116" s="244" t="s">
        <v>2594</v>
      </c>
      <c r="Z116" s="245">
        <v>12450800</v>
      </c>
    </row>
    <row r="117" spans="2:26" ht="12" customHeight="1">
      <c r="B117" s="308" t="s">
        <v>2595</v>
      </c>
      <c r="C117" s="288">
        <v>11064000</v>
      </c>
      <c r="D117" s="241"/>
      <c r="E117" s="241"/>
      <c r="F117" s="241"/>
      <c r="G117"/>
      <c r="H117"/>
      <c r="I117"/>
      <c r="J117"/>
      <c r="K117"/>
      <c r="L117"/>
      <c r="Q117" s="49" t="s">
        <v>2230</v>
      </c>
      <c r="R117" s="243">
        <v>14000</v>
      </c>
      <c r="S117" s="244" t="s">
        <v>256</v>
      </c>
      <c r="T117" s="244" t="s">
        <v>2596</v>
      </c>
      <c r="U117" s="244" t="s">
        <v>2597</v>
      </c>
      <c r="V117" s="244" t="s">
        <v>448</v>
      </c>
      <c r="W117" s="244" t="s">
        <v>452</v>
      </c>
      <c r="X117" s="244" t="s">
        <v>445</v>
      </c>
      <c r="Y117" s="244" t="s">
        <v>2498</v>
      </c>
      <c r="Z117" s="245">
        <v>12450800</v>
      </c>
    </row>
    <row r="118" spans="2:26" ht="12" customHeight="1">
      <c r="B118" s="310" t="s">
        <v>2444</v>
      </c>
      <c r="C118" s="291">
        <v>11064000</v>
      </c>
      <c r="D118" s="241"/>
      <c r="E118" s="241"/>
      <c r="F118" s="241"/>
      <c r="G118"/>
      <c r="H118"/>
      <c r="I118"/>
      <c r="J118"/>
      <c r="K118"/>
      <c r="L118"/>
      <c r="Q118" s="49" t="s">
        <v>2232</v>
      </c>
      <c r="R118" s="243">
        <v>13850</v>
      </c>
      <c r="S118" s="244" t="s">
        <v>256</v>
      </c>
      <c r="T118" s="244" t="s">
        <v>2598</v>
      </c>
      <c r="U118" s="244" t="s">
        <v>2599</v>
      </c>
      <c r="V118" s="244" t="s">
        <v>447</v>
      </c>
      <c r="W118" s="244" t="s">
        <v>216</v>
      </c>
      <c r="X118" s="244" t="s">
        <v>356</v>
      </c>
      <c r="Y118" s="244" t="s">
        <v>2600</v>
      </c>
      <c r="Z118" s="245">
        <v>12450800</v>
      </c>
    </row>
    <row r="119" spans="2:26" ht="12" customHeight="1">
      <c r="B119"/>
      <c r="C119"/>
      <c r="D119"/>
      <c r="E119"/>
      <c r="F119"/>
      <c r="G119"/>
      <c r="H119"/>
      <c r="I119"/>
      <c r="J119"/>
      <c r="K119"/>
      <c r="L119"/>
      <c r="Q119" s="49" t="s">
        <v>2233</v>
      </c>
      <c r="R119" s="243">
        <v>13700</v>
      </c>
      <c r="S119" s="244" t="s">
        <v>232</v>
      </c>
      <c r="T119" s="244" t="s">
        <v>2601</v>
      </c>
      <c r="U119" s="244" t="s">
        <v>2602</v>
      </c>
      <c r="V119" s="244" t="s">
        <v>456</v>
      </c>
      <c r="W119" s="244" t="s">
        <v>447</v>
      </c>
      <c r="X119" s="244" t="s">
        <v>357</v>
      </c>
      <c r="Y119" s="244" t="s">
        <v>2603</v>
      </c>
      <c r="Z119" s="245">
        <v>12450800</v>
      </c>
    </row>
    <row r="120" spans="2:26" ht="12" customHeight="1">
      <c r="B120"/>
      <c r="C120"/>
      <c r="D120"/>
      <c r="E120"/>
      <c r="F120"/>
      <c r="G120"/>
      <c r="H120"/>
      <c r="I120"/>
      <c r="J120"/>
      <c r="K120"/>
      <c r="L120"/>
      <c r="Q120" s="49" t="s">
        <v>2235</v>
      </c>
      <c r="R120" s="243">
        <v>13700</v>
      </c>
      <c r="S120" s="244" t="s">
        <v>234</v>
      </c>
      <c r="T120" s="244" t="s">
        <v>2604</v>
      </c>
      <c r="U120" s="244" t="s">
        <v>2605</v>
      </c>
      <c r="V120" s="244" t="s">
        <v>447</v>
      </c>
      <c r="W120" s="244" t="s">
        <v>453</v>
      </c>
      <c r="X120" s="244" t="s">
        <v>356</v>
      </c>
      <c r="Y120" s="244" t="s">
        <v>2603</v>
      </c>
      <c r="Z120" s="245">
        <v>12450800</v>
      </c>
    </row>
    <row r="121" spans="2:26" ht="12" customHeight="1">
      <c r="B121" s="283" t="s">
        <v>2606</v>
      </c>
      <c r="C121" s="100"/>
      <c r="D121" s="100"/>
      <c r="E121"/>
      <c r="F121"/>
      <c r="G121"/>
      <c r="H121"/>
      <c r="I121"/>
      <c r="J121"/>
      <c r="K121"/>
      <c r="L121"/>
      <c r="Q121" s="49" t="s">
        <v>2236</v>
      </c>
      <c r="R121" s="243">
        <v>13750</v>
      </c>
      <c r="S121" s="244" t="s">
        <v>218</v>
      </c>
      <c r="T121" s="244" t="s">
        <v>2607</v>
      </c>
      <c r="U121" s="244" t="s">
        <v>2608</v>
      </c>
      <c r="V121" s="244" t="s">
        <v>356</v>
      </c>
      <c r="W121" s="244" t="s">
        <v>453</v>
      </c>
      <c r="X121" s="244" t="s">
        <v>215</v>
      </c>
      <c r="Y121" s="244" t="s">
        <v>2609</v>
      </c>
      <c r="Z121" s="245">
        <v>12450800</v>
      </c>
    </row>
    <row r="122" spans="2:26" ht="12" customHeight="1">
      <c r="B122" s="301"/>
      <c r="C122" s="100"/>
      <c r="D122" s="100"/>
      <c r="E122"/>
      <c r="F122"/>
      <c r="G122"/>
      <c r="H122"/>
      <c r="I122"/>
      <c r="J122"/>
      <c r="K122"/>
      <c r="L122"/>
      <c r="Q122" s="49" t="s">
        <v>2237</v>
      </c>
      <c r="R122" s="243">
        <v>13650</v>
      </c>
      <c r="S122" s="244" t="s">
        <v>361</v>
      </c>
      <c r="T122" s="244" t="s">
        <v>2610</v>
      </c>
      <c r="U122" s="244" t="s">
        <v>2611</v>
      </c>
      <c r="V122" s="244" t="s">
        <v>455</v>
      </c>
      <c r="W122" s="244" t="s">
        <v>356</v>
      </c>
      <c r="X122" s="244" t="s">
        <v>455</v>
      </c>
      <c r="Y122" s="244" t="s">
        <v>2612</v>
      </c>
      <c r="Z122" s="245">
        <v>12450800</v>
      </c>
    </row>
    <row r="123" spans="2:26" ht="12" customHeight="1">
      <c r="B123" s="283" t="s">
        <v>2613</v>
      </c>
      <c r="C123" s="100"/>
      <c r="D123" s="100"/>
      <c r="E123"/>
      <c r="F123"/>
      <c r="G123"/>
      <c r="H123"/>
      <c r="I123"/>
      <c r="J123"/>
      <c r="K123"/>
      <c r="L123"/>
      <c r="Q123" s="49" t="s">
        <v>2238</v>
      </c>
      <c r="R123" s="243">
        <v>13300</v>
      </c>
      <c r="S123" s="244" t="s">
        <v>234</v>
      </c>
      <c r="T123" s="244" t="s">
        <v>2614</v>
      </c>
      <c r="U123" s="244" t="s">
        <v>2615</v>
      </c>
      <c r="V123" s="244" t="s">
        <v>2141</v>
      </c>
      <c r="W123" s="244" t="s">
        <v>222</v>
      </c>
      <c r="X123" s="244" t="s">
        <v>350</v>
      </c>
      <c r="Y123" s="244" t="s">
        <v>2616</v>
      </c>
      <c r="Z123" s="245">
        <v>12450800</v>
      </c>
    </row>
    <row r="124" spans="2:26" ht="12" customHeight="1">
      <c r="B124" s="311" t="s">
        <v>2440</v>
      </c>
      <c r="C124" s="312" t="s">
        <v>2490</v>
      </c>
      <c r="D124" s="313" t="s">
        <v>2537</v>
      </c>
      <c r="E124"/>
      <c r="F124"/>
      <c r="G124"/>
      <c r="H124"/>
      <c r="I124"/>
      <c r="J124"/>
      <c r="K124"/>
      <c r="L124"/>
      <c r="Q124" s="49" t="s">
        <v>2239</v>
      </c>
      <c r="R124" s="243">
        <v>13350</v>
      </c>
      <c r="S124" s="244" t="s">
        <v>256</v>
      </c>
      <c r="T124" s="244" t="s">
        <v>2617</v>
      </c>
      <c r="U124" s="244" t="s">
        <v>2618</v>
      </c>
      <c r="V124" s="244" t="s">
        <v>350</v>
      </c>
      <c r="W124" s="244" t="s">
        <v>2141</v>
      </c>
      <c r="X124" s="244" t="s">
        <v>354</v>
      </c>
      <c r="Y124" s="244" t="s">
        <v>2619</v>
      </c>
      <c r="Z124" s="245">
        <v>12450800</v>
      </c>
    </row>
    <row r="125" spans="2:26" ht="12" customHeight="1">
      <c r="B125" s="305" t="s">
        <v>1391</v>
      </c>
      <c r="C125" s="286">
        <v>129398</v>
      </c>
      <c r="D125" s="288">
        <v>6258</v>
      </c>
      <c r="E125"/>
      <c r="F125"/>
      <c r="G125"/>
      <c r="H125"/>
      <c r="I125"/>
      <c r="J125"/>
      <c r="K125"/>
      <c r="L125"/>
      <c r="Q125" s="49" t="s">
        <v>2240</v>
      </c>
      <c r="R125" s="243">
        <v>13200</v>
      </c>
      <c r="S125" s="244" t="s">
        <v>242</v>
      </c>
      <c r="T125" s="244" t="s">
        <v>2620</v>
      </c>
      <c r="U125" s="244" t="s">
        <v>2621</v>
      </c>
      <c r="V125" s="244" t="s">
        <v>219</v>
      </c>
      <c r="W125" s="244" t="s">
        <v>240</v>
      </c>
      <c r="X125" s="244" t="s">
        <v>354</v>
      </c>
      <c r="Y125" s="244" t="s">
        <v>2622</v>
      </c>
      <c r="Z125" s="245">
        <v>12450800</v>
      </c>
    </row>
    <row r="126" spans="2:26" ht="12" customHeight="1">
      <c r="B126" s="305" t="s">
        <v>2198</v>
      </c>
      <c r="C126" s="286">
        <v>16766285</v>
      </c>
      <c r="D126" s="288">
        <v>14253410</v>
      </c>
      <c r="E126"/>
      <c r="F126"/>
      <c r="G126"/>
      <c r="H126"/>
      <c r="I126"/>
      <c r="J126"/>
      <c r="K126"/>
      <c r="L126"/>
      <c r="Q126" s="49" t="s">
        <v>2243</v>
      </c>
      <c r="R126" s="243">
        <v>13350</v>
      </c>
      <c r="S126" s="244" t="s">
        <v>259</v>
      </c>
      <c r="T126" s="244" t="s">
        <v>2623</v>
      </c>
      <c r="U126" s="244" t="s">
        <v>2624</v>
      </c>
      <c r="V126" s="244" t="s">
        <v>354</v>
      </c>
      <c r="W126" s="244" t="s">
        <v>357</v>
      </c>
      <c r="X126" s="244" t="s">
        <v>354</v>
      </c>
      <c r="Y126" s="244" t="s">
        <v>2619</v>
      </c>
      <c r="Z126" s="245">
        <v>12450800</v>
      </c>
    </row>
    <row r="127" spans="2:26" ht="12" customHeight="1">
      <c r="B127" s="305" t="s">
        <v>2205</v>
      </c>
      <c r="C127" s="286">
        <v>12472128</v>
      </c>
      <c r="D127" s="288">
        <v>20516546</v>
      </c>
      <c r="E127"/>
      <c r="F127"/>
      <c r="G127"/>
      <c r="H127"/>
      <c r="I127"/>
      <c r="J127"/>
      <c r="K127"/>
      <c r="L127"/>
      <c r="Q127" s="49" t="s">
        <v>2245</v>
      </c>
      <c r="R127" s="243">
        <v>13150</v>
      </c>
      <c r="S127" s="244" t="s">
        <v>218</v>
      </c>
      <c r="T127" s="244" t="s">
        <v>2625</v>
      </c>
      <c r="U127" s="244" t="s">
        <v>2626</v>
      </c>
      <c r="V127" s="244" t="s">
        <v>352</v>
      </c>
      <c r="W127" s="244" t="s">
        <v>455</v>
      </c>
      <c r="X127" s="244" t="s">
        <v>351</v>
      </c>
      <c r="Y127" s="244" t="s">
        <v>2627</v>
      </c>
      <c r="Z127" s="245">
        <v>12450800</v>
      </c>
    </row>
    <row r="128" spans="2:26" ht="12" customHeight="1">
      <c r="B128" s="305" t="s">
        <v>1289</v>
      </c>
      <c r="C128" s="286">
        <v>29780632</v>
      </c>
      <c r="D128" s="288">
        <v>18332730</v>
      </c>
      <c r="E128"/>
      <c r="F128"/>
      <c r="G128"/>
      <c r="H128"/>
      <c r="I128"/>
      <c r="J128"/>
      <c r="K128"/>
      <c r="L128"/>
      <c r="Q128" s="49" t="s">
        <v>2247</v>
      </c>
      <c r="R128" s="243">
        <v>13050</v>
      </c>
      <c r="S128" s="244" t="s">
        <v>256</v>
      </c>
      <c r="T128" s="244" t="s">
        <v>2628</v>
      </c>
      <c r="U128" s="244" t="s">
        <v>2629</v>
      </c>
      <c r="V128" s="244" t="s">
        <v>348</v>
      </c>
      <c r="W128" s="244" t="s">
        <v>352</v>
      </c>
      <c r="X128" s="244" t="s">
        <v>212</v>
      </c>
      <c r="Y128" s="244" t="s">
        <v>2630</v>
      </c>
      <c r="Z128" s="245">
        <v>12450800</v>
      </c>
    </row>
    <row r="129" spans="2:26" ht="12" customHeight="1">
      <c r="B129" s="305" t="s">
        <v>1288</v>
      </c>
      <c r="C129" s="286">
        <v>8132897</v>
      </c>
      <c r="D129" s="288">
        <v>19823872</v>
      </c>
      <c r="E129"/>
      <c r="F129"/>
      <c r="G129"/>
      <c r="H129"/>
      <c r="I129"/>
      <c r="J129"/>
      <c r="K129"/>
      <c r="L129"/>
      <c r="Q129" s="49" t="s">
        <v>2248</v>
      </c>
      <c r="R129" s="243">
        <v>12900</v>
      </c>
      <c r="S129" s="244" t="s">
        <v>230</v>
      </c>
      <c r="T129" s="244" t="s">
        <v>2631</v>
      </c>
      <c r="U129" s="244" t="s">
        <v>2632</v>
      </c>
      <c r="V129" s="244" t="s">
        <v>212</v>
      </c>
      <c r="W129" s="244" t="s">
        <v>351</v>
      </c>
      <c r="X129" s="244" t="s">
        <v>221</v>
      </c>
      <c r="Y129" s="244" t="s">
        <v>2633</v>
      </c>
      <c r="Z129" s="245">
        <v>12450800</v>
      </c>
    </row>
    <row r="130" spans="2:26" ht="12" customHeight="1">
      <c r="B130" s="308" t="s">
        <v>2444</v>
      </c>
      <c r="C130" s="286">
        <v>67281340</v>
      </c>
      <c r="D130" s="288">
        <v>72932816</v>
      </c>
      <c r="E130"/>
      <c r="F130"/>
      <c r="G130"/>
      <c r="H130"/>
      <c r="I130"/>
      <c r="J130"/>
      <c r="K130"/>
      <c r="L130"/>
      <c r="Q130" s="49" t="s">
        <v>2249</v>
      </c>
      <c r="R130" s="243">
        <v>12850</v>
      </c>
      <c r="S130" s="244" t="s">
        <v>242</v>
      </c>
      <c r="T130" s="244" t="s">
        <v>2634</v>
      </c>
      <c r="U130" s="244" t="s">
        <v>2635</v>
      </c>
      <c r="V130" s="244" t="s">
        <v>359</v>
      </c>
      <c r="W130" s="244" t="s">
        <v>350</v>
      </c>
      <c r="X130" s="244" t="s">
        <v>212</v>
      </c>
      <c r="Y130" s="244" t="s">
        <v>2636</v>
      </c>
      <c r="Z130" s="245">
        <v>12450800</v>
      </c>
    </row>
    <row r="131" spans="2:26" ht="12" customHeight="1">
      <c r="B131" s="305" t="s">
        <v>2637</v>
      </c>
      <c r="C131" s="286">
        <v>-6440411</v>
      </c>
      <c r="D131" s="288">
        <v>-3149600</v>
      </c>
      <c r="E131"/>
      <c r="F131"/>
      <c r="G131"/>
      <c r="H131"/>
      <c r="I131"/>
      <c r="J131"/>
      <c r="K131"/>
      <c r="L131"/>
      <c r="Q131" s="49" t="s">
        <v>2250</v>
      </c>
      <c r="R131" s="243">
        <v>13000</v>
      </c>
      <c r="S131" s="244" t="s">
        <v>345</v>
      </c>
      <c r="T131" s="244" t="s">
        <v>590</v>
      </c>
      <c r="U131" s="244" t="s">
        <v>2638</v>
      </c>
      <c r="V131" s="244" t="s">
        <v>219</v>
      </c>
      <c r="W131" s="244" t="s">
        <v>2141</v>
      </c>
      <c r="X131" s="244" t="s">
        <v>348</v>
      </c>
      <c r="Y131" s="244" t="s">
        <v>2639</v>
      </c>
      <c r="Z131" s="245">
        <v>12450800</v>
      </c>
    </row>
    <row r="132" spans="2:26" ht="12" customHeight="1">
      <c r="B132" s="310" t="s">
        <v>2444</v>
      </c>
      <c r="C132" s="290">
        <v>60840929</v>
      </c>
      <c r="D132" s="291">
        <v>69783216</v>
      </c>
      <c r="E132"/>
      <c r="F132"/>
      <c r="G132"/>
      <c r="H132"/>
      <c r="I132"/>
      <c r="J132"/>
      <c r="K132"/>
      <c r="L132"/>
      <c r="Q132" s="49" t="s">
        <v>2251</v>
      </c>
      <c r="R132" s="243">
        <v>13200</v>
      </c>
      <c r="S132" s="244" t="s">
        <v>332</v>
      </c>
      <c r="T132" s="244" t="s">
        <v>2640</v>
      </c>
      <c r="U132" s="244" t="s">
        <v>2641</v>
      </c>
      <c r="V132" s="244" t="s">
        <v>350</v>
      </c>
      <c r="W132" s="244" t="s">
        <v>455</v>
      </c>
      <c r="X132" s="244" t="s">
        <v>351</v>
      </c>
      <c r="Y132" s="244" t="s">
        <v>2622</v>
      </c>
      <c r="Z132" s="245">
        <v>12450800</v>
      </c>
    </row>
    <row r="133" spans="2:26" ht="12" customHeight="1">
      <c r="B133"/>
      <c r="C133"/>
      <c r="D133"/>
      <c r="E133"/>
      <c r="F133"/>
      <c r="G133"/>
      <c r="H133"/>
      <c r="I133"/>
      <c r="J133"/>
      <c r="K133"/>
      <c r="L133"/>
      <c r="Q133" s="49" t="s">
        <v>2252</v>
      </c>
      <c r="R133" s="243">
        <v>13450</v>
      </c>
      <c r="S133" s="244" t="s">
        <v>218</v>
      </c>
      <c r="T133" s="244" t="s">
        <v>2642</v>
      </c>
      <c r="U133" s="244" t="s">
        <v>2643</v>
      </c>
      <c r="V133" s="244" t="s">
        <v>455</v>
      </c>
      <c r="W133" s="244" t="s">
        <v>222</v>
      </c>
      <c r="X133" s="244" t="s">
        <v>2141</v>
      </c>
      <c r="Y133" s="244" t="s">
        <v>2644</v>
      </c>
      <c r="Z133" s="245">
        <v>12450800</v>
      </c>
    </row>
    <row r="134" spans="2:26" ht="12" customHeight="1">
      <c r="B134"/>
      <c r="C134"/>
      <c r="D134"/>
      <c r="E134"/>
      <c r="F134"/>
      <c r="G134"/>
      <c r="H134"/>
      <c r="I134"/>
      <c r="J134"/>
      <c r="K134"/>
      <c r="L134"/>
      <c r="Q134" s="49" t="s">
        <v>2253</v>
      </c>
      <c r="R134" s="243">
        <v>13350</v>
      </c>
      <c r="S134" s="244" t="s">
        <v>209</v>
      </c>
      <c r="T134" s="244" t="s">
        <v>2645</v>
      </c>
      <c r="U134" s="244" t="s">
        <v>2646</v>
      </c>
      <c r="V134" s="244" t="s">
        <v>2593</v>
      </c>
      <c r="W134" s="244" t="s">
        <v>2593</v>
      </c>
      <c r="X134" s="244" t="s">
        <v>240</v>
      </c>
      <c r="Y134" s="244" t="s">
        <v>2619</v>
      </c>
      <c r="Z134" s="245">
        <v>12450800</v>
      </c>
    </row>
    <row r="135" spans="2:26" ht="12" customHeight="1">
      <c r="B135"/>
      <c r="C135"/>
      <c r="D135"/>
      <c r="E135"/>
      <c r="F135"/>
      <c r="G135"/>
      <c r="H135"/>
      <c r="I135"/>
      <c r="J135"/>
      <c r="K135"/>
      <c r="L135"/>
      <c r="Q135" s="49" t="s">
        <v>2254</v>
      </c>
      <c r="R135" s="243">
        <v>13750</v>
      </c>
      <c r="S135" s="244" t="s">
        <v>232</v>
      </c>
      <c r="T135" s="244" t="s">
        <v>2647</v>
      </c>
      <c r="U135" s="244" t="s">
        <v>2648</v>
      </c>
      <c r="V135" s="244" t="s">
        <v>2593</v>
      </c>
      <c r="W135" s="244" t="s">
        <v>445</v>
      </c>
      <c r="X135" s="244" t="s">
        <v>456</v>
      </c>
      <c r="Y135" s="244" t="s">
        <v>2609</v>
      </c>
      <c r="Z135" s="245">
        <v>12450800</v>
      </c>
    </row>
    <row r="136" spans="2:26" ht="12" customHeight="1">
      <c r="B136"/>
      <c r="C136"/>
      <c r="D136"/>
      <c r="E136"/>
      <c r="F136"/>
      <c r="G136"/>
      <c r="H136"/>
      <c r="I136"/>
      <c r="J136"/>
      <c r="K136"/>
      <c r="L136"/>
      <c r="Q136" s="49" t="s">
        <v>2255</v>
      </c>
      <c r="R136" s="243">
        <v>13750</v>
      </c>
      <c r="S136" s="244" t="s">
        <v>259</v>
      </c>
      <c r="T136" s="244" t="s">
        <v>2649</v>
      </c>
      <c r="U136" s="244" t="s">
        <v>2650</v>
      </c>
      <c r="V136" s="244" t="s">
        <v>456</v>
      </c>
      <c r="W136" s="244" t="s">
        <v>2593</v>
      </c>
      <c r="X136" s="244" t="s">
        <v>240</v>
      </c>
      <c r="Y136" s="244" t="s">
        <v>2609</v>
      </c>
      <c r="Z136" s="245">
        <v>12450800</v>
      </c>
    </row>
    <row r="137" spans="2:26" ht="12" customHeight="1">
      <c r="B137"/>
      <c r="C137"/>
      <c r="D137"/>
      <c r="E137"/>
      <c r="F137"/>
      <c r="G137"/>
      <c r="H137"/>
      <c r="I137"/>
      <c r="J137"/>
      <c r="K137"/>
      <c r="L137"/>
      <c r="Q137" s="49" t="s">
        <v>2256</v>
      </c>
      <c r="R137" s="243">
        <v>13550</v>
      </c>
      <c r="S137" s="244" t="s">
        <v>209</v>
      </c>
      <c r="T137" s="244" t="s">
        <v>2651</v>
      </c>
      <c r="U137" s="244" t="s">
        <v>2652</v>
      </c>
      <c r="V137" s="244" t="s">
        <v>444</v>
      </c>
      <c r="W137" s="244" t="s">
        <v>448</v>
      </c>
      <c r="X137" s="244" t="s">
        <v>2141</v>
      </c>
      <c r="Y137" s="244" t="s">
        <v>2653</v>
      </c>
      <c r="Z137" s="245">
        <v>12450800</v>
      </c>
    </row>
    <row r="138" spans="2:26" ht="12" customHeight="1">
      <c r="B138"/>
      <c r="C138"/>
      <c r="D138"/>
      <c r="E138"/>
      <c r="F138"/>
      <c r="G138"/>
      <c r="H138"/>
      <c r="I138"/>
      <c r="J138"/>
      <c r="K138"/>
      <c r="L138"/>
      <c r="Q138" s="49" t="s">
        <v>2257</v>
      </c>
      <c r="R138" s="243">
        <v>13950</v>
      </c>
      <c r="S138" s="244" t="s">
        <v>234</v>
      </c>
      <c r="T138" s="244" t="s">
        <v>2654</v>
      </c>
      <c r="U138" s="244" t="s">
        <v>2655</v>
      </c>
      <c r="V138" s="244" t="s">
        <v>449</v>
      </c>
      <c r="W138" s="244" t="s">
        <v>450</v>
      </c>
      <c r="X138" s="244" t="s">
        <v>2593</v>
      </c>
      <c r="Y138" s="244" t="s">
        <v>2656</v>
      </c>
      <c r="Z138" s="245">
        <v>12450800</v>
      </c>
    </row>
    <row r="139" spans="2:26" ht="12" customHeight="1">
      <c r="B139"/>
      <c r="C139"/>
      <c r="D139"/>
      <c r="E139"/>
      <c r="F139"/>
      <c r="G139"/>
      <c r="H139"/>
      <c r="I139"/>
      <c r="J139"/>
      <c r="K139"/>
      <c r="L139"/>
      <c r="Q139" s="49" t="s">
        <v>2258</v>
      </c>
      <c r="R139" s="243">
        <v>14000</v>
      </c>
      <c r="S139" s="244" t="s">
        <v>347</v>
      </c>
      <c r="T139" s="244" t="s">
        <v>2657</v>
      </c>
      <c r="U139" s="244" t="s">
        <v>2658</v>
      </c>
      <c r="V139" s="244" t="s">
        <v>222</v>
      </c>
      <c r="W139" s="244" t="s">
        <v>451</v>
      </c>
      <c r="X139" s="244" t="s">
        <v>456</v>
      </c>
      <c r="Y139" s="244" t="s">
        <v>2498</v>
      </c>
      <c r="Z139" s="245">
        <v>12450800</v>
      </c>
    </row>
    <row r="140" spans="2:26" ht="12" customHeight="1">
      <c r="B140"/>
      <c r="C140"/>
      <c r="D140"/>
      <c r="E140"/>
      <c r="F140"/>
      <c r="G140"/>
      <c r="H140"/>
      <c r="I140"/>
      <c r="J140"/>
      <c r="K140"/>
      <c r="L140"/>
      <c r="Q140" s="49" t="s">
        <v>2259</v>
      </c>
      <c r="R140" s="243">
        <v>13600</v>
      </c>
      <c r="S140" s="244" t="s">
        <v>232</v>
      </c>
      <c r="T140" s="244" t="s">
        <v>2659</v>
      </c>
      <c r="U140" s="244" t="s">
        <v>2660</v>
      </c>
      <c r="V140" s="244" t="s">
        <v>356</v>
      </c>
      <c r="W140" s="244" t="s">
        <v>447</v>
      </c>
      <c r="X140" s="244" t="s">
        <v>240</v>
      </c>
      <c r="Y140" s="244" t="s">
        <v>2661</v>
      </c>
      <c r="Z140" s="245">
        <v>12450800</v>
      </c>
    </row>
    <row r="141" spans="2:26" ht="12" customHeight="1">
      <c r="B141"/>
      <c r="C141"/>
      <c r="D141"/>
      <c r="E141"/>
      <c r="F141"/>
      <c r="G141"/>
      <c r="H141"/>
      <c r="I141"/>
      <c r="J141"/>
      <c r="K141"/>
      <c r="L141"/>
      <c r="Q141" s="49" t="s">
        <v>2260</v>
      </c>
      <c r="R141" s="243">
        <v>13600</v>
      </c>
      <c r="S141" s="244" t="s">
        <v>230</v>
      </c>
      <c r="T141" s="244" t="s">
        <v>2662</v>
      </c>
      <c r="U141" s="244" t="s">
        <v>2663</v>
      </c>
      <c r="V141" s="244" t="s">
        <v>215</v>
      </c>
      <c r="W141" s="244" t="s">
        <v>453</v>
      </c>
      <c r="X141" s="244" t="s">
        <v>215</v>
      </c>
      <c r="Y141" s="244" t="s">
        <v>2661</v>
      </c>
      <c r="Z141" s="245">
        <v>12450800</v>
      </c>
    </row>
    <row r="142" spans="2:26" ht="12" customHeight="1">
      <c r="B142"/>
      <c r="C142"/>
      <c r="D142"/>
      <c r="E142"/>
      <c r="F142"/>
      <c r="G142"/>
      <c r="H142"/>
      <c r="I142"/>
      <c r="J142"/>
      <c r="K142"/>
      <c r="L142"/>
      <c r="Q142" s="49" t="s">
        <v>2261</v>
      </c>
      <c r="R142" s="243">
        <v>13550</v>
      </c>
      <c r="S142" s="244" t="s">
        <v>214</v>
      </c>
      <c r="T142" s="244" t="s">
        <v>2664</v>
      </c>
      <c r="U142" s="244" t="s">
        <v>2665</v>
      </c>
      <c r="V142" s="244" t="s">
        <v>447</v>
      </c>
      <c r="W142" s="244" t="s">
        <v>216</v>
      </c>
      <c r="X142" s="244" t="s">
        <v>455</v>
      </c>
      <c r="Y142" s="244" t="s">
        <v>2653</v>
      </c>
      <c r="Z142" s="245">
        <v>12450800</v>
      </c>
    </row>
    <row r="143" spans="2:26" ht="12" customHeight="1">
      <c r="B143"/>
      <c r="C143"/>
      <c r="D143"/>
      <c r="E143"/>
      <c r="F143"/>
      <c r="G143"/>
      <c r="H143"/>
      <c r="I143"/>
      <c r="J143"/>
      <c r="K143"/>
      <c r="L143"/>
      <c r="Q143" s="49" t="s">
        <v>2262</v>
      </c>
      <c r="R143" s="243">
        <v>14000</v>
      </c>
      <c r="S143" s="244" t="s">
        <v>203</v>
      </c>
      <c r="T143" s="244" t="s">
        <v>2666</v>
      </c>
      <c r="U143" s="244" t="s">
        <v>2667</v>
      </c>
      <c r="V143" s="244" t="s">
        <v>2321</v>
      </c>
      <c r="W143" s="244" t="s">
        <v>2310</v>
      </c>
      <c r="X143" s="244" t="s">
        <v>444</v>
      </c>
      <c r="Y143" s="244" t="s">
        <v>2498</v>
      </c>
      <c r="Z143" s="245">
        <v>12450800</v>
      </c>
    </row>
    <row r="144" spans="2:26" ht="12" customHeight="1">
      <c r="B144"/>
      <c r="C144"/>
      <c r="D144"/>
      <c r="E144"/>
      <c r="F144"/>
      <c r="G144"/>
      <c r="H144"/>
      <c r="I144"/>
      <c r="J144"/>
      <c r="K144"/>
      <c r="L144"/>
      <c r="Q144" s="49" t="s">
        <v>2263</v>
      </c>
      <c r="R144" s="243">
        <v>14350</v>
      </c>
      <c r="S144" s="244" t="s">
        <v>242</v>
      </c>
      <c r="T144" s="244" t="s">
        <v>2668</v>
      </c>
      <c r="U144" s="244" t="s">
        <v>2669</v>
      </c>
      <c r="V144" s="244" t="s">
        <v>454</v>
      </c>
      <c r="W144" s="244" t="s">
        <v>443</v>
      </c>
      <c r="X144" s="244" t="s">
        <v>2321</v>
      </c>
      <c r="Y144" s="244" t="s">
        <v>2350</v>
      </c>
      <c r="Z144" s="245">
        <v>12450800</v>
      </c>
    </row>
    <row r="145" spans="2:26" ht="12" customHeight="1">
      <c r="B145"/>
      <c r="C145"/>
      <c r="D145"/>
      <c r="E145"/>
      <c r="F145"/>
      <c r="G145"/>
      <c r="H145"/>
      <c r="I145"/>
      <c r="J145"/>
      <c r="K145"/>
      <c r="L145"/>
      <c r="Q145" s="49" t="s">
        <v>2264</v>
      </c>
      <c r="R145" s="243">
        <v>14500</v>
      </c>
      <c r="S145" s="244" t="s">
        <v>345</v>
      </c>
      <c r="T145" s="244" t="s">
        <v>2670</v>
      </c>
      <c r="U145" s="244" t="s">
        <v>2671</v>
      </c>
      <c r="V145" s="244" t="s">
        <v>2362</v>
      </c>
      <c r="W145" s="244" t="s">
        <v>446</v>
      </c>
      <c r="X145" s="244" t="s">
        <v>452</v>
      </c>
      <c r="Y145" s="244" t="s">
        <v>2368</v>
      </c>
      <c r="Z145" s="245">
        <v>12450800</v>
      </c>
    </row>
    <row r="146" spans="2:26" ht="12" customHeight="1">
      <c r="B146"/>
      <c r="C146"/>
      <c r="D146"/>
      <c r="E146"/>
      <c r="F146"/>
      <c r="G146"/>
      <c r="H146"/>
      <c r="I146"/>
      <c r="J146"/>
      <c r="K146"/>
      <c r="L146"/>
      <c r="Q146" s="49" t="s">
        <v>2265</v>
      </c>
      <c r="R146" s="243">
        <v>14700</v>
      </c>
      <c r="S146" s="244" t="s">
        <v>345</v>
      </c>
      <c r="T146" s="244" t="s">
        <v>2672</v>
      </c>
      <c r="U146" s="244" t="s">
        <v>2673</v>
      </c>
      <c r="V146" s="244" t="s">
        <v>2390</v>
      </c>
      <c r="W146" s="244" t="s">
        <v>2390</v>
      </c>
      <c r="X146" s="244" t="s">
        <v>2362</v>
      </c>
      <c r="Y146" s="244" t="s">
        <v>2376</v>
      </c>
      <c r="Z146" s="245">
        <v>12450800</v>
      </c>
    </row>
    <row r="147" spans="2:26" ht="12" customHeight="1">
      <c r="B147"/>
      <c r="C147"/>
      <c r="D147"/>
      <c r="E147"/>
      <c r="F147"/>
      <c r="G147"/>
      <c r="H147"/>
      <c r="I147"/>
      <c r="J147"/>
      <c r="K147"/>
      <c r="L147"/>
      <c r="Q147" s="49" t="s">
        <v>2266</v>
      </c>
      <c r="R147" s="243">
        <v>14900</v>
      </c>
      <c r="S147" s="244" t="s">
        <v>232</v>
      </c>
      <c r="T147" s="244" t="s">
        <v>2674</v>
      </c>
      <c r="U147" s="244" t="s">
        <v>2675</v>
      </c>
      <c r="V147" s="244" t="s">
        <v>2379</v>
      </c>
      <c r="W147" s="244" t="s">
        <v>2390</v>
      </c>
      <c r="X147" s="244" t="s">
        <v>2397</v>
      </c>
      <c r="Y147" s="244" t="s">
        <v>2405</v>
      </c>
      <c r="Z147" s="245">
        <v>12450800</v>
      </c>
    </row>
    <row r="148" spans="2:26" ht="12" customHeight="1">
      <c r="B148"/>
      <c r="C148"/>
      <c r="D148"/>
      <c r="E148"/>
      <c r="F148"/>
      <c r="G148"/>
      <c r="H148"/>
      <c r="I148"/>
      <c r="J148"/>
      <c r="K148"/>
      <c r="L148"/>
      <c r="Q148" s="49" t="s">
        <v>2267</v>
      </c>
      <c r="R148" s="243">
        <v>14900</v>
      </c>
      <c r="S148" s="244" t="s">
        <v>218</v>
      </c>
      <c r="T148" s="244" t="s">
        <v>2676</v>
      </c>
      <c r="U148" s="244" t="s">
        <v>2677</v>
      </c>
      <c r="V148" s="244" t="s">
        <v>2397</v>
      </c>
      <c r="W148" s="244" t="s">
        <v>2390</v>
      </c>
      <c r="X148" s="244" t="s">
        <v>2367</v>
      </c>
      <c r="Y148" s="244" t="s">
        <v>2405</v>
      </c>
      <c r="Z148" s="245">
        <v>12450800</v>
      </c>
    </row>
    <row r="149" spans="2:26" ht="12" customHeight="1">
      <c r="B149"/>
      <c r="C149"/>
      <c r="D149"/>
      <c r="E149"/>
      <c r="F149"/>
      <c r="G149"/>
      <c r="H149"/>
      <c r="I149"/>
      <c r="J149"/>
      <c r="K149"/>
      <c r="L149"/>
      <c r="R149" s="238"/>
      <c r="Z149" s="61"/>
    </row>
    <row r="150" spans="2:26" ht="12" customHeight="1">
      <c r="B150"/>
      <c r="C150"/>
      <c r="D150"/>
      <c r="E150"/>
      <c r="F150"/>
      <c r="G150"/>
      <c r="H150"/>
      <c r="I150"/>
      <c r="J150"/>
      <c r="K150"/>
      <c r="L150"/>
      <c r="R150" s="238"/>
      <c r="Z150" s="61"/>
    </row>
    <row r="151" spans="2:26" ht="12" customHeight="1">
      <c r="B151"/>
      <c r="C151"/>
      <c r="D151"/>
      <c r="E151"/>
      <c r="F151"/>
      <c r="G151"/>
      <c r="H151"/>
      <c r="I151"/>
      <c r="J151"/>
      <c r="K151"/>
      <c r="L151"/>
      <c r="R151" s="238"/>
      <c r="Z151" s="61"/>
    </row>
    <row r="152" spans="2:26" ht="12" customHeight="1">
      <c r="B152"/>
      <c r="C152"/>
      <c r="D152"/>
      <c r="E152"/>
      <c r="F152"/>
      <c r="G152"/>
      <c r="H152"/>
      <c r="I152"/>
      <c r="J152"/>
      <c r="K152"/>
      <c r="L152"/>
      <c r="R152" s="238"/>
      <c r="Z152" s="61"/>
    </row>
    <row r="153" spans="2:26" ht="12" customHeight="1">
      <c r="B153"/>
      <c r="C153"/>
      <c r="D153"/>
      <c r="E153"/>
      <c r="F153"/>
      <c r="G153"/>
      <c r="H153"/>
      <c r="I153"/>
      <c r="J153"/>
      <c r="K153"/>
      <c r="L153"/>
      <c r="R153" s="238"/>
      <c r="Z153" s="61"/>
    </row>
    <row r="154" spans="2:26" ht="12" customHeight="1">
      <c r="B154"/>
      <c r="C154"/>
      <c r="D154"/>
      <c r="E154"/>
      <c r="F154"/>
      <c r="G154"/>
      <c r="H154"/>
      <c r="I154"/>
      <c r="J154"/>
      <c r="K154"/>
      <c r="L154"/>
      <c r="R154" s="238"/>
      <c r="Z154" s="61"/>
    </row>
    <row r="155" spans="2:26" ht="12" customHeight="1">
      <c r="B155"/>
      <c r="C155"/>
      <c r="D155"/>
      <c r="E155"/>
      <c r="F155"/>
      <c r="G155"/>
      <c r="H155"/>
      <c r="I155"/>
      <c r="J155"/>
      <c r="K155"/>
      <c r="L155"/>
      <c r="R155" s="61"/>
      <c r="Z155" s="61"/>
    </row>
    <row r="156" spans="2:26" ht="12" customHeight="1">
      <c r="B156"/>
      <c r="C156"/>
      <c r="D156"/>
      <c r="E156"/>
      <c r="F156"/>
      <c r="G156"/>
      <c r="H156"/>
      <c r="I156"/>
      <c r="J156"/>
      <c r="K156"/>
      <c r="L156"/>
      <c r="R156" s="61"/>
      <c r="Z156" s="61"/>
    </row>
    <row r="157" spans="2:26" ht="12" customHeight="1">
      <c r="B157"/>
      <c r="C157"/>
      <c r="D157"/>
      <c r="E157"/>
      <c r="F157"/>
      <c r="G157"/>
      <c r="H157"/>
      <c r="I157"/>
      <c r="J157"/>
      <c r="K157"/>
      <c r="L157"/>
      <c r="R157" s="61"/>
      <c r="Z157" s="61"/>
    </row>
    <row r="158" spans="2:26" ht="12" customHeight="1">
      <c r="B158"/>
      <c r="C158"/>
      <c r="D158"/>
      <c r="E158"/>
      <c r="F158"/>
      <c r="G158"/>
      <c r="H158"/>
      <c r="I158"/>
      <c r="J158"/>
      <c r="K158"/>
      <c r="L158"/>
      <c r="R158" s="61"/>
      <c r="Z158" s="61"/>
    </row>
    <row r="159" spans="2:26" ht="12" customHeight="1">
      <c r="B159"/>
      <c r="C159"/>
      <c r="D159"/>
      <c r="E159"/>
      <c r="F159"/>
      <c r="G159"/>
      <c r="H159"/>
      <c r="I159"/>
      <c r="J159"/>
      <c r="K159"/>
      <c r="L159"/>
      <c r="R159" s="61"/>
      <c r="Z159" s="61"/>
    </row>
    <row r="160" spans="2:26" ht="12" customHeight="1">
      <c r="B160"/>
      <c r="C160"/>
      <c r="D160"/>
      <c r="E160"/>
      <c r="F160"/>
      <c r="G160"/>
      <c r="H160"/>
      <c r="I160"/>
      <c r="J160"/>
      <c r="K160"/>
      <c r="L160"/>
      <c r="R160" s="61"/>
      <c r="Z160" s="61"/>
    </row>
    <row r="161" spans="2:26" ht="12" customHeight="1">
      <c r="B161"/>
      <c r="C161"/>
      <c r="D161"/>
      <c r="E161"/>
      <c r="F161"/>
      <c r="G161"/>
      <c r="H161"/>
      <c r="I161"/>
      <c r="J161"/>
      <c r="K161"/>
      <c r="L161"/>
      <c r="R161" s="61"/>
      <c r="Z161" s="61"/>
    </row>
    <row r="162" spans="2:26" ht="12" customHeight="1">
      <c r="B162"/>
      <c r="C162"/>
      <c r="D162"/>
      <c r="E162"/>
      <c r="F162"/>
      <c r="G162"/>
      <c r="H162"/>
      <c r="I162"/>
      <c r="J162"/>
      <c r="K162"/>
      <c r="L162"/>
      <c r="R162" s="61"/>
      <c r="Z162" s="61"/>
    </row>
    <row r="163" spans="2:26" ht="12" customHeight="1">
      <c r="B163"/>
      <c r="C163"/>
      <c r="D163"/>
      <c r="E163"/>
      <c r="F163"/>
      <c r="G163"/>
      <c r="H163"/>
      <c r="I163"/>
      <c r="J163"/>
      <c r="K163"/>
      <c r="L163"/>
      <c r="R163" s="61"/>
      <c r="Z163" s="61"/>
    </row>
    <row r="164" spans="2:26" ht="12" customHeight="1">
      <c r="B164"/>
      <c r="C164"/>
      <c r="D164"/>
      <c r="E164"/>
      <c r="F164"/>
      <c r="G164"/>
      <c r="H164"/>
      <c r="I164"/>
      <c r="J164"/>
      <c r="K164"/>
      <c r="L164"/>
      <c r="R164" s="61"/>
      <c r="Z164" s="61"/>
    </row>
    <row r="165" spans="2:26" ht="12" customHeight="1">
      <c r="B165"/>
      <c r="C165"/>
      <c r="D165"/>
      <c r="E165"/>
      <c r="F165"/>
      <c r="G165"/>
      <c r="H165"/>
      <c r="I165"/>
      <c r="J165"/>
      <c r="K165"/>
      <c r="L165"/>
      <c r="R165" s="61"/>
      <c r="Z165" s="61"/>
    </row>
    <row r="166" spans="2:26" ht="12" customHeight="1">
      <c r="B166"/>
      <c r="C166"/>
      <c r="D166"/>
      <c r="E166"/>
      <c r="F166"/>
      <c r="G166"/>
      <c r="H166"/>
      <c r="I166"/>
      <c r="J166"/>
      <c r="K166"/>
      <c r="L166"/>
      <c r="R166" s="61"/>
      <c r="Z166" s="61"/>
    </row>
    <row r="167" spans="2:26" ht="12" customHeight="1">
      <c r="B167"/>
      <c r="C167"/>
      <c r="D167"/>
      <c r="E167"/>
      <c r="F167"/>
      <c r="G167"/>
      <c r="H167"/>
      <c r="I167"/>
      <c r="J167"/>
      <c r="K167"/>
      <c r="L167"/>
      <c r="R167" s="61"/>
      <c r="Z167" s="61"/>
    </row>
    <row r="168" spans="2:26" ht="12" customHeight="1">
      <c r="B168"/>
      <c r="C168"/>
      <c r="D168"/>
      <c r="E168"/>
      <c r="F168"/>
      <c r="G168"/>
      <c r="H168"/>
      <c r="I168"/>
      <c r="J168"/>
      <c r="K168"/>
      <c r="L168"/>
      <c r="R168" s="61"/>
      <c r="Z168" s="61"/>
    </row>
    <row r="169" spans="2:26" ht="12" customHeight="1">
      <c r="B169"/>
      <c r="C169"/>
      <c r="D169"/>
      <c r="E169"/>
      <c r="F169"/>
      <c r="G169"/>
      <c r="H169"/>
      <c r="I169"/>
      <c r="J169"/>
      <c r="K169"/>
      <c r="L169"/>
      <c r="R169" s="61"/>
      <c r="Z169" s="61"/>
    </row>
    <row r="170" spans="2:26" ht="12" customHeight="1">
      <c r="B170"/>
      <c r="C170"/>
      <c r="D170"/>
      <c r="E170"/>
      <c r="F170"/>
      <c r="G170"/>
      <c r="H170"/>
      <c r="I170"/>
      <c r="J170"/>
      <c r="K170"/>
      <c r="L170"/>
      <c r="R170" s="61"/>
      <c r="Z170" s="61"/>
    </row>
    <row r="171" spans="2:26" ht="12" customHeight="1">
      <c r="B171"/>
      <c r="C171"/>
      <c r="D171"/>
      <c r="E171"/>
      <c r="F171"/>
      <c r="G171"/>
      <c r="H171"/>
      <c r="I171"/>
      <c r="J171"/>
      <c r="K171"/>
      <c r="L171"/>
      <c r="R171" s="61"/>
      <c r="Z171" s="61"/>
    </row>
    <row r="172" spans="2:26" ht="12" customHeight="1">
      <c r="R172" s="61"/>
      <c r="Z172" s="61"/>
    </row>
    <row r="173" spans="2:26" ht="12" customHeight="1">
      <c r="R173" s="61"/>
      <c r="Z173" s="61"/>
    </row>
    <row r="174" spans="2:26" ht="12" customHeight="1">
      <c r="R174" s="61"/>
      <c r="Z174" s="61"/>
    </row>
    <row r="175" spans="2:26" ht="12" customHeight="1">
      <c r="R175" s="61"/>
      <c r="Z175" s="61"/>
    </row>
    <row r="176" spans="2:26" ht="12" customHeight="1">
      <c r="R176" s="61"/>
      <c r="Z176" s="61"/>
    </row>
    <row r="177" spans="18:26" ht="12" customHeight="1">
      <c r="R177" s="61"/>
      <c r="Z177" s="61"/>
    </row>
    <row r="178" spans="18:26" ht="12" customHeight="1">
      <c r="R178" s="61"/>
      <c r="Z178" s="61"/>
    </row>
    <row r="179" spans="18:26" ht="12" customHeight="1">
      <c r="R179" s="61"/>
      <c r="Z179" s="61"/>
    </row>
    <row r="180" spans="18:26" ht="12" customHeight="1">
      <c r="R180" s="61"/>
      <c r="Z180" s="61"/>
    </row>
    <row r="181" spans="18:26" ht="12" customHeight="1">
      <c r="R181" s="61"/>
      <c r="Z181" s="61"/>
    </row>
    <row r="182" spans="18:26" ht="12" customHeight="1">
      <c r="R182" s="61"/>
      <c r="Z182" s="61"/>
    </row>
    <row r="183" spans="18:26" ht="12" customHeight="1">
      <c r="R183" s="61"/>
      <c r="Z183" s="61"/>
    </row>
    <row r="184" spans="18:26" ht="12" customHeight="1">
      <c r="R184" s="61"/>
      <c r="Z184" s="61"/>
    </row>
    <row r="185" spans="18:26" ht="12" customHeight="1">
      <c r="R185" s="61"/>
      <c r="Z185" s="61"/>
    </row>
    <row r="186" spans="18:26" ht="12" customHeight="1">
      <c r="R186" s="61"/>
      <c r="Z186" s="61"/>
    </row>
    <row r="187" spans="18:26" ht="12" customHeight="1">
      <c r="R187" s="61"/>
      <c r="Z187" s="61"/>
    </row>
    <row r="188" spans="18:26" ht="12" customHeight="1">
      <c r="R188" s="61"/>
      <c r="Z188" s="61"/>
    </row>
    <row r="189" spans="18:26" ht="12" customHeight="1">
      <c r="R189" s="61"/>
      <c r="Z189" s="61"/>
    </row>
    <row r="190" spans="18:26" ht="12" customHeight="1">
      <c r="R190" s="61"/>
      <c r="Z190" s="61"/>
    </row>
    <row r="191" spans="18:26" ht="12" customHeight="1">
      <c r="R191" s="61"/>
      <c r="Z191" s="61"/>
    </row>
    <row r="192" spans="18:26" ht="12" customHeight="1">
      <c r="R192" s="61"/>
      <c r="Z192" s="61"/>
    </row>
    <row r="193" spans="18:26" ht="12" customHeight="1">
      <c r="R193" s="61"/>
      <c r="Z193" s="61"/>
    </row>
    <row r="194" spans="18:26" ht="12" customHeight="1">
      <c r="R194" s="61"/>
      <c r="Z194" s="61"/>
    </row>
    <row r="195" spans="18:26" ht="12" customHeight="1">
      <c r="R195" s="61"/>
      <c r="Z195" s="61"/>
    </row>
    <row r="196" spans="18:26" ht="12" customHeight="1">
      <c r="R196" s="61"/>
      <c r="Z196" s="61"/>
    </row>
    <row r="197" spans="18:26" ht="12" customHeight="1">
      <c r="R197" s="61"/>
      <c r="Z197" s="61"/>
    </row>
    <row r="198" spans="18:26" ht="12" customHeight="1">
      <c r="R198" s="61"/>
      <c r="Z198" s="61"/>
    </row>
    <row r="199" spans="18:26" ht="12" customHeight="1">
      <c r="R199" s="61"/>
      <c r="Z199" s="61"/>
    </row>
    <row r="200" spans="18:26" ht="12" customHeight="1">
      <c r="R200" s="61"/>
      <c r="Z200" s="61"/>
    </row>
    <row r="201" spans="18:26" ht="12" customHeight="1">
      <c r="R201" s="61"/>
      <c r="Z201" s="61"/>
    </row>
    <row r="202" spans="18:26" ht="12" customHeight="1">
      <c r="R202" s="61"/>
      <c r="Z202" s="61"/>
    </row>
    <row r="203" spans="18:26" ht="12" customHeight="1">
      <c r="R203" s="61"/>
      <c r="Z203" s="61"/>
    </row>
    <row r="204" spans="18:26" ht="12" customHeight="1">
      <c r="R204" s="61"/>
      <c r="Z204" s="61"/>
    </row>
    <row r="205" spans="18:26" ht="12" customHeight="1">
      <c r="R205" s="61"/>
      <c r="Z205" s="61"/>
    </row>
    <row r="206" spans="18:26" ht="12" customHeight="1">
      <c r="R206" s="61"/>
      <c r="Z206" s="61"/>
    </row>
    <row r="207" spans="18:26" ht="12" customHeight="1">
      <c r="R207" s="61"/>
      <c r="Z207" s="61"/>
    </row>
    <row r="208" spans="18:26" ht="12" customHeight="1">
      <c r="R208" s="61"/>
      <c r="Z208" s="61"/>
    </row>
    <row r="209" spans="18:26" ht="12" customHeight="1">
      <c r="R209" s="61"/>
      <c r="Z209" s="61"/>
    </row>
    <row r="210" spans="18:26" ht="12" customHeight="1">
      <c r="R210" s="61"/>
      <c r="Z210" s="61"/>
    </row>
    <row r="211" spans="18:26" ht="12" customHeight="1">
      <c r="R211" s="61"/>
      <c r="Z211" s="61"/>
    </row>
    <row r="212" spans="18:26" ht="12" customHeight="1">
      <c r="R212" s="61"/>
      <c r="Z212" s="61"/>
    </row>
    <row r="213" spans="18:26" ht="12" customHeight="1">
      <c r="R213" s="61"/>
      <c r="Z213" s="61"/>
    </row>
    <row r="214" spans="18:26" ht="12" customHeight="1">
      <c r="R214" s="61"/>
      <c r="Z214" s="61"/>
    </row>
    <row r="215" spans="18:26" ht="12" customHeight="1">
      <c r="R215" s="61"/>
      <c r="Z215" s="61"/>
    </row>
    <row r="216" spans="18:26" ht="12" customHeight="1">
      <c r="R216" s="61"/>
      <c r="Z216" s="61"/>
    </row>
    <row r="217" spans="18:26" ht="12" customHeight="1">
      <c r="R217" s="61"/>
      <c r="Z217" s="61"/>
    </row>
    <row r="218" spans="18:26" ht="12" customHeight="1">
      <c r="R218" s="61"/>
      <c r="Z218" s="61"/>
    </row>
    <row r="219" spans="18:26" ht="12" customHeight="1">
      <c r="R219" s="61"/>
      <c r="Z219" s="61"/>
    </row>
    <row r="220" spans="18:26" ht="12" customHeight="1">
      <c r="R220" s="61"/>
      <c r="Z220" s="61"/>
    </row>
    <row r="221" spans="18:26" ht="12" customHeight="1">
      <c r="R221" s="61"/>
      <c r="Z221" s="61"/>
    </row>
    <row r="222" spans="18:26" ht="12" customHeight="1">
      <c r="R222" s="61"/>
      <c r="Z222" s="61"/>
    </row>
    <row r="223" spans="18:26" ht="12" customHeight="1">
      <c r="R223" s="61"/>
      <c r="Z223" s="61"/>
    </row>
    <row r="224" spans="18:26" ht="12" customHeight="1">
      <c r="R224" s="61"/>
      <c r="Z224" s="61"/>
    </row>
    <row r="225" spans="18:26" ht="12" customHeight="1">
      <c r="R225" s="61"/>
      <c r="Z225" s="61"/>
    </row>
    <row r="226" spans="18:26" ht="12" customHeight="1">
      <c r="R226" s="61"/>
      <c r="Z226" s="61"/>
    </row>
    <row r="227" spans="18:26" ht="12" customHeight="1">
      <c r="R227" s="61"/>
      <c r="Z227" s="61"/>
    </row>
    <row r="228" spans="18:26" ht="12" customHeight="1">
      <c r="R228" s="61"/>
      <c r="Z228" s="61"/>
    </row>
    <row r="229" spans="18:26" ht="12" customHeight="1">
      <c r="R229" s="61"/>
      <c r="Z229" s="61"/>
    </row>
    <row r="230" spans="18:26" ht="12" customHeight="1">
      <c r="R230" s="61"/>
      <c r="Z230" s="61"/>
    </row>
    <row r="231" spans="18:26" ht="12" customHeight="1">
      <c r="R231" s="61"/>
      <c r="Z231" s="61"/>
    </row>
    <row r="232" spans="18:26" ht="12" customHeight="1">
      <c r="R232" s="61"/>
      <c r="Z232" s="61"/>
    </row>
    <row r="233" spans="18:26" ht="12" customHeight="1">
      <c r="R233" s="61"/>
      <c r="Z233" s="61"/>
    </row>
    <row r="234" spans="18:26" ht="12" customHeight="1">
      <c r="R234" s="61"/>
      <c r="Z234" s="61"/>
    </row>
    <row r="235" spans="18:26" ht="12" customHeight="1">
      <c r="R235" s="61"/>
      <c r="Z235" s="61"/>
    </row>
    <row r="236" spans="18:26" ht="12" customHeight="1">
      <c r="R236" s="61"/>
      <c r="Z236" s="61"/>
    </row>
    <row r="237" spans="18:26" ht="12" customHeight="1">
      <c r="R237" s="61"/>
      <c r="Z237" s="61"/>
    </row>
    <row r="238" spans="18:26" ht="12" customHeight="1">
      <c r="R238" s="61"/>
      <c r="Z238" s="61"/>
    </row>
    <row r="239" spans="18:26" ht="12" customHeight="1">
      <c r="R239" s="61"/>
      <c r="Z239" s="61"/>
    </row>
    <row r="240" spans="18:26" ht="12" customHeight="1">
      <c r="R240" s="61"/>
      <c r="Z240" s="61"/>
    </row>
    <row r="241" spans="18:26" ht="12" customHeight="1">
      <c r="R241" s="61"/>
      <c r="Z241" s="61"/>
    </row>
    <row r="242" spans="18:26" ht="12" customHeight="1">
      <c r="R242" s="61"/>
      <c r="Z242" s="61"/>
    </row>
    <row r="243" spans="18:26" ht="12" customHeight="1">
      <c r="R243" s="61"/>
      <c r="Z243" s="61"/>
    </row>
    <row r="244" spans="18:26" ht="12" customHeight="1">
      <c r="R244" s="61"/>
      <c r="Z244" s="61"/>
    </row>
    <row r="245" spans="18:26" ht="12" customHeight="1">
      <c r="R245" s="61"/>
      <c r="Z245" s="61"/>
    </row>
    <row r="246" spans="18:26" ht="12" customHeight="1">
      <c r="R246" s="61"/>
      <c r="Z246" s="61"/>
    </row>
    <row r="247" spans="18:26" ht="12" customHeight="1">
      <c r="R247" s="61"/>
      <c r="Z247" s="61"/>
    </row>
    <row r="248" spans="18:26" ht="12" customHeight="1">
      <c r="R248" s="61"/>
      <c r="Z248" s="61"/>
    </row>
    <row r="249" spans="18:26" ht="12" customHeight="1">
      <c r="R249" s="61"/>
      <c r="Z249" s="61"/>
    </row>
    <row r="250" spans="18:26" ht="12" customHeight="1">
      <c r="R250" s="61"/>
      <c r="Z250" s="61"/>
    </row>
    <row r="251" spans="18:26" ht="12" customHeight="1">
      <c r="R251" s="61"/>
      <c r="Z251" s="61"/>
    </row>
    <row r="252" spans="18:26" ht="12" customHeight="1">
      <c r="R252" s="61"/>
      <c r="Z252" s="61"/>
    </row>
    <row r="253" spans="18:26" ht="12" customHeight="1">
      <c r="R253" s="61"/>
      <c r="Z253" s="61"/>
    </row>
    <row r="254" spans="18:26" ht="12" customHeight="1">
      <c r="R254" s="61"/>
      <c r="Z254" s="61"/>
    </row>
    <row r="255" spans="18:26" ht="12" customHeight="1">
      <c r="R255" s="61"/>
      <c r="Z255" s="61"/>
    </row>
    <row r="256" spans="18:26" ht="12" customHeight="1">
      <c r="R256" s="61"/>
      <c r="Z256" s="61"/>
    </row>
    <row r="257" spans="18:26" ht="12" customHeight="1">
      <c r="R257" s="61"/>
      <c r="Z257" s="61"/>
    </row>
    <row r="258" spans="18:26" ht="12" customHeight="1">
      <c r="R258" s="61"/>
      <c r="Z258" s="61"/>
    </row>
    <row r="259" spans="18:26" ht="12" customHeight="1">
      <c r="R259" s="61"/>
      <c r="Z259" s="61"/>
    </row>
    <row r="260" spans="18:26" ht="12" customHeight="1">
      <c r="R260" s="61"/>
      <c r="Z260" s="61"/>
    </row>
    <row r="261" spans="18:26" ht="12" customHeight="1">
      <c r="R261" s="61"/>
      <c r="Z261" s="61"/>
    </row>
    <row r="262" spans="18:26" ht="12" customHeight="1">
      <c r="R262" s="61"/>
      <c r="Z262" s="61"/>
    </row>
    <row r="263" spans="18:26" ht="12" customHeight="1">
      <c r="R263" s="61"/>
      <c r="Z263" s="61"/>
    </row>
    <row r="264" spans="18:26" ht="12" customHeight="1">
      <c r="R264" s="61"/>
      <c r="Z264" s="61"/>
    </row>
    <row r="265" spans="18:26" ht="12" customHeight="1">
      <c r="R265" s="61"/>
      <c r="Z265" s="61"/>
    </row>
    <row r="266" spans="18:26" ht="12" customHeight="1">
      <c r="R266" s="61"/>
      <c r="Z266" s="61"/>
    </row>
    <row r="267" spans="18:26" ht="12" customHeight="1">
      <c r="R267" s="61"/>
      <c r="Z267" s="61"/>
    </row>
    <row r="268" spans="18:26" ht="12" customHeight="1">
      <c r="R268" s="61"/>
      <c r="Z268" s="61"/>
    </row>
    <row r="269" spans="18:26" ht="12" customHeight="1">
      <c r="R269" s="61"/>
      <c r="Z269" s="61"/>
    </row>
    <row r="270" spans="18:26" ht="12" customHeight="1">
      <c r="R270" s="61"/>
      <c r="Z270" s="61"/>
    </row>
    <row r="271" spans="18:26" ht="12" customHeight="1">
      <c r="R271" s="61"/>
      <c r="Z271" s="61"/>
    </row>
    <row r="272" spans="18:26" ht="12" customHeight="1">
      <c r="R272" s="61"/>
      <c r="Z272" s="61"/>
    </row>
    <row r="273" spans="18:26" ht="12" customHeight="1">
      <c r="R273" s="61"/>
      <c r="Z273" s="61"/>
    </row>
    <row r="274" spans="18:26" ht="12" customHeight="1">
      <c r="R274" s="61"/>
      <c r="Z274" s="61"/>
    </row>
    <row r="275" spans="18:26" ht="12" customHeight="1">
      <c r="R275" s="61"/>
      <c r="Z275" s="61"/>
    </row>
    <row r="276" spans="18:26" ht="12" customHeight="1">
      <c r="R276" s="61"/>
      <c r="Z276" s="61"/>
    </row>
    <row r="277" spans="18:26" ht="12" customHeight="1">
      <c r="R277" s="61"/>
      <c r="Z277" s="61"/>
    </row>
    <row r="278" spans="18:26" ht="12" customHeight="1">
      <c r="R278" s="61"/>
      <c r="Z278" s="61"/>
    </row>
    <row r="279" spans="18:26" ht="12" customHeight="1">
      <c r="R279" s="61"/>
      <c r="Z279" s="61"/>
    </row>
    <row r="280" spans="18:26" ht="12" customHeight="1">
      <c r="R280" s="61"/>
      <c r="Z280" s="61"/>
    </row>
    <row r="281" spans="18:26" ht="12" customHeight="1">
      <c r="R281" s="61"/>
      <c r="Z281" s="61"/>
    </row>
    <row r="282" spans="18:26" ht="12" customHeight="1">
      <c r="R282" s="61"/>
      <c r="Z282" s="61"/>
    </row>
    <row r="283" spans="18:26" ht="12" customHeight="1">
      <c r="R283" s="61"/>
      <c r="Z283" s="61"/>
    </row>
    <row r="284" spans="18:26" ht="12" customHeight="1">
      <c r="R284" s="61"/>
      <c r="Z284" s="61"/>
    </row>
    <row r="285" spans="18:26" ht="12" customHeight="1">
      <c r="R285" s="61"/>
      <c r="Z285" s="61"/>
    </row>
    <row r="286" spans="18:26" ht="12" customHeight="1">
      <c r="R286" s="61"/>
      <c r="Z286" s="61"/>
    </row>
    <row r="287" spans="18:26" ht="12" customHeight="1">
      <c r="R287" s="61"/>
      <c r="Z287" s="61"/>
    </row>
    <row r="288" spans="18:26" ht="12" customHeight="1">
      <c r="R288" s="61"/>
      <c r="Z288" s="61"/>
    </row>
    <row r="289" spans="18:26" ht="12" customHeight="1">
      <c r="R289" s="61"/>
      <c r="Z289" s="61"/>
    </row>
    <row r="290" spans="18:26" ht="12" customHeight="1">
      <c r="R290" s="61"/>
      <c r="Z290" s="61"/>
    </row>
    <row r="291" spans="18:26" ht="12" customHeight="1">
      <c r="R291" s="61"/>
      <c r="Z291" s="61"/>
    </row>
    <row r="292" spans="18:26" ht="12" customHeight="1">
      <c r="R292" s="61"/>
      <c r="Z292" s="61"/>
    </row>
    <row r="293" spans="18:26" ht="12" customHeight="1">
      <c r="R293" s="61"/>
      <c r="Z293" s="61"/>
    </row>
    <row r="294" spans="18:26" ht="12" customHeight="1">
      <c r="R294" s="61"/>
      <c r="Z294" s="61"/>
    </row>
    <row r="295" spans="18:26" ht="12" customHeight="1">
      <c r="R295" s="61"/>
      <c r="Z295" s="61"/>
    </row>
    <row r="296" spans="18:26" ht="12" customHeight="1">
      <c r="R296" s="61"/>
      <c r="Z296" s="61"/>
    </row>
    <row r="297" spans="18:26" ht="12" customHeight="1">
      <c r="R297" s="61"/>
      <c r="Z297" s="61"/>
    </row>
    <row r="298" spans="18:26" ht="12" customHeight="1">
      <c r="R298" s="61"/>
      <c r="Z298" s="61"/>
    </row>
    <row r="299" spans="18:26" ht="12" customHeight="1">
      <c r="R299" s="61"/>
      <c r="Z299" s="61"/>
    </row>
    <row r="300" spans="18:26" ht="12" customHeight="1">
      <c r="R300" s="61"/>
      <c r="Z300" s="61"/>
    </row>
    <row r="301" spans="18:26" ht="12" customHeight="1">
      <c r="R301" s="61"/>
      <c r="Z301" s="61"/>
    </row>
    <row r="302" spans="18:26" ht="12" customHeight="1">
      <c r="R302" s="61"/>
      <c r="Z302" s="61"/>
    </row>
    <row r="303" spans="18:26" ht="12" customHeight="1">
      <c r="R303" s="61"/>
      <c r="Z303" s="61"/>
    </row>
    <row r="304" spans="18:26" ht="12" customHeight="1">
      <c r="R304" s="61"/>
      <c r="Z304" s="61"/>
    </row>
    <row r="305" spans="18:26" ht="12" customHeight="1">
      <c r="R305" s="61"/>
      <c r="Z305" s="61"/>
    </row>
    <row r="306" spans="18:26" ht="12" customHeight="1">
      <c r="R306" s="61"/>
      <c r="Z306" s="61"/>
    </row>
    <row r="307" spans="18:26" ht="12" customHeight="1">
      <c r="R307" s="61"/>
      <c r="Z307" s="61"/>
    </row>
    <row r="308" spans="18:26" ht="12" customHeight="1">
      <c r="R308" s="61"/>
      <c r="Z308" s="61"/>
    </row>
    <row r="309" spans="18:26" ht="12" customHeight="1">
      <c r="R309" s="61"/>
      <c r="Z309" s="61"/>
    </row>
    <row r="310" spans="18:26" ht="12" customHeight="1">
      <c r="R310" s="61"/>
      <c r="Z310" s="61"/>
    </row>
    <row r="311" spans="18:26" ht="12" customHeight="1">
      <c r="R311" s="61"/>
      <c r="Z311" s="61"/>
    </row>
    <row r="312" spans="18:26" ht="12" customHeight="1">
      <c r="R312" s="61"/>
      <c r="Z312" s="61"/>
    </row>
    <row r="313" spans="18:26" ht="12" customHeight="1">
      <c r="R313" s="61"/>
      <c r="Z313" s="61"/>
    </row>
    <row r="314" spans="18:26" ht="12" customHeight="1">
      <c r="R314" s="61"/>
      <c r="Z314" s="61"/>
    </row>
    <row r="315" spans="18:26" ht="12" customHeight="1">
      <c r="R315" s="61"/>
      <c r="Z315" s="61"/>
    </row>
    <row r="316" spans="18:26" ht="12" customHeight="1">
      <c r="R316" s="61"/>
      <c r="Z316" s="61"/>
    </row>
    <row r="317" spans="18:26" ht="12" customHeight="1">
      <c r="R317" s="61"/>
      <c r="Z317" s="61"/>
    </row>
    <row r="318" spans="18:26" ht="12" customHeight="1">
      <c r="R318" s="61"/>
      <c r="Z318" s="61"/>
    </row>
    <row r="319" spans="18:26" ht="12" customHeight="1">
      <c r="R319" s="61"/>
      <c r="Z319" s="61"/>
    </row>
    <row r="320" spans="18:26" ht="12" customHeight="1">
      <c r="R320" s="61"/>
      <c r="Z320" s="61"/>
    </row>
    <row r="321" spans="18:26" ht="12" customHeight="1">
      <c r="R321" s="61"/>
      <c r="Z321" s="61"/>
    </row>
    <row r="322" spans="18:26" ht="12" customHeight="1">
      <c r="R322" s="61"/>
      <c r="Z322" s="61"/>
    </row>
    <row r="323" spans="18:26" ht="12" customHeight="1">
      <c r="R323" s="61"/>
      <c r="Z323" s="61"/>
    </row>
    <row r="324" spans="18:26" ht="12" customHeight="1">
      <c r="R324" s="61"/>
      <c r="Z324" s="61"/>
    </row>
    <row r="325" spans="18:26" ht="12" customHeight="1">
      <c r="R325" s="61"/>
      <c r="Z325" s="61"/>
    </row>
    <row r="326" spans="18:26" ht="12" customHeight="1">
      <c r="R326" s="61"/>
      <c r="Z326" s="61"/>
    </row>
    <row r="327" spans="18:26" ht="12" customHeight="1">
      <c r="R327" s="61"/>
      <c r="Z327" s="61"/>
    </row>
    <row r="328" spans="18:26" ht="12" customHeight="1">
      <c r="R328" s="61"/>
      <c r="Z328" s="61"/>
    </row>
    <row r="329" spans="18:26" ht="12" customHeight="1">
      <c r="R329" s="61"/>
      <c r="Z329" s="61"/>
    </row>
    <row r="330" spans="18:26" ht="12" customHeight="1">
      <c r="R330" s="61"/>
      <c r="Z330" s="61"/>
    </row>
    <row r="331" spans="18:26" ht="12" customHeight="1">
      <c r="R331" s="61"/>
      <c r="Z331" s="61"/>
    </row>
    <row r="332" spans="18:26" ht="12" customHeight="1">
      <c r="R332" s="61"/>
      <c r="Z332" s="61"/>
    </row>
    <row r="333" spans="18:26" ht="12" customHeight="1">
      <c r="R333" s="61"/>
      <c r="Z333" s="61"/>
    </row>
    <row r="334" spans="18:26" ht="12" customHeight="1">
      <c r="R334" s="61"/>
      <c r="Z334" s="61"/>
    </row>
    <row r="335" spans="18:26" ht="12" customHeight="1">
      <c r="R335" s="61"/>
      <c r="Z335" s="61"/>
    </row>
    <row r="336" spans="18:26" ht="12" customHeight="1">
      <c r="R336" s="61"/>
      <c r="Z336" s="61"/>
    </row>
    <row r="337" spans="18:26" ht="12" customHeight="1">
      <c r="R337" s="61"/>
      <c r="Z337" s="61"/>
    </row>
    <row r="338" spans="18:26" ht="12" customHeight="1">
      <c r="R338" s="61"/>
      <c r="Z338" s="61"/>
    </row>
    <row r="339" spans="18:26" ht="12" customHeight="1">
      <c r="R339" s="61"/>
      <c r="Z339" s="61"/>
    </row>
    <row r="340" spans="18:26" ht="12" customHeight="1">
      <c r="R340" s="61"/>
      <c r="Z340" s="61"/>
    </row>
    <row r="341" spans="18:26" ht="12" customHeight="1">
      <c r="R341" s="61"/>
      <c r="Z341" s="61"/>
    </row>
    <row r="342" spans="18:26" ht="12" customHeight="1">
      <c r="R342" s="61"/>
      <c r="Z342" s="61"/>
    </row>
    <row r="343" spans="18:26" ht="12" customHeight="1">
      <c r="R343" s="61"/>
      <c r="Z343" s="61"/>
    </row>
    <row r="344" spans="18:26" ht="12" customHeight="1">
      <c r="R344" s="61"/>
      <c r="Z344" s="61"/>
    </row>
    <row r="345" spans="18:26" ht="12" customHeight="1">
      <c r="R345" s="61"/>
      <c r="Z345" s="61"/>
    </row>
    <row r="346" spans="18:26" ht="12" customHeight="1">
      <c r="R346" s="61"/>
      <c r="Z346" s="61"/>
    </row>
    <row r="347" spans="18:26" ht="12" customHeight="1">
      <c r="R347" s="61"/>
      <c r="Z347" s="61"/>
    </row>
    <row r="348" spans="18:26" ht="12" customHeight="1">
      <c r="R348" s="61"/>
      <c r="Z348" s="61"/>
    </row>
    <row r="349" spans="18:26" ht="12" customHeight="1">
      <c r="R349" s="61"/>
      <c r="Z349" s="61"/>
    </row>
    <row r="350" spans="18:26" ht="12" customHeight="1">
      <c r="R350" s="61"/>
      <c r="Z350" s="61"/>
    </row>
    <row r="351" spans="18:26" ht="12" customHeight="1">
      <c r="R351" s="61"/>
      <c r="Z351" s="61"/>
    </row>
    <row r="352" spans="18:26" ht="12" customHeight="1">
      <c r="R352" s="61"/>
      <c r="Z352" s="61"/>
    </row>
    <row r="353" spans="18:26" ht="12" customHeight="1">
      <c r="R353" s="61"/>
      <c r="Z353" s="61"/>
    </row>
    <row r="354" spans="18:26" ht="12" customHeight="1">
      <c r="R354" s="61"/>
      <c r="Z354" s="61"/>
    </row>
    <row r="355" spans="18:26" ht="12" customHeight="1">
      <c r="R355" s="61"/>
      <c r="Z355" s="61"/>
    </row>
    <row r="356" spans="18:26" ht="12" customHeight="1">
      <c r="R356" s="61"/>
      <c r="Z356" s="61"/>
    </row>
    <row r="357" spans="18:26" ht="12" customHeight="1">
      <c r="R357" s="61"/>
      <c r="Z357" s="61"/>
    </row>
    <row r="358" spans="18:26" ht="12" customHeight="1">
      <c r="R358" s="61"/>
      <c r="Z358" s="61"/>
    </row>
    <row r="359" spans="18:26" ht="12" customHeight="1">
      <c r="R359" s="61"/>
      <c r="Z359" s="61"/>
    </row>
    <row r="360" spans="18:26" ht="12" customHeight="1">
      <c r="R360" s="61"/>
      <c r="Z360" s="61"/>
    </row>
    <row r="361" spans="18:26" ht="12" customHeight="1">
      <c r="R361" s="61"/>
      <c r="Z361" s="61"/>
    </row>
    <row r="362" spans="18:26" ht="12" customHeight="1">
      <c r="R362" s="61"/>
      <c r="Z362" s="61"/>
    </row>
    <row r="363" spans="18:26" ht="12" customHeight="1">
      <c r="R363" s="61"/>
      <c r="Z363" s="61"/>
    </row>
    <row r="364" spans="18:26" ht="12" customHeight="1">
      <c r="R364" s="61"/>
      <c r="Z364" s="61"/>
    </row>
    <row r="365" spans="18:26" ht="12" customHeight="1">
      <c r="R365" s="61"/>
      <c r="Z365" s="61"/>
    </row>
    <row r="366" spans="18:26" ht="12" customHeight="1">
      <c r="R366" s="61"/>
      <c r="Z366" s="61"/>
    </row>
    <row r="367" spans="18:26" ht="12" customHeight="1">
      <c r="R367" s="61"/>
      <c r="Z367" s="61"/>
    </row>
    <row r="368" spans="18:26" ht="12" customHeight="1">
      <c r="R368" s="61"/>
      <c r="Z368" s="61"/>
    </row>
    <row r="369" spans="18:26" ht="12" customHeight="1">
      <c r="R369" s="61"/>
      <c r="Z369" s="61"/>
    </row>
    <row r="370" spans="18:26" ht="12" customHeight="1">
      <c r="R370" s="61"/>
      <c r="Z370" s="61"/>
    </row>
    <row r="371" spans="18:26" ht="12" customHeight="1">
      <c r="R371" s="61"/>
      <c r="Z371" s="61"/>
    </row>
    <row r="372" spans="18:26" ht="12" customHeight="1">
      <c r="R372" s="61"/>
      <c r="Z372" s="61"/>
    </row>
    <row r="373" spans="18:26" ht="12" customHeight="1">
      <c r="R373" s="61"/>
      <c r="Z373" s="61"/>
    </row>
    <row r="374" spans="18:26" ht="12" customHeight="1">
      <c r="R374" s="61"/>
      <c r="Z374" s="61"/>
    </row>
    <row r="375" spans="18:26" ht="12" customHeight="1">
      <c r="R375" s="61"/>
      <c r="Z375" s="61"/>
    </row>
    <row r="376" spans="18:26" ht="12" customHeight="1">
      <c r="R376" s="61"/>
      <c r="Z376" s="61"/>
    </row>
    <row r="377" spans="18:26" ht="12" customHeight="1">
      <c r="R377" s="61"/>
      <c r="Z377" s="61"/>
    </row>
    <row r="378" spans="18:26" ht="12" customHeight="1">
      <c r="R378" s="61"/>
      <c r="Z378" s="61"/>
    </row>
    <row r="379" spans="18:26" ht="12" customHeight="1">
      <c r="R379" s="61"/>
      <c r="Z379" s="61"/>
    </row>
    <row r="380" spans="18:26" ht="12" customHeight="1">
      <c r="R380" s="61"/>
      <c r="Z380" s="61"/>
    </row>
    <row r="381" spans="18:26" ht="12" customHeight="1">
      <c r="R381" s="61"/>
      <c r="Z381" s="61"/>
    </row>
    <row r="382" spans="18:26" ht="12" customHeight="1">
      <c r="R382" s="61"/>
      <c r="Z382" s="61"/>
    </row>
    <row r="383" spans="18:26" ht="12" customHeight="1">
      <c r="R383" s="61"/>
      <c r="Z383" s="61"/>
    </row>
    <row r="384" spans="18:26" ht="12" customHeight="1">
      <c r="R384" s="61"/>
      <c r="Z384" s="61"/>
    </row>
    <row r="385" spans="18:26" ht="12" customHeight="1">
      <c r="R385" s="61"/>
      <c r="Z385" s="61"/>
    </row>
    <row r="386" spans="18:26" ht="12" customHeight="1">
      <c r="R386" s="61"/>
      <c r="Z386" s="61"/>
    </row>
    <row r="387" spans="18:26" ht="12" customHeight="1">
      <c r="R387" s="61"/>
      <c r="Z387" s="61"/>
    </row>
    <row r="388" spans="18:26" ht="12" customHeight="1">
      <c r="R388" s="61"/>
      <c r="Z388" s="61"/>
    </row>
    <row r="389" spans="18:26" ht="12" customHeight="1">
      <c r="R389" s="61"/>
      <c r="Z389" s="61"/>
    </row>
    <row r="390" spans="18:26" ht="12" customHeight="1">
      <c r="R390" s="61"/>
      <c r="Z390" s="61"/>
    </row>
    <row r="391" spans="18:26" ht="12" customHeight="1">
      <c r="R391" s="61"/>
      <c r="Z391" s="61"/>
    </row>
    <row r="392" spans="18:26" ht="12" customHeight="1">
      <c r="R392" s="61"/>
      <c r="Z392" s="61"/>
    </row>
    <row r="393" spans="18:26" ht="12" customHeight="1">
      <c r="R393" s="61"/>
      <c r="Z393" s="61"/>
    </row>
    <row r="394" spans="18:26" ht="12" customHeight="1">
      <c r="R394" s="61"/>
      <c r="Z394" s="61"/>
    </row>
    <row r="395" spans="18:26" ht="12" customHeight="1">
      <c r="R395" s="61"/>
      <c r="Z395" s="61"/>
    </row>
    <row r="396" spans="18:26" ht="12" customHeight="1">
      <c r="R396" s="61"/>
      <c r="Z396" s="61"/>
    </row>
    <row r="397" spans="18:26" ht="12" customHeight="1">
      <c r="R397" s="61"/>
      <c r="Z397" s="61"/>
    </row>
    <row r="398" spans="18:26" ht="12" customHeight="1">
      <c r="R398" s="61"/>
      <c r="Z398" s="61"/>
    </row>
    <row r="399" spans="18:26" ht="12" customHeight="1">
      <c r="R399" s="61"/>
      <c r="Z399" s="61"/>
    </row>
    <row r="400" spans="18:26" ht="12" customHeight="1">
      <c r="R400" s="61"/>
      <c r="Z400" s="61"/>
    </row>
    <row r="401" spans="18:26" ht="12" customHeight="1">
      <c r="R401" s="61"/>
      <c r="Z401" s="61"/>
    </row>
    <row r="402" spans="18:26" ht="12" customHeight="1">
      <c r="R402" s="61"/>
      <c r="Z402" s="61"/>
    </row>
    <row r="403" spans="18:26" ht="12" customHeight="1">
      <c r="R403" s="61"/>
      <c r="Z403" s="61"/>
    </row>
    <row r="404" spans="18:26" ht="12" customHeight="1">
      <c r="R404" s="61"/>
      <c r="Z404" s="61"/>
    </row>
    <row r="405" spans="18:26" ht="12" customHeight="1">
      <c r="R405" s="61"/>
      <c r="Z405" s="61"/>
    </row>
    <row r="406" spans="18:26" ht="12" customHeight="1">
      <c r="R406" s="61"/>
      <c r="Z406" s="61"/>
    </row>
    <row r="407" spans="18:26" ht="12" customHeight="1">
      <c r="R407" s="61"/>
      <c r="Z407" s="61"/>
    </row>
    <row r="408" spans="18:26" ht="12" customHeight="1">
      <c r="R408" s="61"/>
      <c r="Z408" s="61"/>
    </row>
    <row r="409" spans="18:26" ht="12" customHeight="1">
      <c r="R409" s="61"/>
      <c r="Z409" s="61"/>
    </row>
    <row r="410" spans="18:26" ht="12" customHeight="1">
      <c r="R410" s="61"/>
      <c r="Z410" s="61"/>
    </row>
    <row r="411" spans="18:26" ht="12" customHeight="1">
      <c r="R411" s="61"/>
      <c r="Z411" s="61"/>
    </row>
    <row r="412" spans="18:26" ht="12" customHeight="1">
      <c r="R412" s="61"/>
      <c r="Z412" s="61"/>
    </row>
    <row r="413" spans="18:26" ht="12" customHeight="1">
      <c r="R413" s="61"/>
      <c r="Z413" s="61"/>
    </row>
    <row r="414" spans="18:26" ht="12" customHeight="1">
      <c r="R414" s="61"/>
      <c r="Z414" s="61"/>
    </row>
    <row r="415" spans="18:26" ht="12" customHeight="1">
      <c r="R415" s="61"/>
      <c r="Z415" s="61"/>
    </row>
    <row r="416" spans="18:26" ht="12" customHeight="1">
      <c r="R416" s="61"/>
      <c r="Z416" s="61"/>
    </row>
    <row r="417" spans="18:26" ht="12" customHeight="1">
      <c r="R417" s="61"/>
      <c r="Z417" s="61"/>
    </row>
    <row r="418" spans="18:26" ht="12" customHeight="1">
      <c r="R418" s="61"/>
      <c r="Z418" s="61"/>
    </row>
    <row r="419" spans="18:26" ht="12" customHeight="1">
      <c r="R419" s="61"/>
      <c r="Z419" s="61"/>
    </row>
    <row r="420" spans="18:26" ht="12" customHeight="1">
      <c r="R420" s="61"/>
      <c r="Z420" s="61"/>
    </row>
    <row r="421" spans="18:26" ht="12" customHeight="1">
      <c r="R421" s="61"/>
      <c r="Z421" s="61"/>
    </row>
    <row r="422" spans="18:26" ht="12" customHeight="1">
      <c r="R422" s="61"/>
      <c r="Z422" s="61"/>
    </row>
    <row r="423" spans="18:26" ht="12" customHeight="1">
      <c r="R423" s="61"/>
      <c r="Z423" s="61"/>
    </row>
    <row r="424" spans="18:26" ht="12" customHeight="1">
      <c r="R424" s="61"/>
      <c r="Z424" s="61"/>
    </row>
    <row r="425" spans="18:26" ht="12" customHeight="1">
      <c r="R425" s="61"/>
      <c r="Z425" s="61"/>
    </row>
    <row r="426" spans="18:26" ht="12" customHeight="1">
      <c r="R426" s="61"/>
      <c r="Z426" s="61"/>
    </row>
    <row r="427" spans="18:26" ht="12" customHeight="1">
      <c r="R427" s="61"/>
      <c r="Z427" s="61"/>
    </row>
    <row r="428" spans="18:26" ht="12" customHeight="1">
      <c r="R428" s="61"/>
      <c r="Z428" s="61"/>
    </row>
    <row r="429" spans="18:26" ht="12" customHeight="1">
      <c r="R429" s="61"/>
      <c r="Z429" s="61"/>
    </row>
    <row r="430" spans="18:26" ht="12" customHeight="1">
      <c r="R430" s="61"/>
      <c r="Z430" s="61"/>
    </row>
    <row r="431" spans="18:26" ht="12" customHeight="1">
      <c r="R431" s="61"/>
      <c r="Z431" s="61"/>
    </row>
    <row r="432" spans="18:26" ht="12" customHeight="1">
      <c r="R432" s="61"/>
      <c r="Z432" s="61"/>
    </row>
    <row r="433" spans="18:26" ht="12" customHeight="1">
      <c r="R433" s="61"/>
      <c r="Z433" s="61"/>
    </row>
    <row r="434" spans="18:26" ht="12" customHeight="1">
      <c r="R434" s="61"/>
      <c r="Z434" s="61"/>
    </row>
    <row r="435" spans="18:26" ht="12" customHeight="1">
      <c r="R435" s="61"/>
      <c r="Z435" s="61"/>
    </row>
    <row r="436" spans="18:26" ht="12" customHeight="1">
      <c r="R436" s="61"/>
      <c r="Z436" s="61"/>
    </row>
    <row r="437" spans="18:26" ht="12" customHeight="1">
      <c r="R437" s="61"/>
      <c r="Z437" s="61"/>
    </row>
    <row r="438" spans="18:26" ht="12" customHeight="1">
      <c r="R438" s="61"/>
      <c r="Z438" s="61"/>
    </row>
    <row r="439" spans="18:26" ht="12" customHeight="1">
      <c r="R439" s="61"/>
      <c r="Z439" s="61"/>
    </row>
    <row r="440" spans="18:26" ht="12" customHeight="1">
      <c r="R440" s="61"/>
      <c r="Z440" s="61"/>
    </row>
    <row r="441" spans="18:26" ht="12" customHeight="1">
      <c r="R441" s="61"/>
      <c r="Z441" s="61"/>
    </row>
    <row r="442" spans="18:26" ht="12" customHeight="1">
      <c r="R442" s="61"/>
      <c r="Z442" s="61"/>
    </row>
    <row r="443" spans="18:26" ht="12" customHeight="1">
      <c r="R443" s="61"/>
      <c r="Z443" s="61"/>
    </row>
    <row r="444" spans="18:26" ht="12" customHeight="1">
      <c r="R444" s="61"/>
      <c r="Z444" s="61"/>
    </row>
    <row r="445" spans="18:26" ht="12" customHeight="1">
      <c r="R445" s="61"/>
      <c r="Z445" s="61"/>
    </row>
    <row r="446" spans="18:26" ht="12" customHeight="1">
      <c r="R446" s="61"/>
      <c r="Z446" s="61"/>
    </row>
    <row r="447" spans="18:26" ht="12" customHeight="1">
      <c r="R447" s="61"/>
      <c r="Z447" s="61"/>
    </row>
    <row r="448" spans="18:26" ht="12" customHeight="1">
      <c r="R448" s="61"/>
      <c r="Z448" s="61"/>
    </row>
    <row r="449" spans="18:26" ht="12" customHeight="1">
      <c r="R449" s="61"/>
      <c r="Z449" s="61"/>
    </row>
    <row r="450" spans="18:26" ht="12" customHeight="1">
      <c r="R450" s="61"/>
      <c r="Z450" s="61"/>
    </row>
    <row r="451" spans="18:26" ht="12" customHeight="1">
      <c r="R451" s="61"/>
      <c r="Z451" s="61"/>
    </row>
    <row r="452" spans="18:26" ht="12" customHeight="1">
      <c r="R452" s="61"/>
      <c r="Z452" s="61"/>
    </row>
    <row r="453" spans="18:26" ht="12" customHeight="1">
      <c r="R453" s="61"/>
      <c r="Z453" s="61"/>
    </row>
    <row r="454" spans="18:26" ht="12" customHeight="1">
      <c r="R454" s="61"/>
      <c r="Z454" s="61"/>
    </row>
    <row r="455" spans="18:26" ht="12" customHeight="1">
      <c r="R455" s="61"/>
      <c r="Z455" s="61"/>
    </row>
    <row r="456" spans="18:26" ht="12" customHeight="1">
      <c r="R456" s="61"/>
      <c r="Z456" s="61"/>
    </row>
    <row r="457" spans="18:26" ht="12" customHeight="1">
      <c r="R457" s="61"/>
      <c r="Z457" s="61"/>
    </row>
    <row r="458" spans="18:26" ht="12" customHeight="1">
      <c r="R458" s="61"/>
      <c r="Z458" s="61"/>
    </row>
    <row r="459" spans="18:26" ht="12" customHeight="1">
      <c r="R459" s="61"/>
      <c r="Z459" s="61"/>
    </row>
    <row r="460" spans="18:26" ht="12" customHeight="1">
      <c r="R460" s="61"/>
      <c r="Z460" s="61"/>
    </row>
    <row r="461" spans="18:26" ht="12" customHeight="1">
      <c r="R461" s="61"/>
      <c r="Z461" s="61"/>
    </row>
    <row r="462" spans="18:26" ht="12" customHeight="1">
      <c r="R462" s="61"/>
      <c r="Z462" s="61"/>
    </row>
    <row r="463" spans="18:26" ht="12" customHeight="1">
      <c r="R463" s="61"/>
      <c r="Z463" s="61"/>
    </row>
    <row r="464" spans="18:26" ht="12" customHeight="1">
      <c r="R464" s="61"/>
      <c r="Z464" s="61"/>
    </row>
    <row r="465" spans="18:26" ht="12" customHeight="1">
      <c r="R465" s="61"/>
      <c r="Z465" s="61"/>
    </row>
    <row r="466" spans="18:26" ht="12" customHeight="1">
      <c r="R466" s="61"/>
      <c r="Z466" s="61"/>
    </row>
    <row r="467" spans="18:26" ht="12" customHeight="1">
      <c r="R467" s="61"/>
      <c r="Z467" s="61"/>
    </row>
    <row r="468" spans="18:26" ht="12" customHeight="1">
      <c r="R468" s="61"/>
      <c r="Z468" s="61"/>
    </row>
    <row r="469" spans="18:26" ht="12" customHeight="1">
      <c r="R469" s="61"/>
      <c r="Z469" s="61"/>
    </row>
    <row r="470" spans="18:26" ht="12" customHeight="1">
      <c r="R470" s="61"/>
      <c r="Z470" s="61"/>
    </row>
    <row r="471" spans="18:26" ht="12" customHeight="1">
      <c r="R471" s="61"/>
      <c r="Z471" s="61"/>
    </row>
    <row r="472" spans="18:26" ht="12" customHeight="1">
      <c r="R472" s="61"/>
      <c r="Z472" s="61"/>
    </row>
    <row r="473" spans="18:26" ht="12" customHeight="1">
      <c r="R473" s="61"/>
      <c r="Z473" s="61"/>
    </row>
    <row r="474" spans="18:26" ht="12" customHeight="1">
      <c r="R474" s="61"/>
      <c r="Z474" s="61"/>
    </row>
    <row r="475" spans="18:26" ht="12" customHeight="1">
      <c r="R475" s="61"/>
      <c r="Z475" s="61"/>
    </row>
    <row r="476" spans="18:26" ht="12" customHeight="1">
      <c r="R476" s="61"/>
      <c r="Z476" s="61"/>
    </row>
    <row r="477" spans="18:26" ht="12" customHeight="1">
      <c r="R477" s="61"/>
      <c r="Z477" s="61"/>
    </row>
    <row r="478" spans="18:26" ht="12" customHeight="1">
      <c r="R478" s="61"/>
      <c r="Z478" s="61"/>
    </row>
    <row r="479" spans="18:26" ht="12" customHeight="1">
      <c r="R479" s="61"/>
      <c r="Z479" s="61"/>
    </row>
    <row r="480" spans="18:26" ht="12" customHeight="1">
      <c r="R480" s="61"/>
      <c r="Z480" s="61"/>
    </row>
    <row r="481" spans="18:26" ht="12" customHeight="1">
      <c r="R481" s="61"/>
      <c r="Z481" s="61"/>
    </row>
    <row r="482" spans="18:26" ht="12" customHeight="1">
      <c r="R482" s="61"/>
      <c r="Z482" s="61"/>
    </row>
    <row r="483" spans="18:26" ht="12" customHeight="1">
      <c r="R483" s="61"/>
      <c r="Z483" s="61"/>
    </row>
    <row r="484" spans="18:26" ht="12" customHeight="1">
      <c r="R484" s="61"/>
      <c r="Z484" s="61"/>
    </row>
    <row r="485" spans="18:26" ht="12" customHeight="1">
      <c r="R485" s="61"/>
      <c r="Z485" s="61"/>
    </row>
    <row r="486" spans="18:26" ht="12" customHeight="1">
      <c r="R486" s="61"/>
      <c r="Z486" s="61"/>
    </row>
    <row r="487" spans="18:26" ht="12" customHeight="1">
      <c r="R487" s="61"/>
      <c r="Z487" s="61"/>
    </row>
    <row r="488" spans="18:26" ht="12" customHeight="1">
      <c r="R488" s="61"/>
      <c r="Z488" s="61"/>
    </row>
    <row r="489" spans="18:26" ht="12" customHeight="1">
      <c r="R489" s="61"/>
      <c r="Z489" s="61"/>
    </row>
    <row r="490" spans="18:26" ht="12" customHeight="1">
      <c r="R490" s="61"/>
      <c r="Z490" s="61"/>
    </row>
    <row r="491" spans="18:26" ht="12" customHeight="1">
      <c r="R491" s="61"/>
      <c r="Z491" s="61"/>
    </row>
    <row r="492" spans="18:26" ht="12" customHeight="1">
      <c r="R492" s="61"/>
      <c r="Z492" s="61"/>
    </row>
    <row r="493" spans="18:26" ht="12" customHeight="1">
      <c r="R493" s="61"/>
      <c r="Z493" s="61"/>
    </row>
    <row r="494" spans="18:26" ht="12" customHeight="1">
      <c r="R494" s="61"/>
      <c r="Z494" s="61"/>
    </row>
    <row r="495" spans="18:26" ht="12" customHeight="1">
      <c r="R495" s="61"/>
      <c r="Z495" s="61"/>
    </row>
    <row r="496" spans="18:26" ht="12" customHeight="1">
      <c r="R496" s="61"/>
      <c r="Z496" s="61"/>
    </row>
    <row r="497" spans="18:26" ht="12" customHeight="1">
      <c r="R497" s="61"/>
      <c r="Z497" s="61"/>
    </row>
    <row r="498" spans="18:26" ht="12" customHeight="1">
      <c r="R498" s="61"/>
      <c r="Z498" s="61"/>
    </row>
    <row r="499" spans="18:26" ht="12" customHeight="1">
      <c r="R499" s="61"/>
      <c r="Z499" s="61"/>
    </row>
    <row r="500" spans="18:26" ht="12" customHeight="1">
      <c r="R500" s="61"/>
      <c r="Z500" s="61"/>
    </row>
    <row r="501" spans="18:26" ht="12" customHeight="1">
      <c r="R501" s="61"/>
      <c r="Z501" s="61"/>
    </row>
    <row r="502" spans="18:26" ht="12" customHeight="1">
      <c r="R502" s="61"/>
      <c r="Z502" s="61"/>
    </row>
    <row r="503" spans="18:26" ht="12" customHeight="1">
      <c r="R503" s="61"/>
      <c r="Z503" s="61"/>
    </row>
    <row r="504" spans="18:26" ht="12" customHeight="1">
      <c r="R504" s="61"/>
      <c r="Z504" s="61"/>
    </row>
    <row r="505" spans="18:26" ht="12" customHeight="1">
      <c r="R505" s="61"/>
      <c r="Z505" s="61"/>
    </row>
    <row r="506" spans="18:26" ht="12" customHeight="1">
      <c r="R506" s="61"/>
      <c r="Z506" s="61"/>
    </row>
    <row r="507" spans="18:26" ht="12" customHeight="1">
      <c r="R507" s="61"/>
      <c r="Z507" s="61"/>
    </row>
    <row r="508" spans="18:26" ht="12" customHeight="1">
      <c r="R508" s="61"/>
      <c r="Z508" s="61"/>
    </row>
    <row r="509" spans="18:26" ht="12" customHeight="1">
      <c r="R509" s="61"/>
      <c r="Z509" s="61"/>
    </row>
    <row r="510" spans="18:26" ht="12" customHeight="1">
      <c r="R510" s="61"/>
      <c r="Z510" s="61"/>
    </row>
    <row r="511" spans="18:26" ht="12" customHeight="1">
      <c r="R511" s="61"/>
      <c r="Z511" s="61"/>
    </row>
    <row r="512" spans="18:26" ht="12" customHeight="1">
      <c r="R512" s="61"/>
      <c r="Z512" s="61"/>
    </row>
    <row r="513" spans="18:26" ht="12" customHeight="1">
      <c r="R513" s="61"/>
      <c r="Z513" s="61"/>
    </row>
    <row r="514" spans="18:26" ht="12" customHeight="1">
      <c r="R514" s="61"/>
      <c r="Z514" s="61"/>
    </row>
    <row r="515" spans="18:26" ht="12" customHeight="1">
      <c r="R515" s="61"/>
      <c r="Z515" s="61"/>
    </row>
    <row r="516" spans="18:26" ht="12" customHeight="1">
      <c r="R516" s="61"/>
      <c r="Z516" s="61"/>
    </row>
    <row r="517" spans="18:26" ht="12" customHeight="1">
      <c r="R517" s="61"/>
      <c r="Z517" s="61"/>
    </row>
    <row r="518" spans="18:26" ht="12" customHeight="1">
      <c r="R518" s="61"/>
      <c r="Z518" s="61"/>
    </row>
  </sheetData>
  <mergeCells count="7">
    <mergeCell ref="B109:D109"/>
    <mergeCell ref="B83:B84"/>
    <mergeCell ref="C83:E83"/>
    <mergeCell ref="F83:H83"/>
    <mergeCell ref="B100:D100"/>
    <mergeCell ref="B107:D107"/>
    <mergeCell ref="B108:D108"/>
  </mergeCells>
  <phoneticPr fontId="2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1"/>
    <pageSetUpPr autoPageBreaks="0"/>
  </sheetPr>
  <dimension ref="B2:AA518"/>
  <sheetViews>
    <sheetView workbookViewId="0"/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4" width="17.625" style="49" customWidth="1"/>
    <col min="15" max="15" width="16.375" style="49" bestFit="1" customWidth="1"/>
    <col min="16" max="16" width="11.375" style="49" customWidth="1"/>
    <col min="17" max="17" width="9.125" style="49" bestFit="1" customWidth="1"/>
    <col min="18" max="24" width="9" style="49"/>
    <col min="25" max="25" width="12.5" style="49" customWidth="1"/>
    <col min="26" max="16384" width="9" style="49"/>
  </cols>
  <sheetData>
    <row r="2" spans="2:9" ht="12" customHeight="1">
      <c r="B2" s="115" t="s">
        <v>2894</v>
      </c>
      <c r="C2" s="120">
        <v>2018</v>
      </c>
      <c r="F2" s="118" t="s">
        <v>2021</v>
      </c>
      <c r="G2" s="119" t="s">
        <v>2895</v>
      </c>
    </row>
    <row r="3" spans="2:9" ht="12" customHeight="1">
      <c r="B3" s="116"/>
      <c r="C3" s="117" t="s">
        <v>2271</v>
      </c>
      <c r="F3" s="101" t="s">
        <v>2896</v>
      </c>
      <c r="G3" s="230">
        <f>G4+G5</f>
        <v>1887823.73331</v>
      </c>
    </row>
    <row r="4" spans="2:9" ht="12" customHeight="1">
      <c r="B4" s="100" t="s">
        <v>2897</v>
      </c>
      <c r="C4" s="231">
        <f>L28/10^6</f>
        <v>13139372.923261</v>
      </c>
      <c r="F4" s="106" t="s">
        <v>2898</v>
      </c>
      <c r="G4" s="231">
        <f>C30/10^6</f>
        <v>1592619.145823</v>
      </c>
    </row>
    <row r="5" spans="2:9" ht="12" customHeight="1">
      <c r="B5" s="100" t="s">
        <v>2899</v>
      </c>
      <c r="C5" s="231">
        <f>L38/10^6</f>
        <v>1064489.1770850001</v>
      </c>
      <c r="F5" s="106" t="s">
        <v>2276</v>
      </c>
      <c r="G5" s="231">
        <f>C33/10^6</f>
        <v>295204.58748699998</v>
      </c>
    </row>
    <row r="6" spans="2:9" ht="12" customHeight="1">
      <c r="B6" s="100" t="s">
        <v>2900</v>
      </c>
      <c r="C6" s="231">
        <f>M89+M90+M91</f>
        <v>53561</v>
      </c>
      <c r="F6" s="103" t="s">
        <v>2278</v>
      </c>
      <c r="G6" s="232">
        <f>SUM(G7:G10)</f>
        <v>2265342</v>
      </c>
    </row>
    <row r="7" spans="2:9" ht="12" customHeight="1">
      <c r="B7" s="100" t="s">
        <v>2901</v>
      </c>
      <c r="C7" s="231">
        <f>C5+C6</f>
        <v>1118050.1770850001</v>
      </c>
      <c r="F7" s="108" t="s">
        <v>2902</v>
      </c>
      <c r="G7" s="233">
        <f>C76+C81</f>
        <v>668789</v>
      </c>
    </row>
    <row r="8" spans="2:9" ht="12" customHeight="1" thickBot="1">
      <c r="B8" s="110" t="s">
        <v>2903</v>
      </c>
      <c r="C8" s="234">
        <f>L48/10^6</f>
        <v>587434.39516299998</v>
      </c>
      <c r="F8" s="108" t="s">
        <v>2904</v>
      </c>
      <c r="G8" s="233">
        <f>C77+C78+C79+C80</f>
        <v>449372</v>
      </c>
    </row>
    <row r="9" spans="2:9" ht="12" customHeight="1" thickTop="1">
      <c r="C9" s="235"/>
      <c r="F9" s="108" t="s">
        <v>2905</v>
      </c>
      <c r="G9" s="233">
        <f>C87+C88+C92+C93</f>
        <v>1047367</v>
      </c>
    </row>
    <row r="10" spans="2:9" ht="12" customHeight="1">
      <c r="C10" s="235"/>
      <c r="F10" s="108" t="s">
        <v>2906</v>
      </c>
      <c r="G10" s="236">
        <f>C89+C90+C91</f>
        <v>99814</v>
      </c>
    </row>
    <row r="11" spans="2:9" ht="12" customHeight="1">
      <c r="F11" s="103" t="s">
        <v>2907</v>
      </c>
      <c r="G11" s="232">
        <f>SUM(G12:G16)</f>
        <v>2039050.9971489999</v>
      </c>
    </row>
    <row r="12" spans="2:9" ht="12" customHeight="1">
      <c r="F12" s="106" t="s">
        <v>2908</v>
      </c>
      <c r="G12" s="233">
        <f>C41/10^6</f>
        <v>194150.51266099999</v>
      </c>
      <c r="I12" s="235"/>
    </row>
    <row r="13" spans="2:9" ht="12" customHeight="1">
      <c r="F13" s="106" t="s">
        <v>2057</v>
      </c>
      <c r="G13" s="233">
        <f>C38/10^6</f>
        <v>915827.92611999996</v>
      </c>
    </row>
    <row r="14" spans="2:9" ht="12" customHeight="1">
      <c r="F14" s="106" t="s">
        <v>2287</v>
      </c>
      <c r="G14" s="233">
        <f>C39/10^6</f>
        <v>73490.809397999998</v>
      </c>
    </row>
    <row r="15" spans="2:9" ht="12" customHeight="1">
      <c r="F15" s="106" t="s">
        <v>2909</v>
      </c>
      <c r="G15" s="233">
        <f>C43/10^6</f>
        <v>230207.74896999999</v>
      </c>
    </row>
    <row r="16" spans="2:9" ht="12" customHeight="1">
      <c r="F16" s="106" t="s">
        <v>2911</v>
      </c>
      <c r="G16" s="61">
        <f>F113+F118</f>
        <v>625374</v>
      </c>
    </row>
    <row r="17" spans="2:27" ht="12" customHeight="1" thickBot="1">
      <c r="F17" s="113" t="s">
        <v>2292</v>
      </c>
      <c r="G17" s="237">
        <f>C68/10^6</f>
        <v>3624685.8940710002</v>
      </c>
    </row>
    <row r="18" spans="2:27" ht="12" customHeight="1" thickTop="1">
      <c r="Q18" s="49" t="s">
        <v>2293</v>
      </c>
      <c r="R18" s="49" t="s">
        <v>2912</v>
      </c>
    </row>
    <row r="19" spans="2:27" ht="12" customHeight="1">
      <c r="G19" s="235"/>
      <c r="P19" s="49" t="s">
        <v>2913</v>
      </c>
      <c r="Q19" s="238">
        <f>AVERAGE(Q87:Q148)</f>
        <v>45057.258064516129</v>
      </c>
      <c r="R19" s="238">
        <f>AVERAGE(Y87:Y148)</f>
        <v>78936226.306451619</v>
      </c>
    </row>
    <row r="20" spans="2:27" ht="12" customHeight="1">
      <c r="F20"/>
      <c r="G20"/>
      <c r="P20" s="49" t="s">
        <v>2914</v>
      </c>
      <c r="Q20" s="238">
        <f>AVERAGE(Q28:Q86)</f>
        <v>44188.135593220337</v>
      </c>
      <c r="R20" s="238">
        <f>AVERAGE(Y28:Y86)</f>
        <v>79528619.203389823</v>
      </c>
    </row>
    <row r="21" spans="2:27" ht="12" customHeight="1">
      <c r="P21" s="49" t="s">
        <v>2297</v>
      </c>
      <c r="Q21" s="238">
        <f>AVERAGE(Q28:Q148)</f>
        <v>44633.471074380162</v>
      </c>
      <c r="R21" s="238">
        <f>AVERAGE(Y28:Y148)</f>
        <v>79225079.041322321</v>
      </c>
    </row>
    <row r="22" spans="2:27" ht="12" customHeight="1">
      <c r="B22" s="257" t="s">
        <v>120</v>
      </c>
      <c r="C22" s="337"/>
      <c r="D22" s="337"/>
      <c r="E22" s="337"/>
      <c r="H22"/>
      <c r="K22" s="257" t="s">
        <v>669</v>
      </c>
      <c r="L22" s="337"/>
      <c r="M22" s="337"/>
      <c r="N22" s="337"/>
      <c r="O22"/>
    </row>
    <row r="23" spans="2:27" ht="12" customHeight="1">
      <c r="B23" s="258" t="s">
        <v>2915</v>
      </c>
      <c r="C23" s="337"/>
      <c r="D23" s="337"/>
      <c r="E23" s="337"/>
      <c r="H23"/>
      <c r="K23" s="258" t="s">
        <v>2916</v>
      </c>
      <c r="L23" s="337"/>
      <c r="M23" s="337"/>
      <c r="N23" s="337"/>
      <c r="O23"/>
    </row>
    <row r="24" spans="2:27" ht="12" customHeight="1">
      <c r="B24" s="258" t="s">
        <v>2917</v>
      </c>
      <c r="C24" s="337"/>
      <c r="D24" s="337"/>
      <c r="E24" s="337"/>
      <c r="F24"/>
      <c r="G24"/>
      <c r="H24"/>
      <c r="K24" s="258" t="s">
        <v>2918</v>
      </c>
      <c r="L24" s="337"/>
      <c r="M24" s="337"/>
      <c r="N24" s="337"/>
      <c r="O24"/>
    </row>
    <row r="25" spans="2:27" ht="12" customHeight="1">
      <c r="B25" s="258" t="s">
        <v>2919</v>
      </c>
      <c r="C25" s="337"/>
      <c r="D25" s="337"/>
      <c r="E25" s="337"/>
      <c r="F25"/>
      <c r="G25"/>
      <c r="H25"/>
      <c r="K25" s="258" t="s">
        <v>2920</v>
      </c>
      <c r="L25" s="337"/>
      <c r="M25" s="337"/>
      <c r="N25" s="337"/>
      <c r="O25"/>
      <c r="P25" s="58" t="s">
        <v>2921</v>
      </c>
      <c r="Y25" s="238"/>
      <c r="AA25" s="58" t="s">
        <v>2075</v>
      </c>
    </row>
    <row r="26" spans="2:27" ht="12" customHeight="1">
      <c r="B26" s="259" t="s">
        <v>121</v>
      </c>
      <c r="C26" s="337"/>
      <c r="D26" s="337"/>
      <c r="E26" s="337"/>
      <c r="F26"/>
      <c r="G26"/>
      <c r="H26"/>
      <c r="K26" s="259" t="s">
        <v>121</v>
      </c>
      <c r="L26" s="337"/>
      <c r="M26" s="337"/>
      <c r="N26" s="337"/>
      <c r="O26"/>
    </row>
    <row r="27" spans="2:27" ht="12" customHeight="1">
      <c r="B27" s="260"/>
      <c r="C27" s="261" t="s">
        <v>2922</v>
      </c>
      <c r="D27" s="261" t="s">
        <v>2923</v>
      </c>
      <c r="E27" s="262" t="s">
        <v>2924</v>
      </c>
      <c r="F27"/>
      <c r="G27"/>
      <c r="H27"/>
      <c r="K27" s="260"/>
      <c r="L27" s="261" t="s">
        <v>2922</v>
      </c>
      <c r="M27" s="261" t="s">
        <v>2923</v>
      </c>
      <c r="N27" s="262" t="s">
        <v>2924</v>
      </c>
      <c r="O27"/>
      <c r="P27" s="49" t="s">
        <v>127</v>
      </c>
      <c r="Q27" s="59" t="s">
        <v>128</v>
      </c>
      <c r="R27" s="49" t="s">
        <v>129</v>
      </c>
      <c r="S27" s="49" t="s">
        <v>130</v>
      </c>
      <c r="T27" s="49" t="s">
        <v>131</v>
      </c>
      <c r="U27" s="49" t="s">
        <v>132</v>
      </c>
      <c r="V27" s="49" t="s">
        <v>133</v>
      </c>
      <c r="W27" s="49" t="s">
        <v>134</v>
      </c>
      <c r="X27" s="49" t="s">
        <v>135</v>
      </c>
      <c r="Y27" s="49" t="s">
        <v>136</v>
      </c>
    </row>
    <row r="28" spans="2:27" ht="12" customHeight="1">
      <c r="B28" s="88" t="s">
        <v>14</v>
      </c>
      <c r="C28" s="263"/>
      <c r="D28" s="263"/>
      <c r="E28" s="264"/>
      <c r="F28"/>
      <c r="G28"/>
      <c r="H28"/>
      <c r="K28" s="88" t="s">
        <v>86</v>
      </c>
      <c r="L28" s="89">
        <v>13139372923261</v>
      </c>
      <c r="M28" s="89">
        <v>11679456006382</v>
      </c>
      <c r="N28" s="90">
        <v>11035596402664</v>
      </c>
      <c r="O28"/>
      <c r="P28" s="49" t="s">
        <v>2082</v>
      </c>
      <c r="Q28" s="243">
        <v>42600</v>
      </c>
      <c r="R28" s="244" t="s">
        <v>384</v>
      </c>
      <c r="S28" s="244" t="s">
        <v>2925</v>
      </c>
      <c r="T28" s="244" t="s">
        <v>2926</v>
      </c>
      <c r="U28" s="244" t="s">
        <v>2927</v>
      </c>
      <c r="V28" s="244" t="s">
        <v>2928</v>
      </c>
      <c r="W28" s="244" t="s">
        <v>2929</v>
      </c>
      <c r="X28" s="244" t="s">
        <v>2930</v>
      </c>
      <c r="Y28" s="243">
        <v>79820307</v>
      </c>
    </row>
    <row r="29" spans="2:27" ht="12" customHeight="1">
      <c r="B29" s="88" t="s">
        <v>15</v>
      </c>
      <c r="C29" s="89">
        <v>7828165281170</v>
      </c>
      <c r="D29" s="89">
        <v>9582340456712</v>
      </c>
      <c r="E29" s="90">
        <v>9736512654771</v>
      </c>
      <c r="F29"/>
      <c r="G29"/>
      <c r="H29"/>
      <c r="K29" s="88" t="s">
        <v>2931</v>
      </c>
      <c r="L29" s="89">
        <v>12274523201871</v>
      </c>
      <c r="M29" s="89">
        <v>10552235387037</v>
      </c>
      <c r="N29" s="90">
        <v>10124343050566</v>
      </c>
      <c r="O29"/>
      <c r="P29" s="49" t="s">
        <v>2083</v>
      </c>
      <c r="Q29" s="243">
        <v>40950</v>
      </c>
      <c r="R29" s="244" t="s">
        <v>207</v>
      </c>
      <c r="S29" s="244" t="s">
        <v>2932</v>
      </c>
      <c r="T29" s="244" t="s">
        <v>2933</v>
      </c>
      <c r="U29" s="244" t="s">
        <v>2934</v>
      </c>
      <c r="V29" s="244" t="s">
        <v>2935</v>
      </c>
      <c r="W29" s="244" t="s">
        <v>2936</v>
      </c>
      <c r="X29" s="244" t="s">
        <v>2937</v>
      </c>
      <c r="Y29" s="243">
        <v>79820307</v>
      </c>
    </row>
    <row r="30" spans="2:27" ht="12" customHeight="1">
      <c r="B30" s="88" t="s">
        <v>2938</v>
      </c>
      <c r="C30" s="89">
        <v>1592619145823</v>
      </c>
      <c r="D30" s="89">
        <v>2442298345368</v>
      </c>
      <c r="E30" s="90">
        <v>2356328903075</v>
      </c>
      <c r="F30"/>
      <c r="G30"/>
      <c r="H30"/>
      <c r="K30" s="88" t="s">
        <v>2939</v>
      </c>
      <c r="L30" s="89">
        <v>570832744114</v>
      </c>
      <c r="M30" s="89">
        <v>844939633237</v>
      </c>
      <c r="N30" s="90">
        <v>667037041863</v>
      </c>
      <c r="O30"/>
      <c r="P30" s="49" t="s">
        <v>2087</v>
      </c>
      <c r="Q30" s="243">
        <v>41450</v>
      </c>
      <c r="R30" s="244" t="s">
        <v>242</v>
      </c>
      <c r="S30" s="244" t="s">
        <v>2940</v>
      </c>
      <c r="T30" s="244" t="s">
        <v>2941</v>
      </c>
      <c r="U30" s="244" t="s">
        <v>2942</v>
      </c>
      <c r="V30" s="244" t="s">
        <v>2943</v>
      </c>
      <c r="W30" s="244" t="s">
        <v>2944</v>
      </c>
      <c r="X30" s="244" t="s">
        <v>2945</v>
      </c>
      <c r="Y30" s="243">
        <v>79820307</v>
      </c>
    </row>
    <row r="31" spans="2:27" ht="12" customHeight="1">
      <c r="B31" s="88" t="s">
        <v>379</v>
      </c>
      <c r="C31" s="89">
        <v>4297384976431</v>
      </c>
      <c r="D31" s="89">
        <v>4763280007248</v>
      </c>
      <c r="E31" s="90">
        <v>4996915667256</v>
      </c>
      <c r="F31"/>
      <c r="G31"/>
      <c r="H31"/>
      <c r="K31" s="88" t="s">
        <v>2946</v>
      </c>
      <c r="L31" s="89">
        <v>294016977276</v>
      </c>
      <c r="M31" s="89">
        <v>282280986108</v>
      </c>
      <c r="N31" s="90">
        <v>244216310235</v>
      </c>
      <c r="O31"/>
      <c r="P31" s="49" t="s">
        <v>2088</v>
      </c>
      <c r="Q31" s="243">
        <v>41600</v>
      </c>
      <c r="R31" s="244" t="s">
        <v>244</v>
      </c>
      <c r="S31" s="244" t="s">
        <v>2947</v>
      </c>
      <c r="T31" s="244" t="s">
        <v>2948</v>
      </c>
      <c r="U31" s="244" t="s">
        <v>2949</v>
      </c>
      <c r="V31" s="244" t="s">
        <v>2950</v>
      </c>
      <c r="W31" s="244" t="s">
        <v>2949</v>
      </c>
      <c r="X31" s="244" t="s">
        <v>2951</v>
      </c>
      <c r="Y31" s="243">
        <v>79820307</v>
      </c>
    </row>
    <row r="32" spans="2:27" ht="12" customHeight="1">
      <c r="B32" s="88" t="s">
        <v>19</v>
      </c>
      <c r="C32" s="89">
        <v>1034194955187</v>
      </c>
      <c r="D32" s="89">
        <v>1090697679575</v>
      </c>
      <c r="E32" s="90">
        <v>825250796366</v>
      </c>
      <c r="F32"/>
      <c r="G32"/>
      <c r="H32"/>
      <c r="K32" s="88" t="s">
        <v>53</v>
      </c>
      <c r="L32" s="89">
        <v>11511807548164</v>
      </c>
      <c r="M32" s="89">
        <v>10876113911216</v>
      </c>
      <c r="N32" s="90">
        <v>10547356619018</v>
      </c>
      <c r="O32"/>
      <c r="P32" s="49" t="s">
        <v>2089</v>
      </c>
      <c r="Q32" s="243">
        <v>40900</v>
      </c>
      <c r="R32" s="244" t="s">
        <v>414</v>
      </c>
      <c r="S32" s="244" t="s">
        <v>2952</v>
      </c>
      <c r="T32" s="244" t="s">
        <v>2953</v>
      </c>
      <c r="U32" s="244" t="s">
        <v>2954</v>
      </c>
      <c r="V32" s="244" t="s">
        <v>2944</v>
      </c>
      <c r="W32" s="244" t="s">
        <v>2955</v>
      </c>
      <c r="X32" s="244" t="s">
        <v>2956</v>
      </c>
      <c r="Y32" s="243">
        <v>79820307</v>
      </c>
    </row>
    <row r="33" spans="2:25" ht="12" customHeight="1">
      <c r="B33" s="88" t="s">
        <v>116</v>
      </c>
      <c r="C33" s="89">
        <v>295204587487</v>
      </c>
      <c r="D33" s="89">
        <v>295942692534</v>
      </c>
      <c r="E33" s="90">
        <v>353076458144</v>
      </c>
      <c r="F33"/>
      <c r="G33"/>
      <c r="H33"/>
      <c r="K33" s="88" t="s">
        <v>2957</v>
      </c>
      <c r="L33" s="89">
        <v>10775212792991</v>
      </c>
      <c r="M33" s="89">
        <v>10003144431280</v>
      </c>
      <c r="N33" s="90">
        <v>9745796394281</v>
      </c>
      <c r="O33"/>
      <c r="P33" s="49" t="s">
        <v>2090</v>
      </c>
      <c r="Q33" s="243">
        <v>41650</v>
      </c>
      <c r="R33" s="244" t="s">
        <v>432</v>
      </c>
      <c r="S33" s="244" t="s">
        <v>2958</v>
      </c>
      <c r="T33" s="244" t="s">
        <v>2959</v>
      </c>
      <c r="U33" s="244" t="s">
        <v>2943</v>
      </c>
      <c r="V33" s="244" t="s">
        <v>2960</v>
      </c>
      <c r="W33" s="244" t="s">
        <v>2961</v>
      </c>
      <c r="X33" s="244" t="s">
        <v>2962</v>
      </c>
      <c r="Y33" s="243">
        <v>79820307</v>
      </c>
    </row>
    <row r="34" spans="2:25" ht="12" customHeight="1">
      <c r="B34" s="88" t="s">
        <v>22</v>
      </c>
      <c r="C34" s="89">
        <v>608761616242</v>
      </c>
      <c r="D34" s="89">
        <v>990121731987</v>
      </c>
      <c r="E34" s="90">
        <v>1204940829930</v>
      </c>
      <c r="F34"/>
      <c r="G34"/>
      <c r="H34"/>
      <c r="K34" s="88" t="s">
        <v>2963</v>
      </c>
      <c r="L34" s="89">
        <v>444309324490</v>
      </c>
      <c r="M34" s="89">
        <v>590149641784</v>
      </c>
      <c r="N34" s="90">
        <v>531772671115</v>
      </c>
      <c r="O34"/>
      <c r="P34" s="49" t="s">
        <v>2091</v>
      </c>
      <c r="Q34" s="243">
        <v>42600</v>
      </c>
      <c r="R34" s="244" t="s">
        <v>431</v>
      </c>
      <c r="S34" s="244" t="s">
        <v>2964</v>
      </c>
      <c r="T34" s="244" t="s">
        <v>2965</v>
      </c>
      <c r="U34" s="244" t="s">
        <v>2966</v>
      </c>
      <c r="V34" s="244" t="s">
        <v>2853</v>
      </c>
      <c r="W34" s="244" t="s">
        <v>2967</v>
      </c>
      <c r="X34" s="244" t="s">
        <v>2930</v>
      </c>
      <c r="Y34" s="243">
        <v>79820307</v>
      </c>
    </row>
    <row r="35" spans="2:25" ht="12" customHeight="1">
      <c r="B35" s="88" t="s">
        <v>23</v>
      </c>
      <c r="C35" s="89">
        <v>4205110031557</v>
      </c>
      <c r="D35" s="89">
        <v>4114274166988</v>
      </c>
      <c r="E35" s="90">
        <v>3640076655520</v>
      </c>
      <c r="F35"/>
      <c r="G35"/>
      <c r="H35"/>
      <c r="K35" s="88" t="s">
        <v>2968</v>
      </c>
      <c r="L35" s="89">
        <v>292285430683</v>
      </c>
      <c r="M35" s="89">
        <v>282819838152</v>
      </c>
      <c r="N35" s="90">
        <v>269787553622</v>
      </c>
      <c r="O35"/>
      <c r="P35" s="49" t="s">
        <v>2093</v>
      </c>
      <c r="Q35" s="243">
        <v>44000</v>
      </c>
      <c r="R35" s="244" t="s">
        <v>139</v>
      </c>
      <c r="S35" s="244" t="s">
        <v>2969</v>
      </c>
      <c r="T35" s="244" t="s">
        <v>2970</v>
      </c>
      <c r="U35" s="244" t="s">
        <v>2971</v>
      </c>
      <c r="V35" s="244" t="s">
        <v>2972</v>
      </c>
      <c r="W35" s="244" t="s">
        <v>2973</v>
      </c>
      <c r="X35" s="244" t="s">
        <v>2974</v>
      </c>
      <c r="Y35" s="243">
        <v>79820307</v>
      </c>
    </row>
    <row r="36" spans="2:25" ht="12" customHeight="1">
      <c r="B36" s="88" t="s">
        <v>28</v>
      </c>
      <c r="C36" s="89">
        <v>841048334557</v>
      </c>
      <c r="D36" s="89">
        <v>897519288687</v>
      </c>
      <c r="E36" s="90">
        <v>978072066783</v>
      </c>
      <c r="F36"/>
      <c r="G36"/>
      <c r="H36"/>
      <c r="K36" s="88" t="s">
        <v>54</v>
      </c>
      <c r="L36" s="89">
        <v>1627565375097</v>
      </c>
      <c r="M36" s="89">
        <v>803342095166</v>
      </c>
      <c r="N36" s="90">
        <v>488239783646</v>
      </c>
      <c r="O36"/>
      <c r="P36" s="49" t="s">
        <v>2096</v>
      </c>
      <c r="Q36" s="243">
        <v>43700</v>
      </c>
      <c r="R36" s="244" t="s">
        <v>353</v>
      </c>
      <c r="S36" s="244" t="s">
        <v>2975</v>
      </c>
      <c r="T36" s="244" t="s">
        <v>2976</v>
      </c>
      <c r="U36" s="244" t="s">
        <v>2977</v>
      </c>
      <c r="V36" s="244" t="s">
        <v>2853</v>
      </c>
      <c r="W36" s="244" t="s">
        <v>2978</v>
      </c>
      <c r="X36" s="244" t="s">
        <v>2979</v>
      </c>
      <c r="Y36" s="243">
        <v>79820307</v>
      </c>
    </row>
    <row r="37" spans="2:25" ht="12" customHeight="1">
      <c r="B37" s="88" t="s">
        <v>82</v>
      </c>
      <c r="C37" s="89">
        <v>215664364185</v>
      </c>
      <c r="D37" s="89">
        <v>209481743510</v>
      </c>
      <c r="E37" s="90">
        <v>193648379731</v>
      </c>
      <c r="F37"/>
      <c r="G37"/>
      <c r="H37"/>
      <c r="K37" s="88" t="s">
        <v>55</v>
      </c>
      <c r="L37" s="89">
        <v>563076198012</v>
      </c>
      <c r="M37" s="89">
        <v>484672669981</v>
      </c>
      <c r="N37" s="90">
        <v>345262011697</v>
      </c>
      <c r="O37"/>
      <c r="P37" s="49" t="s">
        <v>2098</v>
      </c>
      <c r="Q37" s="243">
        <v>43100</v>
      </c>
      <c r="R37" s="244" t="s">
        <v>207</v>
      </c>
      <c r="S37" s="244" t="s">
        <v>2980</v>
      </c>
      <c r="T37" s="244" t="s">
        <v>2981</v>
      </c>
      <c r="U37" s="244" t="s">
        <v>2982</v>
      </c>
      <c r="V37" s="244" t="s">
        <v>2983</v>
      </c>
      <c r="W37" s="244" t="s">
        <v>2984</v>
      </c>
      <c r="X37" s="244" t="s">
        <v>2985</v>
      </c>
      <c r="Y37" s="243">
        <v>79629529</v>
      </c>
    </row>
    <row r="38" spans="2:25" ht="12" customHeight="1">
      <c r="B38" s="88" t="s">
        <v>29</v>
      </c>
      <c r="C38" s="89">
        <v>915827926120</v>
      </c>
      <c r="D38" s="89">
        <v>879888687534</v>
      </c>
      <c r="E38" s="90">
        <v>498208075590</v>
      </c>
      <c r="F38"/>
      <c r="G38"/>
      <c r="H38"/>
      <c r="K38" s="88" t="s">
        <v>898</v>
      </c>
      <c r="L38" s="89">
        <v>1064489177085</v>
      </c>
      <c r="M38" s="89">
        <v>318669425185</v>
      </c>
      <c r="N38" s="90">
        <v>142977771949</v>
      </c>
      <c r="O38"/>
      <c r="P38" s="49" t="s">
        <v>2100</v>
      </c>
      <c r="Q38" s="243">
        <v>43600</v>
      </c>
      <c r="R38" s="244" t="s">
        <v>400</v>
      </c>
      <c r="S38" s="244" t="s">
        <v>2986</v>
      </c>
      <c r="T38" s="244" t="s">
        <v>2987</v>
      </c>
      <c r="U38" s="244" t="s">
        <v>2988</v>
      </c>
      <c r="V38" s="244" t="s">
        <v>457</v>
      </c>
      <c r="W38" s="244" t="s">
        <v>2934</v>
      </c>
      <c r="X38" s="244" t="s">
        <v>2989</v>
      </c>
      <c r="Y38" s="243">
        <v>79629529</v>
      </c>
    </row>
    <row r="39" spans="2:25" ht="12" customHeight="1">
      <c r="B39" s="88" t="s">
        <v>2990</v>
      </c>
      <c r="C39" s="89">
        <v>73490809398</v>
      </c>
      <c r="D39" s="89">
        <v>44388994778</v>
      </c>
      <c r="E39" s="90">
        <v>57583540419</v>
      </c>
      <c r="F39"/>
      <c r="G39"/>
      <c r="H39"/>
      <c r="K39" s="88" t="s">
        <v>1257</v>
      </c>
      <c r="L39" s="89">
        <v>259119012059</v>
      </c>
      <c r="M39" s="89">
        <v>300563528832</v>
      </c>
      <c r="N39" s="90">
        <v>471922177602</v>
      </c>
      <c r="O39"/>
      <c r="P39" s="49" t="s">
        <v>2102</v>
      </c>
      <c r="Q39" s="243">
        <v>41400</v>
      </c>
      <c r="R39" s="244" t="s">
        <v>250</v>
      </c>
      <c r="S39" s="244" t="s">
        <v>2991</v>
      </c>
      <c r="T39" s="244" t="s">
        <v>2992</v>
      </c>
      <c r="U39" s="244" t="s">
        <v>2993</v>
      </c>
      <c r="V39" s="244" t="s">
        <v>2967</v>
      </c>
      <c r="W39" s="244" t="s">
        <v>2994</v>
      </c>
      <c r="X39" s="244" t="s">
        <v>2995</v>
      </c>
      <c r="Y39" s="243">
        <v>79629529</v>
      </c>
    </row>
    <row r="40" spans="2:25" ht="12" customHeight="1">
      <c r="B40" s="88" t="s">
        <v>527</v>
      </c>
      <c r="C40" s="89">
        <v>946329901168</v>
      </c>
      <c r="D40" s="89">
        <v>963196178614</v>
      </c>
      <c r="E40" s="90">
        <v>897494583452</v>
      </c>
      <c r="F40"/>
      <c r="G40"/>
      <c r="H40"/>
      <c r="K40" s="88" t="s">
        <v>1258</v>
      </c>
      <c r="L40" s="89">
        <v>318459003658</v>
      </c>
      <c r="M40" s="89">
        <v>757875843890</v>
      </c>
      <c r="N40" s="90">
        <v>500401701518</v>
      </c>
      <c r="O40"/>
      <c r="P40" s="49" t="s">
        <v>2105</v>
      </c>
      <c r="Q40" s="243">
        <v>41700</v>
      </c>
      <c r="R40" s="244" t="s">
        <v>234</v>
      </c>
      <c r="S40" s="244" t="s">
        <v>2996</v>
      </c>
      <c r="T40" s="244" t="s">
        <v>2997</v>
      </c>
      <c r="U40" s="244" t="s">
        <v>2998</v>
      </c>
      <c r="V40" s="244" t="s">
        <v>2999</v>
      </c>
      <c r="W40" s="244" t="s">
        <v>2929</v>
      </c>
      <c r="X40" s="244" t="s">
        <v>3000</v>
      </c>
      <c r="Y40" s="243">
        <v>79629529</v>
      </c>
    </row>
    <row r="41" spans="2:25" ht="12" customHeight="1">
      <c r="B41" s="88" t="s">
        <v>117</v>
      </c>
      <c r="C41" s="89">
        <v>194150512661</v>
      </c>
      <c r="D41" s="89">
        <v>449892432874</v>
      </c>
      <c r="E41" s="90">
        <v>413557493773</v>
      </c>
      <c r="F41"/>
      <c r="G41"/>
      <c r="H41"/>
      <c r="K41" s="88" t="s">
        <v>3001</v>
      </c>
      <c r="L41" s="89">
        <v>6501819466</v>
      </c>
      <c r="M41" s="89">
        <v>-6088488608</v>
      </c>
      <c r="N41" s="90">
        <v>3018438376</v>
      </c>
      <c r="O41"/>
      <c r="P41" s="49" t="s">
        <v>2108</v>
      </c>
      <c r="Q41" s="243">
        <v>41750</v>
      </c>
      <c r="R41" s="244" t="s">
        <v>256</v>
      </c>
      <c r="S41" s="244" t="s">
        <v>3002</v>
      </c>
      <c r="T41" s="244" t="s">
        <v>3003</v>
      </c>
      <c r="U41" s="244" t="s">
        <v>3004</v>
      </c>
      <c r="V41" s="244" t="s">
        <v>2967</v>
      </c>
      <c r="W41" s="244" t="s">
        <v>3005</v>
      </c>
      <c r="X41" s="244" t="s">
        <v>3006</v>
      </c>
      <c r="Y41" s="243">
        <v>79629529</v>
      </c>
    </row>
    <row r="42" spans="2:25" ht="12" customHeight="1">
      <c r="B42" s="88" t="s">
        <v>26</v>
      </c>
      <c r="C42" s="89">
        <v>788390434498</v>
      </c>
      <c r="D42" s="89">
        <v>669906840991</v>
      </c>
      <c r="E42" s="90">
        <v>601512515772</v>
      </c>
      <c r="F42"/>
      <c r="G42"/>
      <c r="H42"/>
      <c r="K42" s="88" t="s">
        <v>3007</v>
      </c>
      <c r="L42" s="89">
        <v>8168223041</v>
      </c>
      <c r="M42" s="89">
        <v>7461870214</v>
      </c>
      <c r="N42" s="90">
        <v>6484595747</v>
      </c>
      <c r="O42"/>
      <c r="P42" s="49" t="s">
        <v>2109</v>
      </c>
      <c r="Q42" s="243">
        <v>41600</v>
      </c>
      <c r="R42" s="244" t="s">
        <v>205</v>
      </c>
      <c r="S42" s="244" t="s">
        <v>3008</v>
      </c>
      <c r="T42" s="244" t="s">
        <v>3009</v>
      </c>
      <c r="U42" s="244" t="s">
        <v>2944</v>
      </c>
      <c r="V42" s="244" t="s">
        <v>2942</v>
      </c>
      <c r="W42" s="244" t="s">
        <v>3010</v>
      </c>
      <c r="X42" s="244" t="s">
        <v>3011</v>
      </c>
      <c r="Y42" s="243">
        <v>79629529</v>
      </c>
    </row>
    <row r="43" spans="2:25" ht="12" customHeight="1">
      <c r="B43" s="88" t="s">
        <v>3012</v>
      </c>
      <c r="C43" s="89">
        <v>230207748970</v>
      </c>
      <c r="D43" s="263"/>
      <c r="E43" s="264"/>
      <c r="F43"/>
      <c r="G43"/>
      <c r="H43"/>
      <c r="K43" s="88" t="s">
        <v>3013</v>
      </c>
      <c r="L43" s="89">
        <v>-1666403575</v>
      </c>
      <c r="M43" s="89">
        <v>-13550358822</v>
      </c>
      <c r="N43" s="90">
        <v>-3466157371</v>
      </c>
      <c r="O43"/>
      <c r="P43" s="49" t="s">
        <v>2112</v>
      </c>
      <c r="Q43" s="243">
        <v>41350</v>
      </c>
      <c r="R43" s="244" t="s">
        <v>415</v>
      </c>
      <c r="S43" s="244" t="s">
        <v>3014</v>
      </c>
      <c r="T43" s="244" t="s">
        <v>3015</v>
      </c>
      <c r="U43" s="244" t="s">
        <v>3016</v>
      </c>
      <c r="V43" s="244" t="s">
        <v>3016</v>
      </c>
      <c r="W43" s="244" t="s">
        <v>3017</v>
      </c>
      <c r="X43" s="244" t="s">
        <v>3018</v>
      </c>
      <c r="Y43" s="243">
        <v>79629529</v>
      </c>
    </row>
    <row r="44" spans="2:25" ht="12" customHeight="1">
      <c r="B44" s="88" t="s">
        <v>32</v>
      </c>
      <c r="C44" s="89">
        <v>12033275312727</v>
      </c>
      <c r="D44" s="89">
        <v>13696614623700</v>
      </c>
      <c r="E44" s="90">
        <v>13376589310291</v>
      </c>
      <c r="F44"/>
      <c r="G44"/>
      <c r="H44"/>
      <c r="K44" s="88" t="s">
        <v>59</v>
      </c>
      <c r="L44" s="89">
        <v>106443928451</v>
      </c>
      <c r="M44" s="89">
        <v>288815901614</v>
      </c>
      <c r="N44" s="90">
        <v>291906406549</v>
      </c>
      <c r="O44"/>
      <c r="P44" s="49" t="s">
        <v>2113</v>
      </c>
      <c r="Q44" s="243">
        <v>42400</v>
      </c>
      <c r="R44" s="244" t="s">
        <v>361</v>
      </c>
      <c r="S44" s="244" t="s">
        <v>3019</v>
      </c>
      <c r="T44" s="244" t="s">
        <v>3020</v>
      </c>
      <c r="U44" s="244" t="s">
        <v>3021</v>
      </c>
      <c r="V44" s="244" t="s">
        <v>3022</v>
      </c>
      <c r="W44" s="244" t="s">
        <v>3023</v>
      </c>
      <c r="X44" s="244" t="s">
        <v>3024</v>
      </c>
      <c r="Y44" s="243">
        <v>79629529</v>
      </c>
    </row>
    <row r="45" spans="2:25" ht="12" customHeight="1">
      <c r="B45" s="88" t="s">
        <v>33</v>
      </c>
      <c r="C45" s="263"/>
      <c r="D45" s="263"/>
      <c r="E45" s="264"/>
      <c r="F45"/>
      <c r="G45"/>
      <c r="H45"/>
      <c r="K45" s="88" t="s">
        <v>60</v>
      </c>
      <c r="L45" s="89">
        <v>283045869695</v>
      </c>
      <c r="M45" s="89">
        <v>304826975089</v>
      </c>
      <c r="N45" s="90">
        <v>388077581581</v>
      </c>
      <c r="O45"/>
      <c r="P45" s="49" t="s">
        <v>2114</v>
      </c>
      <c r="Q45" s="243">
        <v>42050</v>
      </c>
      <c r="R45" s="244" t="s">
        <v>248</v>
      </c>
      <c r="S45" s="244" t="s">
        <v>3025</v>
      </c>
      <c r="T45" s="244" t="s">
        <v>3026</v>
      </c>
      <c r="U45" s="244" t="s">
        <v>3005</v>
      </c>
      <c r="V45" s="244" t="s">
        <v>2935</v>
      </c>
      <c r="W45" s="244" t="s">
        <v>3017</v>
      </c>
      <c r="X45" s="244" t="s">
        <v>3027</v>
      </c>
      <c r="Y45" s="243">
        <v>79629529</v>
      </c>
    </row>
    <row r="46" spans="2:25" ht="12" customHeight="1">
      <c r="B46" s="88" t="s">
        <v>34</v>
      </c>
      <c r="C46" s="89">
        <v>6359727442301</v>
      </c>
      <c r="D46" s="89">
        <v>8581252537034</v>
      </c>
      <c r="E46" s="90">
        <v>7224983499459</v>
      </c>
      <c r="F46"/>
      <c r="G46"/>
      <c r="H46"/>
      <c r="K46" s="88" t="s">
        <v>61</v>
      </c>
      <c r="L46" s="89">
        <v>835049063708</v>
      </c>
      <c r="M46" s="89">
        <v>-160742451956</v>
      </c>
      <c r="N46" s="90">
        <v>21345511377</v>
      </c>
      <c r="O46"/>
      <c r="P46" s="49" t="s">
        <v>2115</v>
      </c>
      <c r="Q46" s="243">
        <v>41400</v>
      </c>
      <c r="R46" s="244" t="s">
        <v>332</v>
      </c>
      <c r="S46" s="244" t="s">
        <v>3028</v>
      </c>
      <c r="T46" s="244" t="s">
        <v>3029</v>
      </c>
      <c r="U46" s="244" t="s">
        <v>3030</v>
      </c>
      <c r="V46" s="244" t="s">
        <v>3023</v>
      </c>
      <c r="W46" s="244" t="s">
        <v>2936</v>
      </c>
      <c r="X46" s="244" t="s">
        <v>2995</v>
      </c>
      <c r="Y46" s="243">
        <v>79629529</v>
      </c>
    </row>
    <row r="47" spans="2:25" ht="12" customHeight="1">
      <c r="B47" s="88" t="s">
        <v>381</v>
      </c>
      <c r="C47" s="89">
        <v>2023489635882</v>
      </c>
      <c r="D47" s="89">
        <v>2473848534723</v>
      </c>
      <c r="E47" s="90">
        <v>2387755424912</v>
      </c>
      <c r="F47"/>
      <c r="G47"/>
      <c r="H47"/>
      <c r="K47" s="88" t="s">
        <v>3031</v>
      </c>
      <c r="L47" s="89">
        <v>247614668545</v>
      </c>
      <c r="M47" s="89">
        <v>2933629954</v>
      </c>
      <c r="N47" s="90">
        <v>41776975794</v>
      </c>
      <c r="O47"/>
      <c r="P47" s="49" t="s">
        <v>2117</v>
      </c>
      <c r="Q47" s="243">
        <v>41650</v>
      </c>
      <c r="R47" s="244" t="s">
        <v>422</v>
      </c>
      <c r="S47" s="244" t="s">
        <v>3032</v>
      </c>
      <c r="T47" s="244" t="s">
        <v>3033</v>
      </c>
      <c r="U47" s="244" t="s">
        <v>3034</v>
      </c>
      <c r="V47" s="244" t="s">
        <v>3035</v>
      </c>
      <c r="W47" s="244" t="s">
        <v>3005</v>
      </c>
      <c r="X47" s="244" t="s">
        <v>3036</v>
      </c>
      <c r="Y47" s="243">
        <v>79629529</v>
      </c>
    </row>
    <row r="48" spans="2:25" ht="12" customHeight="1">
      <c r="B48" s="88" t="s">
        <v>528</v>
      </c>
      <c r="C48" s="89">
        <v>1118162071740</v>
      </c>
      <c r="D48" s="89">
        <v>3061155238241</v>
      </c>
      <c r="E48" s="90">
        <v>1823609101727</v>
      </c>
      <c r="F48"/>
      <c r="G48"/>
      <c r="H48"/>
      <c r="K48" s="88" t="s">
        <v>63</v>
      </c>
      <c r="L48" s="89">
        <v>587434395163</v>
      </c>
      <c r="M48" s="89">
        <v>-163676081910</v>
      </c>
      <c r="N48" s="90">
        <v>-20431464417</v>
      </c>
      <c r="O48"/>
      <c r="P48" s="49" t="s">
        <v>2119</v>
      </c>
      <c r="Q48" s="243">
        <v>42800</v>
      </c>
      <c r="R48" s="244" t="s">
        <v>171</v>
      </c>
      <c r="S48" s="244" t="s">
        <v>3037</v>
      </c>
      <c r="T48" s="244" t="s">
        <v>3038</v>
      </c>
      <c r="U48" s="244" t="s">
        <v>3039</v>
      </c>
      <c r="V48" s="244" t="s">
        <v>2966</v>
      </c>
      <c r="W48" s="244" t="s">
        <v>2928</v>
      </c>
      <c r="X48" s="244" t="s">
        <v>3040</v>
      </c>
      <c r="Y48" s="243">
        <v>79629529</v>
      </c>
    </row>
    <row r="49" spans="2:25" ht="12" customHeight="1">
      <c r="B49" s="88" t="s">
        <v>2732</v>
      </c>
      <c r="C49" s="89">
        <v>181499789965</v>
      </c>
      <c r="D49" s="89">
        <v>72198114046</v>
      </c>
      <c r="E49" s="90">
        <v>7706450482</v>
      </c>
      <c r="F49"/>
      <c r="G49"/>
      <c r="H49"/>
      <c r="K49" s="88" t="s">
        <v>1361</v>
      </c>
      <c r="L49" s="89">
        <v>582098665896</v>
      </c>
      <c r="M49" s="89">
        <v>-168387761062</v>
      </c>
      <c r="N49" s="90">
        <v>-25781355990</v>
      </c>
      <c r="O49"/>
      <c r="P49" s="49" t="s">
        <v>2121</v>
      </c>
      <c r="Q49" s="243">
        <v>43350</v>
      </c>
      <c r="R49" s="244" t="s">
        <v>421</v>
      </c>
      <c r="S49" s="244" t="s">
        <v>3041</v>
      </c>
      <c r="T49" s="244" t="s">
        <v>3042</v>
      </c>
      <c r="U49" s="244" t="s">
        <v>3043</v>
      </c>
      <c r="V49" s="244" t="s">
        <v>3044</v>
      </c>
      <c r="W49" s="244" t="s">
        <v>2850</v>
      </c>
      <c r="X49" s="244" t="s">
        <v>3045</v>
      </c>
      <c r="Y49" s="243">
        <v>79629529</v>
      </c>
    </row>
    <row r="50" spans="2:25" ht="12" customHeight="1">
      <c r="B50" s="88" t="s">
        <v>75</v>
      </c>
      <c r="C50" s="89">
        <v>118471606064</v>
      </c>
      <c r="D50" s="263"/>
      <c r="E50" s="264"/>
      <c r="F50"/>
      <c r="G50"/>
      <c r="H50"/>
      <c r="K50" s="88" t="s">
        <v>1362</v>
      </c>
      <c r="L50" s="89">
        <v>5335729267</v>
      </c>
      <c r="M50" s="89">
        <v>4711679152</v>
      </c>
      <c r="N50" s="90">
        <v>5349891573</v>
      </c>
      <c r="O50"/>
      <c r="P50" s="49" t="s">
        <v>2122</v>
      </c>
      <c r="Q50" s="243">
        <v>44550</v>
      </c>
      <c r="R50" s="244" t="s">
        <v>3046</v>
      </c>
      <c r="S50" s="244" t="s">
        <v>3047</v>
      </c>
      <c r="T50" s="244" t="s">
        <v>3048</v>
      </c>
      <c r="U50" s="244" t="s">
        <v>3049</v>
      </c>
      <c r="V50" s="244" t="s">
        <v>592</v>
      </c>
      <c r="W50" s="244" t="s">
        <v>3050</v>
      </c>
      <c r="X50" s="244" t="s">
        <v>3051</v>
      </c>
      <c r="Y50" s="243">
        <v>79629529</v>
      </c>
    </row>
    <row r="51" spans="2:25" ht="12" customHeight="1">
      <c r="B51" s="88" t="s">
        <v>38</v>
      </c>
      <c r="C51" s="89">
        <v>2918104338650</v>
      </c>
      <c r="D51" s="89">
        <v>2974050650024</v>
      </c>
      <c r="E51" s="90">
        <v>3005912522338</v>
      </c>
      <c r="F51"/>
      <c r="G51"/>
      <c r="H51"/>
      <c r="K51" s="88" t="s">
        <v>3052</v>
      </c>
      <c r="L51" s="263"/>
      <c r="M51" s="263"/>
      <c r="N51" s="264"/>
      <c r="O51"/>
      <c r="P51" s="49" t="s">
        <v>2124</v>
      </c>
      <c r="Q51" s="243">
        <v>46300</v>
      </c>
      <c r="R51" s="244" t="s">
        <v>205</v>
      </c>
      <c r="S51" s="244" t="s">
        <v>3053</v>
      </c>
      <c r="T51" s="244" t="s">
        <v>3054</v>
      </c>
      <c r="U51" s="244" t="s">
        <v>3055</v>
      </c>
      <c r="V51" s="244" t="s">
        <v>3056</v>
      </c>
      <c r="W51" s="244" t="s">
        <v>3057</v>
      </c>
      <c r="X51" s="244" t="s">
        <v>3058</v>
      </c>
      <c r="Y51" s="243">
        <v>79629529</v>
      </c>
    </row>
    <row r="52" spans="2:25" ht="12" customHeight="1">
      <c r="B52" s="88" t="s">
        <v>39</v>
      </c>
      <c r="C52" s="89">
        <v>2048861976355</v>
      </c>
      <c r="D52" s="89">
        <v>1875646889771</v>
      </c>
      <c r="E52" s="90">
        <v>2798440875158</v>
      </c>
      <c r="F52"/>
      <c r="G52"/>
      <c r="H52"/>
      <c r="K52" s="88" t="s">
        <v>383</v>
      </c>
      <c r="L52" s="89">
        <v>7788</v>
      </c>
      <c r="M52" s="89">
        <v>-2431</v>
      </c>
      <c r="N52" s="264">
        <v>-394</v>
      </c>
      <c r="O52"/>
      <c r="P52" s="49" t="s">
        <v>2126</v>
      </c>
      <c r="Q52" s="243">
        <v>46050</v>
      </c>
      <c r="R52" s="244" t="s">
        <v>234</v>
      </c>
      <c r="S52" s="244" t="s">
        <v>3059</v>
      </c>
      <c r="T52" s="244" t="s">
        <v>3060</v>
      </c>
      <c r="U52" s="244" t="s">
        <v>2847</v>
      </c>
      <c r="V52" s="244" t="s">
        <v>3061</v>
      </c>
      <c r="W52" s="244" t="s">
        <v>3057</v>
      </c>
      <c r="X52" s="244" t="s">
        <v>3062</v>
      </c>
      <c r="Y52" s="243">
        <v>79629529</v>
      </c>
    </row>
    <row r="53" spans="2:25" ht="12" customHeight="1">
      <c r="B53" s="88" t="s">
        <v>530</v>
      </c>
      <c r="C53" s="263"/>
      <c r="D53" s="89">
        <v>8587730297</v>
      </c>
      <c r="E53" s="90">
        <v>34486819493</v>
      </c>
      <c r="F53"/>
      <c r="G53"/>
      <c r="H53"/>
      <c r="K53" s="55" t="s">
        <v>524</v>
      </c>
      <c r="L53" s="56">
        <v>7136</v>
      </c>
      <c r="M53" s="56">
        <v>-2431</v>
      </c>
      <c r="N53" s="92">
        <v>-394</v>
      </c>
      <c r="O53"/>
      <c r="P53" s="49" t="s">
        <v>2128</v>
      </c>
      <c r="Q53" s="243">
        <v>46100</v>
      </c>
      <c r="R53" s="244" t="s">
        <v>333</v>
      </c>
      <c r="S53" s="244" t="s">
        <v>3063</v>
      </c>
      <c r="T53" s="244" t="s">
        <v>3064</v>
      </c>
      <c r="U53" s="244" t="s">
        <v>3065</v>
      </c>
      <c r="V53" s="244" t="s">
        <v>2847</v>
      </c>
      <c r="W53" s="244" t="s">
        <v>3066</v>
      </c>
      <c r="X53" s="244" t="s">
        <v>3067</v>
      </c>
      <c r="Y53" s="243">
        <v>79629529</v>
      </c>
    </row>
    <row r="54" spans="2:25" ht="12" customHeight="1">
      <c r="B54" s="88" t="s">
        <v>124</v>
      </c>
      <c r="C54" s="89">
        <v>1147180350254</v>
      </c>
      <c r="D54" s="89">
        <v>1018027530040</v>
      </c>
      <c r="E54" s="90">
        <v>1819551295573</v>
      </c>
      <c r="F54"/>
      <c r="G54"/>
      <c r="H54"/>
      <c r="K54" s="283" t="s">
        <v>3068</v>
      </c>
      <c r="L54" s="337"/>
      <c r="M54" s="337"/>
      <c r="N54" s="337"/>
      <c r="O54"/>
      <c r="P54" s="49" t="s">
        <v>2130</v>
      </c>
      <c r="Q54" s="243">
        <v>45550</v>
      </c>
      <c r="R54" s="244" t="s">
        <v>147</v>
      </c>
      <c r="S54" s="244" t="s">
        <v>3069</v>
      </c>
      <c r="T54" s="244" t="s">
        <v>3070</v>
      </c>
      <c r="U54" s="244" t="s">
        <v>3071</v>
      </c>
      <c r="V54" s="244" t="s">
        <v>3072</v>
      </c>
      <c r="W54" s="244" t="s">
        <v>2846</v>
      </c>
      <c r="X54" s="244" t="s">
        <v>3073</v>
      </c>
      <c r="Y54" s="243">
        <v>79629529</v>
      </c>
    </row>
    <row r="55" spans="2:25" ht="12" customHeight="1">
      <c r="B55" s="88" t="s">
        <v>105</v>
      </c>
      <c r="C55" s="89">
        <v>72787437994</v>
      </c>
      <c r="D55" s="89">
        <v>55406565763</v>
      </c>
      <c r="E55" s="90">
        <v>84295110108</v>
      </c>
      <c r="F55"/>
      <c r="G55"/>
      <c r="H55"/>
      <c r="K55" s="338"/>
      <c r="L55" s="337"/>
      <c r="M55" s="337"/>
      <c r="N55" s="337"/>
      <c r="O55"/>
      <c r="P55" s="49" t="s">
        <v>2131</v>
      </c>
      <c r="Q55" s="243">
        <v>46150</v>
      </c>
      <c r="R55" s="244" t="s">
        <v>256</v>
      </c>
      <c r="S55" s="244" t="s">
        <v>3074</v>
      </c>
      <c r="T55" s="244" t="s">
        <v>3075</v>
      </c>
      <c r="U55" s="244" t="s">
        <v>2839</v>
      </c>
      <c r="V55" s="244" t="s">
        <v>3056</v>
      </c>
      <c r="W55" s="244" t="s">
        <v>2836</v>
      </c>
      <c r="X55" s="244" t="s">
        <v>3076</v>
      </c>
      <c r="Y55" s="243">
        <v>79629529</v>
      </c>
    </row>
    <row r="56" spans="2:25" ht="12" customHeight="1">
      <c r="B56" s="88" t="s">
        <v>1251</v>
      </c>
      <c r="C56" s="89">
        <v>533923832602</v>
      </c>
      <c r="D56" s="89">
        <v>441020168525</v>
      </c>
      <c r="E56" s="90">
        <v>464295445491</v>
      </c>
      <c r="F56"/>
      <c r="G56"/>
      <c r="H56"/>
      <c r="K56" s="257" t="s">
        <v>125</v>
      </c>
      <c r="L56" s="337"/>
      <c r="M56" s="337"/>
      <c r="N56" s="337"/>
      <c r="O56"/>
      <c r="P56" s="49" t="s">
        <v>2132</v>
      </c>
      <c r="Q56" s="243">
        <v>46000</v>
      </c>
      <c r="R56" s="244" t="s">
        <v>203</v>
      </c>
      <c r="S56" s="244" t="s">
        <v>3077</v>
      </c>
      <c r="T56" s="244" t="s">
        <v>3078</v>
      </c>
      <c r="U56" s="244" t="s">
        <v>3079</v>
      </c>
      <c r="V56" s="244" t="s">
        <v>3080</v>
      </c>
      <c r="W56" s="244" t="s">
        <v>3081</v>
      </c>
      <c r="X56" s="244" t="s">
        <v>3082</v>
      </c>
      <c r="Y56" s="243">
        <v>79435797</v>
      </c>
    </row>
    <row r="57" spans="2:25" ht="12" customHeight="1">
      <c r="B57" s="88" t="s">
        <v>76</v>
      </c>
      <c r="C57" s="89">
        <v>5858201855</v>
      </c>
      <c r="D57" s="89">
        <v>27544489545</v>
      </c>
      <c r="E57" s="90">
        <v>50519321671</v>
      </c>
      <c r="F57"/>
      <c r="G57"/>
      <c r="H57"/>
      <c r="K57" s="258" t="s">
        <v>2916</v>
      </c>
      <c r="L57" s="337"/>
      <c r="M57" s="337"/>
      <c r="N57" s="337"/>
      <c r="O57"/>
      <c r="P57" s="49" t="s">
        <v>2133</v>
      </c>
      <c r="Q57" s="243">
        <v>46350</v>
      </c>
      <c r="R57" s="244" t="s">
        <v>355</v>
      </c>
      <c r="S57" s="244" t="s">
        <v>3083</v>
      </c>
      <c r="T57" s="244" t="s">
        <v>3084</v>
      </c>
      <c r="U57" s="244" t="s">
        <v>3055</v>
      </c>
      <c r="V57" s="244" t="s">
        <v>3085</v>
      </c>
      <c r="W57" s="244" t="s">
        <v>2847</v>
      </c>
      <c r="X57" s="244" t="s">
        <v>3086</v>
      </c>
      <c r="Y57" s="243">
        <v>79435797</v>
      </c>
    </row>
    <row r="58" spans="2:25" ht="12" customHeight="1">
      <c r="B58" s="88" t="s">
        <v>107</v>
      </c>
      <c r="C58" s="89">
        <v>289112153650</v>
      </c>
      <c r="D58" s="89">
        <v>325060405601</v>
      </c>
      <c r="E58" s="90">
        <v>345292882822</v>
      </c>
      <c r="F58"/>
      <c r="G58"/>
      <c r="H58"/>
      <c r="K58" s="258" t="s">
        <v>2918</v>
      </c>
      <c r="L58" s="337"/>
      <c r="M58" s="337"/>
      <c r="N58" s="337"/>
      <c r="O58"/>
      <c r="P58" s="49" t="s">
        <v>2134</v>
      </c>
      <c r="Q58" s="243">
        <v>47000</v>
      </c>
      <c r="R58" s="244" t="s">
        <v>362</v>
      </c>
      <c r="S58" s="244" t="s">
        <v>3087</v>
      </c>
      <c r="T58" s="244" t="s">
        <v>3088</v>
      </c>
      <c r="U58" s="244" t="s">
        <v>3056</v>
      </c>
      <c r="V58" s="244" t="s">
        <v>426</v>
      </c>
      <c r="W58" s="244" t="s">
        <v>3065</v>
      </c>
      <c r="X58" s="244" t="s">
        <v>3089</v>
      </c>
      <c r="Y58" s="243">
        <v>79435797</v>
      </c>
    </row>
    <row r="59" spans="2:25" ht="12" customHeight="1">
      <c r="B59" s="88" t="s">
        <v>42</v>
      </c>
      <c r="C59" s="89">
        <v>8408589418656</v>
      </c>
      <c r="D59" s="89">
        <v>10456899426805</v>
      </c>
      <c r="E59" s="90">
        <v>10023424374617</v>
      </c>
      <c r="F59"/>
      <c r="G59"/>
      <c r="H59"/>
      <c r="K59" s="258" t="s">
        <v>2920</v>
      </c>
      <c r="L59" s="337"/>
      <c r="M59" s="337"/>
      <c r="N59" s="337"/>
      <c r="O59"/>
      <c r="P59" s="49" t="s">
        <v>2135</v>
      </c>
      <c r="Q59" s="243">
        <v>46500</v>
      </c>
      <c r="R59" s="244" t="s">
        <v>347</v>
      </c>
      <c r="S59" s="244" t="s">
        <v>3090</v>
      </c>
      <c r="T59" s="244" t="s">
        <v>3091</v>
      </c>
      <c r="U59" s="244" t="s">
        <v>3071</v>
      </c>
      <c r="V59" s="244" t="s">
        <v>3092</v>
      </c>
      <c r="W59" s="244" t="s">
        <v>2839</v>
      </c>
      <c r="X59" s="244" t="s">
        <v>3093</v>
      </c>
      <c r="Y59" s="243">
        <v>79435797</v>
      </c>
    </row>
    <row r="60" spans="2:25" ht="12" customHeight="1">
      <c r="B60" s="88" t="s">
        <v>43</v>
      </c>
      <c r="C60" s="263"/>
      <c r="D60" s="263"/>
      <c r="E60" s="264"/>
      <c r="F60"/>
      <c r="G60"/>
      <c r="H60"/>
      <c r="K60" s="259" t="s">
        <v>121</v>
      </c>
      <c r="L60" s="337"/>
      <c r="M60" s="337"/>
      <c r="N60" s="337"/>
      <c r="O60"/>
      <c r="P60" s="49" t="s">
        <v>2136</v>
      </c>
      <c r="Q60" s="243">
        <v>46100</v>
      </c>
      <c r="R60" s="244" t="s">
        <v>331</v>
      </c>
      <c r="S60" s="244" t="s">
        <v>3094</v>
      </c>
      <c r="T60" s="244" t="s">
        <v>3095</v>
      </c>
      <c r="U60" s="244" t="s">
        <v>3096</v>
      </c>
      <c r="V60" s="244" t="s">
        <v>3055</v>
      </c>
      <c r="W60" s="244" t="s">
        <v>3096</v>
      </c>
      <c r="X60" s="244" t="s">
        <v>3097</v>
      </c>
      <c r="Y60" s="243">
        <v>79435797</v>
      </c>
    </row>
    <row r="61" spans="2:25" ht="12" customHeight="1">
      <c r="B61" s="88" t="s">
        <v>44</v>
      </c>
      <c r="C61" s="89">
        <v>3548512725064</v>
      </c>
      <c r="D61" s="89">
        <v>3167305883841</v>
      </c>
      <c r="E61" s="90">
        <v>3278791531781</v>
      </c>
      <c r="F61"/>
      <c r="G61"/>
      <c r="H61"/>
      <c r="K61" s="260"/>
      <c r="L61" s="261" t="s">
        <v>2922</v>
      </c>
      <c r="M61" s="261" t="s">
        <v>2923</v>
      </c>
      <c r="N61" s="262" t="s">
        <v>2924</v>
      </c>
      <c r="O61"/>
      <c r="P61" s="49" t="s">
        <v>2137</v>
      </c>
      <c r="Q61" s="243">
        <v>46200</v>
      </c>
      <c r="R61" s="244" t="s">
        <v>256</v>
      </c>
      <c r="S61" s="244" t="s">
        <v>3098</v>
      </c>
      <c r="T61" s="244" t="s">
        <v>3099</v>
      </c>
      <c r="U61" s="244" t="s">
        <v>3071</v>
      </c>
      <c r="V61" s="244" t="s">
        <v>3100</v>
      </c>
      <c r="W61" s="244" t="s">
        <v>3096</v>
      </c>
      <c r="X61" s="244" t="s">
        <v>3101</v>
      </c>
      <c r="Y61" s="243">
        <v>79435797</v>
      </c>
    </row>
    <row r="62" spans="2:25" ht="12" customHeight="1">
      <c r="B62" s="88" t="s">
        <v>45</v>
      </c>
      <c r="C62" s="89">
        <v>397178985000</v>
      </c>
      <c r="D62" s="89">
        <v>358376185000</v>
      </c>
      <c r="E62" s="90">
        <v>355000000000</v>
      </c>
      <c r="F62"/>
      <c r="G62"/>
      <c r="H62"/>
      <c r="K62" s="88" t="s">
        <v>63</v>
      </c>
      <c r="L62" s="89">
        <v>587434395163</v>
      </c>
      <c r="M62" s="89">
        <v>-163676081910</v>
      </c>
      <c r="N62" s="90">
        <v>-20431464417</v>
      </c>
      <c r="O62"/>
      <c r="P62" s="49" t="s">
        <v>2138</v>
      </c>
      <c r="Q62" s="243">
        <v>46050</v>
      </c>
      <c r="R62" s="244" t="s">
        <v>435</v>
      </c>
      <c r="S62" s="244" t="s">
        <v>3102</v>
      </c>
      <c r="T62" s="244" t="s">
        <v>3103</v>
      </c>
      <c r="U62" s="244" t="s">
        <v>3104</v>
      </c>
      <c r="V62" s="244" t="s">
        <v>3105</v>
      </c>
      <c r="W62" s="244" t="s">
        <v>3106</v>
      </c>
      <c r="X62" s="244" t="s">
        <v>3107</v>
      </c>
      <c r="Y62" s="243">
        <v>79435797</v>
      </c>
    </row>
    <row r="63" spans="2:25" ht="12" customHeight="1">
      <c r="B63" s="88" t="s">
        <v>46</v>
      </c>
      <c r="C63" s="89">
        <v>811768122819</v>
      </c>
      <c r="D63" s="89">
        <v>627155740008</v>
      </c>
      <c r="E63" s="90">
        <v>610856422454</v>
      </c>
      <c r="F63"/>
      <c r="G63"/>
      <c r="H63"/>
      <c r="K63" s="88" t="s">
        <v>64</v>
      </c>
      <c r="L63" s="89">
        <v>-21779150476</v>
      </c>
      <c r="M63" s="89">
        <v>38669054291</v>
      </c>
      <c r="N63" s="90">
        <v>28628313933</v>
      </c>
      <c r="O63"/>
      <c r="P63" s="49" t="s">
        <v>2139</v>
      </c>
      <c r="Q63" s="243">
        <v>46850</v>
      </c>
      <c r="R63" s="244" t="s">
        <v>218</v>
      </c>
      <c r="S63" s="244" t="s">
        <v>3108</v>
      </c>
      <c r="T63" s="244" t="s">
        <v>3109</v>
      </c>
      <c r="U63" s="244" t="s">
        <v>2840</v>
      </c>
      <c r="V63" s="244" t="s">
        <v>3110</v>
      </c>
      <c r="W63" s="244" t="s">
        <v>3079</v>
      </c>
      <c r="X63" s="244" t="s">
        <v>3111</v>
      </c>
      <c r="Y63" s="243">
        <v>79435797</v>
      </c>
    </row>
    <row r="64" spans="2:25" ht="12" customHeight="1">
      <c r="B64" s="88" t="s">
        <v>112</v>
      </c>
      <c r="C64" s="89">
        <v>-77044623628</v>
      </c>
      <c r="D64" s="89">
        <v>-87207586208</v>
      </c>
      <c r="E64" s="90">
        <v>-87207586208</v>
      </c>
      <c r="F64"/>
      <c r="G64"/>
      <c r="H64"/>
      <c r="K64" s="88" t="s">
        <v>3112</v>
      </c>
      <c r="L64" s="263"/>
      <c r="M64" s="263"/>
      <c r="N64" s="264"/>
      <c r="O64"/>
      <c r="P64" s="49" t="s">
        <v>2140</v>
      </c>
      <c r="Q64" s="243">
        <v>46750</v>
      </c>
      <c r="R64" s="244" t="s">
        <v>250</v>
      </c>
      <c r="S64" s="244" t="s">
        <v>3113</v>
      </c>
      <c r="T64" s="244" t="s">
        <v>3114</v>
      </c>
      <c r="U64" s="244" t="s">
        <v>2852</v>
      </c>
      <c r="V64" s="244" t="s">
        <v>3115</v>
      </c>
      <c r="W64" s="244" t="s">
        <v>3055</v>
      </c>
      <c r="X64" s="244" t="s">
        <v>3116</v>
      </c>
      <c r="Y64" s="243">
        <v>79435797</v>
      </c>
    </row>
    <row r="65" spans="2:25" ht="12" customHeight="1">
      <c r="B65" s="88" t="s">
        <v>78</v>
      </c>
      <c r="C65" s="89">
        <v>-70462829076</v>
      </c>
      <c r="D65" s="89">
        <v>-65364922725</v>
      </c>
      <c r="E65" s="90">
        <v>-104053373216</v>
      </c>
      <c r="F65"/>
      <c r="G65"/>
      <c r="H65"/>
      <c r="K65" s="88" t="s">
        <v>3117</v>
      </c>
      <c r="L65" s="263"/>
      <c r="M65" s="89">
        <v>-6024891</v>
      </c>
      <c r="N65" s="90">
        <v>-72499895</v>
      </c>
      <c r="O65"/>
      <c r="P65" s="49" t="s">
        <v>2144</v>
      </c>
      <c r="Q65" s="243">
        <v>47050</v>
      </c>
      <c r="R65" s="244" t="s">
        <v>171</v>
      </c>
      <c r="S65" s="244" t="s">
        <v>3118</v>
      </c>
      <c r="T65" s="244" t="s">
        <v>3119</v>
      </c>
      <c r="U65" s="244" t="s">
        <v>2834</v>
      </c>
      <c r="V65" s="244" t="s">
        <v>2834</v>
      </c>
      <c r="W65" s="244" t="s">
        <v>3055</v>
      </c>
      <c r="X65" s="244" t="s">
        <v>3120</v>
      </c>
      <c r="Y65" s="243">
        <v>79435797</v>
      </c>
    </row>
    <row r="66" spans="2:25" ht="12" customHeight="1">
      <c r="B66" s="88" t="s">
        <v>85</v>
      </c>
      <c r="C66" s="89">
        <v>2487073069949</v>
      </c>
      <c r="D66" s="89">
        <v>2334346467766</v>
      </c>
      <c r="E66" s="90">
        <v>2504196068751</v>
      </c>
      <c r="F66"/>
      <c r="G66"/>
      <c r="H66"/>
      <c r="K66" s="88" t="s">
        <v>3121</v>
      </c>
      <c r="L66" s="263"/>
      <c r="M66" s="89">
        <v>849893451</v>
      </c>
      <c r="N66" s="90">
        <v>1577302795</v>
      </c>
      <c r="O66"/>
      <c r="P66" s="49" t="s">
        <v>2146</v>
      </c>
      <c r="Q66" s="243">
        <v>47600</v>
      </c>
      <c r="R66" s="244" t="s">
        <v>385</v>
      </c>
      <c r="S66" s="244" t="s">
        <v>3122</v>
      </c>
      <c r="T66" s="244" t="s">
        <v>3123</v>
      </c>
      <c r="U66" s="244" t="s">
        <v>3124</v>
      </c>
      <c r="V66" s="244" t="s">
        <v>3125</v>
      </c>
      <c r="W66" s="244" t="s">
        <v>3055</v>
      </c>
      <c r="X66" s="244" t="s">
        <v>3126</v>
      </c>
      <c r="Y66" s="243">
        <v>79435797</v>
      </c>
    </row>
    <row r="67" spans="2:25" ht="12" customHeight="1">
      <c r="B67" s="88" t="s">
        <v>49</v>
      </c>
      <c r="C67" s="89">
        <v>76173169007</v>
      </c>
      <c r="D67" s="89">
        <v>72409313054</v>
      </c>
      <c r="E67" s="90">
        <v>74373403893</v>
      </c>
      <c r="F67"/>
      <c r="G67"/>
      <c r="H67"/>
      <c r="K67" s="88" t="s">
        <v>2147</v>
      </c>
      <c r="L67" s="263"/>
      <c r="M67" s="263"/>
      <c r="N67" s="90">
        <v>76601421</v>
      </c>
      <c r="O67"/>
      <c r="P67" s="49" t="s">
        <v>2148</v>
      </c>
      <c r="Q67" s="243">
        <v>46000</v>
      </c>
      <c r="R67" s="244" t="s">
        <v>207</v>
      </c>
      <c r="S67" s="244" t="s">
        <v>3127</v>
      </c>
      <c r="T67" s="244" t="s">
        <v>3128</v>
      </c>
      <c r="U67" s="244" t="s">
        <v>3079</v>
      </c>
      <c r="V67" s="244" t="s">
        <v>3100</v>
      </c>
      <c r="W67" s="244" t="s">
        <v>3129</v>
      </c>
      <c r="X67" s="244" t="s">
        <v>3082</v>
      </c>
      <c r="Y67" s="243">
        <v>79435797</v>
      </c>
    </row>
    <row r="68" spans="2:25" ht="12" customHeight="1">
      <c r="B68" s="88" t="s">
        <v>50</v>
      </c>
      <c r="C68" s="89">
        <v>3624685894071</v>
      </c>
      <c r="D68" s="89">
        <v>3239715196895</v>
      </c>
      <c r="E68" s="90">
        <v>3353164935674</v>
      </c>
      <c r="F68"/>
      <c r="G68"/>
      <c r="H68"/>
      <c r="K68" s="88" t="s">
        <v>3130</v>
      </c>
      <c r="L68" s="89">
        <v>-4831462970</v>
      </c>
      <c r="M68" s="89">
        <v>48846041489</v>
      </c>
      <c r="N68" s="90">
        <v>5138322787</v>
      </c>
      <c r="O68"/>
      <c r="P68" s="49" t="s">
        <v>2150</v>
      </c>
      <c r="Q68" s="243">
        <v>46500</v>
      </c>
      <c r="R68" s="244" t="s">
        <v>641</v>
      </c>
      <c r="S68" s="244" t="s">
        <v>3131</v>
      </c>
      <c r="T68" s="244" t="s">
        <v>3132</v>
      </c>
      <c r="U68" s="244" t="s">
        <v>3133</v>
      </c>
      <c r="V68" s="244" t="s">
        <v>3134</v>
      </c>
      <c r="W68" s="244" t="s">
        <v>3071</v>
      </c>
      <c r="X68" s="244" t="s">
        <v>3093</v>
      </c>
      <c r="Y68" s="243">
        <v>79435797</v>
      </c>
    </row>
    <row r="69" spans="2:25" ht="12" customHeight="1">
      <c r="B69" s="55" t="s">
        <v>51</v>
      </c>
      <c r="C69" s="56">
        <v>12033275312727</v>
      </c>
      <c r="D69" s="56">
        <v>13696614623700</v>
      </c>
      <c r="E69" s="57">
        <v>13376589310291</v>
      </c>
      <c r="F69"/>
      <c r="G69"/>
      <c r="H69"/>
      <c r="K69" s="88" t="s">
        <v>3135</v>
      </c>
      <c r="L69" s="89">
        <v>5223932022</v>
      </c>
      <c r="M69" s="89">
        <v>-55985044781</v>
      </c>
      <c r="N69" s="90">
        <v>1466673252</v>
      </c>
      <c r="O69"/>
      <c r="P69" s="49" t="s">
        <v>2152</v>
      </c>
      <c r="Q69" s="243">
        <v>47400</v>
      </c>
      <c r="R69" s="244" t="s">
        <v>242</v>
      </c>
      <c r="S69" s="244" t="s">
        <v>3136</v>
      </c>
      <c r="T69" s="244" t="s">
        <v>3137</v>
      </c>
      <c r="U69" s="244" t="s">
        <v>426</v>
      </c>
      <c r="V69" s="244" t="s">
        <v>2840</v>
      </c>
      <c r="W69" s="244" t="s">
        <v>3105</v>
      </c>
      <c r="X69" s="244" t="s">
        <v>3138</v>
      </c>
      <c r="Y69" s="243">
        <v>79435797</v>
      </c>
    </row>
    <row r="70" spans="2:25" ht="12" customHeight="1">
      <c r="B70"/>
      <c r="C70"/>
      <c r="D70"/>
      <c r="E70"/>
      <c r="F70"/>
      <c r="G70"/>
      <c r="H70"/>
      <c r="K70" s="88" t="s">
        <v>3139</v>
      </c>
      <c r="L70" s="89">
        <v>-7034819497</v>
      </c>
      <c r="M70" s="89">
        <v>-13191518034</v>
      </c>
      <c r="N70" s="90">
        <v>-1464982912</v>
      </c>
      <c r="O70"/>
      <c r="P70" s="49" t="s">
        <v>2153</v>
      </c>
      <c r="Q70" s="243">
        <v>47550</v>
      </c>
      <c r="R70" s="244" t="s">
        <v>384</v>
      </c>
      <c r="S70" s="244" t="s">
        <v>3140</v>
      </c>
      <c r="T70" s="244" t="s">
        <v>3141</v>
      </c>
      <c r="U70" s="244" t="s">
        <v>592</v>
      </c>
      <c r="V70" s="244" t="s">
        <v>3142</v>
      </c>
      <c r="W70" s="244" t="s">
        <v>3081</v>
      </c>
      <c r="X70" s="244" t="s">
        <v>3143</v>
      </c>
      <c r="Y70" s="243">
        <v>79435797</v>
      </c>
    </row>
    <row r="71" spans="2:25" ht="12" customHeight="1">
      <c r="B71" s="283" t="s">
        <v>3144</v>
      </c>
      <c r="C71" s="241"/>
      <c r="D71" s="241"/>
      <c r="E71"/>
      <c r="F71"/>
      <c r="G71"/>
      <c r="H71"/>
      <c r="K71" s="88" t="s">
        <v>3145</v>
      </c>
      <c r="L71" s="89">
        <v>-3318766121</v>
      </c>
      <c r="M71" s="89">
        <v>52210390492</v>
      </c>
      <c r="N71" s="90">
        <v>26387512636</v>
      </c>
      <c r="O71"/>
      <c r="P71" s="49" t="s">
        <v>2156</v>
      </c>
      <c r="Q71" s="243">
        <v>45900</v>
      </c>
      <c r="R71" s="244" t="s">
        <v>384</v>
      </c>
      <c r="S71" s="244" t="s">
        <v>3146</v>
      </c>
      <c r="T71" s="244" t="s">
        <v>3147</v>
      </c>
      <c r="U71" s="244" t="s">
        <v>3148</v>
      </c>
      <c r="V71" s="244" t="s">
        <v>3049</v>
      </c>
      <c r="W71" s="244" t="s">
        <v>3149</v>
      </c>
      <c r="X71" s="244" t="s">
        <v>3150</v>
      </c>
      <c r="Y71" s="243">
        <v>79435797</v>
      </c>
    </row>
    <row r="72" spans="2:25" ht="12" customHeight="1">
      <c r="B72" s="241"/>
      <c r="C72" s="241"/>
      <c r="D72" s="241"/>
      <c r="E72"/>
      <c r="F72"/>
      <c r="G72"/>
      <c r="H72"/>
      <c r="K72" s="88" t="s">
        <v>3151</v>
      </c>
      <c r="L72" s="263"/>
      <c r="M72" s="263"/>
      <c r="N72" s="264"/>
      <c r="O72"/>
      <c r="P72" s="49" t="s">
        <v>2158</v>
      </c>
      <c r="Q72" s="243">
        <v>44250</v>
      </c>
      <c r="R72" s="244" t="s">
        <v>432</v>
      </c>
      <c r="S72" s="244" t="s">
        <v>3152</v>
      </c>
      <c r="T72" s="244" t="s">
        <v>3153</v>
      </c>
      <c r="U72" s="244" t="s">
        <v>3154</v>
      </c>
      <c r="V72" s="244" t="s">
        <v>3155</v>
      </c>
      <c r="W72" s="244" t="s">
        <v>3156</v>
      </c>
      <c r="X72" s="244" t="s">
        <v>3157</v>
      </c>
      <c r="Y72" s="243">
        <v>79435797</v>
      </c>
    </row>
    <row r="73" spans="2:25" ht="12" customHeight="1">
      <c r="B73" s="283" t="s">
        <v>3158</v>
      </c>
      <c r="C73" s="241"/>
      <c r="D73" s="241"/>
      <c r="E73"/>
      <c r="F73"/>
      <c r="G73"/>
      <c r="H73"/>
      <c r="K73" s="88" t="s">
        <v>3159</v>
      </c>
      <c r="L73" s="89">
        <v>-11818033910</v>
      </c>
      <c r="M73" s="89">
        <v>5945316565</v>
      </c>
      <c r="N73" s="90">
        <v>-4480616151</v>
      </c>
      <c r="O73"/>
      <c r="P73" s="49" t="s">
        <v>2160</v>
      </c>
      <c r="Q73" s="243">
        <v>45200</v>
      </c>
      <c r="R73" s="244" t="s">
        <v>332</v>
      </c>
      <c r="S73" s="244" t="s">
        <v>3160</v>
      </c>
      <c r="T73" s="244" t="s">
        <v>3161</v>
      </c>
      <c r="U73" s="244" t="s">
        <v>2837</v>
      </c>
      <c r="V73" s="244" t="s">
        <v>3096</v>
      </c>
      <c r="W73" s="244" t="s">
        <v>3162</v>
      </c>
      <c r="X73" s="244" t="s">
        <v>3163</v>
      </c>
      <c r="Y73" s="243">
        <v>79435797</v>
      </c>
    </row>
    <row r="74" spans="2:25" ht="12" customHeight="1">
      <c r="B74" s="317"/>
      <c r="C74" s="316" t="s">
        <v>1332</v>
      </c>
      <c r="D74" s="241"/>
      <c r="E74"/>
      <c r="F74"/>
      <c r="G74"/>
      <c r="H74"/>
      <c r="K74" s="88" t="s">
        <v>3164</v>
      </c>
      <c r="L74" s="89">
        <v>565655244687</v>
      </c>
      <c r="M74" s="89">
        <v>-125007027619</v>
      </c>
      <c r="N74" s="90">
        <v>8196849516</v>
      </c>
      <c r="O74"/>
      <c r="P74" s="49" t="s">
        <v>2161</v>
      </c>
      <c r="Q74" s="243">
        <v>45450</v>
      </c>
      <c r="R74" s="244" t="s">
        <v>358</v>
      </c>
      <c r="S74" s="244" t="s">
        <v>3165</v>
      </c>
      <c r="T74" s="244" t="s">
        <v>3166</v>
      </c>
      <c r="U74" s="244" t="s">
        <v>3167</v>
      </c>
      <c r="V74" s="244" t="s">
        <v>2846</v>
      </c>
      <c r="W74" s="244" t="s">
        <v>3168</v>
      </c>
      <c r="X74" s="244" t="s">
        <v>3169</v>
      </c>
      <c r="Y74" s="243">
        <v>79435797</v>
      </c>
    </row>
    <row r="75" spans="2:25" ht="12" customHeight="1">
      <c r="B75" s="260" t="s">
        <v>1286</v>
      </c>
      <c r="C75" s="261" t="s">
        <v>2490</v>
      </c>
      <c r="D75" s="262" t="s">
        <v>2537</v>
      </c>
      <c r="E75"/>
      <c r="F75"/>
      <c r="G75"/>
      <c r="H75"/>
      <c r="K75" s="88" t="s">
        <v>3170</v>
      </c>
      <c r="L75" s="89">
        <v>565091919298</v>
      </c>
      <c r="M75" s="89">
        <v>-123753994006</v>
      </c>
      <c r="N75" s="90">
        <v>-2855715953</v>
      </c>
      <c r="O75"/>
      <c r="P75" s="49" t="s">
        <v>2162</v>
      </c>
      <c r="Q75" s="243">
        <v>44700</v>
      </c>
      <c r="R75" s="244" t="s">
        <v>435</v>
      </c>
      <c r="S75" s="244" t="s">
        <v>3171</v>
      </c>
      <c r="T75" s="244" t="s">
        <v>3172</v>
      </c>
      <c r="U75" s="244" t="s">
        <v>3173</v>
      </c>
      <c r="V75" s="244" t="s">
        <v>2837</v>
      </c>
      <c r="W75" s="244" t="s">
        <v>3174</v>
      </c>
      <c r="X75" s="244" t="s">
        <v>3175</v>
      </c>
      <c r="Y75" s="243">
        <v>79297048</v>
      </c>
    </row>
    <row r="76" spans="2:25" ht="12" customHeight="1">
      <c r="B76" s="305" t="s">
        <v>1279</v>
      </c>
      <c r="C76" s="286">
        <v>594992</v>
      </c>
      <c r="D76" s="288">
        <v>1684305</v>
      </c>
      <c r="E76"/>
      <c r="F76"/>
      <c r="G76"/>
      <c r="H76"/>
      <c r="K76" s="55" t="s">
        <v>49</v>
      </c>
      <c r="L76" s="56">
        <v>563325389</v>
      </c>
      <c r="M76" s="56">
        <v>-1253033613</v>
      </c>
      <c r="N76" s="57">
        <v>11052565469</v>
      </c>
      <c r="O76"/>
      <c r="P76" s="49" t="s">
        <v>2163</v>
      </c>
      <c r="Q76" s="243">
        <v>45500</v>
      </c>
      <c r="R76" s="244" t="s">
        <v>384</v>
      </c>
      <c r="S76" s="244" t="s">
        <v>3176</v>
      </c>
      <c r="T76" s="244" t="s">
        <v>3177</v>
      </c>
      <c r="U76" s="244" t="s">
        <v>3178</v>
      </c>
      <c r="V76" s="244" t="s">
        <v>3080</v>
      </c>
      <c r="W76" s="244" t="s">
        <v>3178</v>
      </c>
      <c r="X76" s="244" t="s">
        <v>3179</v>
      </c>
      <c r="Y76" s="243">
        <v>79297048</v>
      </c>
    </row>
    <row r="77" spans="2:25" ht="12" customHeight="1">
      <c r="B77" s="305" t="s">
        <v>3180</v>
      </c>
      <c r="C77" s="286">
        <v>450501</v>
      </c>
      <c r="D77" s="288">
        <v>1311258</v>
      </c>
      <c r="E77"/>
      <c r="F77"/>
      <c r="G77"/>
      <c r="H77"/>
      <c r="K77"/>
      <c r="L77"/>
      <c r="M77"/>
      <c r="N77"/>
      <c r="O77"/>
      <c r="P77" s="49" t="s">
        <v>2165</v>
      </c>
      <c r="Q77" s="243">
        <v>43850</v>
      </c>
      <c r="R77" s="244" t="s">
        <v>347</v>
      </c>
      <c r="S77" s="244" t="s">
        <v>3181</v>
      </c>
      <c r="T77" s="244" t="s">
        <v>3182</v>
      </c>
      <c r="U77" s="244" t="s">
        <v>2978</v>
      </c>
      <c r="V77" s="244" t="s">
        <v>3183</v>
      </c>
      <c r="W77" s="244" t="s">
        <v>3184</v>
      </c>
      <c r="X77" s="244" t="s">
        <v>3185</v>
      </c>
      <c r="Y77" s="243">
        <v>79297048</v>
      </c>
    </row>
    <row r="78" spans="2:25" ht="12" customHeight="1">
      <c r="B78" s="305" t="s">
        <v>2213</v>
      </c>
      <c r="C78" s="286">
        <v>-1015</v>
      </c>
      <c r="D78" s="288">
        <v>-8532</v>
      </c>
      <c r="E78"/>
      <c r="F78"/>
      <c r="G78"/>
      <c r="H78"/>
      <c r="K78"/>
      <c r="L78"/>
      <c r="M78"/>
      <c r="N78"/>
      <c r="O78"/>
      <c r="P78" s="49" t="s">
        <v>2166</v>
      </c>
      <c r="Q78" s="243">
        <v>43450</v>
      </c>
      <c r="R78" s="244" t="s">
        <v>345</v>
      </c>
      <c r="S78" s="244" t="s">
        <v>3186</v>
      </c>
      <c r="T78" s="244" t="s">
        <v>3187</v>
      </c>
      <c r="U78" s="244" t="s">
        <v>3188</v>
      </c>
      <c r="V78" s="244" t="s">
        <v>3183</v>
      </c>
      <c r="W78" s="244" t="s">
        <v>3189</v>
      </c>
      <c r="X78" s="244" t="s">
        <v>3190</v>
      </c>
      <c r="Y78" s="243">
        <v>79297048</v>
      </c>
    </row>
    <row r="79" spans="2:25" ht="12" customHeight="1">
      <c r="B79" s="305" t="s">
        <v>2244</v>
      </c>
      <c r="C79" s="287">
        <v>-63</v>
      </c>
      <c r="D79" s="309">
        <v>-851</v>
      </c>
      <c r="E79"/>
      <c r="F79"/>
      <c r="G79"/>
      <c r="H79"/>
      <c r="K79" s="283" t="s">
        <v>3191</v>
      </c>
      <c r="L79" s="241"/>
      <c r="M79" s="241"/>
      <c r="N79" s="241"/>
      <c r="O79"/>
      <c r="P79" s="49" t="s">
        <v>2167</v>
      </c>
      <c r="Q79" s="243">
        <v>43650</v>
      </c>
      <c r="R79" s="244" t="s">
        <v>584</v>
      </c>
      <c r="S79" s="244" t="s">
        <v>3192</v>
      </c>
      <c r="T79" s="244" t="s">
        <v>3193</v>
      </c>
      <c r="U79" s="244" t="s">
        <v>3194</v>
      </c>
      <c r="V79" s="244" t="s">
        <v>3162</v>
      </c>
      <c r="W79" s="244" t="s">
        <v>3184</v>
      </c>
      <c r="X79" s="244" t="s">
        <v>3195</v>
      </c>
      <c r="Y79" s="243">
        <v>79297048</v>
      </c>
    </row>
    <row r="80" spans="2:25" ht="12" customHeight="1">
      <c r="B80" s="305" t="s">
        <v>3196</v>
      </c>
      <c r="C80" s="287">
        <v>-51</v>
      </c>
      <c r="D80" s="288">
        <v>-12968</v>
      </c>
      <c r="E80"/>
      <c r="F80"/>
      <c r="G80"/>
      <c r="H80"/>
      <c r="K80" s="301"/>
      <c r="L80" s="241"/>
      <c r="M80" s="241"/>
      <c r="N80" s="241"/>
      <c r="O80"/>
      <c r="P80" s="49" t="s">
        <v>2168</v>
      </c>
      <c r="Q80" s="243">
        <v>45150</v>
      </c>
      <c r="R80" s="244" t="s">
        <v>427</v>
      </c>
      <c r="S80" s="244" t="s">
        <v>3197</v>
      </c>
      <c r="T80" s="244" t="s">
        <v>3198</v>
      </c>
      <c r="U80" s="244" t="s">
        <v>2848</v>
      </c>
      <c r="V80" s="244" t="s">
        <v>2856</v>
      </c>
      <c r="W80" s="244" t="s">
        <v>2971</v>
      </c>
      <c r="X80" s="244" t="s">
        <v>3199</v>
      </c>
      <c r="Y80" s="243">
        <v>79297048</v>
      </c>
    </row>
    <row r="81" spans="2:25" ht="12" customHeight="1">
      <c r="B81" s="305" t="s">
        <v>3200</v>
      </c>
      <c r="C81" s="286">
        <v>73797</v>
      </c>
      <c r="D81" s="288">
        <v>87943</v>
      </c>
      <c r="E81"/>
      <c r="F81"/>
      <c r="G81"/>
      <c r="H81"/>
      <c r="I81"/>
      <c r="J81"/>
      <c r="K81" s="283" t="s">
        <v>3201</v>
      </c>
      <c r="L81" s="241"/>
      <c r="M81" s="241"/>
      <c r="N81" s="241"/>
      <c r="O81"/>
      <c r="P81" s="49" t="s">
        <v>2170</v>
      </c>
      <c r="Q81" s="243">
        <v>44350</v>
      </c>
      <c r="R81" s="244" t="s">
        <v>585</v>
      </c>
      <c r="S81" s="244" t="s">
        <v>3202</v>
      </c>
      <c r="T81" s="244" t="s">
        <v>3203</v>
      </c>
      <c r="U81" s="244" t="s">
        <v>3039</v>
      </c>
      <c r="V81" s="244" t="s">
        <v>2848</v>
      </c>
      <c r="W81" s="244" t="s">
        <v>3039</v>
      </c>
      <c r="X81" s="244" t="s">
        <v>3204</v>
      </c>
      <c r="Y81" s="243">
        <v>79297048</v>
      </c>
    </row>
    <row r="82" spans="2:25" ht="12" customHeight="1">
      <c r="B82" s="310" t="s">
        <v>811</v>
      </c>
      <c r="C82" s="290">
        <v>1118161</v>
      </c>
      <c r="D82" s="291">
        <v>3061155</v>
      </c>
      <c r="E82"/>
      <c r="F82"/>
      <c r="G82"/>
      <c r="H82"/>
      <c r="I82"/>
      <c r="J82"/>
      <c r="K82" s="317"/>
      <c r="L82" s="316" t="s">
        <v>1332</v>
      </c>
      <c r="M82" s="241"/>
      <c r="N82" s="241"/>
      <c r="O82"/>
      <c r="P82" s="49" t="s">
        <v>2171</v>
      </c>
      <c r="Q82" s="243">
        <v>43350</v>
      </c>
      <c r="R82" s="244" t="s">
        <v>234</v>
      </c>
      <c r="S82" s="244" t="s">
        <v>3205</v>
      </c>
      <c r="T82" s="244" t="s">
        <v>3206</v>
      </c>
      <c r="U82" s="244" t="s">
        <v>3207</v>
      </c>
      <c r="V82" s="244" t="s">
        <v>2848</v>
      </c>
      <c r="W82" s="244" t="s">
        <v>3208</v>
      </c>
      <c r="X82" s="244" t="s">
        <v>3209</v>
      </c>
      <c r="Y82" s="243">
        <v>79297048</v>
      </c>
    </row>
    <row r="83" spans="2:25" ht="12" customHeight="1">
      <c r="B83"/>
      <c r="C83"/>
      <c r="D83"/>
      <c r="E83"/>
      <c r="F83"/>
      <c r="G83"/>
      <c r="H83"/>
      <c r="I83"/>
      <c r="J83"/>
      <c r="K83" s="1185" t="s">
        <v>1286</v>
      </c>
      <c r="L83" s="1096"/>
      <c r="M83" s="261" t="s">
        <v>3210</v>
      </c>
      <c r="N83" s="262" t="s">
        <v>3211</v>
      </c>
      <c r="O83"/>
      <c r="P83" s="49" t="s">
        <v>2173</v>
      </c>
      <c r="Q83" s="243">
        <v>43400</v>
      </c>
      <c r="R83" s="244" t="s">
        <v>239</v>
      </c>
      <c r="S83" s="244" t="s">
        <v>3212</v>
      </c>
      <c r="T83" s="244" t="s">
        <v>3213</v>
      </c>
      <c r="U83" s="244" t="s">
        <v>2978</v>
      </c>
      <c r="V83" s="244" t="s">
        <v>3050</v>
      </c>
      <c r="W83" s="244" t="s">
        <v>2960</v>
      </c>
      <c r="X83" s="244" t="s">
        <v>3214</v>
      </c>
      <c r="Y83" s="243">
        <v>79297048</v>
      </c>
    </row>
    <row r="84" spans="2:25" ht="12" customHeight="1">
      <c r="B84" s="283" t="s">
        <v>3215</v>
      </c>
      <c r="C84" s="241"/>
      <c r="D84" s="241"/>
      <c r="E84" s="256"/>
      <c r="F84" s="256"/>
      <c r="G84" s="256"/>
      <c r="H84" s="256"/>
      <c r="I84" s="256"/>
      <c r="J84"/>
      <c r="K84" s="1133" t="s">
        <v>63</v>
      </c>
      <c r="L84" s="1135"/>
      <c r="M84" s="286">
        <v>587434</v>
      </c>
      <c r="N84" s="288">
        <v>-163676</v>
      </c>
      <c r="O84"/>
      <c r="P84" s="49" t="s">
        <v>2174</v>
      </c>
      <c r="Q84" s="243">
        <v>42300</v>
      </c>
      <c r="R84" s="244" t="s">
        <v>230</v>
      </c>
      <c r="S84" s="244" t="s">
        <v>3216</v>
      </c>
      <c r="T84" s="244" t="s">
        <v>3217</v>
      </c>
      <c r="U84" s="244" t="s">
        <v>3218</v>
      </c>
      <c r="V84" s="244" t="s">
        <v>2943</v>
      </c>
      <c r="W84" s="244" t="s">
        <v>3219</v>
      </c>
      <c r="X84" s="244" t="s">
        <v>3220</v>
      </c>
      <c r="Y84" s="243">
        <v>79297048</v>
      </c>
    </row>
    <row r="85" spans="2:25" ht="12" customHeight="1">
      <c r="B85" s="317"/>
      <c r="C85" s="316" t="s">
        <v>1332</v>
      </c>
      <c r="D85" s="241"/>
      <c r="E85" s="256"/>
      <c r="F85" s="256"/>
      <c r="G85" s="256"/>
      <c r="H85" s="256"/>
      <c r="I85" s="256"/>
      <c r="J85"/>
      <c r="K85" s="339" t="s">
        <v>3221</v>
      </c>
      <c r="L85" s="289" t="s">
        <v>62</v>
      </c>
      <c r="M85" s="89">
        <v>247615</v>
      </c>
      <c r="N85" s="288">
        <v>2934</v>
      </c>
      <c r="O85"/>
      <c r="P85" s="49" t="s">
        <v>2176</v>
      </c>
      <c r="Q85" s="243">
        <v>42250</v>
      </c>
      <c r="R85" s="244" t="s">
        <v>218</v>
      </c>
      <c r="S85" s="244" t="s">
        <v>3222</v>
      </c>
      <c r="T85" s="244" t="s">
        <v>3223</v>
      </c>
      <c r="U85" s="244" t="s">
        <v>3218</v>
      </c>
      <c r="V85" s="244" t="s">
        <v>3224</v>
      </c>
      <c r="W85" s="244" t="s">
        <v>2954</v>
      </c>
      <c r="X85" s="244" t="s">
        <v>3225</v>
      </c>
      <c r="Y85" s="243">
        <v>79297048</v>
      </c>
    </row>
    <row r="86" spans="2:25" ht="12" customHeight="1">
      <c r="B86" s="260" t="s">
        <v>1286</v>
      </c>
      <c r="C86" s="261" t="s">
        <v>2490</v>
      </c>
      <c r="D86" s="262" t="s">
        <v>2537</v>
      </c>
      <c r="E86" s="256"/>
      <c r="F86" s="256"/>
      <c r="G86" s="256"/>
      <c r="H86" s="256"/>
      <c r="I86" s="256"/>
      <c r="J86"/>
      <c r="K86" s="340" t="s">
        <v>3226</v>
      </c>
      <c r="L86" s="289" t="s">
        <v>2781</v>
      </c>
      <c r="M86" s="89">
        <v>135042</v>
      </c>
      <c r="N86" s="288">
        <v>191438</v>
      </c>
      <c r="O86"/>
      <c r="P86" s="49" t="s">
        <v>2177</v>
      </c>
      <c r="Q86" s="243">
        <v>42150</v>
      </c>
      <c r="R86" s="244" t="s">
        <v>1542</v>
      </c>
      <c r="S86" s="244" t="s">
        <v>3227</v>
      </c>
      <c r="T86" s="244" t="s">
        <v>3228</v>
      </c>
      <c r="U86" s="244" t="s">
        <v>3178</v>
      </c>
      <c r="V86" s="244" t="s">
        <v>2848</v>
      </c>
      <c r="W86" s="244" t="s">
        <v>2942</v>
      </c>
      <c r="X86" s="244" t="s">
        <v>3229</v>
      </c>
      <c r="Y86" s="243">
        <v>79297048</v>
      </c>
    </row>
    <row r="87" spans="2:25" ht="12" customHeight="1">
      <c r="B87" s="305" t="s">
        <v>1280</v>
      </c>
      <c r="C87" s="286">
        <v>958839</v>
      </c>
      <c r="D87" s="288">
        <v>669032</v>
      </c>
      <c r="E87" s="256"/>
      <c r="F87" s="256"/>
      <c r="G87" s="256"/>
      <c r="H87" s="256"/>
      <c r="I87" s="256"/>
      <c r="J87"/>
      <c r="K87" s="340" t="s">
        <v>3230</v>
      </c>
      <c r="L87" s="289" t="s">
        <v>2838</v>
      </c>
      <c r="M87" s="89">
        <v>-51060</v>
      </c>
      <c r="N87" s="288">
        <v>-44235</v>
      </c>
      <c r="O87"/>
      <c r="P87" s="49" t="s">
        <v>2179</v>
      </c>
      <c r="Q87" s="243">
        <v>43750</v>
      </c>
      <c r="R87" s="244" t="s">
        <v>414</v>
      </c>
      <c r="S87" s="244" t="s">
        <v>3231</v>
      </c>
      <c r="T87" s="244" t="s">
        <v>3232</v>
      </c>
      <c r="U87" s="244" t="s">
        <v>3178</v>
      </c>
      <c r="V87" s="244" t="s">
        <v>3043</v>
      </c>
      <c r="W87" s="244" t="s">
        <v>457</v>
      </c>
      <c r="X87" s="244" t="s">
        <v>3233</v>
      </c>
      <c r="Y87" s="243">
        <v>79297048</v>
      </c>
    </row>
    <row r="88" spans="2:25" ht="12" customHeight="1">
      <c r="B88" s="305" t="s">
        <v>2213</v>
      </c>
      <c r="C88" s="287">
        <v>0</v>
      </c>
      <c r="D88" s="288">
        <v>-2122</v>
      </c>
      <c r="E88" s="256"/>
      <c r="F88" s="256"/>
      <c r="G88" s="256"/>
      <c r="H88" s="256"/>
      <c r="I88" s="256"/>
      <c r="J88"/>
      <c r="K88" s="340"/>
      <c r="L88" s="289" t="s">
        <v>2845</v>
      </c>
      <c r="M88" s="263">
        <v>-898</v>
      </c>
      <c r="N88" s="288">
        <v>-1561</v>
      </c>
      <c r="O88"/>
      <c r="P88" s="49" t="s">
        <v>2180</v>
      </c>
      <c r="Q88" s="243">
        <v>44500</v>
      </c>
      <c r="R88" s="244" t="s">
        <v>399</v>
      </c>
      <c r="S88" s="244" t="s">
        <v>3234</v>
      </c>
      <c r="T88" s="244" t="s">
        <v>3235</v>
      </c>
      <c r="U88" s="244" t="s">
        <v>3236</v>
      </c>
      <c r="V88" s="244" t="s">
        <v>3237</v>
      </c>
      <c r="W88" s="244" t="s">
        <v>3238</v>
      </c>
      <c r="X88" s="244" t="s">
        <v>3239</v>
      </c>
      <c r="Y88" s="243">
        <v>79297048</v>
      </c>
    </row>
    <row r="89" spans="2:25" ht="12" customHeight="1">
      <c r="B89" s="305" t="s">
        <v>1281</v>
      </c>
      <c r="C89" s="286">
        <v>112986</v>
      </c>
      <c r="D89" s="288">
        <v>266591</v>
      </c>
      <c r="E89" s="256"/>
      <c r="F89" s="256"/>
      <c r="G89" s="256"/>
      <c r="H89" s="256"/>
      <c r="I89" s="256"/>
      <c r="J89"/>
      <c r="K89" s="340"/>
      <c r="L89" s="289" t="s">
        <v>2743</v>
      </c>
      <c r="M89" s="89">
        <v>34648</v>
      </c>
      <c r="N89" s="288">
        <v>39771</v>
      </c>
      <c r="O89"/>
      <c r="P89" s="49" t="s">
        <v>2183</v>
      </c>
      <c r="Q89" s="243">
        <v>42400</v>
      </c>
      <c r="R89" s="244" t="s">
        <v>2859</v>
      </c>
      <c r="S89" s="244" t="s">
        <v>3240</v>
      </c>
      <c r="T89" s="244" t="s">
        <v>3241</v>
      </c>
      <c r="U89" s="244" t="s">
        <v>3242</v>
      </c>
      <c r="V89" s="244" t="s">
        <v>3236</v>
      </c>
      <c r="W89" s="244" t="s">
        <v>2935</v>
      </c>
      <c r="X89" s="244" t="s">
        <v>3243</v>
      </c>
      <c r="Y89" s="243">
        <v>79297048</v>
      </c>
    </row>
    <row r="90" spans="2:25" ht="12" customHeight="1">
      <c r="B90" s="305" t="s">
        <v>2244</v>
      </c>
      <c r="C90" s="287">
        <v>-804</v>
      </c>
      <c r="D90" s="309">
        <v>-803</v>
      </c>
      <c r="E90" s="256"/>
      <c r="F90" s="256"/>
      <c r="G90" s="256"/>
      <c r="H90" s="256"/>
      <c r="I90" s="256"/>
      <c r="J90"/>
      <c r="K90" s="340"/>
      <c r="L90" s="289" t="s">
        <v>74</v>
      </c>
      <c r="M90" s="89">
        <v>11704</v>
      </c>
      <c r="N90" s="288">
        <v>10109</v>
      </c>
      <c r="O90"/>
      <c r="P90" s="49" t="s">
        <v>2185</v>
      </c>
      <c r="Q90" s="243">
        <v>43850</v>
      </c>
      <c r="R90" s="244" t="s">
        <v>431</v>
      </c>
      <c r="S90" s="244" t="s">
        <v>3244</v>
      </c>
      <c r="T90" s="244" t="s">
        <v>3245</v>
      </c>
      <c r="U90" s="244" t="s">
        <v>3173</v>
      </c>
      <c r="V90" s="244" t="s">
        <v>3173</v>
      </c>
      <c r="W90" s="244" t="s">
        <v>2971</v>
      </c>
      <c r="X90" s="244" t="s">
        <v>3185</v>
      </c>
      <c r="Y90" s="243">
        <v>79297048</v>
      </c>
    </row>
    <row r="91" spans="2:25" ht="12" customHeight="1">
      <c r="B91" s="305" t="s">
        <v>3196</v>
      </c>
      <c r="C91" s="286">
        <v>-12368</v>
      </c>
      <c r="D91" s="309">
        <v>-657</v>
      </c>
      <c r="E91" s="256"/>
      <c r="F91" s="256"/>
      <c r="G91" s="256"/>
      <c r="H91" s="256"/>
      <c r="I91" s="256"/>
      <c r="J91"/>
      <c r="K91" s="340"/>
      <c r="L91" s="289" t="s">
        <v>2745</v>
      </c>
      <c r="M91" s="89">
        <v>7209</v>
      </c>
      <c r="N91" s="288">
        <v>7236</v>
      </c>
      <c r="O91"/>
      <c r="P91" s="49" t="s">
        <v>2187</v>
      </c>
      <c r="Q91" s="243">
        <v>45250</v>
      </c>
      <c r="R91" s="244" t="s">
        <v>421</v>
      </c>
      <c r="S91" s="244" t="s">
        <v>3246</v>
      </c>
      <c r="T91" s="244" t="s">
        <v>3247</v>
      </c>
      <c r="U91" s="244" t="s">
        <v>3079</v>
      </c>
      <c r="V91" s="244" t="s">
        <v>3079</v>
      </c>
      <c r="W91" s="244" t="s">
        <v>3183</v>
      </c>
      <c r="X91" s="244" t="s">
        <v>3248</v>
      </c>
      <c r="Y91" s="243">
        <v>79297048</v>
      </c>
    </row>
    <row r="92" spans="2:25" ht="12" customHeight="1">
      <c r="B92" s="305" t="s">
        <v>3200</v>
      </c>
      <c r="C92" s="286">
        <v>1805</v>
      </c>
      <c r="D92" s="288">
        <v>2472</v>
      </c>
      <c r="E92" s="256"/>
      <c r="F92" s="256"/>
      <c r="G92" s="256"/>
      <c r="H92" s="256"/>
      <c r="I92" s="256"/>
      <c r="J92"/>
      <c r="K92" s="340"/>
      <c r="L92" s="289" t="s">
        <v>792</v>
      </c>
      <c r="M92" s="89">
        <v>179984</v>
      </c>
      <c r="N92" s="288">
        <v>275468</v>
      </c>
      <c r="O92"/>
      <c r="P92" s="49" t="s">
        <v>2188</v>
      </c>
      <c r="Q92" s="243">
        <v>46450</v>
      </c>
      <c r="R92" s="244" t="s">
        <v>139</v>
      </c>
      <c r="S92" s="244" t="s">
        <v>3249</v>
      </c>
      <c r="T92" s="244" t="s">
        <v>3250</v>
      </c>
      <c r="U92" s="244" t="s">
        <v>2847</v>
      </c>
      <c r="V92" s="244" t="s">
        <v>3056</v>
      </c>
      <c r="W92" s="244" t="s">
        <v>2846</v>
      </c>
      <c r="X92" s="244" t="s">
        <v>3251</v>
      </c>
      <c r="Y92" s="243">
        <v>79297048</v>
      </c>
    </row>
    <row r="93" spans="2:25" ht="12" customHeight="1">
      <c r="B93" s="305" t="s">
        <v>3252</v>
      </c>
      <c r="C93" s="286">
        <v>86723</v>
      </c>
      <c r="D93" s="288">
        <v>83515</v>
      </c>
      <c r="E93" s="256"/>
      <c r="F93" s="256"/>
      <c r="G93" s="256"/>
      <c r="H93" s="256"/>
      <c r="I93" s="256"/>
      <c r="J93"/>
      <c r="K93" s="340"/>
      <c r="L93" s="289" t="s">
        <v>2801</v>
      </c>
      <c r="M93" s="89">
        <v>-51370</v>
      </c>
      <c r="N93" s="288">
        <v>-66599</v>
      </c>
      <c r="O93"/>
      <c r="P93" s="49" t="s">
        <v>2193</v>
      </c>
      <c r="Q93" s="243">
        <v>46150</v>
      </c>
      <c r="R93" s="244" t="s">
        <v>428</v>
      </c>
      <c r="S93" s="244" t="s">
        <v>3253</v>
      </c>
      <c r="T93" s="244" t="s">
        <v>3254</v>
      </c>
      <c r="U93" s="244" t="s">
        <v>3255</v>
      </c>
      <c r="V93" s="244" t="s">
        <v>3092</v>
      </c>
      <c r="W93" s="244" t="s">
        <v>2846</v>
      </c>
      <c r="X93" s="244" t="s">
        <v>3256</v>
      </c>
      <c r="Y93" s="243">
        <v>79297048</v>
      </c>
    </row>
    <row r="94" spans="2:25" ht="12" customHeight="1">
      <c r="B94" s="310" t="s">
        <v>811</v>
      </c>
      <c r="C94" s="290">
        <v>1147181</v>
      </c>
      <c r="D94" s="291">
        <v>1018028</v>
      </c>
      <c r="E94" s="256"/>
      <c r="F94" s="256"/>
      <c r="G94" s="256"/>
      <c r="H94" s="256"/>
      <c r="I94" s="256"/>
      <c r="J94"/>
      <c r="K94" s="340"/>
      <c r="L94" s="289" t="s">
        <v>773</v>
      </c>
      <c r="M94" s="89">
        <v>59248</v>
      </c>
      <c r="N94" s="288">
        <v>61462</v>
      </c>
      <c r="O94"/>
      <c r="P94" s="49" t="s">
        <v>2196</v>
      </c>
      <c r="Q94" s="243">
        <v>47400</v>
      </c>
      <c r="R94" s="244" t="s">
        <v>203</v>
      </c>
      <c r="S94" s="244" t="s">
        <v>3257</v>
      </c>
      <c r="T94" s="244" t="s">
        <v>3258</v>
      </c>
      <c r="U94" s="244" t="s">
        <v>3085</v>
      </c>
      <c r="V94" s="244" t="s">
        <v>2834</v>
      </c>
      <c r="W94" s="244" t="s">
        <v>2852</v>
      </c>
      <c r="X94" s="244" t="s">
        <v>3259</v>
      </c>
      <c r="Y94" s="243">
        <v>79266269</v>
      </c>
    </row>
    <row r="95" spans="2:25" ht="12" customHeight="1">
      <c r="B95" s="256"/>
      <c r="C95" s="256"/>
      <c r="D95" s="256"/>
      <c r="E95" s="256"/>
      <c r="F95" s="256"/>
      <c r="G95" s="256"/>
      <c r="H95" s="256"/>
      <c r="I95" s="256"/>
      <c r="J95"/>
      <c r="K95" s="340"/>
      <c r="L95" s="289" t="s">
        <v>3260</v>
      </c>
      <c r="M95" s="89">
        <v>5162</v>
      </c>
      <c r="N95" s="288">
        <v>4982</v>
      </c>
      <c r="O95"/>
      <c r="P95" s="49" t="s">
        <v>2197</v>
      </c>
      <c r="Q95" s="243">
        <v>47750</v>
      </c>
      <c r="R95" s="244" t="s">
        <v>256</v>
      </c>
      <c r="S95" s="244" t="s">
        <v>3261</v>
      </c>
      <c r="T95" s="244" t="s">
        <v>3262</v>
      </c>
      <c r="U95" s="244" t="s">
        <v>3263</v>
      </c>
      <c r="V95" s="244" t="s">
        <v>3264</v>
      </c>
      <c r="W95" s="244" t="s">
        <v>3265</v>
      </c>
      <c r="X95" s="244" t="s">
        <v>3266</v>
      </c>
      <c r="Y95" s="243">
        <v>79266269</v>
      </c>
    </row>
    <row r="96" spans="2:25" ht="12" customHeight="1">
      <c r="B96" s="256"/>
      <c r="C96" s="256"/>
      <c r="D96" s="256"/>
      <c r="E96" s="256"/>
      <c r="F96" s="256"/>
      <c r="G96" s="256"/>
      <c r="H96" s="256"/>
      <c r="I96" s="256"/>
      <c r="J96"/>
      <c r="K96" s="340"/>
      <c r="L96" s="289" t="s">
        <v>3267</v>
      </c>
      <c r="M96" s="89">
        <v>-26304</v>
      </c>
      <c r="N96" s="288">
        <v>118314</v>
      </c>
      <c r="O96"/>
      <c r="P96" s="49" t="s">
        <v>2200</v>
      </c>
      <c r="Q96" s="243">
        <v>47600</v>
      </c>
      <c r="R96" s="244" t="s">
        <v>259</v>
      </c>
      <c r="S96" s="244" t="s">
        <v>3268</v>
      </c>
      <c r="T96" s="244" t="s">
        <v>3269</v>
      </c>
      <c r="U96" s="244" t="s">
        <v>3115</v>
      </c>
      <c r="V96" s="244" t="s">
        <v>3270</v>
      </c>
      <c r="W96" s="244" t="s">
        <v>2852</v>
      </c>
      <c r="X96" s="244" t="s">
        <v>3271</v>
      </c>
      <c r="Y96" s="243">
        <v>79266269</v>
      </c>
    </row>
    <row r="97" spans="2:25" ht="12" customHeight="1">
      <c r="B97" s="256"/>
      <c r="C97" s="256"/>
      <c r="D97" s="256"/>
      <c r="E97" s="256"/>
      <c r="F97" s="256"/>
      <c r="G97" s="256"/>
      <c r="H97" s="256"/>
      <c r="I97" s="256"/>
      <c r="J97"/>
      <c r="K97" s="340"/>
      <c r="L97" s="289" t="s">
        <v>3272</v>
      </c>
      <c r="M97" s="89">
        <v>12428</v>
      </c>
      <c r="N97" s="309">
        <v>372</v>
      </c>
      <c r="O97"/>
      <c r="P97" s="49" t="s">
        <v>2201</v>
      </c>
      <c r="Q97" s="243">
        <v>47400</v>
      </c>
      <c r="R97" s="244" t="s">
        <v>3273</v>
      </c>
      <c r="S97" s="244" t="s">
        <v>3274</v>
      </c>
      <c r="T97" s="244" t="s">
        <v>3275</v>
      </c>
      <c r="U97" s="244" t="s">
        <v>3043</v>
      </c>
      <c r="V97" s="244" t="s">
        <v>3134</v>
      </c>
      <c r="W97" s="244" t="s">
        <v>3276</v>
      </c>
      <c r="X97" s="244" t="s">
        <v>3259</v>
      </c>
      <c r="Y97" s="243">
        <v>79266269</v>
      </c>
    </row>
    <row r="98" spans="2:25" ht="12" customHeight="1">
      <c r="B98" s="283" t="s">
        <v>3277</v>
      </c>
      <c r="C98" s="241"/>
      <c r="D98" s="241"/>
      <c r="E98" s="241"/>
      <c r="F98" s="241"/>
      <c r="G98" s="241"/>
      <c r="H98" s="241"/>
      <c r="I98" s="241"/>
      <c r="J98"/>
      <c r="K98" s="340"/>
      <c r="L98" s="289" t="s">
        <v>3278</v>
      </c>
      <c r="M98" s="263" t="s">
        <v>115</v>
      </c>
      <c r="N98" s="288">
        <v>1724</v>
      </c>
      <c r="O98"/>
      <c r="P98" s="49" t="s">
        <v>2204</v>
      </c>
      <c r="Q98" s="243">
        <v>44350</v>
      </c>
      <c r="R98" s="244" t="s">
        <v>244</v>
      </c>
      <c r="S98" s="244" t="s">
        <v>3279</v>
      </c>
      <c r="T98" s="244" t="s">
        <v>3280</v>
      </c>
      <c r="U98" s="244" t="s">
        <v>2966</v>
      </c>
      <c r="V98" s="244" t="s">
        <v>3281</v>
      </c>
      <c r="W98" s="244" t="s">
        <v>2983</v>
      </c>
      <c r="X98" s="244" t="s">
        <v>3282</v>
      </c>
      <c r="Y98" s="243">
        <v>79266269</v>
      </c>
    </row>
    <row r="99" spans="2:25" ht="12" customHeight="1">
      <c r="B99" s="301"/>
      <c r="C99" s="241"/>
      <c r="D99" s="241"/>
      <c r="E99" s="241"/>
      <c r="F99" s="241"/>
      <c r="G99" s="241"/>
      <c r="H99" s="241"/>
      <c r="I99" s="241"/>
      <c r="J99"/>
      <c r="K99" s="340"/>
      <c r="L99" s="289" t="s">
        <v>3283</v>
      </c>
      <c r="M99" s="263">
        <v>79</v>
      </c>
      <c r="N99" s="309">
        <v>16</v>
      </c>
      <c r="O99"/>
      <c r="P99" s="49" t="s">
        <v>2206</v>
      </c>
      <c r="Q99" s="243">
        <v>43650</v>
      </c>
      <c r="R99" s="244" t="s">
        <v>333</v>
      </c>
      <c r="S99" s="244" t="s">
        <v>3284</v>
      </c>
      <c r="T99" s="244" t="s">
        <v>3285</v>
      </c>
      <c r="U99" s="244" t="s">
        <v>3039</v>
      </c>
      <c r="V99" s="244" t="s">
        <v>2966</v>
      </c>
      <c r="W99" s="244" t="s">
        <v>3218</v>
      </c>
      <c r="X99" s="244" t="s">
        <v>3286</v>
      </c>
      <c r="Y99" s="243">
        <v>79266269</v>
      </c>
    </row>
    <row r="100" spans="2:25" ht="12" customHeight="1">
      <c r="B100" s="283" t="s">
        <v>3287</v>
      </c>
      <c r="C100" s="241"/>
      <c r="D100" s="241"/>
      <c r="E100" s="241"/>
      <c r="F100" s="241"/>
      <c r="G100" s="241"/>
      <c r="H100" s="241"/>
      <c r="I100" s="241"/>
      <c r="J100"/>
      <c r="K100" s="340"/>
      <c r="L100" s="289" t="s">
        <v>3288</v>
      </c>
      <c r="M100" s="263">
        <v>-131</v>
      </c>
      <c r="N100" s="288">
        <v>2186</v>
      </c>
      <c r="O100"/>
      <c r="P100" s="49" t="s">
        <v>2207</v>
      </c>
      <c r="Q100" s="243">
        <v>43100</v>
      </c>
      <c r="R100" s="244" t="s">
        <v>355</v>
      </c>
      <c r="S100" s="244" t="s">
        <v>3289</v>
      </c>
      <c r="T100" s="244" t="s">
        <v>3290</v>
      </c>
      <c r="U100" s="244" t="s">
        <v>2984</v>
      </c>
      <c r="V100" s="244" t="s">
        <v>2977</v>
      </c>
      <c r="W100" s="244" t="s">
        <v>3034</v>
      </c>
      <c r="X100" s="244" t="s">
        <v>3291</v>
      </c>
      <c r="Y100" s="243">
        <v>79266269</v>
      </c>
    </row>
    <row r="101" spans="2:25" ht="12" customHeight="1">
      <c r="B101" s="316" t="s">
        <v>1332</v>
      </c>
      <c r="C101" s="241"/>
      <c r="D101" s="241"/>
      <c r="E101" s="241"/>
      <c r="F101" s="241"/>
      <c r="G101" s="241"/>
      <c r="H101" s="241"/>
      <c r="I101" s="241"/>
      <c r="J101"/>
      <c r="K101" s="340"/>
      <c r="L101" s="289" t="s">
        <v>2761</v>
      </c>
      <c r="M101" s="263" t="s">
        <v>115</v>
      </c>
      <c r="N101" s="288">
        <v>22934</v>
      </c>
      <c r="O101"/>
      <c r="P101" s="49" t="s">
        <v>2209</v>
      </c>
      <c r="Q101" s="243">
        <v>43750</v>
      </c>
      <c r="R101" s="244" t="s">
        <v>207</v>
      </c>
      <c r="S101" s="244" t="s">
        <v>3292</v>
      </c>
      <c r="T101" s="244" t="s">
        <v>3293</v>
      </c>
      <c r="U101" s="244" t="s">
        <v>3294</v>
      </c>
      <c r="V101" s="244" t="s">
        <v>2841</v>
      </c>
      <c r="W101" s="244" t="s">
        <v>3189</v>
      </c>
      <c r="X101" s="244" t="s">
        <v>3295</v>
      </c>
      <c r="Y101" s="243">
        <v>79266269</v>
      </c>
    </row>
    <row r="102" spans="2:25" ht="12" customHeight="1">
      <c r="B102" s="1186" t="s">
        <v>1286</v>
      </c>
      <c r="C102" s="1187"/>
      <c r="D102" s="1095" t="s">
        <v>2490</v>
      </c>
      <c r="E102" s="1188"/>
      <c r="F102" s="1096"/>
      <c r="G102" s="1095" t="s">
        <v>2537</v>
      </c>
      <c r="H102" s="1188"/>
      <c r="I102" s="1097"/>
      <c r="J102"/>
      <c r="K102" s="340"/>
      <c r="L102" s="289" t="s">
        <v>3296</v>
      </c>
      <c r="M102" s="89">
        <v>27470</v>
      </c>
      <c r="N102" s="288">
        <v>-57897</v>
      </c>
      <c r="O102"/>
      <c r="P102" s="49" t="s">
        <v>2211</v>
      </c>
      <c r="Q102" s="243">
        <v>44250</v>
      </c>
      <c r="R102" s="244" t="s">
        <v>207</v>
      </c>
      <c r="S102" s="244" t="s">
        <v>3297</v>
      </c>
      <c r="T102" s="244" t="s">
        <v>3298</v>
      </c>
      <c r="U102" s="244" t="s">
        <v>3299</v>
      </c>
      <c r="V102" s="244" t="s">
        <v>3162</v>
      </c>
      <c r="W102" s="244" t="s">
        <v>2850</v>
      </c>
      <c r="X102" s="244" t="s">
        <v>3300</v>
      </c>
      <c r="Y102" s="243">
        <v>79266269</v>
      </c>
    </row>
    <row r="103" spans="2:25" ht="12" customHeight="1">
      <c r="B103" s="1151"/>
      <c r="C103" s="1152"/>
      <c r="D103" s="284" t="s">
        <v>3301</v>
      </c>
      <c r="E103" s="284" t="s">
        <v>1400</v>
      </c>
      <c r="F103" s="284" t="s">
        <v>811</v>
      </c>
      <c r="G103" s="284" t="s">
        <v>3301</v>
      </c>
      <c r="H103" s="284" t="s">
        <v>1400</v>
      </c>
      <c r="I103" s="285" t="s">
        <v>811</v>
      </c>
      <c r="J103"/>
      <c r="K103" s="340"/>
      <c r="L103" s="289" t="s">
        <v>3302</v>
      </c>
      <c r="M103" s="89">
        <v>65463</v>
      </c>
      <c r="N103" s="288">
        <v>-93625</v>
      </c>
      <c r="O103"/>
      <c r="P103" s="49" t="s">
        <v>2212</v>
      </c>
      <c r="Q103" s="243">
        <v>44750</v>
      </c>
      <c r="R103" s="244" t="s">
        <v>331</v>
      </c>
      <c r="S103" s="244" t="s">
        <v>3303</v>
      </c>
      <c r="T103" s="244" t="s">
        <v>3304</v>
      </c>
      <c r="U103" s="244" t="s">
        <v>3305</v>
      </c>
      <c r="V103" s="244" t="s">
        <v>3065</v>
      </c>
      <c r="W103" s="244" t="s">
        <v>3188</v>
      </c>
      <c r="X103" s="244" t="s">
        <v>3306</v>
      </c>
      <c r="Y103" s="243">
        <v>79266269</v>
      </c>
    </row>
    <row r="104" spans="2:25" ht="12" customHeight="1">
      <c r="B104" s="1098" t="s">
        <v>3307</v>
      </c>
      <c r="C104" s="1099"/>
      <c r="D104" s="1099"/>
      <c r="E104" s="1099"/>
      <c r="F104" s="1099"/>
      <c r="G104" s="1099"/>
      <c r="H104" s="1099"/>
      <c r="I104" s="1100"/>
      <c r="J104"/>
      <c r="K104" s="340"/>
      <c r="L104" s="289" t="s">
        <v>3308</v>
      </c>
      <c r="M104" s="89">
        <v>-46257</v>
      </c>
      <c r="N104" s="288">
        <v>153087</v>
      </c>
      <c r="O104"/>
      <c r="P104" s="49" t="s">
        <v>2215</v>
      </c>
      <c r="Q104" s="243">
        <v>44850</v>
      </c>
      <c r="R104" s="244" t="s">
        <v>331</v>
      </c>
      <c r="S104" s="244" t="s">
        <v>3309</v>
      </c>
      <c r="T104" s="244" t="s">
        <v>3310</v>
      </c>
      <c r="U104" s="244" t="s">
        <v>3281</v>
      </c>
      <c r="V104" s="244" t="s">
        <v>2837</v>
      </c>
      <c r="W104" s="244" t="s">
        <v>3237</v>
      </c>
      <c r="X104" s="244" t="s">
        <v>3311</v>
      </c>
      <c r="Y104" s="243">
        <v>79266269</v>
      </c>
    </row>
    <row r="105" spans="2:25" ht="12" customHeight="1">
      <c r="B105" s="1144" t="s">
        <v>1391</v>
      </c>
      <c r="C105" s="289" t="s">
        <v>2198</v>
      </c>
      <c r="D105" s="286">
        <v>1938507</v>
      </c>
      <c r="E105" s="286">
        <v>-166021</v>
      </c>
      <c r="F105" s="286">
        <v>1772486</v>
      </c>
      <c r="G105" s="286">
        <v>2678740</v>
      </c>
      <c r="H105" s="286">
        <v>-111833</v>
      </c>
      <c r="I105" s="288">
        <v>2566907</v>
      </c>
      <c r="J105"/>
      <c r="K105" s="340"/>
      <c r="L105" s="289" t="s">
        <v>3312</v>
      </c>
      <c r="M105" s="89">
        <v>29149</v>
      </c>
      <c r="N105" s="288">
        <v>44449</v>
      </c>
      <c r="O105"/>
      <c r="P105" s="49" t="s">
        <v>2216</v>
      </c>
      <c r="Q105" s="243">
        <v>44950</v>
      </c>
      <c r="R105" s="244" t="s">
        <v>3313</v>
      </c>
      <c r="S105" s="244" t="s">
        <v>3314</v>
      </c>
      <c r="T105" s="244" t="s">
        <v>3315</v>
      </c>
      <c r="U105" s="244" t="s">
        <v>3168</v>
      </c>
      <c r="V105" s="244" t="s">
        <v>3194</v>
      </c>
      <c r="W105" s="244" t="s">
        <v>2853</v>
      </c>
      <c r="X105" s="244" t="s">
        <v>3316</v>
      </c>
      <c r="Y105" s="243">
        <v>79266269</v>
      </c>
    </row>
    <row r="106" spans="2:25" ht="12" customHeight="1">
      <c r="B106" s="1145"/>
      <c r="C106" s="289" t="s">
        <v>2205</v>
      </c>
      <c r="D106" s="286">
        <v>196979</v>
      </c>
      <c r="E106" s="287">
        <v>-885</v>
      </c>
      <c r="F106" s="286">
        <v>196094</v>
      </c>
      <c r="G106" s="286">
        <v>97927</v>
      </c>
      <c r="H106" s="287" t="s">
        <v>115</v>
      </c>
      <c r="I106" s="288">
        <v>97927</v>
      </c>
      <c r="J106"/>
      <c r="K106" s="340"/>
      <c r="L106" s="289" t="s">
        <v>3317</v>
      </c>
      <c r="M106" s="263">
        <v>-247</v>
      </c>
      <c r="N106" s="288">
        <v>-95818</v>
      </c>
      <c r="O106"/>
      <c r="P106" s="49" t="s">
        <v>2217</v>
      </c>
      <c r="Q106" s="243">
        <v>43600</v>
      </c>
      <c r="R106" s="244" t="s">
        <v>248</v>
      </c>
      <c r="S106" s="244" t="s">
        <v>3318</v>
      </c>
      <c r="T106" s="244" t="s">
        <v>3319</v>
      </c>
      <c r="U106" s="244" t="s">
        <v>3320</v>
      </c>
      <c r="V106" s="244" t="s">
        <v>2841</v>
      </c>
      <c r="W106" s="244" t="s">
        <v>2850</v>
      </c>
      <c r="X106" s="244" t="s">
        <v>3321</v>
      </c>
      <c r="Y106" s="243">
        <v>79266269</v>
      </c>
    </row>
    <row r="107" spans="2:25" ht="12" customHeight="1">
      <c r="B107" s="1145"/>
      <c r="C107" s="289" t="s">
        <v>2861</v>
      </c>
      <c r="D107" s="286">
        <v>1841687</v>
      </c>
      <c r="E107" s="286">
        <v>-114381</v>
      </c>
      <c r="F107" s="286">
        <v>1727306</v>
      </c>
      <c r="G107" s="286">
        <v>1565091</v>
      </c>
      <c r="H107" s="286">
        <v>-44155</v>
      </c>
      <c r="I107" s="288">
        <v>1520936</v>
      </c>
      <c r="J107"/>
      <c r="K107" s="340"/>
      <c r="L107" s="289" t="s">
        <v>2210</v>
      </c>
      <c r="M107" s="89">
        <v>117386</v>
      </c>
      <c r="N107" s="288">
        <v>94200</v>
      </c>
      <c r="O107"/>
      <c r="P107" s="49" t="s">
        <v>2218</v>
      </c>
      <c r="Q107" s="243">
        <v>42950</v>
      </c>
      <c r="R107" s="244" t="s">
        <v>353</v>
      </c>
      <c r="S107" s="244" t="s">
        <v>3322</v>
      </c>
      <c r="T107" s="244" t="s">
        <v>3323</v>
      </c>
      <c r="U107" s="244" t="s">
        <v>3208</v>
      </c>
      <c r="V107" s="244" t="s">
        <v>3188</v>
      </c>
      <c r="W107" s="244" t="s">
        <v>3242</v>
      </c>
      <c r="X107" s="244" t="s">
        <v>3324</v>
      </c>
      <c r="Y107" s="243">
        <v>79266269</v>
      </c>
    </row>
    <row r="108" spans="2:25" ht="12" customHeight="1">
      <c r="B108" s="1145"/>
      <c r="C108" s="289" t="s">
        <v>3325</v>
      </c>
      <c r="D108" s="286">
        <v>12587</v>
      </c>
      <c r="E108" s="287" t="s">
        <v>115</v>
      </c>
      <c r="F108" s="286">
        <v>12587</v>
      </c>
      <c r="G108" s="286">
        <v>78449</v>
      </c>
      <c r="H108" s="287" t="s">
        <v>115</v>
      </c>
      <c r="I108" s="288">
        <v>78449</v>
      </c>
      <c r="J108"/>
      <c r="K108" s="340"/>
      <c r="L108" s="289" t="s">
        <v>3326</v>
      </c>
      <c r="M108" s="89">
        <v>-1223</v>
      </c>
      <c r="N108" s="288">
        <v>-1951</v>
      </c>
      <c r="O108"/>
      <c r="P108" s="49" t="s">
        <v>2219</v>
      </c>
      <c r="Q108" s="243">
        <v>42350</v>
      </c>
      <c r="R108" s="244" t="s">
        <v>423</v>
      </c>
      <c r="S108" s="244" t="s">
        <v>3327</v>
      </c>
      <c r="T108" s="244" t="s">
        <v>3328</v>
      </c>
      <c r="U108" s="244" t="s">
        <v>2927</v>
      </c>
      <c r="V108" s="244" t="s">
        <v>3035</v>
      </c>
      <c r="W108" s="244" t="s">
        <v>3329</v>
      </c>
      <c r="X108" s="244" t="s">
        <v>3330</v>
      </c>
      <c r="Y108" s="243">
        <v>79266269</v>
      </c>
    </row>
    <row r="109" spans="2:25" ht="12" customHeight="1">
      <c r="B109" s="1145"/>
      <c r="C109" s="289" t="s">
        <v>3331</v>
      </c>
      <c r="D109" s="286">
        <v>12643</v>
      </c>
      <c r="E109" s="287">
        <v>-254</v>
      </c>
      <c r="F109" s="286">
        <v>12389</v>
      </c>
      <c r="G109" s="286">
        <v>12238</v>
      </c>
      <c r="H109" s="287">
        <v>-834</v>
      </c>
      <c r="I109" s="288">
        <v>11404</v>
      </c>
      <c r="J109"/>
      <c r="K109" s="340"/>
      <c r="L109" s="289" t="s">
        <v>3332</v>
      </c>
      <c r="M109" s="263">
        <v>113</v>
      </c>
      <c r="N109" s="288">
        <v>-1154</v>
      </c>
      <c r="O109"/>
      <c r="P109" s="49" t="s">
        <v>2221</v>
      </c>
      <c r="Q109" s="243">
        <v>41150</v>
      </c>
      <c r="R109" s="244" t="s">
        <v>3313</v>
      </c>
      <c r="S109" s="244" t="s">
        <v>3333</v>
      </c>
      <c r="T109" s="244" t="s">
        <v>3334</v>
      </c>
      <c r="U109" s="244" t="s">
        <v>3335</v>
      </c>
      <c r="V109" s="244" t="s">
        <v>3017</v>
      </c>
      <c r="W109" s="244" t="s">
        <v>3336</v>
      </c>
      <c r="X109" s="244" t="s">
        <v>3337</v>
      </c>
      <c r="Y109" s="243">
        <v>79266269</v>
      </c>
    </row>
    <row r="110" spans="2:25" ht="12" customHeight="1">
      <c r="B110" s="1146"/>
      <c r="C110" s="324" t="s">
        <v>3338</v>
      </c>
      <c r="D110" s="286">
        <v>4002403</v>
      </c>
      <c r="E110" s="286">
        <v>-281541</v>
      </c>
      <c r="F110" s="286">
        <v>3720862</v>
      </c>
      <c r="G110" s="286">
        <v>4432445</v>
      </c>
      <c r="H110" s="286">
        <v>-156822</v>
      </c>
      <c r="I110" s="288">
        <v>4275623</v>
      </c>
      <c r="J110"/>
      <c r="K110" s="340"/>
      <c r="L110" s="289" t="s">
        <v>3339</v>
      </c>
      <c r="M110" s="89">
        <v>27242</v>
      </c>
      <c r="N110" s="309" t="s">
        <v>115</v>
      </c>
      <c r="O110"/>
      <c r="P110" s="49" t="s">
        <v>2222</v>
      </c>
      <c r="Q110" s="243">
        <v>39800</v>
      </c>
      <c r="R110" s="244" t="s">
        <v>252</v>
      </c>
      <c r="S110" s="244" t="s">
        <v>3340</v>
      </c>
      <c r="T110" s="244" t="s">
        <v>3341</v>
      </c>
      <c r="U110" s="244" t="s">
        <v>3342</v>
      </c>
      <c r="V110" s="244" t="s">
        <v>3343</v>
      </c>
      <c r="W110" s="244" t="s">
        <v>3344</v>
      </c>
      <c r="X110" s="244" t="s">
        <v>3345</v>
      </c>
      <c r="Y110" s="243">
        <v>79266269</v>
      </c>
    </row>
    <row r="111" spans="2:25" ht="12" customHeight="1">
      <c r="B111" s="1144" t="s">
        <v>2858</v>
      </c>
      <c r="C111" s="289" t="s">
        <v>1288</v>
      </c>
      <c r="D111" s="286">
        <v>624853</v>
      </c>
      <c r="E111" s="286">
        <v>-215802</v>
      </c>
      <c r="F111" s="286">
        <v>409051</v>
      </c>
      <c r="G111" s="286">
        <v>566262</v>
      </c>
      <c r="H111" s="286">
        <v>-173635</v>
      </c>
      <c r="I111" s="288">
        <v>392627</v>
      </c>
      <c r="J111"/>
      <c r="K111" s="340"/>
      <c r="L111" s="289" t="s">
        <v>3346</v>
      </c>
      <c r="M111" s="89">
        <v>1280</v>
      </c>
      <c r="N111" s="309" t="s">
        <v>115</v>
      </c>
      <c r="O111"/>
      <c r="P111" s="49" t="s">
        <v>2223</v>
      </c>
      <c r="Q111" s="243">
        <v>39350</v>
      </c>
      <c r="R111" s="244" t="s">
        <v>232</v>
      </c>
      <c r="S111" s="244" t="s">
        <v>3347</v>
      </c>
      <c r="T111" s="244" t="s">
        <v>3348</v>
      </c>
      <c r="U111" s="244" t="s">
        <v>3349</v>
      </c>
      <c r="V111" s="244" t="s">
        <v>3343</v>
      </c>
      <c r="W111" s="244" t="s">
        <v>3350</v>
      </c>
      <c r="X111" s="244" t="s">
        <v>3351</v>
      </c>
      <c r="Y111" s="243">
        <v>79266269</v>
      </c>
    </row>
    <row r="112" spans="2:25" ht="12" customHeight="1">
      <c r="B112" s="1145"/>
      <c r="C112" s="289" t="s">
        <v>2502</v>
      </c>
      <c r="D112" s="286">
        <v>44159</v>
      </c>
      <c r="E112" s="286">
        <v>-22767</v>
      </c>
      <c r="F112" s="286">
        <v>21392</v>
      </c>
      <c r="G112" s="286">
        <v>35226</v>
      </c>
      <c r="H112" s="286">
        <v>-14402</v>
      </c>
      <c r="I112" s="288">
        <v>20824</v>
      </c>
      <c r="J112"/>
      <c r="K112" s="340"/>
      <c r="L112" s="289" t="s">
        <v>3352</v>
      </c>
      <c r="M112" s="263" t="s">
        <v>115</v>
      </c>
      <c r="N112" s="309">
        <v>577</v>
      </c>
      <c r="O112"/>
      <c r="P112" s="49" t="s">
        <v>2224</v>
      </c>
      <c r="Q112" s="243">
        <v>39350</v>
      </c>
      <c r="R112" s="244" t="s">
        <v>434</v>
      </c>
      <c r="S112" s="244" t="s">
        <v>3353</v>
      </c>
      <c r="T112" s="244" t="s">
        <v>3354</v>
      </c>
      <c r="U112" s="244" t="s">
        <v>3355</v>
      </c>
      <c r="V112" s="244" t="s">
        <v>2927</v>
      </c>
      <c r="W112" s="244" t="s">
        <v>3356</v>
      </c>
      <c r="X112" s="244" t="s">
        <v>3351</v>
      </c>
      <c r="Y112" s="243">
        <v>79266269</v>
      </c>
    </row>
    <row r="113" spans="2:25" ht="12" customHeight="1">
      <c r="B113" s="1145"/>
      <c r="C113" s="289" t="s">
        <v>1289</v>
      </c>
      <c r="D113" s="286">
        <v>227684</v>
      </c>
      <c r="E113" s="286">
        <v>-81605</v>
      </c>
      <c r="F113" s="286">
        <v>146079</v>
      </c>
      <c r="G113" s="286">
        <v>164563</v>
      </c>
      <c r="H113" s="286">
        <v>-90357</v>
      </c>
      <c r="I113" s="288">
        <v>74206</v>
      </c>
      <c r="J113"/>
      <c r="K113" s="340"/>
      <c r="L113" s="289" t="s">
        <v>3357</v>
      </c>
      <c r="M113" s="89">
        <v>7448</v>
      </c>
      <c r="N113" s="288">
        <v>13240</v>
      </c>
      <c r="O113"/>
      <c r="P113" s="49" t="s">
        <v>2226</v>
      </c>
      <c r="Q113" s="243">
        <v>41050</v>
      </c>
      <c r="R113" s="244" t="s">
        <v>428</v>
      </c>
      <c r="S113" s="244" t="s">
        <v>3358</v>
      </c>
      <c r="T113" s="244" t="s">
        <v>3359</v>
      </c>
      <c r="U113" s="244" t="s">
        <v>2998</v>
      </c>
      <c r="V113" s="244" t="s">
        <v>2950</v>
      </c>
      <c r="W113" s="244" t="s">
        <v>3360</v>
      </c>
      <c r="X113" s="244" t="s">
        <v>3361</v>
      </c>
      <c r="Y113" s="243">
        <v>79266269</v>
      </c>
    </row>
    <row r="114" spans="2:25" ht="12" customHeight="1">
      <c r="B114" s="1146"/>
      <c r="C114" s="324" t="s">
        <v>3338</v>
      </c>
      <c r="D114" s="286">
        <v>896696</v>
      </c>
      <c r="E114" s="286">
        <v>-320174</v>
      </c>
      <c r="F114" s="286">
        <v>576522</v>
      </c>
      <c r="G114" s="286">
        <v>766051</v>
      </c>
      <c r="H114" s="286">
        <v>-278394</v>
      </c>
      <c r="I114" s="288">
        <v>487657</v>
      </c>
      <c r="J114"/>
      <c r="K114" s="340"/>
      <c r="L114" s="325" t="s">
        <v>3362</v>
      </c>
      <c r="M114" s="286">
        <v>17488</v>
      </c>
      <c r="N114" s="309">
        <v>100</v>
      </c>
      <c r="O114"/>
      <c r="P114" s="49" t="s">
        <v>2227</v>
      </c>
      <c r="Q114" s="243">
        <v>42300</v>
      </c>
      <c r="R114" s="244" t="s">
        <v>203</v>
      </c>
      <c r="S114" s="244" t="s">
        <v>3363</v>
      </c>
      <c r="T114" s="244" t="s">
        <v>3364</v>
      </c>
      <c r="U114" s="244" t="s">
        <v>3365</v>
      </c>
      <c r="V114" s="244" t="s">
        <v>3016</v>
      </c>
      <c r="W114" s="244" t="s">
        <v>3366</v>
      </c>
      <c r="X114" s="244" t="s">
        <v>3367</v>
      </c>
      <c r="Y114" s="243">
        <v>79266269</v>
      </c>
    </row>
    <row r="115" spans="2:25" ht="12" customHeight="1">
      <c r="B115" s="1133" t="s">
        <v>3368</v>
      </c>
      <c r="C115" s="1135"/>
      <c r="D115" s="286">
        <v>4899100</v>
      </c>
      <c r="E115" s="286">
        <v>-601715</v>
      </c>
      <c r="F115" s="286">
        <v>4297384</v>
      </c>
      <c r="G115" s="286">
        <v>5198496</v>
      </c>
      <c r="H115" s="286">
        <v>-435216</v>
      </c>
      <c r="I115" s="288">
        <v>4763280</v>
      </c>
      <c r="J115"/>
      <c r="K115" s="340"/>
      <c r="L115" s="325" t="s">
        <v>3369</v>
      </c>
      <c r="M115" s="286">
        <v>-4786</v>
      </c>
      <c r="N115" s="309">
        <v>-25</v>
      </c>
      <c r="O115"/>
      <c r="P115" s="49" t="s">
        <v>2228</v>
      </c>
      <c r="Q115" s="243">
        <v>42650</v>
      </c>
      <c r="R115" s="244" t="s">
        <v>205</v>
      </c>
      <c r="S115" s="244" t="s">
        <v>3370</v>
      </c>
      <c r="T115" s="244" t="s">
        <v>3371</v>
      </c>
      <c r="U115" s="244" t="s">
        <v>3189</v>
      </c>
      <c r="V115" s="244" t="s">
        <v>3184</v>
      </c>
      <c r="W115" s="244" t="s">
        <v>3218</v>
      </c>
      <c r="X115" s="244" t="s">
        <v>3372</v>
      </c>
      <c r="Y115" s="243">
        <v>79266269</v>
      </c>
    </row>
    <row r="116" spans="2:25" ht="12" customHeight="1">
      <c r="B116" s="1098" t="s">
        <v>3373</v>
      </c>
      <c r="C116" s="1099"/>
      <c r="D116" s="1099"/>
      <c r="E116" s="1099"/>
      <c r="F116" s="1099"/>
      <c r="G116" s="1099"/>
      <c r="H116" s="1099"/>
      <c r="I116" s="1100"/>
      <c r="J116"/>
      <c r="K116" s="340"/>
      <c r="L116" s="325" t="s">
        <v>3374</v>
      </c>
      <c r="M116" s="286">
        <v>-1374</v>
      </c>
      <c r="N116" s="309" t="s">
        <v>115</v>
      </c>
      <c r="O116"/>
      <c r="P116" s="49" t="s">
        <v>2229</v>
      </c>
      <c r="Q116" s="243">
        <v>42400</v>
      </c>
      <c r="R116" s="244" t="s">
        <v>433</v>
      </c>
      <c r="S116" s="244" t="s">
        <v>3375</v>
      </c>
      <c r="T116" s="244" t="s">
        <v>3376</v>
      </c>
      <c r="U116" s="244" t="s">
        <v>3023</v>
      </c>
      <c r="V116" s="244" t="s">
        <v>2960</v>
      </c>
      <c r="W116" s="244" t="s">
        <v>2961</v>
      </c>
      <c r="X116" s="244" t="s">
        <v>3377</v>
      </c>
      <c r="Y116" s="243">
        <v>78884709</v>
      </c>
    </row>
    <row r="117" spans="2:25" ht="12" customHeight="1">
      <c r="B117" s="1144" t="s">
        <v>3378</v>
      </c>
      <c r="C117" s="289" t="s">
        <v>2891</v>
      </c>
      <c r="D117" s="286">
        <v>76053</v>
      </c>
      <c r="E117" s="287" t="s">
        <v>115</v>
      </c>
      <c r="F117" s="286">
        <v>76053</v>
      </c>
      <c r="G117" s="286">
        <v>76828</v>
      </c>
      <c r="H117" s="287" t="s">
        <v>115</v>
      </c>
      <c r="I117" s="288">
        <v>76828</v>
      </c>
      <c r="J117"/>
      <c r="K117" s="340"/>
      <c r="L117" s="325" t="s">
        <v>3379</v>
      </c>
      <c r="M117" s="286">
        <v>-6501</v>
      </c>
      <c r="N117" s="288">
        <v>6088</v>
      </c>
      <c r="O117"/>
      <c r="P117" s="49" t="s">
        <v>2230</v>
      </c>
      <c r="Q117" s="243">
        <v>41550</v>
      </c>
      <c r="R117" s="244" t="s">
        <v>360</v>
      </c>
      <c r="S117" s="244" t="s">
        <v>3380</v>
      </c>
      <c r="T117" s="244" t="s">
        <v>3381</v>
      </c>
      <c r="U117" s="244" t="s">
        <v>2955</v>
      </c>
      <c r="V117" s="244" t="s">
        <v>3366</v>
      </c>
      <c r="W117" s="244" t="s">
        <v>3382</v>
      </c>
      <c r="X117" s="244" t="s">
        <v>3383</v>
      </c>
      <c r="Y117" s="243">
        <v>78884709</v>
      </c>
    </row>
    <row r="118" spans="2:25" ht="12" customHeight="1">
      <c r="B118" s="1145"/>
      <c r="C118" s="289" t="s">
        <v>2892</v>
      </c>
      <c r="D118" s="286">
        <v>748510</v>
      </c>
      <c r="E118" s="286">
        <v>-269215</v>
      </c>
      <c r="F118" s="286">
        <v>479295</v>
      </c>
      <c r="G118" s="286">
        <v>740653</v>
      </c>
      <c r="H118" s="286">
        <v>-243216</v>
      </c>
      <c r="I118" s="288">
        <v>497437</v>
      </c>
      <c r="J118"/>
      <c r="K118" s="340"/>
      <c r="L118" s="325" t="s">
        <v>722</v>
      </c>
      <c r="M118" s="286">
        <v>2629</v>
      </c>
      <c r="N118" s="288">
        <v>-2795</v>
      </c>
      <c r="O118"/>
      <c r="P118" s="49" t="s">
        <v>2232</v>
      </c>
      <c r="Q118" s="243">
        <v>40600</v>
      </c>
      <c r="R118" s="244" t="s">
        <v>3384</v>
      </c>
      <c r="S118" s="244" t="s">
        <v>3385</v>
      </c>
      <c r="T118" s="244" t="s">
        <v>3386</v>
      </c>
      <c r="U118" s="244" t="s">
        <v>3034</v>
      </c>
      <c r="V118" s="244" t="s">
        <v>3034</v>
      </c>
      <c r="W118" s="244" t="s">
        <v>3387</v>
      </c>
      <c r="X118" s="244" t="s">
        <v>3388</v>
      </c>
      <c r="Y118" s="243">
        <v>78884709</v>
      </c>
    </row>
    <row r="119" spans="2:25" ht="12" customHeight="1">
      <c r="B119" s="1145"/>
      <c r="C119" s="289" t="s">
        <v>3389</v>
      </c>
      <c r="D119" s="286">
        <v>205512</v>
      </c>
      <c r="E119" s="286">
        <v>-2562</v>
      </c>
      <c r="F119" s="286">
        <v>202950</v>
      </c>
      <c r="G119" s="286">
        <v>193850</v>
      </c>
      <c r="H119" s="287">
        <v>-150</v>
      </c>
      <c r="I119" s="288">
        <v>193700</v>
      </c>
      <c r="J119"/>
      <c r="K119" s="341"/>
      <c r="L119" s="342" t="s">
        <v>2822</v>
      </c>
      <c r="M119" s="286">
        <v>798636</v>
      </c>
      <c r="N119" s="288">
        <v>685027</v>
      </c>
      <c r="O119"/>
      <c r="P119" s="49" t="s">
        <v>2233</v>
      </c>
      <c r="Q119" s="243">
        <v>42500</v>
      </c>
      <c r="R119" s="244" t="s">
        <v>232</v>
      </c>
      <c r="S119" s="244" t="s">
        <v>3390</v>
      </c>
      <c r="T119" s="244" t="s">
        <v>3391</v>
      </c>
      <c r="U119" s="244" t="s">
        <v>3004</v>
      </c>
      <c r="V119" s="244" t="s">
        <v>3189</v>
      </c>
      <c r="W119" s="244" t="s">
        <v>3392</v>
      </c>
      <c r="X119" s="244" t="s">
        <v>3393</v>
      </c>
      <c r="Y119" s="243">
        <v>78884709</v>
      </c>
    </row>
    <row r="120" spans="2:25" ht="12" customHeight="1">
      <c r="B120" s="1146"/>
      <c r="C120" s="289" t="s">
        <v>3394</v>
      </c>
      <c r="D120" s="286">
        <v>195377</v>
      </c>
      <c r="E120" s="286">
        <v>-7346</v>
      </c>
      <c r="F120" s="286">
        <v>188031</v>
      </c>
      <c r="G120" s="286">
        <v>195623</v>
      </c>
      <c r="H120" s="287">
        <v>-392</v>
      </c>
      <c r="I120" s="288">
        <v>195231</v>
      </c>
      <c r="J120"/>
      <c r="K120" s="339" t="s">
        <v>3395</v>
      </c>
      <c r="L120" s="289" t="s">
        <v>3396</v>
      </c>
      <c r="M120" s="286">
        <v>186190</v>
      </c>
      <c r="N120" s="288">
        <v>-614565</v>
      </c>
      <c r="O120"/>
      <c r="P120" s="49" t="s">
        <v>2235</v>
      </c>
      <c r="Q120" s="243">
        <v>42500</v>
      </c>
      <c r="R120" s="244" t="s">
        <v>413</v>
      </c>
      <c r="S120" s="244" t="s">
        <v>3397</v>
      </c>
      <c r="T120" s="244" t="s">
        <v>3398</v>
      </c>
      <c r="U120" s="244" t="s">
        <v>2994</v>
      </c>
      <c r="V120" s="244" t="s">
        <v>2984</v>
      </c>
      <c r="W120" s="244" t="s">
        <v>3219</v>
      </c>
      <c r="X120" s="244" t="s">
        <v>3393</v>
      </c>
      <c r="Y120" s="243">
        <v>78884709</v>
      </c>
    </row>
    <row r="121" spans="2:25" ht="12" customHeight="1">
      <c r="B121" s="1136" t="s">
        <v>3399</v>
      </c>
      <c r="C121" s="1138"/>
      <c r="D121" s="290">
        <v>1225452</v>
      </c>
      <c r="E121" s="290">
        <v>-279123</v>
      </c>
      <c r="F121" s="290">
        <v>946329</v>
      </c>
      <c r="G121" s="290">
        <v>1206954</v>
      </c>
      <c r="H121" s="290">
        <v>-243758</v>
      </c>
      <c r="I121" s="291">
        <v>963196</v>
      </c>
      <c r="J121"/>
      <c r="K121" s="340" t="s">
        <v>3400</v>
      </c>
      <c r="L121" s="289" t="s">
        <v>3401</v>
      </c>
      <c r="M121" s="286">
        <v>139834</v>
      </c>
      <c r="N121" s="288">
        <v>29908</v>
      </c>
      <c r="O121"/>
      <c r="P121" s="49" t="s">
        <v>2236</v>
      </c>
      <c r="Q121" s="243">
        <v>41350</v>
      </c>
      <c r="R121" s="244" t="s">
        <v>234</v>
      </c>
      <c r="S121" s="244" t="s">
        <v>3402</v>
      </c>
      <c r="T121" s="244" t="s">
        <v>3403</v>
      </c>
      <c r="U121" s="244" t="s">
        <v>2950</v>
      </c>
      <c r="V121" s="244" t="s">
        <v>3404</v>
      </c>
      <c r="W121" s="244" t="s">
        <v>2949</v>
      </c>
      <c r="X121" s="244" t="s">
        <v>3405</v>
      </c>
      <c r="Y121" s="243">
        <v>78884709</v>
      </c>
    </row>
    <row r="122" spans="2:25" ht="12" customHeight="1">
      <c r="B122"/>
      <c r="C122"/>
      <c r="D122"/>
      <c r="E122"/>
      <c r="F122"/>
      <c r="G122"/>
      <c r="H122"/>
      <c r="I122"/>
      <c r="J122"/>
      <c r="K122" s="340" t="s">
        <v>3406</v>
      </c>
      <c r="L122" s="289" t="s">
        <v>3407</v>
      </c>
      <c r="M122" s="286">
        <v>-20631</v>
      </c>
      <c r="N122" s="288">
        <v>58559</v>
      </c>
      <c r="O122"/>
      <c r="P122" s="49" t="s">
        <v>2237</v>
      </c>
      <c r="Q122" s="243">
        <v>41400</v>
      </c>
      <c r="R122" s="244" t="s">
        <v>253</v>
      </c>
      <c r="S122" s="244" t="s">
        <v>3408</v>
      </c>
      <c r="T122" s="244" t="s">
        <v>3409</v>
      </c>
      <c r="U122" s="244" t="s">
        <v>3392</v>
      </c>
      <c r="V122" s="244" t="s">
        <v>2943</v>
      </c>
      <c r="W122" s="244" t="s">
        <v>3355</v>
      </c>
      <c r="X122" s="244" t="s">
        <v>3410</v>
      </c>
      <c r="Y122" s="243">
        <v>78884709</v>
      </c>
    </row>
    <row r="123" spans="2:25" ht="12" customHeight="1">
      <c r="B123"/>
      <c r="C123"/>
      <c r="D123"/>
      <c r="E123"/>
      <c r="F123"/>
      <c r="G123"/>
      <c r="H123"/>
      <c r="I123"/>
      <c r="J123"/>
      <c r="K123" s="340"/>
      <c r="L123" s="289" t="s">
        <v>3411</v>
      </c>
      <c r="M123" s="286">
        <v>20302</v>
      </c>
      <c r="N123" s="288">
        <v>-67322</v>
      </c>
      <c r="O123"/>
      <c r="P123" s="49" t="s">
        <v>2238</v>
      </c>
      <c r="Q123" s="243">
        <v>40350</v>
      </c>
      <c r="R123" s="244" t="s">
        <v>422</v>
      </c>
      <c r="S123" s="244" t="s">
        <v>3412</v>
      </c>
      <c r="T123" s="244" t="s">
        <v>3413</v>
      </c>
      <c r="U123" s="244" t="s">
        <v>2988</v>
      </c>
      <c r="V123" s="244" t="s">
        <v>3242</v>
      </c>
      <c r="W123" s="244" t="s">
        <v>3414</v>
      </c>
      <c r="X123" s="244" t="s">
        <v>3415</v>
      </c>
      <c r="Y123" s="243">
        <v>78884709</v>
      </c>
    </row>
    <row r="124" spans="2:25" ht="12" customHeight="1">
      <c r="B124"/>
      <c r="C124"/>
      <c r="D124"/>
      <c r="E124"/>
      <c r="F124"/>
      <c r="G124"/>
      <c r="H124"/>
      <c r="I124"/>
      <c r="J124"/>
      <c r="K124" s="340"/>
      <c r="L124" s="289" t="s">
        <v>3416</v>
      </c>
      <c r="M124" s="286">
        <v>-2770</v>
      </c>
      <c r="N124" s="288">
        <v>-5968</v>
      </c>
      <c r="O124"/>
      <c r="P124" s="49" t="s">
        <v>2239</v>
      </c>
      <c r="Q124" s="243">
        <v>41500</v>
      </c>
      <c r="R124" s="244" t="s">
        <v>234</v>
      </c>
      <c r="S124" s="244" t="s">
        <v>3417</v>
      </c>
      <c r="T124" s="244" t="s">
        <v>3418</v>
      </c>
      <c r="U124" s="244" t="s">
        <v>3365</v>
      </c>
      <c r="V124" s="244" t="s">
        <v>3034</v>
      </c>
      <c r="W124" s="244" t="s">
        <v>2929</v>
      </c>
      <c r="X124" s="244" t="s">
        <v>3419</v>
      </c>
      <c r="Y124" s="243">
        <v>78884709</v>
      </c>
    </row>
    <row r="125" spans="2:25" ht="12" customHeight="1">
      <c r="B125"/>
      <c r="C125"/>
      <c r="D125"/>
      <c r="E125"/>
      <c r="F125"/>
      <c r="G125"/>
      <c r="H125"/>
      <c r="I125"/>
      <c r="J125"/>
      <c r="K125" s="340"/>
      <c r="L125" s="325" t="s">
        <v>3420</v>
      </c>
      <c r="M125" s="286">
        <v>-474928</v>
      </c>
      <c r="N125" s="288">
        <v>157550</v>
      </c>
      <c r="O125"/>
      <c r="P125" s="49" t="s">
        <v>2240</v>
      </c>
      <c r="Q125" s="243">
        <v>41550</v>
      </c>
      <c r="R125" s="244" t="s">
        <v>2859</v>
      </c>
      <c r="S125" s="244" t="s">
        <v>3421</v>
      </c>
      <c r="T125" s="244" t="s">
        <v>3422</v>
      </c>
      <c r="U125" s="244" t="s">
        <v>3423</v>
      </c>
      <c r="V125" s="244" t="s">
        <v>3423</v>
      </c>
      <c r="W125" s="244" t="s">
        <v>3017</v>
      </c>
      <c r="X125" s="244" t="s">
        <v>3383</v>
      </c>
      <c r="Y125" s="243">
        <v>78884709</v>
      </c>
    </row>
    <row r="126" spans="2:25" ht="12" customHeight="1">
      <c r="B126"/>
      <c r="C126"/>
      <c r="D126"/>
      <c r="E126"/>
      <c r="F126"/>
      <c r="G126"/>
      <c r="H126"/>
      <c r="I126"/>
      <c r="J126"/>
      <c r="K126" s="340"/>
      <c r="L126" s="289" t="s">
        <v>3424</v>
      </c>
      <c r="M126" s="286">
        <v>100465</v>
      </c>
      <c r="N126" s="288">
        <v>54260</v>
      </c>
      <c r="O126"/>
      <c r="P126" s="49" t="s">
        <v>2243</v>
      </c>
      <c r="Q126" s="243">
        <v>43000</v>
      </c>
      <c r="R126" s="244" t="s">
        <v>1720</v>
      </c>
      <c r="S126" s="244" t="s">
        <v>3425</v>
      </c>
      <c r="T126" s="244" t="s">
        <v>3426</v>
      </c>
      <c r="U126" s="244" t="s">
        <v>2955</v>
      </c>
      <c r="V126" s="244" t="s">
        <v>3208</v>
      </c>
      <c r="W126" s="244" t="s">
        <v>2955</v>
      </c>
      <c r="X126" s="244" t="s">
        <v>3427</v>
      </c>
      <c r="Y126" s="243">
        <v>78884709</v>
      </c>
    </row>
    <row r="127" spans="2:25" ht="12" customHeight="1">
      <c r="B127"/>
      <c r="C127"/>
      <c r="D127"/>
      <c r="E127"/>
      <c r="F127"/>
      <c r="G127"/>
      <c r="H127"/>
      <c r="I127"/>
      <c r="J127"/>
      <c r="K127" s="340"/>
      <c r="L127" s="289" t="s">
        <v>3428</v>
      </c>
      <c r="M127" s="286">
        <v>27933</v>
      </c>
      <c r="N127" s="288">
        <v>-23483</v>
      </c>
      <c r="O127"/>
      <c r="P127" s="49" t="s">
        <v>2245</v>
      </c>
      <c r="Q127" s="243">
        <v>40200</v>
      </c>
      <c r="R127" s="244" t="s">
        <v>416</v>
      </c>
      <c r="S127" s="244" t="s">
        <v>3429</v>
      </c>
      <c r="T127" s="244" t="s">
        <v>3430</v>
      </c>
      <c r="U127" s="244" t="s">
        <v>3023</v>
      </c>
      <c r="V127" s="244" t="s">
        <v>2984</v>
      </c>
      <c r="W127" s="244" t="s">
        <v>3431</v>
      </c>
      <c r="X127" s="244" t="s">
        <v>3432</v>
      </c>
      <c r="Y127" s="243">
        <v>78884709</v>
      </c>
    </row>
    <row r="128" spans="2:25" ht="12" customHeight="1">
      <c r="B128"/>
      <c r="C128"/>
      <c r="D128"/>
      <c r="E128"/>
      <c r="F128"/>
      <c r="G128"/>
      <c r="H128"/>
      <c r="I128"/>
      <c r="J128"/>
      <c r="K128" s="340"/>
      <c r="L128" s="289" t="s">
        <v>3433</v>
      </c>
      <c r="M128" s="286">
        <v>-26325</v>
      </c>
      <c r="N128" s="288">
        <v>-51154</v>
      </c>
      <c r="O128"/>
      <c r="P128" s="49" t="s">
        <v>2247</v>
      </c>
      <c r="Q128" s="243">
        <v>41750</v>
      </c>
      <c r="R128" s="244" t="s">
        <v>431</v>
      </c>
      <c r="S128" s="244" t="s">
        <v>3434</v>
      </c>
      <c r="T128" s="244" t="s">
        <v>3435</v>
      </c>
      <c r="U128" s="244" t="s">
        <v>3436</v>
      </c>
      <c r="V128" s="244" t="s">
        <v>3184</v>
      </c>
      <c r="W128" s="244" t="s">
        <v>2961</v>
      </c>
      <c r="X128" s="244" t="s">
        <v>3437</v>
      </c>
      <c r="Y128" s="243">
        <v>78884709</v>
      </c>
    </row>
    <row r="129" spans="2:25" ht="12" customHeight="1">
      <c r="B129"/>
      <c r="C129"/>
      <c r="D129"/>
      <c r="E129"/>
      <c r="F129"/>
      <c r="G129"/>
      <c r="H129"/>
      <c r="I129"/>
      <c r="J129"/>
      <c r="K129" s="340"/>
      <c r="L129" s="289" t="s">
        <v>3438</v>
      </c>
      <c r="M129" s="287">
        <v>-883</v>
      </c>
      <c r="N129" s="309">
        <v>-103</v>
      </c>
      <c r="O129"/>
      <c r="P129" s="49" t="s">
        <v>2248</v>
      </c>
      <c r="Q129" s="243">
        <v>43150</v>
      </c>
      <c r="R129" s="244" t="s">
        <v>413</v>
      </c>
      <c r="S129" s="244" t="s">
        <v>3439</v>
      </c>
      <c r="T129" s="244" t="s">
        <v>3440</v>
      </c>
      <c r="U129" s="244" t="s">
        <v>2934</v>
      </c>
      <c r="V129" s="244" t="s">
        <v>2982</v>
      </c>
      <c r="W129" s="244" t="s">
        <v>2927</v>
      </c>
      <c r="X129" s="244" t="s">
        <v>3441</v>
      </c>
      <c r="Y129" s="243">
        <v>78884709</v>
      </c>
    </row>
    <row r="130" spans="2:25" ht="12" customHeight="1">
      <c r="B130"/>
      <c r="C130"/>
      <c r="D130"/>
      <c r="E130"/>
      <c r="F130"/>
      <c r="G130"/>
      <c r="H130"/>
      <c r="I130"/>
      <c r="J130"/>
      <c r="K130" s="340"/>
      <c r="L130" s="289" t="s">
        <v>3442</v>
      </c>
      <c r="M130" s="286">
        <v>-60901</v>
      </c>
      <c r="N130" s="288">
        <v>-82309</v>
      </c>
      <c r="O130"/>
      <c r="P130" s="49" t="s">
        <v>2249</v>
      </c>
      <c r="Q130" s="243">
        <v>42000</v>
      </c>
      <c r="R130" s="244" t="s">
        <v>147</v>
      </c>
      <c r="S130" s="244" t="s">
        <v>3443</v>
      </c>
      <c r="T130" s="244" t="s">
        <v>3444</v>
      </c>
      <c r="U130" s="244" t="s">
        <v>3021</v>
      </c>
      <c r="V130" s="244" t="s">
        <v>3445</v>
      </c>
      <c r="W130" s="244" t="s">
        <v>3005</v>
      </c>
      <c r="X130" s="244" t="s">
        <v>3446</v>
      </c>
      <c r="Y130" s="243">
        <v>78884709</v>
      </c>
    </row>
    <row r="131" spans="2:25" ht="12" customHeight="1">
      <c r="B131"/>
      <c r="C131"/>
      <c r="D131"/>
      <c r="E131"/>
      <c r="F131"/>
      <c r="G131"/>
      <c r="H131"/>
      <c r="I131"/>
      <c r="J131"/>
      <c r="K131" s="340"/>
      <c r="L131" s="289" t="s">
        <v>3447</v>
      </c>
      <c r="M131" s="286">
        <v>8163</v>
      </c>
      <c r="N131" s="288">
        <v>-27995</v>
      </c>
      <c r="O131"/>
      <c r="P131" s="49" t="s">
        <v>2250</v>
      </c>
      <c r="Q131" s="243">
        <v>42600</v>
      </c>
      <c r="R131" s="244" t="s">
        <v>236</v>
      </c>
      <c r="S131" s="244" t="s">
        <v>3448</v>
      </c>
      <c r="T131" s="244" t="s">
        <v>3449</v>
      </c>
      <c r="U131" s="244" t="s">
        <v>3149</v>
      </c>
      <c r="V131" s="244" t="s">
        <v>2848</v>
      </c>
      <c r="W131" s="244" t="s">
        <v>3450</v>
      </c>
      <c r="X131" s="244" t="s">
        <v>3451</v>
      </c>
      <c r="Y131" s="243">
        <v>78884709</v>
      </c>
    </row>
    <row r="132" spans="2:25" ht="12" customHeight="1">
      <c r="B132"/>
      <c r="C132"/>
      <c r="D132"/>
      <c r="E132"/>
      <c r="F132"/>
      <c r="G132"/>
      <c r="H132"/>
      <c r="I132"/>
      <c r="J132"/>
      <c r="K132" s="341"/>
      <c r="L132" s="326" t="s">
        <v>2822</v>
      </c>
      <c r="M132" s="286">
        <v>-103551</v>
      </c>
      <c r="N132" s="288">
        <v>-572622</v>
      </c>
      <c r="O132"/>
      <c r="P132" s="49" t="s">
        <v>2251</v>
      </c>
      <c r="Q132" s="243">
        <v>43950</v>
      </c>
      <c r="R132" s="244" t="s">
        <v>209</v>
      </c>
      <c r="S132" s="244" t="s">
        <v>3452</v>
      </c>
      <c r="T132" s="244" t="s">
        <v>3453</v>
      </c>
      <c r="U132" s="244" t="s">
        <v>2850</v>
      </c>
      <c r="V132" s="244" t="s">
        <v>3167</v>
      </c>
      <c r="W132" s="244" t="s">
        <v>2935</v>
      </c>
      <c r="X132" s="244" t="s">
        <v>3454</v>
      </c>
      <c r="Y132" s="243">
        <v>78884709</v>
      </c>
    </row>
    <row r="133" spans="2:25" ht="12" customHeight="1">
      <c r="B133"/>
      <c r="C133"/>
      <c r="D133"/>
      <c r="E133"/>
      <c r="F133"/>
      <c r="G133"/>
      <c r="H133"/>
      <c r="I133"/>
      <c r="J133"/>
      <c r="K133" s="1183" t="s">
        <v>2881</v>
      </c>
      <c r="L133" s="1184"/>
      <c r="M133" s="290">
        <v>1282519</v>
      </c>
      <c r="N133" s="291">
        <v>-51271</v>
      </c>
      <c r="O133"/>
      <c r="P133" s="49" t="s">
        <v>2252</v>
      </c>
      <c r="Q133" s="243">
        <v>44350</v>
      </c>
      <c r="R133" s="244" t="s">
        <v>2872</v>
      </c>
      <c r="S133" s="244" t="s">
        <v>3455</v>
      </c>
      <c r="T133" s="244" t="s">
        <v>3456</v>
      </c>
      <c r="U133" s="244" t="s">
        <v>3457</v>
      </c>
      <c r="V133" s="244" t="s">
        <v>3457</v>
      </c>
      <c r="W133" s="244" t="s">
        <v>3178</v>
      </c>
      <c r="X133" s="244" t="s">
        <v>3458</v>
      </c>
      <c r="Y133" s="243">
        <v>78884709</v>
      </c>
    </row>
    <row r="134" spans="2:25" ht="12" customHeight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49" t="s">
        <v>2253</v>
      </c>
      <c r="Q134" s="243">
        <v>48150</v>
      </c>
      <c r="R134" s="244" t="s">
        <v>147</v>
      </c>
      <c r="S134" s="244" t="s">
        <v>3459</v>
      </c>
      <c r="T134" s="244" t="s">
        <v>3460</v>
      </c>
      <c r="U134" s="244" t="s">
        <v>3461</v>
      </c>
      <c r="V134" s="244" t="s">
        <v>2704</v>
      </c>
      <c r="W134" s="244" t="s">
        <v>3115</v>
      </c>
      <c r="X134" s="244" t="s">
        <v>3462</v>
      </c>
      <c r="Y134" s="243">
        <v>78884709</v>
      </c>
    </row>
    <row r="135" spans="2:25" ht="12" customHeight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49" t="s">
        <v>2254</v>
      </c>
      <c r="Q135" s="243">
        <v>48750</v>
      </c>
      <c r="R135" s="244" t="s">
        <v>425</v>
      </c>
      <c r="S135" s="244" t="s">
        <v>3463</v>
      </c>
      <c r="T135" s="244" t="s">
        <v>3464</v>
      </c>
      <c r="U135" s="244" t="s">
        <v>2824</v>
      </c>
      <c r="V135" s="244" t="s">
        <v>2824</v>
      </c>
      <c r="W135" s="244" t="s">
        <v>2857</v>
      </c>
      <c r="X135" s="244" t="s">
        <v>3465</v>
      </c>
      <c r="Y135" s="243">
        <v>78884709</v>
      </c>
    </row>
    <row r="136" spans="2:25" ht="12" customHeight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49" t="s">
        <v>2255</v>
      </c>
      <c r="Q136" s="243">
        <v>49600</v>
      </c>
      <c r="R136" s="244" t="s">
        <v>239</v>
      </c>
      <c r="S136" s="244" t="s">
        <v>3466</v>
      </c>
      <c r="T136" s="244" t="s">
        <v>3467</v>
      </c>
      <c r="U136" s="244" t="s">
        <v>2814</v>
      </c>
      <c r="V136" s="244" t="s">
        <v>2707</v>
      </c>
      <c r="W136" s="244" t="s">
        <v>3110</v>
      </c>
      <c r="X136" s="244" t="s">
        <v>3468</v>
      </c>
      <c r="Y136" s="243">
        <v>78884709</v>
      </c>
    </row>
    <row r="137" spans="2:25" ht="12" customHeight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49" t="s">
        <v>2256</v>
      </c>
      <c r="Q137" s="243">
        <v>48500</v>
      </c>
      <c r="R137" s="244" t="s">
        <v>3384</v>
      </c>
      <c r="S137" s="244" t="s">
        <v>3469</v>
      </c>
      <c r="T137" s="244" t="s">
        <v>3470</v>
      </c>
      <c r="U137" s="244" t="s">
        <v>2691</v>
      </c>
      <c r="V137" s="244" t="s">
        <v>2862</v>
      </c>
      <c r="W137" s="244" t="s">
        <v>3092</v>
      </c>
      <c r="X137" s="244" t="s">
        <v>3471</v>
      </c>
      <c r="Y137" s="243">
        <v>78210824</v>
      </c>
    </row>
    <row r="138" spans="2:25" ht="12" customHeight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49" t="s">
        <v>2257</v>
      </c>
      <c r="Q138" s="243">
        <v>50400</v>
      </c>
      <c r="R138" s="244" t="s">
        <v>139</v>
      </c>
      <c r="S138" s="244" t="s">
        <v>3472</v>
      </c>
      <c r="T138" s="244" t="s">
        <v>3473</v>
      </c>
      <c r="U138" s="244" t="s">
        <v>2697</v>
      </c>
      <c r="V138" s="244" t="s">
        <v>2697</v>
      </c>
      <c r="W138" s="244" t="s">
        <v>2818</v>
      </c>
      <c r="X138" s="244" t="s">
        <v>3474</v>
      </c>
      <c r="Y138" s="243">
        <v>78210824</v>
      </c>
    </row>
    <row r="139" spans="2:25" ht="12" customHeight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49" t="s">
        <v>2258</v>
      </c>
      <c r="Q139" s="243">
        <v>50100</v>
      </c>
      <c r="R139" s="244" t="s">
        <v>1484</v>
      </c>
      <c r="S139" s="244" t="s">
        <v>3475</v>
      </c>
      <c r="T139" s="244" t="s">
        <v>3476</v>
      </c>
      <c r="U139" s="244" t="s">
        <v>2833</v>
      </c>
      <c r="V139" s="244" t="s">
        <v>3477</v>
      </c>
      <c r="W139" s="244" t="s">
        <v>3478</v>
      </c>
      <c r="X139" s="244" t="s">
        <v>3479</v>
      </c>
      <c r="Y139" s="243">
        <v>78210824</v>
      </c>
    </row>
    <row r="140" spans="2:25" ht="12" customHeight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49" t="s">
        <v>2259</v>
      </c>
      <c r="Q140" s="243">
        <v>49200</v>
      </c>
      <c r="R140" s="244" t="s">
        <v>584</v>
      </c>
      <c r="S140" s="244" t="s">
        <v>3480</v>
      </c>
      <c r="T140" s="244" t="s">
        <v>3481</v>
      </c>
      <c r="U140" s="244" t="s">
        <v>3477</v>
      </c>
      <c r="V140" s="244" t="s">
        <v>2703</v>
      </c>
      <c r="W140" s="244" t="s">
        <v>3482</v>
      </c>
      <c r="X140" s="244" t="s">
        <v>3483</v>
      </c>
      <c r="Y140" s="243">
        <v>78210824</v>
      </c>
    </row>
    <row r="141" spans="2:25" ht="12" customHeight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49" t="s">
        <v>2260</v>
      </c>
      <c r="Q141" s="243">
        <v>50700</v>
      </c>
      <c r="R141" s="244" t="s">
        <v>3313</v>
      </c>
      <c r="S141" s="244" t="s">
        <v>3484</v>
      </c>
      <c r="T141" s="244" t="s">
        <v>3485</v>
      </c>
      <c r="U141" s="244" t="s">
        <v>3486</v>
      </c>
      <c r="V141" s="244" t="s">
        <v>2699</v>
      </c>
      <c r="W141" s="244" t="s">
        <v>2830</v>
      </c>
      <c r="X141" s="244" t="s">
        <v>3487</v>
      </c>
      <c r="Y141" s="243">
        <v>78210824</v>
      </c>
    </row>
    <row r="142" spans="2:25" ht="12" customHeight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49" t="s">
        <v>2261</v>
      </c>
      <c r="Q142" s="243">
        <v>49350</v>
      </c>
      <c r="R142" s="244" t="s">
        <v>2855</v>
      </c>
      <c r="S142" s="244" t="s">
        <v>3488</v>
      </c>
      <c r="T142" s="244" t="s">
        <v>3489</v>
      </c>
      <c r="U142" s="244" t="s">
        <v>2825</v>
      </c>
      <c r="V142" s="244" t="s">
        <v>2862</v>
      </c>
      <c r="W142" s="244" t="s">
        <v>2834</v>
      </c>
      <c r="X142" s="244" t="s">
        <v>3490</v>
      </c>
      <c r="Y142" s="243">
        <v>78210824</v>
      </c>
    </row>
    <row r="143" spans="2:25" ht="12" customHeight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49" t="s">
        <v>2262</v>
      </c>
      <c r="Q143" s="243">
        <v>51600</v>
      </c>
      <c r="R143" s="244" t="s">
        <v>431</v>
      </c>
      <c r="S143" s="244" t="s">
        <v>3491</v>
      </c>
      <c r="T143" s="244" t="s">
        <v>3492</v>
      </c>
      <c r="U143" s="244" t="s">
        <v>656</v>
      </c>
      <c r="V143" s="244" t="s">
        <v>656</v>
      </c>
      <c r="W143" s="244" t="s">
        <v>3477</v>
      </c>
      <c r="X143" s="244" t="s">
        <v>3493</v>
      </c>
      <c r="Y143" s="243">
        <v>78210824</v>
      </c>
    </row>
    <row r="144" spans="2:25" ht="12" customHeight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49" t="s">
        <v>2263</v>
      </c>
      <c r="Q144" s="243">
        <v>53000</v>
      </c>
      <c r="R144" s="244" t="s">
        <v>207</v>
      </c>
      <c r="S144" s="244" t="s">
        <v>3494</v>
      </c>
      <c r="T144" s="244" t="s">
        <v>3495</v>
      </c>
      <c r="U144" s="244" t="s">
        <v>2692</v>
      </c>
      <c r="V144" s="244" t="s">
        <v>2756</v>
      </c>
      <c r="W144" s="244" t="s">
        <v>2793</v>
      </c>
      <c r="X144" s="244" t="s">
        <v>3496</v>
      </c>
      <c r="Y144" s="243">
        <v>78210824</v>
      </c>
    </row>
    <row r="145" spans="2:25" ht="12" customHeight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49" t="s">
        <v>2264</v>
      </c>
      <c r="Q145" s="243">
        <v>53500</v>
      </c>
      <c r="R145" s="244" t="s">
        <v>147</v>
      </c>
      <c r="S145" s="244" t="s">
        <v>3497</v>
      </c>
      <c r="T145" s="244" t="s">
        <v>3498</v>
      </c>
      <c r="U145" s="244" t="s">
        <v>656</v>
      </c>
      <c r="V145" s="244" t="s">
        <v>2768</v>
      </c>
      <c r="W145" s="244" t="s">
        <v>2753</v>
      </c>
      <c r="X145" s="244" t="s">
        <v>3499</v>
      </c>
      <c r="Y145" s="243">
        <v>78210824</v>
      </c>
    </row>
    <row r="146" spans="2:25" ht="12" customHeight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49" t="s">
        <v>2265</v>
      </c>
      <c r="Q146" s="243">
        <v>54100</v>
      </c>
      <c r="R146" s="244" t="s">
        <v>147</v>
      </c>
      <c r="S146" s="244" t="s">
        <v>3500</v>
      </c>
      <c r="T146" s="244" t="s">
        <v>3501</v>
      </c>
      <c r="U146" s="244" t="s">
        <v>2748</v>
      </c>
      <c r="V146" s="244" t="s">
        <v>2747</v>
      </c>
      <c r="W146" s="244" t="s">
        <v>2709</v>
      </c>
      <c r="X146" s="244" t="s">
        <v>3502</v>
      </c>
      <c r="Y146" s="243">
        <v>78210824</v>
      </c>
    </row>
    <row r="147" spans="2:25" ht="12" customHeight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49" t="s">
        <v>2266</v>
      </c>
      <c r="Q147" s="243">
        <v>54700</v>
      </c>
      <c r="R147" s="244" t="s">
        <v>259</v>
      </c>
      <c r="S147" s="244" t="s">
        <v>3503</v>
      </c>
      <c r="T147" s="244" t="s">
        <v>3504</v>
      </c>
      <c r="U147" s="244" t="s">
        <v>2772</v>
      </c>
      <c r="V147" s="244" t="s">
        <v>2750</v>
      </c>
      <c r="W147" s="244" t="s">
        <v>2710</v>
      </c>
      <c r="X147" s="244" t="s">
        <v>3505</v>
      </c>
      <c r="Y147" s="243">
        <v>78210824</v>
      </c>
    </row>
    <row r="148" spans="2:25" ht="12" customHeigh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49" t="s">
        <v>2267</v>
      </c>
      <c r="Q148" s="243">
        <v>54500</v>
      </c>
      <c r="R148" s="244" t="s">
        <v>400</v>
      </c>
      <c r="S148" s="244" t="s">
        <v>3506</v>
      </c>
      <c r="T148" s="244" t="s">
        <v>3507</v>
      </c>
      <c r="U148" s="244" t="s">
        <v>2753</v>
      </c>
      <c r="V148" s="244" t="s">
        <v>2711</v>
      </c>
      <c r="W148" s="244" t="s">
        <v>2860</v>
      </c>
      <c r="X148" s="244" t="s">
        <v>3508</v>
      </c>
      <c r="Y148" s="243">
        <v>78210824</v>
      </c>
    </row>
    <row r="149" spans="2:25" ht="12" customHeight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Q149" s="238"/>
      <c r="Y149" s="61"/>
    </row>
    <row r="150" spans="2:25" ht="12" customHeight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Q150" s="238"/>
      <c r="Y150" s="61"/>
    </row>
    <row r="151" spans="2:25" ht="12" customHeight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Q151" s="238"/>
      <c r="Y151" s="61"/>
    </row>
    <row r="152" spans="2:25" ht="12" customHeight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Q152" s="238"/>
      <c r="Y152" s="61"/>
    </row>
    <row r="153" spans="2:25" ht="12" customHeight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Q153" s="238"/>
      <c r="Y153" s="61"/>
    </row>
    <row r="154" spans="2:25" ht="12" customHeight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Q154" s="238"/>
      <c r="Y154" s="61"/>
    </row>
    <row r="155" spans="2:25" ht="12" customHeight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Q155" s="61"/>
      <c r="Y155" s="61"/>
    </row>
    <row r="156" spans="2:25" ht="12" customHeight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Q156" s="61"/>
      <c r="Y156" s="61"/>
    </row>
    <row r="157" spans="2:25" ht="12" customHeight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Q157" s="61"/>
      <c r="Y157" s="61"/>
    </row>
    <row r="158" spans="2:25" ht="12" customHeight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Q158" s="61"/>
      <c r="Y158" s="61"/>
    </row>
    <row r="159" spans="2:25" ht="12" customHeight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Q159" s="61"/>
      <c r="Y159" s="61"/>
    </row>
    <row r="160" spans="2:25" ht="12" customHeight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Q160" s="61"/>
      <c r="Y160" s="61"/>
    </row>
    <row r="161" spans="2:25" ht="12" customHeight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Q161" s="61"/>
      <c r="Y161" s="61"/>
    </row>
    <row r="162" spans="2:25" ht="12" customHeight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Q162" s="61"/>
      <c r="Y162" s="61"/>
    </row>
    <row r="163" spans="2:25" ht="12" customHeigh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Q163" s="61"/>
      <c r="Y163" s="61"/>
    </row>
    <row r="164" spans="2:25" ht="12" customHeight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Q164" s="61"/>
      <c r="Y164" s="61"/>
    </row>
    <row r="165" spans="2:25" ht="12" customHeight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Q165" s="61"/>
      <c r="Y165" s="61"/>
    </row>
    <row r="166" spans="2:25" ht="12" customHeight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Q166" s="61"/>
      <c r="Y166" s="61"/>
    </row>
    <row r="167" spans="2:25" ht="12" customHeight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Q167" s="61"/>
      <c r="Y167" s="61"/>
    </row>
    <row r="168" spans="2:25" ht="12" customHeight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Q168" s="61"/>
      <c r="Y168" s="61"/>
    </row>
    <row r="169" spans="2:25" ht="12" customHeight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Q169" s="61"/>
      <c r="Y169" s="61"/>
    </row>
    <row r="170" spans="2:25" ht="12" customHeight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Q170" s="61"/>
      <c r="Y170" s="61"/>
    </row>
    <row r="171" spans="2:25" ht="12" customHeight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Q171" s="61"/>
      <c r="Y171" s="61"/>
    </row>
    <row r="172" spans="2:25" ht="12" customHeight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Q172" s="61"/>
      <c r="Y172" s="61"/>
    </row>
    <row r="173" spans="2:25" ht="12" customHeight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Q173" s="61"/>
      <c r="Y173" s="61"/>
    </row>
    <row r="174" spans="2:25" ht="12" customHeight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Q174" s="61"/>
      <c r="Y174" s="61"/>
    </row>
    <row r="175" spans="2:25" ht="12" customHeight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Q175" s="61"/>
      <c r="Y175" s="61"/>
    </row>
    <row r="176" spans="2:25" ht="12" customHeight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Q176" s="61"/>
      <c r="Y176" s="61"/>
    </row>
    <row r="177" spans="2:25" ht="12" customHeight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Q177" s="61"/>
      <c r="Y177" s="61"/>
    </row>
    <row r="178" spans="2:25" ht="12" customHeigh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Q178" s="61"/>
      <c r="Y178" s="61"/>
    </row>
    <row r="179" spans="2:25" ht="12" customHeigh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Q179" s="61"/>
      <c r="Y179" s="61"/>
    </row>
    <row r="180" spans="2:25" ht="12" customHeight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Q180" s="61"/>
      <c r="Y180" s="61"/>
    </row>
    <row r="181" spans="2:25" ht="12" customHeight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Q181" s="61"/>
      <c r="Y181" s="61"/>
    </row>
    <row r="182" spans="2:25" ht="12" customHeight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Q182" s="61"/>
      <c r="Y182" s="61"/>
    </row>
    <row r="183" spans="2:25" ht="12" customHeight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Q183" s="61"/>
      <c r="Y183" s="61"/>
    </row>
    <row r="184" spans="2:25" ht="12" customHeight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Q184" s="61"/>
      <c r="Y184" s="61"/>
    </row>
    <row r="185" spans="2:25" ht="12" customHeight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Q185" s="61"/>
      <c r="Y185" s="61"/>
    </row>
    <row r="186" spans="2:25" ht="12" customHeight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Q186" s="61"/>
      <c r="Y186" s="61"/>
    </row>
    <row r="187" spans="2:25" ht="12" customHeight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Q187" s="61"/>
      <c r="Y187" s="61"/>
    </row>
    <row r="188" spans="2:25" ht="12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Q188" s="61"/>
      <c r="Y188" s="61"/>
    </row>
    <row r="189" spans="2:25" ht="12" customHeight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Q189" s="61"/>
      <c r="Y189" s="61"/>
    </row>
    <row r="190" spans="2:25" ht="12" customHeight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Q190" s="61"/>
      <c r="Y190" s="61"/>
    </row>
    <row r="191" spans="2:25" ht="12" customHeight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Q191" s="61"/>
      <c r="Y191" s="61"/>
    </row>
    <row r="192" spans="2:25" ht="12" customHeight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Q192" s="61"/>
      <c r="Y192" s="61"/>
    </row>
    <row r="193" spans="2:25" ht="12" customHeight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Q193" s="61"/>
      <c r="Y193" s="61"/>
    </row>
    <row r="194" spans="2:25" ht="12" customHeight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Q194" s="61"/>
      <c r="Y194" s="61"/>
    </row>
    <row r="195" spans="2:25" ht="12" customHeigh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Q195" s="61"/>
      <c r="Y195" s="61"/>
    </row>
    <row r="196" spans="2:25" ht="12" customHeight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Q196" s="61"/>
      <c r="Y196" s="61"/>
    </row>
    <row r="197" spans="2:25" ht="12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Q197" s="61"/>
      <c r="Y197" s="61"/>
    </row>
    <row r="198" spans="2:25" ht="12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Q198" s="61"/>
      <c r="Y198" s="61"/>
    </row>
    <row r="199" spans="2:25" ht="12" customHeight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Q199" s="61"/>
      <c r="Y199" s="61"/>
    </row>
    <row r="200" spans="2:25" ht="12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Q200" s="61"/>
      <c r="Y200" s="61"/>
    </row>
    <row r="201" spans="2:25" ht="12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Q201" s="61"/>
      <c r="Y201" s="61"/>
    </row>
    <row r="202" spans="2:25" ht="12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Q202" s="61"/>
      <c r="Y202" s="61"/>
    </row>
    <row r="203" spans="2:25" ht="12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Q203" s="61"/>
      <c r="Y203" s="61"/>
    </row>
    <row r="204" spans="2:25" ht="12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Q204" s="61"/>
      <c r="Y204" s="61"/>
    </row>
    <row r="205" spans="2:25" ht="12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Q205" s="61"/>
      <c r="Y205" s="61"/>
    </row>
    <row r="206" spans="2:25" ht="12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Q206" s="61"/>
      <c r="Y206" s="61"/>
    </row>
    <row r="207" spans="2:25" ht="12" customHeight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Q207" s="61"/>
      <c r="Y207" s="61"/>
    </row>
    <row r="208" spans="2:25" ht="12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Q208" s="61"/>
      <c r="Y208" s="61"/>
    </row>
    <row r="209" spans="2:25" ht="12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Q209" s="61"/>
      <c r="Y209" s="61"/>
    </row>
    <row r="210" spans="2:25" ht="12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Q210" s="61"/>
      <c r="Y210" s="61"/>
    </row>
    <row r="211" spans="2:25" ht="12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Q211" s="61"/>
      <c r="Y211" s="61"/>
    </row>
    <row r="212" spans="2:25" ht="12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Q212" s="61"/>
      <c r="Y212" s="61"/>
    </row>
    <row r="213" spans="2:25" ht="12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Q213" s="61"/>
      <c r="Y213" s="61"/>
    </row>
    <row r="214" spans="2:25" ht="12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Q214" s="61"/>
      <c r="Y214" s="61"/>
    </row>
    <row r="215" spans="2:25" ht="12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Q215" s="61"/>
      <c r="Y215" s="61"/>
    </row>
    <row r="216" spans="2:25" ht="12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Q216" s="61"/>
      <c r="Y216" s="61"/>
    </row>
    <row r="217" spans="2:25" ht="12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Q217" s="61"/>
      <c r="Y217" s="61"/>
    </row>
    <row r="218" spans="2:25" ht="12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Q218" s="61"/>
      <c r="Y218" s="61"/>
    </row>
    <row r="219" spans="2:25" ht="12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Q219" s="61"/>
      <c r="Y219" s="61"/>
    </row>
    <row r="220" spans="2:25" ht="12" customHeight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Q220" s="61"/>
      <c r="Y220" s="61"/>
    </row>
    <row r="221" spans="2:25" ht="12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Q221" s="61"/>
      <c r="Y221" s="61"/>
    </row>
    <row r="222" spans="2:25" ht="12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Q222" s="61"/>
      <c r="Y222" s="61"/>
    </row>
    <row r="223" spans="2:25" ht="12" customHeight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Q223" s="61"/>
      <c r="Y223" s="61"/>
    </row>
    <row r="224" spans="2:25" ht="12" customHeight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Q224" s="61"/>
      <c r="Y224" s="61"/>
    </row>
    <row r="225" spans="2:25" ht="12" customHeight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Q225" s="61"/>
      <c r="Y225" s="61"/>
    </row>
    <row r="226" spans="2:25" ht="12" customHeight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Q226" s="61"/>
      <c r="Y226" s="61"/>
    </row>
    <row r="227" spans="2:25" ht="12" customHeight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Q227" s="61"/>
      <c r="Y227" s="61"/>
    </row>
    <row r="228" spans="2:25" ht="12" customHeight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Q228" s="61"/>
      <c r="Y228" s="61"/>
    </row>
    <row r="229" spans="2:25" ht="12" customHeight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Q229" s="61"/>
      <c r="Y229" s="61"/>
    </row>
    <row r="230" spans="2:25" ht="12" customHeight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Q230" s="61"/>
      <c r="Y230" s="61"/>
    </row>
    <row r="231" spans="2:25" ht="12" customHeight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Q231" s="61"/>
      <c r="Y231" s="61"/>
    </row>
    <row r="232" spans="2:25" ht="12" customHeight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Q232" s="61"/>
      <c r="Y232" s="61"/>
    </row>
    <row r="233" spans="2:25" ht="12" customHeight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Q233" s="61"/>
      <c r="Y233" s="61"/>
    </row>
    <row r="234" spans="2:25" ht="12" customHeight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Q234" s="61"/>
      <c r="Y234" s="61"/>
    </row>
    <row r="235" spans="2:25" ht="12" customHeight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Q235" s="61"/>
      <c r="Y235" s="61"/>
    </row>
    <row r="236" spans="2:25" ht="12" customHeight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Q236" s="61"/>
      <c r="Y236" s="61"/>
    </row>
    <row r="237" spans="2:25" ht="12" customHeight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Q237" s="61"/>
      <c r="Y237" s="61"/>
    </row>
    <row r="238" spans="2:25" ht="12" customHeight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Q238" s="61"/>
      <c r="Y238" s="61"/>
    </row>
    <row r="239" spans="2:25" ht="12" customHeight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Q239" s="61"/>
      <c r="Y239" s="61"/>
    </row>
    <row r="240" spans="2:25" ht="12" customHeight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Q240" s="61"/>
      <c r="Y240" s="61"/>
    </row>
    <row r="241" spans="2:25" ht="12" customHeight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Q241" s="61"/>
      <c r="Y241" s="61"/>
    </row>
    <row r="242" spans="2:25" ht="12" customHeight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Q242" s="61"/>
      <c r="Y242" s="61"/>
    </row>
    <row r="243" spans="2:25" ht="12" customHeight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Q243" s="61"/>
      <c r="Y243" s="61"/>
    </row>
    <row r="244" spans="2:25" ht="12" customHeight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Q244" s="61"/>
      <c r="Y244" s="61"/>
    </row>
    <row r="245" spans="2:25" ht="12" customHeight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Q245" s="61"/>
      <c r="Y245" s="61"/>
    </row>
    <row r="246" spans="2:25" ht="12" customHeight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Q246" s="61"/>
      <c r="Y246" s="61"/>
    </row>
    <row r="247" spans="2:25" ht="12" customHeight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Q247" s="61"/>
      <c r="Y247" s="61"/>
    </row>
    <row r="248" spans="2:25" ht="12" customHeight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Q248" s="61"/>
      <c r="Y248" s="61"/>
    </row>
    <row r="249" spans="2:25" ht="12" customHeight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Q249" s="61"/>
      <c r="Y249" s="61"/>
    </row>
    <row r="250" spans="2:25" ht="12" customHeight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Q250" s="61"/>
      <c r="Y250" s="61"/>
    </row>
    <row r="251" spans="2:25" ht="12" customHeight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Q251" s="61"/>
      <c r="Y251" s="61"/>
    </row>
    <row r="252" spans="2:25" ht="12" customHeight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Q252" s="61"/>
      <c r="Y252" s="61"/>
    </row>
    <row r="253" spans="2:25" ht="12" customHeight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Q253" s="61"/>
      <c r="Y253" s="61"/>
    </row>
    <row r="254" spans="2:25" ht="12" customHeight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Q254" s="61"/>
      <c r="Y254" s="61"/>
    </row>
    <row r="255" spans="2:25" ht="12" customHeight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Q255" s="61"/>
      <c r="Y255" s="61"/>
    </row>
    <row r="256" spans="2:25" ht="12" customHeight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Q256" s="61"/>
      <c r="Y256" s="61"/>
    </row>
    <row r="257" spans="2:25" ht="12" customHeight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Q257" s="61"/>
      <c r="Y257" s="61"/>
    </row>
    <row r="258" spans="2:25" ht="12" customHeight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Q258" s="61"/>
      <c r="Y258" s="61"/>
    </row>
    <row r="259" spans="2:25" ht="12" customHeight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Q259" s="61"/>
      <c r="Y259" s="61"/>
    </row>
    <row r="260" spans="2:25" ht="12" customHeight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Q260" s="61"/>
      <c r="Y260" s="61"/>
    </row>
    <row r="261" spans="2:25" ht="12" customHeight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Q261" s="61"/>
      <c r="Y261" s="61"/>
    </row>
    <row r="262" spans="2:25" ht="12" customHeight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Q262" s="61"/>
      <c r="Y262" s="61"/>
    </row>
    <row r="263" spans="2:25" ht="12" customHeight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Q263" s="61"/>
      <c r="Y263" s="61"/>
    </row>
    <row r="264" spans="2:25" ht="12" customHeight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Q264" s="61"/>
      <c r="Y264" s="61"/>
    </row>
    <row r="265" spans="2:25" ht="12" customHeight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Q265" s="61"/>
      <c r="Y265" s="61"/>
    </row>
    <row r="266" spans="2:25" ht="12" customHeight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Q266" s="61"/>
      <c r="Y266" s="61"/>
    </row>
    <row r="267" spans="2:25" ht="12" customHeight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Q267" s="61"/>
      <c r="Y267" s="61"/>
    </row>
    <row r="268" spans="2:25" ht="12" customHeight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Q268" s="61"/>
      <c r="Y268" s="61"/>
    </row>
    <row r="269" spans="2:25" ht="12" customHeight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Q269" s="61"/>
      <c r="Y269" s="61"/>
    </row>
    <row r="270" spans="2:25" ht="12" customHeight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Q270" s="61"/>
      <c r="Y270" s="61"/>
    </row>
    <row r="271" spans="2:25" ht="12" customHeight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Q271" s="61"/>
      <c r="Y271" s="61"/>
    </row>
    <row r="272" spans="2:25" ht="12" customHeight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Q272" s="61"/>
      <c r="Y272" s="61"/>
    </row>
    <row r="273" spans="2:25" ht="12" customHeight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Q273" s="61"/>
      <c r="Y273" s="61"/>
    </row>
    <row r="274" spans="2:25" ht="12" customHeight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Q274" s="61"/>
      <c r="Y274" s="61"/>
    </row>
    <row r="275" spans="2:25" ht="12" customHeight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Q275" s="61"/>
      <c r="Y275" s="61"/>
    </row>
    <row r="276" spans="2:25" ht="12" customHeight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Q276" s="61"/>
      <c r="Y276" s="61"/>
    </row>
    <row r="277" spans="2:25" ht="12" customHeight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Q277" s="61"/>
      <c r="Y277" s="61"/>
    </row>
    <row r="278" spans="2:25" ht="12" customHeight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Q278" s="61"/>
      <c r="Y278" s="61"/>
    </row>
    <row r="279" spans="2:25" ht="12" customHeight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Q279" s="61"/>
      <c r="Y279" s="61"/>
    </row>
    <row r="280" spans="2:25" ht="12" customHeight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Q280" s="61"/>
      <c r="Y280" s="61"/>
    </row>
    <row r="281" spans="2:25" ht="12" customHeight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Q281" s="61"/>
      <c r="Y281" s="61"/>
    </row>
    <row r="282" spans="2:25" ht="12" customHeight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Q282" s="61"/>
      <c r="Y282" s="61"/>
    </row>
    <row r="283" spans="2:25" ht="12" customHeight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Q283" s="61"/>
      <c r="Y283" s="61"/>
    </row>
    <row r="284" spans="2:25" ht="12" customHeight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Q284" s="61"/>
      <c r="Y284" s="61"/>
    </row>
    <row r="285" spans="2:25" ht="12" customHeight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Q285" s="61"/>
      <c r="Y285" s="61"/>
    </row>
    <row r="286" spans="2:25" ht="12" customHeight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Q286" s="61"/>
      <c r="Y286" s="61"/>
    </row>
    <row r="287" spans="2:25" ht="12" customHeight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Q287" s="61"/>
      <c r="Y287" s="61"/>
    </row>
    <row r="288" spans="2:25" ht="12" customHeight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Q288" s="61"/>
      <c r="Y288" s="61"/>
    </row>
    <row r="289" spans="2:25" ht="12" customHeight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Q289" s="61"/>
      <c r="Y289" s="61"/>
    </row>
    <row r="290" spans="2:25" ht="12" customHeight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Q290" s="61"/>
      <c r="Y290" s="61"/>
    </row>
    <row r="291" spans="2:25" ht="12" customHeight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Q291" s="61"/>
      <c r="Y291" s="61"/>
    </row>
    <row r="292" spans="2:25" ht="12" customHeight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Q292" s="61"/>
      <c r="Y292" s="61"/>
    </row>
    <row r="293" spans="2:25" ht="12" customHeight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Q293" s="61"/>
      <c r="Y293" s="61"/>
    </row>
    <row r="294" spans="2:25" ht="12" customHeight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Q294" s="61"/>
      <c r="Y294" s="61"/>
    </row>
    <row r="295" spans="2:25" ht="12" customHeight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Q295" s="61"/>
      <c r="Y295" s="61"/>
    </row>
    <row r="296" spans="2:25" ht="12" customHeight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Q296" s="61"/>
      <c r="Y296" s="61"/>
    </row>
    <row r="297" spans="2:25" ht="12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Q297" s="61"/>
      <c r="Y297" s="61"/>
    </row>
    <row r="298" spans="2:25" ht="12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Q298" s="61"/>
      <c r="Y298" s="61"/>
    </row>
    <row r="299" spans="2:25" ht="12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Q299" s="61"/>
      <c r="Y299" s="61"/>
    </row>
    <row r="300" spans="2:25" ht="12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Q300" s="61"/>
      <c r="Y300" s="61"/>
    </row>
    <row r="301" spans="2:25" ht="12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Q301" s="61"/>
      <c r="Y301" s="61"/>
    </row>
    <row r="302" spans="2:25" ht="12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Q302" s="61"/>
      <c r="Y302" s="61"/>
    </row>
    <row r="303" spans="2:25" ht="12" customHeight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Q303" s="61"/>
      <c r="Y303" s="61"/>
    </row>
    <row r="304" spans="2:25" ht="12" customHeight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Q304" s="61"/>
      <c r="Y304" s="61"/>
    </row>
    <row r="305" spans="2:25" ht="12" customHeight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Q305" s="61"/>
      <c r="Y305" s="61"/>
    </row>
    <row r="306" spans="2:25" ht="12" customHeight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Q306" s="61"/>
      <c r="Y306" s="61"/>
    </row>
    <row r="307" spans="2:25" ht="12" customHeight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Q307" s="61"/>
      <c r="Y307" s="61"/>
    </row>
    <row r="308" spans="2:25" ht="12" customHeight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Q308" s="61"/>
      <c r="Y308" s="61"/>
    </row>
    <row r="309" spans="2:25" ht="12" customHeight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Q309" s="61"/>
      <c r="Y309" s="61"/>
    </row>
    <row r="310" spans="2:25" ht="12" customHeight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Q310" s="61"/>
      <c r="Y310" s="61"/>
    </row>
    <row r="311" spans="2:25" ht="12" customHeight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Q311" s="61"/>
      <c r="Y311" s="61"/>
    </row>
    <row r="312" spans="2:25" ht="12" customHeight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Q312" s="61"/>
      <c r="Y312" s="61"/>
    </row>
    <row r="313" spans="2:25" ht="12" customHeight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Q313" s="61"/>
      <c r="Y313" s="61"/>
    </row>
    <row r="314" spans="2:25" ht="12" customHeight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Q314" s="61"/>
      <c r="Y314" s="61"/>
    </row>
    <row r="315" spans="2:25" ht="12" customHeight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Q315" s="61"/>
      <c r="Y315" s="61"/>
    </row>
    <row r="316" spans="2:25" ht="12" customHeight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Q316" s="61"/>
      <c r="Y316" s="61"/>
    </row>
    <row r="317" spans="2:25" ht="12" customHeight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Q317" s="61"/>
      <c r="Y317" s="61"/>
    </row>
    <row r="318" spans="2:25" ht="12" customHeight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Q318" s="61"/>
      <c r="Y318" s="61"/>
    </row>
    <row r="319" spans="2:25" ht="12" customHeight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Q319" s="61"/>
      <c r="Y319" s="61"/>
    </row>
    <row r="320" spans="2:25" ht="12" customHeight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Q320" s="61"/>
      <c r="Y320" s="61"/>
    </row>
    <row r="321" spans="2:25" ht="12" customHeight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Q321" s="61"/>
      <c r="Y321" s="61"/>
    </row>
    <row r="322" spans="2:25" ht="12" customHeight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Q322" s="61"/>
      <c r="Y322" s="61"/>
    </row>
    <row r="323" spans="2:25" ht="12" customHeight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Q323" s="61"/>
      <c r="Y323" s="61"/>
    </row>
    <row r="324" spans="2:25" ht="12" customHeight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Q324" s="61"/>
      <c r="Y324" s="61"/>
    </row>
    <row r="325" spans="2:25" ht="12" customHeight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Q325" s="61"/>
      <c r="Y325" s="61"/>
    </row>
    <row r="326" spans="2:25" ht="12" customHeight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Q326" s="61"/>
      <c r="Y326" s="61"/>
    </row>
    <row r="327" spans="2:25" ht="12" customHeight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Q327" s="61"/>
      <c r="Y327" s="61"/>
    </row>
    <row r="328" spans="2:25" ht="12" customHeight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Q328" s="61"/>
      <c r="Y328" s="61"/>
    </row>
    <row r="329" spans="2:25" ht="12" customHeight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Q329" s="61"/>
      <c r="Y329" s="61"/>
    </row>
    <row r="330" spans="2:25" ht="12" customHeight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Q330" s="61"/>
      <c r="Y330" s="61"/>
    </row>
    <row r="331" spans="2:25" ht="12" customHeight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Q331" s="61"/>
      <c r="Y331" s="61"/>
    </row>
    <row r="332" spans="2:25" ht="12" customHeight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Q332" s="61"/>
      <c r="Y332" s="61"/>
    </row>
    <row r="333" spans="2:25" ht="12" customHeight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Q333" s="61"/>
      <c r="Y333" s="61"/>
    </row>
    <row r="334" spans="2:25" ht="12" customHeight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Q334" s="61"/>
      <c r="Y334" s="61"/>
    </row>
    <row r="335" spans="2:25" ht="12" customHeight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Q335" s="61"/>
      <c r="Y335" s="61"/>
    </row>
    <row r="336" spans="2:25" ht="12" customHeight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Q336" s="61"/>
      <c r="Y336" s="61"/>
    </row>
    <row r="337" spans="2:25" ht="12" customHeight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Q337" s="61"/>
      <c r="Y337" s="61"/>
    </row>
    <row r="338" spans="2:25" ht="12" customHeight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Q338" s="61"/>
      <c r="Y338" s="61"/>
    </row>
    <row r="339" spans="2:25" ht="12" customHeight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Q339" s="61"/>
      <c r="Y339" s="61"/>
    </row>
    <row r="340" spans="2:25" ht="12" customHeight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Q340" s="61"/>
      <c r="Y340" s="61"/>
    </row>
    <row r="341" spans="2:25" ht="12" customHeight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Q341" s="61"/>
      <c r="Y341" s="61"/>
    </row>
    <row r="342" spans="2:25" ht="12" customHeight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Q342" s="61"/>
      <c r="Y342" s="61"/>
    </row>
    <row r="343" spans="2:25" ht="12" customHeight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Q343" s="61"/>
      <c r="Y343" s="61"/>
    </row>
    <row r="344" spans="2:25" ht="12" customHeight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Q344" s="61"/>
      <c r="Y344" s="61"/>
    </row>
    <row r="345" spans="2:25" ht="12" customHeight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Q345" s="61"/>
      <c r="Y345" s="61"/>
    </row>
    <row r="346" spans="2:25" ht="12" customHeight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Q346" s="61"/>
      <c r="Y346" s="61"/>
    </row>
    <row r="347" spans="2:25" ht="12" customHeight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Q347" s="61"/>
      <c r="Y347" s="61"/>
    </row>
    <row r="348" spans="2:25" ht="12" customHeight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Q348" s="61"/>
      <c r="Y348" s="61"/>
    </row>
    <row r="349" spans="2:25" ht="12" customHeight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Q349" s="61"/>
      <c r="Y349" s="61"/>
    </row>
    <row r="350" spans="2:25" ht="12" customHeight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Q350" s="61"/>
      <c r="Y350" s="61"/>
    </row>
    <row r="351" spans="2:25" ht="12" customHeight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Q351" s="61"/>
      <c r="Y351" s="61"/>
    </row>
    <row r="352" spans="2:25" ht="12" customHeight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Q352" s="61"/>
      <c r="Y352" s="61"/>
    </row>
    <row r="353" spans="2:25" ht="12" customHeight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Q353" s="61"/>
      <c r="Y353" s="61"/>
    </row>
    <row r="354" spans="2:25" ht="12" customHeight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Q354" s="61"/>
      <c r="Y354" s="61"/>
    </row>
    <row r="355" spans="2:25" ht="12" customHeight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Q355" s="61"/>
      <c r="Y355" s="61"/>
    </row>
    <row r="356" spans="2:25" ht="12" customHeight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Q356" s="61"/>
      <c r="Y356" s="61"/>
    </row>
    <row r="357" spans="2:25" ht="12" customHeight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Q357" s="61"/>
      <c r="Y357" s="61"/>
    </row>
    <row r="358" spans="2:25" ht="12" customHeight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Q358" s="61"/>
      <c r="Y358" s="61"/>
    </row>
    <row r="359" spans="2:25" ht="12" customHeight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Q359" s="61"/>
      <c r="Y359" s="61"/>
    </row>
    <row r="360" spans="2:25" ht="12" customHeight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Q360" s="61"/>
      <c r="Y360" s="61"/>
    </row>
    <row r="361" spans="2:25" ht="12" customHeight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Q361" s="61"/>
      <c r="Y361" s="61"/>
    </row>
    <row r="362" spans="2:25" ht="12" customHeight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Q362" s="61"/>
      <c r="Y362" s="61"/>
    </row>
    <row r="363" spans="2:25" ht="12" customHeight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Q363" s="61"/>
      <c r="Y363" s="61"/>
    </row>
    <row r="364" spans="2:25" ht="12" customHeight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Q364" s="61"/>
      <c r="Y364" s="61"/>
    </row>
    <row r="365" spans="2:25" ht="12" customHeight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Q365" s="61"/>
      <c r="Y365" s="61"/>
    </row>
    <row r="366" spans="2:25" ht="12" customHeight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Q366" s="61"/>
      <c r="Y366" s="61"/>
    </row>
    <row r="367" spans="2:25" ht="12" customHeight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Q367" s="61"/>
      <c r="Y367" s="61"/>
    </row>
    <row r="368" spans="2:25" ht="12" customHeight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Q368" s="61"/>
      <c r="Y368" s="61"/>
    </row>
    <row r="369" spans="2:25" ht="12" customHeight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Q369" s="61"/>
      <c r="Y369" s="61"/>
    </row>
    <row r="370" spans="2:25" ht="12" customHeight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Q370" s="61"/>
      <c r="Y370" s="61"/>
    </row>
    <row r="371" spans="2:25" ht="12" customHeight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Q371" s="61"/>
      <c r="Y371" s="61"/>
    </row>
    <row r="372" spans="2:25" ht="12" customHeight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Q372" s="61"/>
      <c r="Y372" s="61"/>
    </row>
    <row r="373" spans="2:25" ht="12" customHeight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Q373" s="61"/>
      <c r="Y373" s="61"/>
    </row>
    <row r="374" spans="2:25" ht="12" customHeight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Q374" s="61"/>
      <c r="Y374" s="61"/>
    </row>
    <row r="375" spans="2:25" ht="12" customHeight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Q375" s="61"/>
      <c r="Y375" s="61"/>
    </row>
    <row r="376" spans="2:25" ht="12" customHeight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Q376" s="61"/>
      <c r="Y376" s="61"/>
    </row>
    <row r="377" spans="2:25" ht="12" customHeight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Q377" s="61"/>
      <c r="Y377" s="61"/>
    </row>
    <row r="378" spans="2:25" ht="12" customHeight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Q378" s="61"/>
      <c r="Y378" s="61"/>
    </row>
    <row r="379" spans="2:25" ht="12" customHeight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Q379" s="61"/>
      <c r="Y379" s="61"/>
    </row>
    <row r="380" spans="2:25" ht="12" customHeight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Q380" s="61"/>
      <c r="Y380" s="61"/>
    </row>
    <row r="381" spans="2:25" ht="12" customHeight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Q381" s="61"/>
      <c r="Y381" s="61"/>
    </row>
    <row r="382" spans="2:25" ht="12" customHeight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Q382" s="61"/>
      <c r="Y382" s="61"/>
    </row>
    <row r="383" spans="2:25" ht="12" customHeight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Q383" s="61"/>
      <c r="Y383" s="61"/>
    </row>
    <row r="384" spans="2:25" ht="12" customHeight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Q384" s="61"/>
      <c r="Y384" s="61"/>
    </row>
    <row r="385" spans="2:25" ht="12" customHeight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Q385" s="61"/>
      <c r="Y385" s="61"/>
    </row>
    <row r="386" spans="2:25" ht="12" customHeight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Q386" s="61"/>
      <c r="Y386" s="61"/>
    </row>
    <row r="387" spans="2:25" ht="12" customHeight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Q387" s="61"/>
      <c r="Y387" s="61"/>
    </row>
    <row r="388" spans="2:25" ht="12" customHeight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Q388" s="61"/>
      <c r="Y388" s="61"/>
    </row>
    <row r="389" spans="2:25" ht="12" customHeight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Q389" s="61"/>
      <c r="Y389" s="61"/>
    </row>
    <row r="390" spans="2:25" ht="12" customHeight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Q390" s="61"/>
      <c r="Y390" s="61"/>
    </row>
    <row r="391" spans="2:25" ht="12" customHeight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Q391" s="61"/>
      <c r="Y391" s="61"/>
    </row>
    <row r="392" spans="2:25" ht="12" customHeight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Q392" s="61"/>
      <c r="Y392" s="61"/>
    </row>
    <row r="393" spans="2:25" ht="12" customHeight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Q393" s="61"/>
      <c r="Y393" s="61"/>
    </row>
    <row r="394" spans="2:25" ht="12" customHeight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Q394" s="61"/>
      <c r="Y394" s="61"/>
    </row>
    <row r="395" spans="2:25" ht="12" customHeight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Q395" s="61"/>
      <c r="Y395" s="61"/>
    </row>
    <row r="396" spans="2:25" ht="12" customHeight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Q396" s="61"/>
      <c r="Y396" s="61"/>
    </row>
    <row r="397" spans="2:25" ht="12" customHeight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Q397" s="61"/>
      <c r="Y397" s="61"/>
    </row>
    <row r="398" spans="2:25" ht="12" customHeight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Q398" s="61"/>
      <c r="Y398" s="61"/>
    </row>
    <row r="399" spans="2:25" ht="12" customHeight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Q399" s="61"/>
      <c r="Y399" s="61"/>
    </row>
    <row r="400" spans="2:25" ht="12" customHeight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Q400" s="61"/>
      <c r="Y400" s="61"/>
    </row>
    <row r="401" spans="2:25" ht="12" customHeight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Q401" s="61"/>
      <c r="Y401" s="61"/>
    </row>
    <row r="402" spans="2:25" ht="12" customHeight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Q402" s="61"/>
      <c r="Y402" s="61"/>
    </row>
    <row r="403" spans="2:25" ht="12" customHeight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Q403" s="61"/>
      <c r="Y403" s="61"/>
    </row>
    <row r="404" spans="2:25" ht="12" customHeight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Q404" s="61"/>
      <c r="Y404" s="61"/>
    </row>
    <row r="405" spans="2:25" ht="12" customHeight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Q405" s="61"/>
      <c r="Y405" s="61"/>
    </row>
    <row r="406" spans="2:25" ht="12" customHeight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Q406" s="61"/>
      <c r="Y406" s="61"/>
    </row>
    <row r="407" spans="2:25" ht="12" customHeight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Q407" s="61"/>
      <c r="Y407" s="61"/>
    </row>
    <row r="408" spans="2:25" ht="12" customHeight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Q408" s="61"/>
      <c r="Y408" s="61"/>
    </row>
    <row r="409" spans="2:25" ht="12" customHeight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Q409" s="61"/>
      <c r="Y409" s="61"/>
    </row>
    <row r="410" spans="2:25" ht="12" customHeight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Q410" s="61"/>
      <c r="Y410" s="61"/>
    </row>
    <row r="411" spans="2:25" ht="12" customHeight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Q411" s="61"/>
      <c r="Y411" s="61"/>
    </row>
    <row r="412" spans="2:25" ht="12" customHeight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Q412" s="61"/>
      <c r="Y412" s="61"/>
    </row>
    <row r="413" spans="2:25" ht="12" customHeight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Q413" s="61"/>
      <c r="Y413" s="61"/>
    </row>
    <row r="414" spans="2:25" ht="12" customHeight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Q414" s="61"/>
      <c r="Y414" s="61"/>
    </row>
    <row r="415" spans="2:25" ht="12" customHeight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Q415" s="61"/>
      <c r="Y415" s="61"/>
    </row>
    <row r="416" spans="2:25" ht="12" customHeight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Q416" s="61"/>
      <c r="Y416" s="61"/>
    </row>
    <row r="417" spans="2:25" ht="12" customHeight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Q417" s="61"/>
      <c r="Y417" s="61"/>
    </row>
    <row r="418" spans="2:25" ht="12" customHeight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Q418" s="61"/>
      <c r="Y418" s="61"/>
    </row>
    <row r="419" spans="2:25" ht="12" customHeight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Q419" s="61"/>
      <c r="Y419" s="61"/>
    </row>
    <row r="420" spans="2:25" ht="12" customHeight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Q420" s="61"/>
      <c r="Y420" s="61"/>
    </row>
    <row r="421" spans="2:25" ht="12" customHeight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Q421" s="61"/>
      <c r="Y421" s="61"/>
    </row>
    <row r="422" spans="2:25" ht="12" customHeight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Q422" s="61"/>
      <c r="Y422" s="61"/>
    </row>
    <row r="423" spans="2:25" ht="12" customHeight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Q423" s="61"/>
      <c r="Y423" s="61"/>
    </row>
    <row r="424" spans="2:25" ht="12" customHeight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Q424" s="61"/>
      <c r="Y424" s="61"/>
    </row>
    <row r="425" spans="2:25" ht="12" customHeight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Q425" s="61"/>
      <c r="Y425" s="61"/>
    </row>
    <row r="426" spans="2:25" ht="12" customHeight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Q426" s="61"/>
      <c r="Y426" s="61"/>
    </row>
    <row r="427" spans="2:25" ht="12" customHeight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Q427" s="61"/>
      <c r="Y427" s="61"/>
    </row>
    <row r="428" spans="2:25" ht="12" customHeight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Q428" s="61"/>
      <c r="Y428" s="61"/>
    </row>
    <row r="429" spans="2:25" ht="12" customHeight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Q429" s="61"/>
      <c r="Y429" s="61"/>
    </row>
    <row r="430" spans="2:25" ht="12" customHeight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Q430" s="61"/>
      <c r="Y430" s="61"/>
    </row>
    <row r="431" spans="2:25" ht="12" customHeight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Q431" s="61"/>
      <c r="Y431" s="61"/>
    </row>
    <row r="432" spans="2:25" ht="12" customHeight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Q432" s="61"/>
      <c r="Y432" s="61"/>
    </row>
    <row r="433" spans="2:25" ht="12" customHeight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Q433" s="61"/>
      <c r="Y433" s="61"/>
    </row>
    <row r="434" spans="2:25" ht="12" customHeight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Q434" s="61"/>
      <c r="Y434" s="61"/>
    </row>
    <row r="435" spans="2:25" ht="12" customHeight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Q435" s="61"/>
      <c r="Y435" s="61"/>
    </row>
    <row r="436" spans="2:25" ht="12" customHeight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Q436" s="61"/>
      <c r="Y436" s="61"/>
    </row>
    <row r="437" spans="2:25" ht="12" customHeight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Q437" s="61"/>
      <c r="Y437" s="61"/>
    </row>
    <row r="438" spans="2:25" ht="12" customHeight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Q438" s="61"/>
      <c r="Y438" s="61"/>
    </row>
    <row r="439" spans="2:25" ht="12" customHeight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Q439" s="61"/>
      <c r="Y439" s="61"/>
    </row>
    <row r="440" spans="2:25" ht="12" customHeight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Q440" s="61"/>
      <c r="Y440" s="61"/>
    </row>
    <row r="441" spans="2:25" ht="12" customHeight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Q441" s="61"/>
      <c r="Y441" s="61"/>
    </row>
    <row r="442" spans="2:25" ht="12" customHeight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Q442" s="61"/>
      <c r="Y442" s="61"/>
    </row>
    <row r="443" spans="2:25" ht="12" customHeight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Q443" s="61"/>
      <c r="Y443" s="61"/>
    </row>
    <row r="444" spans="2:25" ht="12" customHeight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Q444" s="61"/>
      <c r="Y444" s="61"/>
    </row>
    <row r="445" spans="2:25" ht="12" customHeight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Q445" s="61"/>
      <c r="Y445" s="61"/>
    </row>
    <row r="446" spans="2:25" ht="12" customHeight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Q446" s="61"/>
      <c r="Y446" s="61"/>
    </row>
    <row r="447" spans="2:25" ht="12" customHeight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Q447" s="61"/>
      <c r="Y447" s="61"/>
    </row>
    <row r="448" spans="2:25" ht="12" customHeight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Q448" s="61"/>
      <c r="Y448" s="61"/>
    </row>
    <row r="449" spans="2:25" ht="12" customHeight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Q449" s="61"/>
      <c r="Y449" s="61"/>
    </row>
    <row r="450" spans="2:25" ht="12" customHeight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Q450" s="61"/>
      <c r="Y450" s="61"/>
    </row>
    <row r="451" spans="2:25" ht="12" customHeight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Q451" s="61"/>
      <c r="Y451" s="61"/>
    </row>
    <row r="452" spans="2:25" ht="12" customHeight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Q452" s="61"/>
      <c r="Y452" s="61"/>
    </row>
    <row r="453" spans="2:25" ht="12" customHeight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Q453" s="61"/>
      <c r="Y453" s="61"/>
    </row>
    <row r="454" spans="2:25" ht="12" customHeight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Q454" s="61"/>
      <c r="Y454" s="61"/>
    </row>
    <row r="455" spans="2:25" ht="12" customHeight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Q455" s="61"/>
      <c r="Y455" s="61"/>
    </row>
    <row r="456" spans="2:25" ht="12" customHeight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Q456" s="61"/>
      <c r="Y456" s="61"/>
    </row>
    <row r="457" spans="2:25" ht="12" customHeight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Q457" s="61"/>
      <c r="Y457" s="61"/>
    </row>
    <row r="458" spans="2:25" ht="12" customHeight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Q458" s="61"/>
      <c r="Y458" s="61"/>
    </row>
    <row r="459" spans="2:25" ht="12" customHeight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Q459" s="61"/>
      <c r="Y459" s="61"/>
    </row>
    <row r="460" spans="2:25" ht="12" customHeight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Q460" s="61"/>
      <c r="Y460" s="61"/>
    </row>
    <row r="461" spans="2:25" ht="12" customHeight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Q461" s="61"/>
      <c r="Y461" s="61"/>
    </row>
    <row r="462" spans="2:25" ht="12" customHeight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Q462" s="61"/>
      <c r="Y462" s="61"/>
    </row>
    <row r="463" spans="2:25" ht="12" customHeight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Q463" s="61"/>
      <c r="Y463" s="61"/>
    </row>
    <row r="464" spans="2:25" ht="12" customHeight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Q464" s="61"/>
      <c r="Y464" s="61"/>
    </row>
    <row r="465" spans="2:25" ht="12" customHeight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Q465" s="61"/>
      <c r="Y465" s="61"/>
    </row>
    <row r="466" spans="2:25" ht="12" customHeight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Q466" s="61"/>
      <c r="Y466" s="61"/>
    </row>
    <row r="467" spans="2:25" ht="12" customHeight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Q467" s="61"/>
      <c r="Y467" s="61"/>
    </row>
    <row r="468" spans="2:25" ht="12" customHeight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Q468" s="61"/>
      <c r="Y468" s="61"/>
    </row>
    <row r="469" spans="2:25" ht="12" customHeight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Q469" s="61"/>
      <c r="Y469" s="61"/>
    </row>
    <row r="470" spans="2:25" ht="12" customHeight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Q470" s="61"/>
      <c r="Y470" s="61"/>
    </row>
    <row r="471" spans="2:25" ht="12" customHeight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Q471" s="61"/>
      <c r="Y471" s="61"/>
    </row>
    <row r="472" spans="2:25" ht="12" customHeight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Q472" s="61"/>
      <c r="Y472" s="61"/>
    </row>
    <row r="473" spans="2:25" ht="12" customHeight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Q473" s="61"/>
      <c r="Y473" s="61"/>
    </row>
    <row r="474" spans="2:25" ht="12" customHeight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Q474" s="61"/>
      <c r="Y474" s="61"/>
    </row>
    <row r="475" spans="2:25" ht="12" customHeight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Q475" s="61"/>
      <c r="Y475" s="61"/>
    </row>
    <row r="476" spans="2:25" ht="12" customHeight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Q476" s="61"/>
      <c r="Y476" s="61"/>
    </row>
    <row r="477" spans="2:25" ht="12" customHeight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Q477" s="61"/>
      <c r="Y477" s="61"/>
    </row>
    <row r="478" spans="2:25" ht="12" customHeight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Q478" s="61"/>
      <c r="Y478" s="61"/>
    </row>
    <row r="479" spans="2:25" ht="12" customHeight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Q479" s="61"/>
      <c r="Y479" s="61"/>
    </row>
    <row r="480" spans="2:25" ht="12" customHeight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Q480" s="61"/>
      <c r="Y480" s="61"/>
    </row>
    <row r="481" spans="2:25" ht="12" customHeight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Q481" s="61"/>
      <c r="Y481" s="61"/>
    </row>
    <row r="482" spans="2:25" ht="12" customHeight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Q482" s="61"/>
      <c r="Y482" s="61"/>
    </row>
    <row r="483" spans="2:25" ht="12" customHeight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Q483" s="61"/>
      <c r="Y483" s="61"/>
    </row>
    <row r="484" spans="2:25" ht="12" customHeight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Q484" s="61"/>
      <c r="Y484" s="61"/>
    </row>
    <row r="485" spans="2:25" ht="12" customHeight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Q485" s="61"/>
      <c r="Y485" s="61"/>
    </row>
    <row r="486" spans="2:25" ht="12" customHeight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Q486" s="61"/>
      <c r="Y486" s="61"/>
    </row>
    <row r="487" spans="2:25" ht="12" customHeight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Q487" s="61"/>
      <c r="Y487" s="61"/>
    </row>
    <row r="488" spans="2:25" ht="12" customHeight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Q488" s="61"/>
      <c r="Y488" s="61"/>
    </row>
    <row r="489" spans="2:25" ht="12" customHeight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Q489" s="61"/>
      <c r="Y489" s="61"/>
    </row>
    <row r="490" spans="2:25" ht="12" customHeight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Q490" s="61"/>
      <c r="Y490" s="61"/>
    </row>
    <row r="491" spans="2:25" ht="12" customHeight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Q491" s="61"/>
      <c r="Y491" s="61"/>
    </row>
    <row r="492" spans="2:25" ht="12" customHeight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Q492" s="61"/>
      <c r="Y492" s="61"/>
    </row>
    <row r="493" spans="2:25" ht="12" customHeight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Q493" s="61"/>
      <c r="Y493" s="61"/>
    </row>
    <row r="494" spans="2:25" ht="12" customHeight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Q494" s="61"/>
      <c r="Y494" s="61"/>
    </row>
    <row r="495" spans="2:25" ht="12" customHeight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Q495" s="61"/>
      <c r="Y495" s="61"/>
    </row>
    <row r="496" spans="2:25" ht="12" customHeight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Q496" s="61"/>
      <c r="Y496" s="61"/>
    </row>
    <row r="497" spans="2:25" ht="12" customHeight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Q497" s="61"/>
      <c r="Y497" s="61"/>
    </row>
    <row r="498" spans="2:25" ht="12" customHeight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Q498" s="61"/>
      <c r="Y498" s="61"/>
    </row>
    <row r="499" spans="2:25" ht="12" customHeight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Q499" s="61"/>
      <c r="Y499" s="61"/>
    </row>
    <row r="500" spans="2:25" ht="12" customHeight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Q500" s="61"/>
      <c r="Y500" s="61"/>
    </row>
    <row r="501" spans="2:25" ht="12" customHeight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Q501" s="61"/>
      <c r="Y501" s="61"/>
    </row>
    <row r="502" spans="2:25" ht="12" customHeight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Q502" s="61"/>
      <c r="Y502" s="61"/>
    </row>
    <row r="503" spans="2:25" ht="12" customHeight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Q503" s="61"/>
      <c r="Y503" s="61"/>
    </row>
    <row r="504" spans="2:25" ht="12" customHeight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Q504" s="61"/>
      <c r="Y504" s="61"/>
    </row>
    <row r="505" spans="2:25" ht="12" customHeight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Q505" s="61"/>
      <c r="Y505" s="61"/>
    </row>
    <row r="506" spans="2:25" ht="12" customHeight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Q506" s="61"/>
      <c r="Y506" s="61"/>
    </row>
    <row r="507" spans="2:25" ht="12" customHeight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Q507" s="61"/>
      <c r="Y507" s="61"/>
    </row>
    <row r="508" spans="2:25" ht="12" customHeight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Q508" s="61"/>
      <c r="Y508" s="61"/>
    </row>
    <row r="509" spans="2:25" ht="12" customHeight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Q509" s="61"/>
      <c r="Y509" s="61"/>
    </row>
    <row r="510" spans="2:25" ht="12" customHeight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Q510" s="61"/>
      <c r="Y510" s="61"/>
    </row>
    <row r="511" spans="2:25" ht="12" customHeight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Q511" s="61"/>
      <c r="Y511" s="61"/>
    </row>
    <row r="512" spans="2:25" ht="12" customHeight="1">
      <c r="Q512" s="61"/>
      <c r="Y512" s="61"/>
    </row>
    <row r="513" spans="17:25" ht="12" customHeight="1">
      <c r="Q513" s="61"/>
      <c r="Y513" s="61"/>
    </row>
    <row r="514" spans="17:25" ht="12" customHeight="1">
      <c r="Q514" s="61"/>
      <c r="Y514" s="61"/>
    </row>
    <row r="515" spans="17:25" ht="12" customHeight="1">
      <c r="Q515" s="61"/>
      <c r="Y515" s="61"/>
    </row>
    <row r="516" spans="17:25" ht="12" customHeight="1">
      <c r="Q516" s="61"/>
      <c r="Y516" s="61"/>
    </row>
    <row r="517" spans="17:25" ht="12" customHeight="1">
      <c r="Q517" s="61"/>
      <c r="Y517" s="61"/>
    </row>
    <row r="518" spans="17:25" ht="12" customHeight="1">
      <c r="Q518" s="61"/>
      <c r="Y518" s="61"/>
    </row>
  </sheetData>
  <mergeCells count="13">
    <mergeCell ref="B104:I104"/>
    <mergeCell ref="K83:L83"/>
    <mergeCell ref="K84:L84"/>
    <mergeCell ref="B102:C103"/>
    <mergeCell ref="D102:F102"/>
    <mergeCell ref="G102:I102"/>
    <mergeCell ref="K133:L133"/>
    <mergeCell ref="B105:B110"/>
    <mergeCell ref="B111:B114"/>
    <mergeCell ref="B115:C115"/>
    <mergeCell ref="B116:I116"/>
    <mergeCell ref="B117:B120"/>
    <mergeCell ref="B121:C121"/>
  </mergeCells>
  <phoneticPr fontId="2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1"/>
    <pageSetUpPr autoPageBreaks="0"/>
  </sheetPr>
  <dimension ref="B2:AA518"/>
  <sheetViews>
    <sheetView workbookViewId="0">
      <selection activeCell="K20" sqref="K20"/>
    </sheetView>
  </sheetViews>
  <sheetFormatPr defaultRowHeight="12" customHeight="1"/>
  <cols>
    <col min="1" max="1" width="5.25" style="49" customWidth="1"/>
    <col min="2" max="2" width="24.5" style="49" customWidth="1"/>
    <col min="3" max="4" width="17.75" style="49" bestFit="1" customWidth="1"/>
    <col min="5" max="5" width="14.375" style="49" customWidth="1"/>
    <col min="6" max="7" width="21.125" style="49" customWidth="1"/>
    <col min="8" max="9" width="17.875" style="49" bestFit="1" customWidth="1"/>
    <col min="10" max="10" width="17.625" style="49" bestFit="1" customWidth="1"/>
    <col min="11" max="14" width="17.625" style="49" customWidth="1"/>
    <col min="15" max="15" width="16.375" style="49" bestFit="1" customWidth="1"/>
    <col min="16" max="16" width="11.375" style="49" customWidth="1"/>
    <col min="17" max="17" width="9.125" style="49" bestFit="1" customWidth="1"/>
    <col min="18" max="24" width="9" style="49"/>
    <col min="25" max="25" width="12.5" style="49" customWidth="1"/>
    <col min="26" max="16384" width="9" style="49"/>
  </cols>
  <sheetData>
    <row r="2" spans="2:9" ht="12" customHeight="1">
      <c r="B2" s="115" t="s">
        <v>3509</v>
      </c>
      <c r="C2" s="120">
        <v>2018</v>
      </c>
      <c r="F2" s="118" t="s">
        <v>2021</v>
      </c>
      <c r="G2" s="119" t="s">
        <v>3510</v>
      </c>
    </row>
    <row r="3" spans="2:9" ht="12" customHeight="1">
      <c r="B3" s="116"/>
      <c r="C3" s="117" t="s">
        <v>3511</v>
      </c>
      <c r="F3" s="101" t="s">
        <v>3512</v>
      </c>
      <c r="G3" s="230">
        <f>G4+G5</f>
        <v>84919.967676</v>
      </c>
    </row>
    <row r="4" spans="2:9" ht="12" customHeight="1">
      <c r="B4" s="100" t="s">
        <v>2029</v>
      </c>
      <c r="C4" s="231">
        <f>K26/10^6</f>
        <v>898151.32988099998</v>
      </c>
      <c r="F4" s="106" t="s">
        <v>3513</v>
      </c>
      <c r="G4" s="231">
        <f>C28/10^6</f>
        <v>84919.967676</v>
      </c>
    </row>
    <row r="5" spans="2:9" ht="12" customHeight="1">
      <c r="B5" s="100" t="s">
        <v>3514</v>
      </c>
      <c r="C5" s="231">
        <f>K30/10^6</f>
        <v>31822.346232</v>
      </c>
      <c r="F5" s="106" t="s">
        <v>3515</v>
      </c>
      <c r="G5" s="231">
        <v>0</v>
      </c>
    </row>
    <row r="6" spans="2:9" ht="12" customHeight="1">
      <c r="B6" s="100" t="s">
        <v>3516</v>
      </c>
      <c r="C6" s="231">
        <f>M71+M72</f>
        <v>3632</v>
      </c>
      <c r="F6" s="103" t="s">
        <v>3517</v>
      </c>
      <c r="G6" s="232">
        <f>SUM(G7:G10)</f>
        <v>6683</v>
      </c>
    </row>
    <row r="7" spans="2:9" ht="12" customHeight="1">
      <c r="B7" s="100" t="s">
        <v>3518</v>
      </c>
      <c r="C7" s="231">
        <f>C5+C6</f>
        <v>35454.346231999996</v>
      </c>
      <c r="F7" s="108" t="s">
        <v>2280</v>
      </c>
      <c r="G7" s="233">
        <f>C87</f>
        <v>2000</v>
      </c>
    </row>
    <row r="8" spans="2:9" ht="12" customHeight="1" thickBot="1">
      <c r="B8" s="110" t="s">
        <v>2281</v>
      </c>
      <c r="C8" s="234">
        <f>K38/10^6</f>
        <v>73948.073579999997</v>
      </c>
      <c r="F8" s="108" t="s">
        <v>3519</v>
      </c>
      <c r="G8" s="233">
        <f>C88</f>
        <v>646</v>
      </c>
    </row>
    <row r="9" spans="2:9" ht="12" customHeight="1" thickTop="1">
      <c r="C9" s="235"/>
      <c r="F9" s="108" t="s">
        <v>3520</v>
      </c>
      <c r="G9" s="233">
        <f>D88</f>
        <v>4037</v>
      </c>
    </row>
    <row r="10" spans="2:9" ht="12" customHeight="1">
      <c r="C10" s="235"/>
      <c r="F10" s="108" t="s">
        <v>2051</v>
      </c>
      <c r="G10" s="236">
        <v>0</v>
      </c>
    </row>
    <row r="11" spans="2:9" ht="12" customHeight="1">
      <c r="F11" s="103" t="s">
        <v>3521</v>
      </c>
      <c r="G11" s="232">
        <f>SUM(G12:G17)</f>
        <v>258967.50532</v>
      </c>
    </row>
    <row r="12" spans="2:9" ht="12" customHeight="1">
      <c r="F12" s="106" t="s">
        <v>2055</v>
      </c>
      <c r="G12" s="233">
        <v>0</v>
      </c>
      <c r="I12" s="235"/>
    </row>
    <row r="13" spans="2:9" ht="12" customHeight="1">
      <c r="F13" s="106" t="s">
        <v>3522</v>
      </c>
      <c r="G13" s="233">
        <f>C47/10^6</f>
        <v>7190.4071709999998</v>
      </c>
    </row>
    <row r="14" spans="2:9" ht="12" customHeight="1">
      <c r="F14" s="106" t="s">
        <v>3523</v>
      </c>
      <c r="G14" s="233">
        <f>C45/10^6</f>
        <v>1588.2349999999999</v>
      </c>
    </row>
    <row r="15" spans="2:9" ht="12" customHeight="1">
      <c r="F15" s="106" t="s">
        <v>3524</v>
      </c>
      <c r="G15" s="343">
        <f>(C29+C43)/10^6</f>
        <v>87049.566172999999</v>
      </c>
    </row>
    <row r="16" spans="2:9" ht="12" customHeight="1">
      <c r="F16" s="106" t="s">
        <v>3525</v>
      </c>
      <c r="G16" s="238">
        <f>(C34+C44)/10^6</f>
        <v>121956.296976</v>
      </c>
    </row>
    <row r="17" spans="2:27" ht="12" customHeight="1">
      <c r="F17" s="106" t="s">
        <v>3526</v>
      </c>
      <c r="G17" s="61">
        <f>D106+E106</f>
        <v>41183</v>
      </c>
    </row>
    <row r="18" spans="2:27" ht="12" customHeight="1" thickBot="1">
      <c r="F18" s="113" t="s">
        <v>3527</v>
      </c>
      <c r="G18" s="237">
        <f>C77/10^6</f>
        <v>361897.85173200001</v>
      </c>
      <c r="Q18" s="49" t="s">
        <v>2066</v>
      </c>
      <c r="R18" s="49" t="s">
        <v>2068</v>
      </c>
    </row>
    <row r="19" spans="2:27" ht="12" customHeight="1" thickTop="1">
      <c r="G19" s="235"/>
      <c r="P19" s="49" t="s">
        <v>3528</v>
      </c>
      <c r="Q19" s="238">
        <f>AVERAGE(Q87:Q148)</f>
        <v>7551.9354838709678</v>
      </c>
      <c r="R19" s="238">
        <f>AVERAGE(Y87:Y148)</f>
        <v>20864980.741935484</v>
      </c>
    </row>
    <row r="20" spans="2:27" ht="12" customHeight="1">
      <c r="B20" s="257" t="s">
        <v>120</v>
      </c>
      <c r="C20" s="241"/>
      <c r="D20" s="241"/>
      <c r="E20" s="241"/>
      <c r="F20"/>
      <c r="G20"/>
      <c r="H20"/>
      <c r="I20"/>
      <c r="J20" s="257" t="s">
        <v>125</v>
      </c>
      <c r="K20" s="241"/>
      <c r="L20" s="241"/>
      <c r="M20" s="241"/>
      <c r="N20"/>
      <c r="O20"/>
      <c r="P20" s="49" t="s">
        <v>2296</v>
      </c>
      <c r="Q20" s="238">
        <f>AVERAGE(Q28:Q86)</f>
        <v>8135.7627118644068</v>
      </c>
      <c r="R20" s="238">
        <f>AVERAGE(Y28:Y86)</f>
        <v>20867152</v>
      </c>
    </row>
    <row r="21" spans="2:27" ht="12" customHeight="1">
      <c r="B21" s="258" t="s">
        <v>2915</v>
      </c>
      <c r="C21" s="241"/>
      <c r="D21" s="241"/>
      <c r="E21" s="241"/>
      <c r="F21"/>
      <c r="G21"/>
      <c r="H21"/>
      <c r="I21"/>
      <c r="J21" s="258" t="s">
        <v>2916</v>
      </c>
      <c r="K21" s="241"/>
      <c r="L21" s="241"/>
      <c r="M21" s="241"/>
      <c r="N21"/>
      <c r="O21"/>
      <c r="P21" s="49" t="s">
        <v>3529</v>
      </c>
      <c r="Q21" s="238">
        <f>AVERAGE(Q28:Q148)</f>
        <v>7836.6115702479337</v>
      </c>
      <c r="R21" s="238">
        <f>AVERAGE(Y28:Y148)</f>
        <v>20866039.454545453</v>
      </c>
    </row>
    <row r="22" spans="2:27" ht="12" customHeight="1">
      <c r="B22" s="258" t="s">
        <v>2917</v>
      </c>
      <c r="C22" s="241"/>
      <c r="D22" s="241"/>
      <c r="E22" s="241"/>
      <c r="F22"/>
      <c r="G22"/>
      <c r="H22"/>
      <c r="I22"/>
      <c r="J22" s="258" t="s">
        <v>2918</v>
      </c>
      <c r="K22" s="241"/>
      <c r="L22" s="241"/>
      <c r="M22" s="241"/>
      <c r="N22"/>
      <c r="O22"/>
      <c r="Y22" s="238"/>
    </row>
    <row r="23" spans="2:27" ht="12" customHeight="1">
      <c r="B23" s="258" t="s">
        <v>2919</v>
      </c>
      <c r="C23" s="241"/>
      <c r="D23" s="241"/>
      <c r="E23" s="241"/>
      <c r="F23"/>
      <c r="G23"/>
      <c r="H23"/>
      <c r="I23"/>
      <c r="J23" s="258" t="s">
        <v>2920</v>
      </c>
      <c r="K23" s="241"/>
      <c r="L23" s="241"/>
      <c r="M23" s="241"/>
      <c r="N23"/>
      <c r="O23"/>
      <c r="Y23" s="238"/>
    </row>
    <row r="24" spans="2:27" ht="12" customHeight="1">
      <c r="B24" s="259" t="s">
        <v>121</v>
      </c>
      <c r="C24" s="241"/>
      <c r="D24" s="241"/>
      <c r="E24" s="241"/>
      <c r="F24"/>
      <c r="G24"/>
      <c r="H24"/>
      <c r="I24"/>
      <c r="J24" s="259" t="s">
        <v>121</v>
      </c>
      <c r="K24" s="241"/>
      <c r="L24" s="241"/>
      <c r="M24" s="241"/>
      <c r="N24"/>
      <c r="O24"/>
      <c r="Y24" s="238"/>
    </row>
    <row r="25" spans="2:27" ht="12" customHeight="1">
      <c r="B25" s="260"/>
      <c r="C25" s="261" t="s">
        <v>2922</v>
      </c>
      <c r="D25" s="261" t="s">
        <v>2923</v>
      </c>
      <c r="E25" s="262" t="s">
        <v>2924</v>
      </c>
      <c r="F25"/>
      <c r="G25"/>
      <c r="H25"/>
      <c r="I25"/>
      <c r="J25" s="260"/>
      <c r="K25" s="261" t="s">
        <v>2922</v>
      </c>
      <c r="L25" s="261" t="s">
        <v>2923</v>
      </c>
      <c r="M25" s="262" t="s">
        <v>2924</v>
      </c>
      <c r="N25"/>
      <c r="O25"/>
      <c r="P25" s="58" t="s">
        <v>3530</v>
      </c>
      <c r="Y25" s="238"/>
      <c r="AA25" s="58" t="s">
        <v>3531</v>
      </c>
    </row>
    <row r="26" spans="2:27" ht="12" customHeight="1">
      <c r="B26" s="88" t="s">
        <v>14</v>
      </c>
      <c r="C26" s="263"/>
      <c r="D26" s="263"/>
      <c r="E26" s="264"/>
      <c r="F26"/>
      <c r="G26"/>
      <c r="H26"/>
      <c r="I26"/>
      <c r="J26" s="88" t="s">
        <v>52</v>
      </c>
      <c r="K26" s="89">
        <v>898151329881</v>
      </c>
      <c r="L26" s="89">
        <v>701488711312</v>
      </c>
      <c r="M26" s="90">
        <v>585523903513</v>
      </c>
      <c r="N26"/>
      <c r="O26"/>
    </row>
    <row r="27" spans="2:27" ht="12" customHeight="1">
      <c r="B27" s="88" t="s">
        <v>15</v>
      </c>
      <c r="C27" s="89">
        <v>442113813718</v>
      </c>
      <c r="D27" s="89">
        <v>386874967540</v>
      </c>
      <c r="E27" s="90">
        <v>392987609646</v>
      </c>
      <c r="F27"/>
      <c r="G27"/>
      <c r="H27"/>
      <c r="I27"/>
      <c r="J27" s="88" t="s">
        <v>53</v>
      </c>
      <c r="K27" s="89">
        <v>824333506180</v>
      </c>
      <c r="L27" s="89">
        <v>638107836511</v>
      </c>
      <c r="M27" s="90">
        <v>520197519162</v>
      </c>
      <c r="N27"/>
      <c r="O27"/>
      <c r="P27" s="49" t="s">
        <v>127</v>
      </c>
      <c r="Q27" s="59" t="s">
        <v>128</v>
      </c>
      <c r="R27" s="49" t="s">
        <v>129</v>
      </c>
      <c r="S27" s="49" t="s">
        <v>130</v>
      </c>
      <c r="T27" s="49" t="s">
        <v>131</v>
      </c>
      <c r="U27" s="49" t="s">
        <v>132</v>
      </c>
      <c r="V27" s="49" t="s">
        <v>133</v>
      </c>
      <c r="W27" s="49" t="s">
        <v>134</v>
      </c>
      <c r="X27" s="49" t="s">
        <v>135</v>
      </c>
      <c r="Y27" s="49" t="s">
        <v>136</v>
      </c>
    </row>
    <row r="28" spans="2:27" ht="12" customHeight="1">
      <c r="B28" s="88" t="s">
        <v>16</v>
      </c>
      <c r="C28" s="89">
        <v>84919967676</v>
      </c>
      <c r="D28" s="89">
        <v>155593708082</v>
      </c>
      <c r="E28" s="90">
        <v>193736896121</v>
      </c>
      <c r="F28"/>
      <c r="G28"/>
      <c r="H28"/>
      <c r="I28"/>
      <c r="J28" s="88" t="s">
        <v>54</v>
      </c>
      <c r="K28" s="89">
        <v>73817823701</v>
      </c>
      <c r="L28" s="89">
        <v>63380874801</v>
      </c>
      <c r="M28" s="90">
        <v>65326384351</v>
      </c>
      <c r="N28"/>
      <c r="O28"/>
      <c r="P28" s="49" t="s">
        <v>2082</v>
      </c>
      <c r="Q28" s="243">
        <v>8080</v>
      </c>
      <c r="R28" s="244" t="s">
        <v>364</v>
      </c>
      <c r="S28" s="244" t="s">
        <v>343</v>
      </c>
      <c r="T28" s="244" t="s">
        <v>3532</v>
      </c>
      <c r="U28" s="244" t="s">
        <v>539</v>
      </c>
      <c r="V28" s="244" t="s">
        <v>468</v>
      </c>
      <c r="W28" s="244" t="s">
        <v>540</v>
      </c>
      <c r="X28" s="244" t="s">
        <v>3533</v>
      </c>
      <c r="Y28" s="243">
        <v>20867152</v>
      </c>
    </row>
    <row r="29" spans="2:27" ht="12" customHeight="1">
      <c r="B29" s="88" t="s">
        <v>3534</v>
      </c>
      <c r="C29" s="89">
        <v>85406006883</v>
      </c>
      <c r="D29" s="263"/>
      <c r="E29" s="264"/>
      <c r="F29"/>
      <c r="G29"/>
      <c r="H29"/>
      <c r="I29"/>
      <c r="J29" s="88" t="s">
        <v>55</v>
      </c>
      <c r="K29" s="89">
        <v>41995477469</v>
      </c>
      <c r="L29" s="89">
        <v>37815006379</v>
      </c>
      <c r="M29" s="90">
        <v>49226689137</v>
      </c>
      <c r="N29"/>
      <c r="O29"/>
      <c r="P29" s="49" t="s">
        <v>2083</v>
      </c>
      <c r="Q29" s="243">
        <v>8020</v>
      </c>
      <c r="R29" s="244" t="s">
        <v>291</v>
      </c>
      <c r="S29" s="244" t="s">
        <v>3535</v>
      </c>
      <c r="T29" s="244" t="s">
        <v>3536</v>
      </c>
      <c r="U29" s="244" t="s">
        <v>168</v>
      </c>
      <c r="V29" s="244" t="s">
        <v>152</v>
      </c>
      <c r="W29" s="244" t="s">
        <v>270</v>
      </c>
      <c r="X29" s="244" t="s">
        <v>3537</v>
      </c>
      <c r="Y29" s="243">
        <v>20867152</v>
      </c>
    </row>
    <row r="30" spans="2:27" ht="12" customHeight="1">
      <c r="B30" s="88" t="s">
        <v>1345</v>
      </c>
      <c r="C30" s="89">
        <v>45023473355</v>
      </c>
      <c r="D30" s="89">
        <v>52084635676</v>
      </c>
      <c r="E30" s="90">
        <v>47124623898</v>
      </c>
      <c r="F30"/>
      <c r="G30"/>
      <c r="H30"/>
      <c r="I30"/>
      <c r="J30" s="88" t="s">
        <v>56</v>
      </c>
      <c r="K30" s="89">
        <v>31822346232</v>
      </c>
      <c r="L30" s="89">
        <v>25565868422</v>
      </c>
      <c r="M30" s="90">
        <v>16099695214</v>
      </c>
      <c r="N30"/>
      <c r="O30"/>
      <c r="P30" s="49" t="s">
        <v>2087</v>
      </c>
      <c r="Q30" s="243">
        <v>8160</v>
      </c>
      <c r="R30" s="244" t="s">
        <v>321</v>
      </c>
      <c r="S30" s="244" t="s">
        <v>3538</v>
      </c>
      <c r="T30" s="244" t="s">
        <v>3539</v>
      </c>
      <c r="U30" s="244" t="s">
        <v>168</v>
      </c>
      <c r="V30" s="244" t="s">
        <v>264</v>
      </c>
      <c r="W30" s="244" t="s">
        <v>276</v>
      </c>
      <c r="X30" s="244" t="s">
        <v>3540</v>
      </c>
      <c r="Y30" s="243">
        <v>20867152</v>
      </c>
    </row>
    <row r="31" spans="2:27" ht="12" customHeight="1">
      <c r="B31" s="88" t="s">
        <v>3541</v>
      </c>
      <c r="C31" s="89">
        <v>53721554933</v>
      </c>
      <c r="D31" s="89">
        <v>52103811830</v>
      </c>
      <c r="E31" s="90">
        <v>51428604546</v>
      </c>
      <c r="F31"/>
      <c r="G31"/>
      <c r="H31"/>
      <c r="I31"/>
      <c r="J31" s="88" t="s">
        <v>57</v>
      </c>
      <c r="K31" s="89">
        <v>34171370656</v>
      </c>
      <c r="L31" s="89">
        <v>91445292136</v>
      </c>
      <c r="M31" s="90">
        <v>57062917239</v>
      </c>
      <c r="N31"/>
      <c r="O31"/>
      <c r="P31" s="49" t="s">
        <v>2088</v>
      </c>
      <c r="Q31" s="243">
        <v>8130</v>
      </c>
      <c r="R31" s="244" t="s">
        <v>295</v>
      </c>
      <c r="S31" s="244" t="s">
        <v>3542</v>
      </c>
      <c r="T31" s="244" t="s">
        <v>3543</v>
      </c>
      <c r="U31" s="244" t="s">
        <v>264</v>
      </c>
      <c r="V31" s="244" t="s">
        <v>471</v>
      </c>
      <c r="W31" s="244" t="s">
        <v>289</v>
      </c>
      <c r="X31" s="244" t="s">
        <v>3544</v>
      </c>
      <c r="Y31" s="243">
        <v>20867152</v>
      </c>
    </row>
    <row r="32" spans="2:27" ht="12" customHeight="1">
      <c r="B32" s="88" t="s">
        <v>1306</v>
      </c>
      <c r="C32" s="89">
        <v>135099847276</v>
      </c>
      <c r="D32" s="89">
        <v>94097568266</v>
      </c>
      <c r="E32" s="90">
        <v>64765178992</v>
      </c>
      <c r="F32"/>
      <c r="G32"/>
      <c r="H32"/>
      <c r="I32"/>
      <c r="J32" s="88" t="s">
        <v>58</v>
      </c>
      <c r="K32" s="89">
        <v>8357407343</v>
      </c>
      <c r="L32" s="89">
        <v>7245870939</v>
      </c>
      <c r="M32" s="90">
        <v>15807521244</v>
      </c>
      <c r="N32"/>
      <c r="O32"/>
      <c r="P32" s="49" t="s">
        <v>2089</v>
      </c>
      <c r="Q32" s="243">
        <v>8200</v>
      </c>
      <c r="R32" s="244" t="s">
        <v>286</v>
      </c>
      <c r="S32" s="244" t="s">
        <v>3545</v>
      </c>
      <c r="T32" s="244" t="s">
        <v>3546</v>
      </c>
      <c r="U32" s="244" t="s">
        <v>152</v>
      </c>
      <c r="V32" s="244" t="s">
        <v>468</v>
      </c>
      <c r="W32" s="244" t="s">
        <v>158</v>
      </c>
      <c r="X32" s="244" t="s">
        <v>3547</v>
      </c>
      <c r="Y32" s="243">
        <v>20867152</v>
      </c>
    </row>
    <row r="33" spans="2:25" ht="12" customHeight="1">
      <c r="B33" s="88" t="s">
        <v>1248</v>
      </c>
      <c r="C33" s="263"/>
      <c r="D33" s="89">
        <v>75325000</v>
      </c>
      <c r="E33" s="90">
        <v>849960000</v>
      </c>
      <c r="F33"/>
      <c r="G33"/>
      <c r="H33"/>
      <c r="I33"/>
      <c r="J33" s="88" t="s">
        <v>59</v>
      </c>
      <c r="K33" s="89">
        <v>4696102058</v>
      </c>
      <c r="L33" s="89">
        <v>4000826837</v>
      </c>
      <c r="M33" s="90">
        <v>3350837197</v>
      </c>
      <c r="N33"/>
      <c r="O33"/>
      <c r="P33" s="49" t="s">
        <v>2090</v>
      </c>
      <c r="Q33" s="243">
        <v>8290</v>
      </c>
      <c r="R33" s="244" t="s">
        <v>323</v>
      </c>
      <c r="S33" s="244" t="s">
        <v>3548</v>
      </c>
      <c r="T33" s="244" t="s">
        <v>3549</v>
      </c>
      <c r="U33" s="244" t="s">
        <v>535</v>
      </c>
      <c r="V33" s="244" t="s">
        <v>175</v>
      </c>
      <c r="W33" s="244" t="s">
        <v>168</v>
      </c>
      <c r="X33" s="244" t="s">
        <v>3550</v>
      </c>
      <c r="Y33" s="243">
        <v>20867152</v>
      </c>
    </row>
    <row r="34" spans="2:25" ht="12" customHeight="1">
      <c r="B34" s="88" t="s">
        <v>2716</v>
      </c>
      <c r="C34" s="89">
        <v>307950000</v>
      </c>
      <c r="D34" s="263"/>
      <c r="E34" s="264"/>
      <c r="F34"/>
      <c r="G34"/>
      <c r="H34"/>
      <c r="I34"/>
      <c r="J34" s="88" t="s">
        <v>60</v>
      </c>
      <c r="K34" s="89">
        <v>3365336139</v>
      </c>
      <c r="L34" s="89">
        <v>1788318296</v>
      </c>
      <c r="M34" s="90">
        <v>7833918235</v>
      </c>
      <c r="N34"/>
      <c r="O34"/>
      <c r="P34" s="49" t="s">
        <v>2091</v>
      </c>
      <c r="Q34" s="243">
        <v>8280</v>
      </c>
      <c r="R34" s="244" t="s">
        <v>258</v>
      </c>
      <c r="S34" s="244" t="s">
        <v>3551</v>
      </c>
      <c r="T34" s="244" t="s">
        <v>3552</v>
      </c>
      <c r="U34" s="244" t="s">
        <v>311</v>
      </c>
      <c r="V34" s="244" t="s">
        <v>160</v>
      </c>
      <c r="W34" s="244" t="s">
        <v>152</v>
      </c>
      <c r="X34" s="244" t="s">
        <v>3553</v>
      </c>
      <c r="Y34" s="243">
        <v>20867152</v>
      </c>
    </row>
    <row r="35" spans="2:25" ht="12" customHeight="1">
      <c r="B35" s="88" t="s">
        <v>21</v>
      </c>
      <c r="C35" s="89">
        <v>668732546</v>
      </c>
      <c r="D35" s="89">
        <v>1436017967</v>
      </c>
      <c r="E35" s="90">
        <v>6264597184</v>
      </c>
      <c r="F35"/>
      <c r="G35"/>
      <c r="H35"/>
      <c r="I35"/>
      <c r="J35" s="88" t="s">
        <v>3379</v>
      </c>
      <c r="K35" s="263"/>
      <c r="L35" s="89">
        <v>-114709317</v>
      </c>
      <c r="M35" s="90">
        <v>-129500332</v>
      </c>
      <c r="N35"/>
      <c r="O35"/>
      <c r="P35" s="49" t="s">
        <v>2093</v>
      </c>
      <c r="Q35" s="243">
        <v>8360</v>
      </c>
      <c r="R35" s="244" t="s">
        <v>286</v>
      </c>
      <c r="S35" s="244" t="s">
        <v>3554</v>
      </c>
      <c r="T35" s="244" t="s">
        <v>3555</v>
      </c>
      <c r="U35" s="244" t="s">
        <v>148</v>
      </c>
      <c r="V35" s="244" t="s">
        <v>148</v>
      </c>
      <c r="W35" s="244" t="s">
        <v>170</v>
      </c>
      <c r="X35" s="244" t="s">
        <v>3556</v>
      </c>
      <c r="Y35" s="243">
        <v>20867152</v>
      </c>
    </row>
    <row r="36" spans="2:25" ht="12" customHeight="1">
      <c r="B36" s="88" t="s">
        <v>19</v>
      </c>
      <c r="C36" s="89">
        <v>511959907</v>
      </c>
      <c r="D36" s="89">
        <v>890270744</v>
      </c>
      <c r="E36" s="90">
        <v>1118574895</v>
      </c>
      <c r="F36"/>
      <c r="G36"/>
      <c r="H36"/>
      <c r="I36"/>
      <c r="J36" s="88" t="s">
        <v>61</v>
      </c>
      <c r="K36" s="89">
        <v>58967075464</v>
      </c>
      <c r="L36" s="89">
        <v>111863088843</v>
      </c>
      <c r="M36" s="90">
        <v>52742509839</v>
      </c>
      <c r="N36"/>
      <c r="O36"/>
      <c r="P36" s="49" t="s">
        <v>2096</v>
      </c>
      <c r="Q36" s="243">
        <v>8450</v>
      </c>
      <c r="R36" s="244" t="s">
        <v>323</v>
      </c>
      <c r="S36" s="244" t="s">
        <v>3557</v>
      </c>
      <c r="T36" s="244" t="s">
        <v>3558</v>
      </c>
      <c r="U36" s="244" t="s">
        <v>300</v>
      </c>
      <c r="V36" s="244" t="s">
        <v>302</v>
      </c>
      <c r="W36" s="244" t="s">
        <v>468</v>
      </c>
      <c r="X36" s="244" t="s">
        <v>3559</v>
      </c>
      <c r="Y36" s="243">
        <v>20867152</v>
      </c>
    </row>
    <row r="37" spans="2:25" ht="12" customHeight="1">
      <c r="B37" s="88" t="s">
        <v>20</v>
      </c>
      <c r="C37" s="89">
        <v>25084026</v>
      </c>
      <c r="D37" s="89">
        <v>1229927445</v>
      </c>
      <c r="E37" s="90">
        <v>2024620</v>
      </c>
      <c r="F37"/>
      <c r="G37"/>
      <c r="H37"/>
      <c r="I37"/>
      <c r="J37" s="88" t="s">
        <v>62</v>
      </c>
      <c r="K37" s="89">
        <v>-14980998116</v>
      </c>
      <c r="L37" s="89">
        <v>15582740491</v>
      </c>
      <c r="M37" s="90">
        <v>-937915796</v>
      </c>
      <c r="N37"/>
      <c r="O37"/>
      <c r="P37" s="49" t="s">
        <v>2098</v>
      </c>
      <c r="Q37" s="243">
        <v>8440</v>
      </c>
      <c r="R37" s="244" t="s">
        <v>534</v>
      </c>
      <c r="S37" s="244" t="s">
        <v>3560</v>
      </c>
      <c r="T37" s="244" t="s">
        <v>3561</v>
      </c>
      <c r="U37" s="244" t="s">
        <v>279</v>
      </c>
      <c r="V37" s="244" t="s">
        <v>148</v>
      </c>
      <c r="W37" s="244" t="s">
        <v>279</v>
      </c>
      <c r="X37" s="244" t="s">
        <v>3562</v>
      </c>
      <c r="Y37" s="243">
        <v>20867152</v>
      </c>
    </row>
    <row r="38" spans="2:25" ht="12" customHeight="1">
      <c r="B38" s="88" t="s">
        <v>22</v>
      </c>
      <c r="C38" s="89">
        <v>35333237116</v>
      </c>
      <c r="D38" s="89">
        <v>28267702530</v>
      </c>
      <c r="E38" s="90">
        <v>26601149390</v>
      </c>
      <c r="F38"/>
      <c r="G38"/>
      <c r="H38"/>
      <c r="I38"/>
      <c r="J38" s="88" t="s">
        <v>63</v>
      </c>
      <c r="K38" s="89">
        <v>73948073580</v>
      </c>
      <c r="L38" s="89">
        <v>96280348352</v>
      </c>
      <c r="M38" s="90">
        <v>53680425635</v>
      </c>
      <c r="N38"/>
      <c r="O38"/>
      <c r="P38" s="49" t="s">
        <v>2100</v>
      </c>
      <c r="Q38" s="243">
        <v>8080</v>
      </c>
      <c r="R38" s="244" t="s">
        <v>307</v>
      </c>
      <c r="S38" s="244" t="s">
        <v>3563</v>
      </c>
      <c r="T38" s="244" t="s">
        <v>3564</v>
      </c>
      <c r="U38" s="244" t="s">
        <v>276</v>
      </c>
      <c r="V38" s="244" t="s">
        <v>468</v>
      </c>
      <c r="W38" s="244" t="s">
        <v>276</v>
      </c>
      <c r="X38" s="244" t="s">
        <v>3533</v>
      </c>
      <c r="Y38" s="243">
        <v>20867152</v>
      </c>
    </row>
    <row r="39" spans="2:25" ht="12" customHeight="1">
      <c r="B39" s="88" t="s">
        <v>1310</v>
      </c>
      <c r="C39" s="89">
        <v>1096000000</v>
      </c>
      <c r="D39" s="89">
        <v>1096000000</v>
      </c>
      <c r="E39" s="90">
        <v>1096000000</v>
      </c>
      <c r="F39"/>
      <c r="G39"/>
      <c r="H39"/>
      <c r="I39"/>
      <c r="J39" s="88" t="s">
        <v>64</v>
      </c>
      <c r="K39" s="89">
        <v>-10221869146</v>
      </c>
      <c r="L39" s="89">
        <v>-46295168810</v>
      </c>
      <c r="M39" s="90">
        <v>5405101281</v>
      </c>
      <c r="N39"/>
      <c r="O39"/>
      <c r="P39" s="49" t="s">
        <v>2102</v>
      </c>
      <c r="Q39" s="243">
        <v>8110</v>
      </c>
      <c r="R39" s="244" t="s">
        <v>375</v>
      </c>
      <c r="S39" s="244" t="s">
        <v>3565</v>
      </c>
      <c r="T39" s="244" t="s">
        <v>3566</v>
      </c>
      <c r="U39" s="244" t="s">
        <v>540</v>
      </c>
      <c r="V39" s="244" t="s">
        <v>279</v>
      </c>
      <c r="W39" s="244" t="s">
        <v>280</v>
      </c>
      <c r="X39" s="244" t="s">
        <v>3567</v>
      </c>
      <c r="Y39" s="243">
        <v>20867152</v>
      </c>
    </row>
    <row r="40" spans="2:25" ht="12" customHeight="1">
      <c r="B40" s="88" t="s">
        <v>23</v>
      </c>
      <c r="C40" s="89">
        <v>271651139808</v>
      </c>
      <c r="D40" s="89">
        <v>244711827349</v>
      </c>
      <c r="E40" s="90">
        <v>289130709825</v>
      </c>
      <c r="F40"/>
      <c r="G40"/>
      <c r="H40"/>
      <c r="I40"/>
      <c r="J40" s="88" t="s">
        <v>80</v>
      </c>
      <c r="K40" s="89">
        <v>-9837450063</v>
      </c>
      <c r="L40" s="89">
        <v>-1202485128</v>
      </c>
      <c r="M40" s="90">
        <v>-852715898</v>
      </c>
      <c r="N40"/>
      <c r="O40"/>
      <c r="P40" s="49" t="s">
        <v>2105</v>
      </c>
      <c r="Q40" s="243">
        <v>7950</v>
      </c>
      <c r="R40" s="244" t="s">
        <v>232</v>
      </c>
      <c r="S40" s="244" t="s">
        <v>3568</v>
      </c>
      <c r="T40" s="244" t="s">
        <v>3569</v>
      </c>
      <c r="U40" s="244" t="s">
        <v>290</v>
      </c>
      <c r="V40" s="244" t="s">
        <v>290</v>
      </c>
      <c r="W40" s="244" t="s">
        <v>481</v>
      </c>
      <c r="X40" s="244" t="s">
        <v>3570</v>
      </c>
      <c r="Y40" s="243">
        <v>20867152</v>
      </c>
    </row>
    <row r="41" spans="2:25" ht="12" customHeight="1">
      <c r="B41" s="88" t="s">
        <v>3541</v>
      </c>
      <c r="C41" s="89">
        <v>84464544412</v>
      </c>
      <c r="D41" s="89">
        <v>63476990191</v>
      </c>
      <c r="E41" s="90">
        <v>35326878987</v>
      </c>
      <c r="F41"/>
      <c r="G41"/>
      <c r="H41"/>
      <c r="I41"/>
      <c r="J41" s="88" t="s">
        <v>3571</v>
      </c>
      <c r="K41" s="89">
        <v>-9482203425</v>
      </c>
      <c r="L41" s="263"/>
      <c r="M41" s="264"/>
      <c r="N41"/>
      <c r="O41"/>
      <c r="P41" s="49" t="s">
        <v>2108</v>
      </c>
      <c r="Q41" s="243">
        <v>7950</v>
      </c>
      <c r="R41" s="244" t="s">
        <v>321</v>
      </c>
      <c r="S41" s="244" t="s">
        <v>3572</v>
      </c>
      <c r="T41" s="244" t="s">
        <v>3573</v>
      </c>
      <c r="U41" s="244" t="s">
        <v>472</v>
      </c>
      <c r="V41" s="244" t="s">
        <v>149</v>
      </c>
      <c r="W41" s="244" t="s">
        <v>485</v>
      </c>
      <c r="X41" s="244" t="s">
        <v>3570</v>
      </c>
      <c r="Y41" s="243">
        <v>20867152</v>
      </c>
    </row>
    <row r="42" spans="2:25" ht="12" customHeight="1">
      <c r="B42" s="88" t="s">
        <v>1248</v>
      </c>
      <c r="C42" s="263"/>
      <c r="D42" s="89">
        <v>109965017761</v>
      </c>
      <c r="E42" s="90">
        <v>180763046782</v>
      </c>
      <c r="F42"/>
      <c r="G42"/>
      <c r="H42"/>
      <c r="I42"/>
      <c r="J42" s="88" t="s">
        <v>531</v>
      </c>
      <c r="K42" s="89">
        <v>-355246638</v>
      </c>
      <c r="L42" s="89">
        <v>-1202485128</v>
      </c>
      <c r="M42" s="90">
        <v>-852715898</v>
      </c>
      <c r="N42"/>
      <c r="O42"/>
      <c r="P42" s="49" t="s">
        <v>2109</v>
      </c>
      <c r="Q42" s="243">
        <v>7920</v>
      </c>
      <c r="R42" s="244" t="s">
        <v>161</v>
      </c>
      <c r="S42" s="244" t="s">
        <v>3574</v>
      </c>
      <c r="T42" s="244" t="s">
        <v>3575</v>
      </c>
      <c r="U42" s="244" t="s">
        <v>280</v>
      </c>
      <c r="V42" s="244" t="s">
        <v>290</v>
      </c>
      <c r="W42" s="244" t="s">
        <v>545</v>
      </c>
      <c r="X42" s="244" t="s">
        <v>3576</v>
      </c>
      <c r="Y42" s="243">
        <v>20867152</v>
      </c>
    </row>
    <row r="43" spans="2:25" ht="12" customHeight="1">
      <c r="B43" s="88" t="s">
        <v>3534</v>
      </c>
      <c r="C43" s="89">
        <v>1643559290</v>
      </c>
      <c r="D43" s="263"/>
      <c r="E43" s="264"/>
      <c r="F43"/>
      <c r="G43"/>
      <c r="H43"/>
      <c r="I43"/>
      <c r="J43" s="88" t="s">
        <v>65</v>
      </c>
      <c r="K43" s="89">
        <v>-384419083</v>
      </c>
      <c r="L43" s="89">
        <v>-45092683682</v>
      </c>
      <c r="M43" s="90">
        <v>6257817179</v>
      </c>
      <c r="N43"/>
      <c r="O43"/>
      <c r="P43" s="49" t="s">
        <v>2112</v>
      </c>
      <c r="Q43" s="243">
        <v>7850</v>
      </c>
      <c r="R43" s="244" t="s">
        <v>281</v>
      </c>
      <c r="S43" s="244" t="s">
        <v>3577</v>
      </c>
      <c r="T43" s="244" t="s">
        <v>3578</v>
      </c>
      <c r="U43" s="244" t="s">
        <v>490</v>
      </c>
      <c r="V43" s="244" t="s">
        <v>540</v>
      </c>
      <c r="W43" s="244" t="s">
        <v>546</v>
      </c>
      <c r="X43" s="244" t="s">
        <v>3579</v>
      </c>
      <c r="Y43" s="243">
        <v>20867152</v>
      </c>
    </row>
    <row r="44" spans="2:25" ht="12" customHeight="1">
      <c r="B44" s="88" t="s">
        <v>2716</v>
      </c>
      <c r="C44" s="89">
        <v>121648346976</v>
      </c>
      <c r="D44" s="263"/>
      <c r="E44" s="264"/>
      <c r="F44"/>
      <c r="G44"/>
      <c r="H44"/>
      <c r="I44"/>
      <c r="J44" s="88" t="s">
        <v>1476</v>
      </c>
      <c r="K44" s="263"/>
      <c r="L44" s="89">
        <v>-44668911190</v>
      </c>
      <c r="M44" s="90">
        <v>6021780581</v>
      </c>
      <c r="N44"/>
      <c r="O44"/>
      <c r="P44" s="49" t="s">
        <v>2113</v>
      </c>
      <c r="Q44" s="243">
        <v>7860</v>
      </c>
      <c r="R44" s="244" t="s">
        <v>345</v>
      </c>
      <c r="S44" s="244" t="s">
        <v>679</v>
      </c>
      <c r="T44" s="244" t="s">
        <v>3580</v>
      </c>
      <c r="U44" s="244" t="s">
        <v>282</v>
      </c>
      <c r="V44" s="244" t="s">
        <v>268</v>
      </c>
      <c r="W44" s="244" t="s">
        <v>472</v>
      </c>
      <c r="X44" s="244" t="s">
        <v>3581</v>
      </c>
      <c r="Y44" s="243">
        <v>20867152</v>
      </c>
    </row>
    <row r="45" spans="2:25" ht="12" customHeight="1">
      <c r="B45" s="88" t="s">
        <v>3582</v>
      </c>
      <c r="C45" s="89">
        <v>1588235000</v>
      </c>
      <c r="D45" s="89">
        <v>6280105615</v>
      </c>
      <c r="E45" s="90">
        <v>4451854781</v>
      </c>
      <c r="F45"/>
      <c r="G45"/>
      <c r="H45"/>
      <c r="I45"/>
      <c r="J45" s="88" t="s">
        <v>2147</v>
      </c>
      <c r="K45" s="89">
        <v>219999385</v>
      </c>
      <c r="L45" s="89">
        <v>43655151</v>
      </c>
      <c r="M45" s="264"/>
      <c r="N45"/>
      <c r="O45"/>
      <c r="P45" s="49" t="s">
        <v>2114</v>
      </c>
      <c r="Q45" s="243">
        <v>8060</v>
      </c>
      <c r="R45" s="244" t="s">
        <v>281</v>
      </c>
      <c r="S45" s="244" t="s">
        <v>3583</v>
      </c>
      <c r="T45" s="244" t="s">
        <v>3584</v>
      </c>
      <c r="U45" s="244" t="s">
        <v>289</v>
      </c>
      <c r="V45" s="244" t="s">
        <v>284</v>
      </c>
      <c r="W45" s="244" t="s">
        <v>272</v>
      </c>
      <c r="X45" s="244" t="s">
        <v>3585</v>
      </c>
      <c r="Y45" s="243">
        <v>20867152</v>
      </c>
    </row>
    <row r="46" spans="2:25" ht="12" customHeight="1">
      <c r="B46" s="88" t="s">
        <v>30</v>
      </c>
      <c r="C46" s="89">
        <v>14018970</v>
      </c>
      <c r="D46" s="89">
        <v>14018970</v>
      </c>
      <c r="E46" s="90">
        <v>18018970</v>
      </c>
      <c r="F46"/>
      <c r="G46"/>
      <c r="H46"/>
      <c r="I46"/>
      <c r="J46" s="88" t="s">
        <v>2718</v>
      </c>
      <c r="K46" s="89">
        <v>-604418468</v>
      </c>
      <c r="L46" s="89">
        <v>-467427643</v>
      </c>
      <c r="M46" s="90">
        <v>236036598</v>
      </c>
      <c r="N46"/>
      <c r="O46"/>
      <c r="P46" s="49" t="s">
        <v>2115</v>
      </c>
      <c r="Q46" s="243">
        <v>8070</v>
      </c>
      <c r="R46" s="244" t="s">
        <v>303</v>
      </c>
      <c r="S46" s="244" t="s">
        <v>3586</v>
      </c>
      <c r="T46" s="244" t="s">
        <v>3587</v>
      </c>
      <c r="U46" s="244" t="s">
        <v>154</v>
      </c>
      <c r="V46" s="244" t="s">
        <v>264</v>
      </c>
      <c r="W46" s="244" t="s">
        <v>271</v>
      </c>
      <c r="X46" s="244" t="s">
        <v>3588</v>
      </c>
      <c r="Y46" s="243">
        <v>20867152</v>
      </c>
    </row>
    <row r="47" spans="2:25" ht="12" customHeight="1">
      <c r="B47" s="88" t="s">
        <v>29</v>
      </c>
      <c r="C47" s="89">
        <v>7190407171</v>
      </c>
      <c r="D47" s="89">
        <v>7214944333</v>
      </c>
      <c r="E47" s="90">
        <v>7239481495</v>
      </c>
      <c r="F47"/>
      <c r="G47"/>
      <c r="H47"/>
      <c r="I47"/>
      <c r="J47" s="88" t="s">
        <v>67</v>
      </c>
      <c r="K47" s="89">
        <v>63726204434</v>
      </c>
      <c r="L47" s="89">
        <v>49985179542</v>
      </c>
      <c r="M47" s="90">
        <v>59085526916</v>
      </c>
      <c r="N47"/>
      <c r="O47"/>
      <c r="P47" s="49" t="s">
        <v>2117</v>
      </c>
      <c r="Q47" s="243">
        <v>8190</v>
      </c>
      <c r="R47" s="244" t="s">
        <v>315</v>
      </c>
      <c r="S47" s="244" t="s">
        <v>3589</v>
      </c>
      <c r="T47" s="244" t="s">
        <v>3590</v>
      </c>
      <c r="U47" s="244" t="s">
        <v>262</v>
      </c>
      <c r="V47" s="244" t="s">
        <v>302</v>
      </c>
      <c r="W47" s="244" t="s">
        <v>264</v>
      </c>
      <c r="X47" s="244" t="s">
        <v>3591</v>
      </c>
      <c r="Y47" s="243">
        <v>20867152</v>
      </c>
    </row>
    <row r="48" spans="2:25" ht="12" customHeight="1">
      <c r="B48" s="88" t="s">
        <v>28</v>
      </c>
      <c r="C48" s="89">
        <v>39559272446</v>
      </c>
      <c r="D48" s="89">
        <v>42339105828</v>
      </c>
      <c r="E48" s="90">
        <v>44925888887</v>
      </c>
      <c r="F48"/>
      <c r="G48"/>
      <c r="H48"/>
      <c r="I48"/>
      <c r="J48" s="88" t="s">
        <v>68</v>
      </c>
      <c r="K48" s="263"/>
      <c r="L48" s="263"/>
      <c r="M48" s="264"/>
      <c r="N48"/>
      <c r="O48"/>
      <c r="P48" s="49" t="s">
        <v>2119</v>
      </c>
      <c r="Q48" s="243">
        <v>8300</v>
      </c>
      <c r="R48" s="244" t="s">
        <v>207</v>
      </c>
      <c r="S48" s="244" t="s">
        <v>3592</v>
      </c>
      <c r="T48" s="244" t="s">
        <v>3593</v>
      </c>
      <c r="U48" s="244" t="s">
        <v>322</v>
      </c>
      <c r="V48" s="244" t="s">
        <v>320</v>
      </c>
      <c r="W48" s="244" t="s">
        <v>536</v>
      </c>
      <c r="X48" s="244" t="s">
        <v>3594</v>
      </c>
      <c r="Y48" s="243">
        <v>20867152</v>
      </c>
    </row>
    <row r="49" spans="2:25" ht="12" customHeight="1">
      <c r="B49" s="88" t="s">
        <v>82</v>
      </c>
      <c r="C49" s="89">
        <v>3412731401</v>
      </c>
      <c r="D49" s="89">
        <v>3148838262</v>
      </c>
      <c r="E49" s="90">
        <v>1332103086</v>
      </c>
      <c r="F49"/>
      <c r="G49"/>
      <c r="H49"/>
      <c r="I49"/>
      <c r="J49" s="88" t="s">
        <v>1361</v>
      </c>
      <c r="K49" s="89">
        <v>73948073580</v>
      </c>
      <c r="L49" s="89">
        <v>96280348352</v>
      </c>
      <c r="M49" s="90">
        <v>53680425635</v>
      </c>
      <c r="N49"/>
      <c r="O49"/>
      <c r="P49" s="49" t="s">
        <v>2121</v>
      </c>
      <c r="Q49" s="243">
        <v>8800</v>
      </c>
      <c r="R49" s="244" t="s">
        <v>307</v>
      </c>
      <c r="S49" s="244" t="s">
        <v>3595</v>
      </c>
      <c r="T49" s="244" t="s">
        <v>3596</v>
      </c>
      <c r="U49" s="244" t="s">
        <v>320</v>
      </c>
      <c r="V49" s="244" t="s">
        <v>189</v>
      </c>
      <c r="W49" s="244" t="s">
        <v>324</v>
      </c>
      <c r="X49" s="244" t="s">
        <v>3597</v>
      </c>
      <c r="Y49" s="243">
        <v>20867152</v>
      </c>
    </row>
    <row r="50" spans="2:25" ht="12" customHeight="1">
      <c r="B50" s="88" t="s">
        <v>31</v>
      </c>
      <c r="C50" s="89">
        <v>10194930641</v>
      </c>
      <c r="D50" s="89">
        <v>10736161760</v>
      </c>
      <c r="E50" s="90">
        <v>11119571171</v>
      </c>
      <c r="F50"/>
      <c r="G50"/>
      <c r="H50"/>
      <c r="I50"/>
      <c r="J50" s="88" t="s">
        <v>1362</v>
      </c>
      <c r="K50" s="263"/>
      <c r="L50" s="263"/>
      <c r="M50" s="264"/>
      <c r="N50"/>
      <c r="O50"/>
      <c r="P50" s="49" t="s">
        <v>2122</v>
      </c>
      <c r="Q50" s="243">
        <v>8830</v>
      </c>
      <c r="R50" s="244" t="s">
        <v>375</v>
      </c>
      <c r="S50" s="244" t="s">
        <v>3598</v>
      </c>
      <c r="T50" s="244" t="s">
        <v>3599</v>
      </c>
      <c r="U50" s="244" t="s">
        <v>151</v>
      </c>
      <c r="V50" s="244" t="s">
        <v>327</v>
      </c>
      <c r="W50" s="244" t="s">
        <v>298</v>
      </c>
      <c r="X50" s="244" t="s">
        <v>3600</v>
      </c>
      <c r="Y50" s="243">
        <v>20867152</v>
      </c>
    </row>
    <row r="51" spans="2:25" ht="12" customHeight="1">
      <c r="B51" s="88" t="s">
        <v>26</v>
      </c>
      <c r="C51" s="89">
        <v>1935093501</v>
      </c>
      <c r="D51" s="89">
        <v>1536644629</v>
      </c>
      <c r="E51" s="90">
        <v>3953865666</v>
      </c>
      <c r="F51"/>
      <c r="G51"/>
      <c r="H51"/>
      <c r="I51"/>
      <c r="J51" s="88" t="s">
        <v>69</v>
      </c>
      <c r="K51" s="263"/>
      <c r="L51" s="263"/>
      <c r="M51" s="264"/>
      <c r="N51"/>
      <c r="O51"/>
      <c r="P51" s="49" t="s">
        <v>2124</v>
      </c>
      <c r="Q51" s="243">
        <v>8670</v>
      </c>
      <c r="R51" s="244" t="s">
        <v>321</v>
      </c>
      <c r="S51" s="244" t="s">
        <v>3601</v>
      </c>
      <c r="T51" s="244" t="s">
        <v>3602</v>
      </c>
      <c r="U51" s="244" t="s">
        <v>260</v>
      </c>
      <c r="V51" s="244" t="s">
        <v>308</v>
      </c>
      <c r="W51" s="244" t="s">
        <v>532</v>
      </c>
      <c r="X51" s="244" t="s">
        <v>3603</v>
      </c>
      <c r="Y51" s="243">
        <v>20867152</v>
      </c>
    </row>
    <row r="52" spans="2:25" ht="12" customHeight="1">
      <c r="B52" s="88" t="s">
        <v>32</v>
      </c>
      <c r="C52" s="89">
        <v>713764953526</v>
      </c>
      <c r="D52" s="89">
        <v>631586794889</v>
      </c>
      <c r="E52" s="90">
        <v>682118319471</v>
      </c>
      <c r="F52"/>
      <c r="G52"/>
      <c r="H52"/>
      <c r="I52"/>
      <c r="J52" s="88" t="s">
        <v>70</v>
      </c>
      <c r="K52" s="89">
        <v>63726204434</v>
      </c>
      <c r="L52" s="89">
        <v>49985179542</v>
      </c>
      <c r="M52" s="90">
        <v>59085526916</v>
      </c>
      <c r="N52"/>
      <c r="O52"/>
      <c r="P52" s="49" t="s">
        <v>2126</v>
      </c>
      <c r="Q52" s="243">
        <v>8640</v>
      </c>
      <c r="R52" s="244" t="s">
        <v>364</v>
      </c>
      <c r="S52" s="244" t="s">
        <v>3604</v>
      </c>
      <c r="T52" s="244" t="s">
        <v>3605</v>
      </c>
      <c r="U52" s="244" t="s">
        <v>294</v>
      </c>
      <c r="V52" s="244" t="s">
        <v>157</v>
      </c>
      <c r="W52" s="244" t="s">
        <v>294</v>
      </c>
      <c r="X52" s="244" t="s">
        <v>3606</v>
      </c>
      <c r="Y52" s="243">
        <v>20867152</v>
      </c>
    </row>
    <row r="53" spans="2:25" ht="12" customHeight="1">
      <c r="B53" s="88" t="s">
        <v>33</v>
      </c>
      <c r="C53" s="263"/>
      <c r="D53" s="263"/>
      <c r="E53" s="264"/>
      <c r="F53"/>
      <c r="G53"/>
      <c r="H53"/>
      <c r="I53"/>
      <c r="J53" s="88" t="s">
        <v>71</v>
      </c>
      <c r="K53" s="263"/>
      <c r="L53" s="263"/>
      <c r="M53" s="264"/>
      <c r="N53"/>
      <c r="O53"/>
      <c r="P53" s="49" t="s">
        <v>2128</v>
      </c>
      <c r="Q53" s="243">
        <v>8580</v>
      </c>
      <c r="R53" s="244" t="s">
        <v>315</v>
      </c>
      <c r="S53" s="244" t="s">
        <v>3607</v>
      </c>
      <c r="T53" s="244" t="s">
        <v>3608</v>
      </c>
      <c r="U53" s="244" t="s">
        <v>306</v>
      </c>
      <c r="V53" s="244" t="s">
        <v>183</v>
      </c>
      <c r="W53" s="244" t="s">
        <v>296</v>
      </c>
      <c r="X53" s="244" t="s">
        <v>3609</v>
      </c>
      <c r="Y53" s="243">
        <v>20867152</v>
      </c>
    </row>
    <row r="54" spans="2:25" ht="12" customHeight="1">
      <c r="B54" s="88" t="s">
        <v>34</v>
      </c>
      <c r="C54" s="89">
        <v>247554464817</v>
      </c>
      <c r="D54" s="89">
        <v>196269027785</v>
      </c>
      <c r="E54" s="90">
        <v>199260930142</v>
      </c>
      <c r="F54"/>
      <c r="G54"/>
      <c r="H54"/>
      <c r="I54"/>
      <c r="J54" s="88" t="s">
        <v>72</v>
      </c>
      <c r="K54" s="263"/>
      <c r="L54" s="263"/>
      <c r="M54" s="264"/>
      <c r="N54"/>
      <c r="O54"/>
      <c r="P54" s="49" t="s">
        <v>2130</v>
      </c>
      <c r="Q54" s="243">
        <v>8690</v>
      </c>
      <c r="R54" s="244" t="s">
        <v>232</v>
      </c>
      <c r="S54" s="244" t="s">
        <v>3610</v>
      </c>
      <c r="T54" s="244" t="s">
        <v>3611</v>
      </c>
      <c r="U54" s="244" t="s">
        <v>306</v>
      </c>
      <c r="V54" s="244" t="s">
        <v>316</v>
      </c>
      <c r="W54" s="244" t="s">
        <v>304</v>
      </c>
      <c r="X54" s="244" t="s">
        <v>3612</v>
      </c>
      <c r="Y54" s="243">
        <v>20867152</v>
      </c>
    </row>
    <row r="55" spans="2:25" ht="12" customHeight="1">
      <c r="B55" s="88" t="s">
        <v>35</v>
      </c>
      <c r="C55" s="89">
        <v>149453588221</v>
      </c>
      <c r="D55" s="89">
        <v>116959601747</v>
      </c>
      <c r="E55" s="90">
        <v>88258203804</v>
      </c>
      <c r="F55"/>
      <c r="G55"/>
      <c r="H55"/>
      <c r="I55"/>
      <c r="J55" s="55" t="s">
        <v>3613</v>
      </c>
      <c r="K55" s="56">
        <v>3507</v>
      </c>
      <c r="L55" s="56">
        <v>4572</v>
      </c>
      <c r="M55" s="57">
        <v>4602</v>
      </c>
      <c r="N55"/>
      <c r="O55"/>
      <c r="P55" s="49" t="s">
        <v>2131</v>
      </c>
      <c r="Q55" s="243">
        <v>8690</v>
      </c>
      <c r="R55" s="244" t="s">
        <v>161</v>
      </c>
      <c r="S55" s="244" t="s">
        <v>3614</v>
      </c>
      <c r="T55" s="244" t="s">
        <v>3615</v>
      </c>
      <c r="U55" s="244" t="s">
        <v>304</v>
      </c>
      <c r="V55" s="244" t="s">
        <v>183</v>
      </c>
      <c r="W55" s="244" t="s">
        <v>138</v>
      </c>
      <c r="X55" s="244" t="s">
        <v>3612</v>
      </c>
      <c r="Y55" s="243">
        <v>20867152</v>
      </c>
    </row>
    <row r="56" spans="2:25" ht="12" customHeight="1">
      <c r="B56" s="88" t="s">
        <v>1314</v>
      </c>
      <c r="C56" s="89">
        <v>35248205025</v>
      </c>
      <c r="D56" s="89">
        <v>27226648190</v>
      </c>
      <c r="E56" s="90">
        <v>53198292380</v>
      </c>
      <c r="F56"/>
      <c r="G56"/>
      <c r="H56"/>
      <c r="I56"/>
      <c r="J56"/>
      <c r="K56"/>
      <c r="L56"/>
      <c r="M56"/>
      <c r="N56"/>
      <c r="O56"/>
      <c r="P56" s="49" t="s">
        <v>2132</v>
      </c>
      <c r="Q56" s="243">
        <v>8620</v>
      </c>
      <c r="R56" s="244" t="s">
        <v>265</v>
      </c>
      <c r="S56" s="244" t="s">
        <v>3616</v>
      </c>
      <c r="T56" s="244" t="s">
        <v>3617</v>
      </c>
      <c r="U56" s="244" t="s">
        <v>163</v>
      </c>
      <c r="V56" s="244" t="s">
        <v>305</v>
      </c>
      <c r="W56" s="244" t="s">
        <v>293</v>
      </c>
      <c r="X56" s="244" t="s">
        <v>3618</v>
      </c>
      <c r="Y56" s="243">
        <v>20867152</v>
      </c>
    </row>
    <row r="57" spans="2:25" ht="12" customHeight="1">
      <c r="B57" s="88" t="s">
        <v>3619</v>
      </c>
      <c r="C57" s="89">
        <v>2645840000</v>
      </c>
      <c r="D57" s="89">
        <v>2645840000</v>
      </c>
      <c r="E57" s="90">
        <v>3240840000</v>
      </c>
      <c r="F57"/>
      <c r="G57"/>
      <c r="H57"/>
      <c r="I57"/>
      <c r="J57"/>
      <c r="K57"/>
      <c r="L57"/>
      <c r="M57"/>
      <c r="N57"/>
      <c r="O57"/>
      <c r="P57" s="49" t="s">
        <v>2133</v>
      </c>
      <c r="Q57" s="243">
        <v>8540</v>
      </c>
      <c r="R57" s="244" t="s">
        <v>291</v>
      </c>
      <c r="S57" s="244" t="s">
        <v>3620</v>
      </c>
      <c r="T57" s="244" t="s">
        <v>3621</v>
      </c>
      <c r="U57" s="244" t="s">
        <v>305</v>
      </c>
      <c r="V57" s="244" t="s">
        <v>305</v>
      </c>
      <c r="W57" s="244" t="s">
        <v>312</v>
      </c>
      <c r="X57" s="244" t="s">
        <v>3622</v>
      </c>
      <c r="Y57" s="243">
        <v>20867152</v>
      </c>
    </row>
    <row r="58" spans="2:25" ht="12" customHeight="1">
      <c r="B58" s="88" t="s">
        <v>1316</v>
      </c>
      <c r="C58" s="89">
        <v>4020670752</v>
      </c>
      <c r="D58" s="89">
        <v>2987268736</v>
      </c>
      <c r="E58" s="90">
        <v>3743151264</v>
      </c>
      <c r="F58"/>
      <c r="G58"/>
      <c r="H58"/>
      <c r="I58"/>
      <c r="J58"/>
      <c r="K58"/>
      <c r="L58"/>
      <c r="M58"/>
      <c r="N58"/>
      <c r="O58"/>
      <c r="P58" s="49" t="s">
        <v>2134</v>
      </c>
      <c r="Q58" s="243">
        <v>8680</v>
      </c>
      <c r="R58" s="244" t="s">
        <v>286</v>
      </c>
      <c r="S58" s="244" t="s">
        <v>3623</v>
      </c>
      <c r="T58" s="244" t="s">
        <v>3624</v>
      </c>
      <c r="U58" s="244" t="s">
        <v>309</v>
      </c>
      <c r="V58" s="244" t="s">
        <v>318</v>
      </c>
      <c r="W58" s="244" t="s">
        <v>148</v>
      </c>
      <c r="X58" s="244" t="s">
        <v>3625</v>
      </c>
      <c r="Y58" s="243">
        <v>20867152</v>
      </c>
    </row>
    <row r="59" spans="2:25" ht="12" customHeight="1">
      <c r="B59" s="88" t="s">
        <v>38</v>
      </c>
      <c r="C59" s="89">
        <v>34196921058</v>
      </c>
      <c r="D59" s="89">
        <v>21480062609</v>
      </c>
      <c r="E59" s="90">
        <v>21575104491</v>
      </c>
      <c r="F59"/>
      <c r="G59"/>
      <c r="H59"/>
      <c r="I59"/>
      <c r="J59" s="283" t="s">
        <v>3626</v>
      </c>
      <c r="K59" s="241"/>
      <c r="L59" s="241"/>
      <c r="M59" s="241"/>
      <c r="N59"/>
      <c r="O59"/>
      <c r="P59" s="49" t="s">
        <v>2135</v>
      </c>
      <c r="Q59" s="243">
        <v>8770</v>
      </c>
      <c r="R59" s="244" t="s">
        <v>230</v>
      </c>
      <c r="S59" s="244" t="s">
        <v>3627</v>
      </c>
      <c r="T59" s="244" t="s">
        <v>3628</v>
      </c>
      <c r="U59" s="244" t="s">
        <v>318</v>
      </c>
      <c r="V59" s="244" t="s">
        <v>173</v>
      </c>
      <c r="W59" s="244" t="s">
        <v>151</v>
      </c>
      <c r="X59" s="244" t="s">
        <v>3629</v>
      </c>
      <c r="Y59" s="243">
        <v>20867152</v>
      </c>
    </row>
    <row r="60" spans="2:25" ht="12" customHeight="1">
      <c r="B60" s="88" t="s">
        <v>83</v>
      </c>
      <c r="C60" s="89">
        <v>1579859470</v>
      </c>
      <c r="D60" s="89">
        <v>164105156</v>
      </c>
      <c r="E60" s="90">
        <v>2664519877</v>
      </c>
      <c r="F60"/>
      <c r="G60"/>
      <c r="H60"/>
      <c r="I60"/>
      <c r="J60" s="283" t="s">
        <v>1295</v>
      </c>
      <c r="K60" s="241"/>
      <c r="L60" s="241"/>
      <c r="M60" s="241"/>
      <c r="N60"/>
      <c r="O60"/>
      <c r="P60" s="49" t="s">
        <v>2136</v>
      </c>
      <c r="Q60" s="243">
        <v>8720</v>
      </c>
      <c r="R60" s="244" t="s">
        <v>315</v>
      </c>
      <c r="S60" s="244" t="s">
        <v>3630</v>
      </c>
      <c r="T60" s="244" t="s">
        <v>3631</v>
      </c>
      <c r="U60" s="244" t="s">
        <v>320</v>
      </c>
      <c r="V60" s="244" t="s">
        <v>463</v>
      </c>
      <c r="W60" s="244" t="s">
        <v>324</v>
      </c>
      <c r="X60" s="244" t="s">
        <v>3632</v>
      </c>
      <c r="Y60" s="243">
        <v>20867152</v>
      </c>
    </row>
    <row r="61" spans="2:25" ht="12" customHeight="1">
      <c r="B61" s="88" t="s">
        <v>3633</v>
      </c>
      <c r="C61" s="89">
        <v>20409380291</v>
      </c>
      <c r="D61" s="89">
        <v>24805501347</v>
      </c>
      <c r="E61" s="90">
        <v>26580818326</v>
      </c>
      <c r="F61"/>
      <c r="G61"/>
      <c r="H61"/>
      <c r="I61"/>
      <c r="J61" s="283" t="s">
        <v>3634</v>
      </c>
      <c r="K61" s="241"/>
      <c r="L61" s="241"/>
      <c r="M61" s="241"/>
      <c r="N61"/>
      <c r="O61"/>
      <c r="P61" s="49" t="s">
        <v>2137</v>
      </c>
      <c r="Q61" s="243">
        <v>8830</v>
      </c>
      <c r="R61" s="244" t="s">
        <v>342</v>
      </c>
      <c r="S61" s="244" t="s">
        <v>3635</v>
      </c>
      <c r="T61" s="244" t="s">
        <v>3636</v>
      </c>
      <c r="U61" s="244" t="s">
        <v>179</v>
      </c>
      <c r="V61" s="244" t="s">
        <v>182</v>
      </c>
      <c r="W61" s="244" t="s">
        <v>318</v>
      </c>
      <c r="X61" s="244" t="s">
        <v>3600</v>
      </c>
      <c r="Y61" s="243">
        <v>20867152</v>
      </c>
    </row>
    <row r="62" spans="2:25" ht="12" customHeight="1">
      <c r="B62" s="88" t="s">
        <v>39</v>
      </c>
      <c r="C62" s="89">
        <v>104312636977</v>
      </c>
      <c r="D62" s="89">
        <v>131239015257</v>
      </c>
      <c r="E62" s="90">
        <v>229792834852</v>
      </c>
      <c r="F62"/>
      <c r="G62"/>
      <c r="H62"/>
      <c r="I62"/>
      <c r="J62" s="1112" t="s">
        <v>2698</v>
      </c>
      <c r="K62" s="1113"/>
      <c r="L62" s="1113"/>
      <c r="M62" s="1114"/>
      <c r="N62"/>
      <c r="O62"/>
      <c r="P62" s="49" t="s">
        <v>2138</v>
      </c>
      <c r="Q62" s="243">
        <v>9050</v>
      </c>
      <c r="R62" s="244" t="s">
        <v>267</v>
      </c>
      <c r="S62" s="244" t="s">
        <v>3637</v>
      </c>
      <c r="T62" s="244" t="s">
        <v>3638</v>
      </c>
      <c r="U62" s="244" t="s">
        <v>368</v>
      </c>
      <c r="V62" s="244" t="s">
        <v>326</v>
      </c>
      <c r="W62" s="244" t="s">
        <v>178</v>
      </c>
      <c r="X62" s="244" t="s">
        <v>3639</v>
      </c>
      <c r="Y62" s="243">
        <v>20867152</v>
      </c>
    </row>
    <row r="63" spans="2:25" ht="12" customHeight="1">
      <c r="B63" s="88" t="s">
        <v>1431</v>
      </c>
      <c r="C63" s="89">
        <v>299806990</v>
      </c>
      <c r="D63" s="89">
        <v>237896345</v>
      </c>
      <c r="E63" s="90">
        <v>184700688</v>
      </c>
      <c r="F63"/>
      <c r="G63"/>
      <c r="H63"/>
      <c r="I63"/>
      <c r="J63" s="344" t="s">
        <v>2178</v>
      </c>
      <c r="K63" s="284" t="s">
        <v>53</v>
      </c>
      <c r="L63" s="284" t="s">
        <v>55</v>
      </c>
      <c r="M63" s="285" t="s">
        <v>795</v>
      </c>
      <c r="N63"/>
      <c r="O63"/>
      <c r="P63" s="49" t="s">
        <v>2139</v>
      </c>
      <c r="Q63" s="243">
        <v>8910</v>
      </c>
      <c r="R63" s="244" t="s">
        <v>218</v>
      </c>
      <c r="S63" s="244" t="s">
        <v>3640</v>
      </c>
      <c r="T63" s="244" t="s">
        <v>3641</v>
      </c>
      <c r="U63" s="244" t="s">
        <v>367</v>
      </c>
      <c r="V63" s="244" t="s">
        <v>179</v>
      </c>
      <c r="W63" s="244" t="s">
        <v>174</v>
      </c>
      <c r="X63" s="244" t="s">
        <v>3642</v>
      </c>
      <c r="Y63" s="243">
        <v>20867152</v>
      </c>
    </row>
    <row r="64" spans="2:25" ht="12" customHeight="1">
      <c r="B64" s="88" t="s">
        <v>3643</v>
      </c>
      <c r="C64" s="89">
        <v>4036500000</v>
      </c>
      <c r="D64" s="89">
        <v>4682340000</v>
      </c>
      <c r="E64" s="90">
        <v>87728180000</v>
      </c>
      <c r="F64"/>
      <c r="G64"/>
      <c r="H64"/>
      <c r="I64"/>
      <c r="J64" s="305" t="s">
        <v>3644</v>
      </c>
      <c r="K64" s="287" t="s">
        <v>3645</v>
      </c>
      <c r="L64" s="287" t="s">
        <v>3646</v>
      </c>
      <c r="M64" s="309" t="s">
        <v>3645</v>
      </c>
      <c r="N64"/>
      <c r="O64"/>
      <c r="P64" s="49" t="s">
        <v>2140</v>
      </c>
      <c r="Q64" s="243">
        <v>8810</v>
      </c>
      <c r="R64" s="244" t="s">
        <v>267</v>
      </c>
      <c r="S64" s="244" t="s">
        <v>3647</v>
      </c>
      <c r="T64" s="244" t="s">
        <v>3648</v>
      </c>
      <c r="U64" s="244" t="s">
        <v>304</v>
      </c>
      <c r="V64" s="244" t="s">
        <v>458</v>
      </c>
      <c r="W64" s="244" t="s">
        <v>138</v>
      </c>
      <c r="X64" s="244" t="s">
        <v>3649</v>
      </c>
      <c r="Y64" s="243">
        <v>20867152</v>
      </c>
    </row>
    <row r="65" spans="2:25" ht="12" customHeight="1">
      <c r="B65" s="88" t="s">
        <v>41</v>
      </c>
      <c r="C65" s="89">
        <v>704255240</v>
      </c>
      <c r="D65" s="89">
        <v>744369980</v>
      </c>
      <c r="E65" s="90">
        <v>2407870582</v>
      </c>
      <c r="F65"/>
      <c r="G65"/>
      <c r="H65"/>
      <c r="I65"/>
      <c r="J65" s="305" t="s">
        <v>2186</v>
      </c>
      <c r="K65" s="287" t="s">
        <v>3650</v>
      </c>
      <c r="L65" s="287" t="s">
        <v>3651</v>
      </c>
      <c r="M65" s="309" t="s">
        <v>3652</v>
      </c>
      <c r="N65"/>
      <c r="O65"/>
      <c r="P65" s="49" t="s">
        <v>2144</v>
      </c>
      <c r="Q65" s="243">
        <v>8670</v>
      </c>
      <c r="R65" s="244" t="s">
        <v>232</v>
      </c>
      <c r="S65" s="244" t="s">
        <v>3653</v>
      </c>
      <c r="T65" s="244" t="s">
        <v>3654</v>
      </c>
      <c r="U65" s="244" t="s">
        <v>186</v>
      </c>
      <c r="V65" s="244" t="s">
        <v>186</v>
      </c>
      <c r="W65" s="244" t="s">
        <v>163</v>
      </c>
      <c r="X65" s="244" t="s">
        <v>3603</v>
      </c>
      <c r="Y65" s="243">
        <v>20867152</v>
      </c>
    </row>
    <row r="66" spans="2:25" ht="12" customHeight="1">
      <c r="B66" s="88" t="s">
        <v>105</v>
      </c>
      <c r="C66" s="89">
        <v>13690172797</v>
      </c>
      <c r="D66" s="89">
        <v>15549566176</v>
      </c>
      <c r="E66" s="90">
        <v>17892836967</v>
      </c>
      <c r="F66"/>
      <c r="G66"/>
      <c r="H66"/>
      <c r="I66"/>
      <c r="J66" s="305" t="s">
        <v>1337</v>
      </c>
      <c r="K66" s="287" t="s">
        <v>3655</v>
      </c>
      <c r="L66" s="287" t="s">
        <v>3646</v>
      </c>
      <c r="M66" s="309" t="s">
        <v>3655</v>
      </c>
      <c r="N66"/>
      <c r="O66"/>
      <c r="P66" s="49" t="s">
        <v>2146</v>
      </c>
      <c r="Q66" s="243">
        <v>8670</v>
      </c>
      <c r="R66" s="244" t="s">
        <v>466</v>
      </c>
      <c r="S66" s="244" t="s">
        <v>3656</v>
      </c>
      <c r="T66" s="244" t="s">
        <v>3657</v>
      </c>
      <c r="U66" s="244" t="s">
        <v>470</v>
      </c>
      <c r="V66" s="244" t="s">
        <v>186</v>
      </c>
      <c r="W66" s="244" t="s">
        <v>470</v>
      </c>
      <c r="X66" s="244" t="s">
        <v>3603</v>
      </c>
      <c r="Y66" s="243">
        <v>20867152</v>
      </c>
    </row>
    <row r="67" spans="2:25" ht="12" customHeight="1">
      <c r="B67" s="88" t="s">
        <v>1251</v>
      </c>
      <c r="C67" s="89">
        <v>19623047304</v>
      </c>
      <c r="D67" s="89">
        <v>18142535236</v>
      </c>
      <c r="E67" s="90">
        <v>17183349964</v>
      </c>
      <c r="F67"/>
      <c r="G67"/>
      <c r="H67"/>
      <c r="I67"/>
      <c r="J67" s="305" t="s">
        <v>3658</v>
      </c>
      <c r="K67" s="287" t="s">
        <v>3659</v>
      </c>
      <c r="L67" s="287" t="s">
        <v>3646</v>
      </c>
      <c r="M67" s="309" t="s">
        <v>3659</v>
      </c>
      <c r="N67"/>
      <c r="O67"/>
      <c r="P67" s="49" t="s">
        <v>2148</v>
      </c>
      <c r="Q67" s="243">
        <v>8390</v>
      </c>
      <c r="R67" s="244" t="s">
        <v>295</v>
      </c>
      <c r="S67" s="244" t="s">
        <v>3660</v>
      </c>
      <c r="T67" s="244" t="s">
        <v>3661</v>
      </c>
      <c r="U67" s="244" t="s">
        <v>165</v>
      </c>
      <c r="V67" s="244" t="s">
        <v>160</v>
      </c>
      <c r="W67" s="244" t="s">
        <v>283</v>
      </c>
      <c r="X67" s="244" t="s">
        <v>3662</v>
      </c>
      <c r="Y67" s="243">
        <v>20867152</v>
      </c>
    </row>
    <row r="68" spans="2:25" ht="12" customHeight="1">
      <c r="B68" s="88" t="s">
        <v>3663</v>
      </c>
      <c r="C68" s="89">
        <v>65958854646</v>
      </c>
      <c r="D68" s="89">
        <v>91882307520</v>
      </c>
      <c r="E68" s="90">
        <v>104395896651</v>
      </c>
      <c r="F68"/>
      <c r="G68"/>
      <c r="H68"/>
      <c r="I68"/>
      <c r="J68" s="305" t="s">
        <v>814</v>
      </c>
      <c r="K68" s="287" t="s">
        <v>3664</v>
      </c>
      <c r="L68" s="287" t="s">
        <v>3665</v>
      </c>
      <c r="M68" s="309" t="s">
        <v>3666</v>
      </c>
      <c r="N68"/>
      <c r="O68"/>
      <c r="P68" s="49" t="s">
        <v>2150</v>
      </c>
      <c r="Q68" s="243">
        <v>8460</v>
      </c>
      <c r="R68" s="244" t="s">
        <v>363</v>
      </c>
      <c r="S68" s="244" t="s">
        <v>3667</v>
      </c>
      <c r="T68" s="244" t="s">
        <v>3668</v>
      </c>
      <c r="U68" s="244" t="s">
        <v>285</v>
      </c>
      <c r="V68" s="244" t="s">
        <v>296</v>
      </c>
      <c r="W68" s="244" t="s">
        <v>146</v>
      </c>
      <c r="X68" s="244" t="s">
        <v>3669</v>
      </c>
      <c r="Y68" s="243">
        <v>20867152</v>
      </c>
    </row>
    <row r="69" spans="2:25" ht="12" customHeight="1">
      <c r="B69" s="88" t="s">
        <v>42</v>
      </c>
      <c r="C69" s="89">
        <v>351867101794</v>
      </c>
      <c r="D69" s="89">
        <v>327508043042</v>
      </c>
      <c r="E69" s="90">
        <v>429053764994</v>
      </c>
      <c r="F69"/>
      <c r="G69"/>
      <c r="H69"/>
      <c r="I69"/>
      <c r="J69" s="305" t="s">
        <v>781</v>
      </c>
      <c r="K69" s="287" t="s">
        <v>3670</v>
      </c>
      <c r="L69" s="287" t="s">
        <v>3671</v>
      </c>
      <c r="M69" s="309" t="s">
        <v>3672</v>
      </c>
      <c r="N69"/>
      <c r="O69"/>
      <c r="P69" s="49" t="s">
        <v>2152</v>
      </c>
      <c r="Q69" s="243">
        <v>8200</v>
      </c>
      <c r="R69" s="244" t="s">
        <v>256</v>
      </c>
      <c r="S69" s="244" t="s">
        <v>3673</v>
      </c>
      <c r="T69" s="244" t="s">
        <v>3674</v>
      </c>
      <c r="U69" s="244" t="s">
        <v>282</v>
      </c>
      <c r="V69" s="244" t="s">
        <v>468</v>
      </c>
      <c r="W69" s="244" t="s">
        <v>282</v>
      </c>
      <c r="X69" s="244" t="s">
        <v>3547</v>
      </c>
      <c r="Y69" s="243">
        <v>20867152</v>
      </c>
    </row>
    <row r="70" spans="2:25" ht="12" customHeight="1">
      <c r="B70" s="88" t="s">
        <v>43</v>
      </c>
      <c r="C70" s="263"/>
      <c r="D70" s="263"/>
      <c r="E70" s="264"/>
      <c r="F70"/>
      <c r="G70"/>
      <c r="H70"/>
      <c r="I70"/>
      <c r="J70" s="305" t="s">
        <v>1297</v>
      </c>
      <c r="K70" s="287" t="s">
        <v>3675</v>
      </c>
      <c r="L70" s="287" t="s">
        <v>3676</v>
      </c>
      <c r="M70" s="309" t="s">
        <v>3677</v>
      </c>
      <c r="N70"/>
      <c r="O70"/>
      <c r="P70" s="49" t="s">
        <v>2153</v>
      </c>
      <c r="Q70" s="243">
        <v>8050</v>
      </c>
      <c r="R70" s="244" t="s">
        <v>299</v>
      </c>
      <c r="S70" s="244" t="s">
        <v>3678</v>
      </c>
      <c r="T70" s="244" t="s">
        <v>3679</v>
      </c>
      <c r="U70" s="244" t="s">
        <v>158</v>
      </c>
      <c r="V70" s="244" t="s">
        <v>158</v>
      </c>
      <c r="W70" s="244" t="s">
        <v>474</v>
      </c>
      <c r="X70" s="244" t="s">
        <v>3680</v>
      </c>
      <c r="Y70" s="243">
        <v>20867152</v>
      </c>
    </row>
    <row r="71" spans="2:25" ht="12" customHeight="1">
      <c r="B71" s="88" t="s">
        <v>44</v>
      </c>
      <c r="C71" s="89">
        <v>361897851732</v>
      </c>
      <c r="D71" s="89">
        <v>304078751847</v>
      </c>
      <c r="E71" s="90">
        <v>253064554477</v>
      </c>
      <c r="F71"/>
      <c r="G71"/>
      <c r="H71"/>
      <c r="I71"/>
      <c r="J71" s="305" t="s">
        <v>73</v>
      </c>
      <c r="K71" s="287" t="s">
        <v>3681</v>
      </c>
      <c r="L71" s="287" t="s">
        <v>3682</v>
      </c>
      <c r="M71" s="345">
        <v>3333</v>
      </c>
      <c r="N71"/>
      <c r="O71"/>
      <c r="P71" s="49" t="s">
        <v>2156</v>
      </c>
      <c r="Q71" s="243">
        <v>8010</v>
      </c>
      <c r="R71" s="244" t="s">
        <v>195</v>
      </c>
      <c r="S71" s="244" t="s">
        <v>3683</v>
      </c>
      <c r="T71" s="244" t="s">
        <v>3684</v>
      </c>
      <c r="U71" s="244" t="s">
        <v>275</v>
      </c>
      <c r="V71" s="244" t="s">
        <v>282</v>
      </c>
      <c r="W71" s="244" t="s">
        <v>277</v>
      </c>
      <c r="X71" s="244" t="s">
        <v>3685</v>
      </c>
      <c r="Y71" s="243">
        <v>20867152</v>
      </c>
    </row>
    <row r="72" spans="2:25" ht="12" customHeight="1">
      <c r="B72" s="88" t="s">
        <v>45</v>
      </c>
      <c r="C72" s="89">
        <v>105464420000</v>
      </c>
      <c r="D72" s="89">
        <v>105396425000</v>
      </c>
      <c r="E72" s="90">
        <v>105051085000</v>
      </c>
      <c r="F72"/>
      <c r="G72"/>
      <c r="H72"/>
      <c r="I72"/>
      <c r="J72" s="305" t="s">
        <v>74</v>
      </c>
      <c r="K72" s="287" t="s">
        <v>3686</v>
      </c>
      <c r="L72" s="287" t="s">
        <v>3687</v>
      </c>
      <c r="M72" s="345">
        <v>299</v>
      </c>
      <c r="N72"/>
      <c r="O72"/>
      <c r="P72" s="49" t="s">
        <v>2158</v>
      </c>
      <c r="Q72" s="243">
        <v>7820</v>
      </c>
      <c r="R72" s="244" t="s">
        <v>230</v>
      </c>
      <c r="S72" s="244" t="s">
        <v>3688</v>
      </c>
      <c r="T72" s="244" t="s">
        <v>3689</v>
      </c>
      <c r="U72" s="244" t="s">
        <v>272</v>
      </c>
      <c r="V72" s="244" t="s">
        <v>272</v>
      </c>
      <c r="W72" s="244" t="s">
        <v>653</v>
      </c>
      <c r="X72" s="244" t="s">
        <v>3690</v>
      </c>
      <c r="Y72" s="243">
        <v>20867152</v>
      </c>
    </row>
    <row r="73" spans="2:25" ht="12" customHeight="1">
      <c r="B73" s="88" t="s">
        <v>46</v>
      </c>
      <c r="C73" s="89">
        <v>233147603368</v>
      </c>
      <c r="D73" s="89">
        <v>232708166808</v>
      </c>
      <c r="E73" s="90">
        <v>482394625000</v>
      </c>
      <c r="F73"/>
      <c r="G73"/>
      <c r="H73"/>
      <c r="I73"/>
      <c r="J73" s="305" t="s">
        <v>3691</v>
      </c>
      <c r="K73" s="287" t="s">
        <v>3692</v>
      </c>
      <c r="L73" s="287" t="s">
        <v>3693</v>
      </c>
      <c r="M73" s="309" t="s">
        <v>3694</v>
      </c>
      <c r="N73"/>
      <c r="O73"/>
      <c r="P73" s="49" t="s">
        <v>2160</v>
      </c>
      <c r="Q73" s="243">
        <v>7770</v>
      </c>
      <c r="R73" s="244" t="s">
        <v>195</v>
      </c>
      <c r="S73" s="244" t="s">
        <v>3695</v>
      </c>
      <c r="T73" s="244" t="s">
        <v>3696</v>
      </c>
      <c r="U73" s="244" t="s">
        <v>480</v>
      </c>
      <c r="V73" s="244" t="s">
        <v>485</v>
      </c>
      <c r="W73" s="244" t="s">
        <v>545</v>
      </c>
      <c r="X73" s="244" t="s">
        <v>3697</v>
      </c>
      <c r="Y73" s="243">
        <v>20867152</v>
      </c>
    </row>
    <row r="74" spans="2:25" ht="12" customHeight="1">
      <c r="B74" s="88" t="s">
        <v>1322</v>
      </c>
      <c r="C74" s="89">
        <v>-132478235361</v>
      </c>
      <c r="D74" s="89">
        <v>-132100751761</v>
      </c>
      <c r="E74" s="90">
        <v>-130483166331</v>
      </c>
      <c r="F74"/>
      <c r="G74"/>
      <c r="H74"/>
      <c r="I74"/>
      <c r="J74" s="305" t="s">
        <v>790</v>
      </c>
      <c r="K74" s="287" t="s">
        <v>3698</v>
      </c>
      <c r="L74" s="287" t="s">
        <v>3699</v>
      </c>
      <c r="M74" s="309" t="s">
        <v>3700</v>
      </c>
      <c r="N74"/>
      <c r="O74"/>
      <c r="P74" s="49" t="s">
        <v>2161</v>
      </c>
      <c r="Q74" s="243">
        <v>7580</v>
      </c>
      <c r="R74" s="244" t="s">
        <v>286</v>
      </c>
      <c r="S74" s="244" t="s">
        <v>3701</v>
      </c>
      <c r="T74" s="244" t="s">
        <v>3702</v>
      </c>
      <c r="U74" s="244" t="s">
        <v>474</v>
      </c>
      <c r="V74" s="244" t="s">
        <v>542</v>
      </c>
      <c r="W74" s="244" t="s">
        <v>547</v>
      </c>
      <c r="X74" s="244" t="s">
        <v>3703</v>
      </c>
      <c r="Y74" s="243">
        <v>20867152</v>
      </c>
    </row>
    <row r="75" spans="2:25" ht="12" customHeight="1">
      <c r="B75" s="88" t="s">
        <v>78</v>
      </c>
      <c r="C75" s="89">
        <v>-14593753324</v>
      </c>
      <c r="D75" s="89">
        <v>-89673278</v>
      </c>
      <c r="E75" s="90">
        <v>45150752835</v>
      </c>
      <c r="F75"/>
      <c r="G75"/>
      <c r="H75"/>
      <c r="I75"/>
      <c r="J75" s="305" t="s">
        <v>792</v>
      </c>
      <c r="K75" s="287" t="s">
        <v>3704</v>
      </c>
      <c r="L75" s="287">
        <v>-266</v>
      </c>
      <c r="M75" s="309">
        <v>-263</v>
      </c>
      <c r="N75"/>
      <c r="O75"/>
      <c r="P75" s="49" t="s">
        <v>2162</v>
      </c>
      <c r="Q75" s="243">
        <v>7670</v>
      </c>
      <c r="R75" s="244" t="s">
        <v>258</v>
      </c>
      <c r="S75" s="244" t="s">
        <v>162</v>
      </c>
      <c r="T75" s="244" t="s">
        <v>3705</v>
      </c>
      <c r="U75" s="244" t="s">
        <v>273</v>
      </c>
      <c r="V75" s="244" t="s">
        <v>540</v>
      </c>
      <c r="W75" s="244" t="s">
        <v>476</v>
      </c>
      <c r="X75" s="244" t="s">
        <v>3706</v>
      </c>
      <c r="Y75" s="243">
        <v>20867152</v>
      </c>
    </row>
    <row r="76" spans="2:25" ht="12" customHeight="1">
      <c r="B76" s="88" t="s">
        <v>48</v>
      </c>
      <c r="C76" s="89">
        <v>170357817049</v>
      </c>
      <c r="D76" s="89">
        <v>98164585078</v>
      </c>
      <c r="E76" s="90">
        <v>-249048742027</v>
      </c>
      <c r="F76"/>
      <c r="G76"/>
      <c r="H76"/>
      <c r="I76"/>
      <c r="J76" s="305" t="s">
        <v>722</v>
      </c>
      <c r="K76" s="287" t="s">
        <v>3707</v>
      </c>
      <c r="L76" s="287" t="s">
        <v>3708</v>
      </c>
      <c r="M76" s="309" t="s">
        <v>3709</v>
      </c>
      <c r="N76"/>
      <c r="O76"/>
      <c r="P76" s="49" t="s">
        <v>2163</v>
      </c>
      <c r="Q76" s="243">
        <v>7750</v>
      </c>
      <c r="R76" s="244" t="s">
        <v>166</v>
      </c>
      <c r="S76" s="244" t="s">
        <v>3457</v>
      </c>
      <c r="T76" s="244" t="s">
        <v>3710</v>
      </c>
      <c r="U76" s="244" t="s">
        <v>655</v>
      </c>
      <c r="V76" s="244" t="s">
        <v>490</v>
      </c>
      <c r="W76" s="244" t="s">
        <v>484</v>
      </c>
      <c r="X76" s="244" t="s">
        <v>3711</v>
      </c>
      <c r="Y76" s="243">
        <v>20867152</v>
      </c>
    </row>
    <row r="77" spans="2:25" ht="12" customHeight="1">
      <c r="B77" s="88" t="s">
        <v>50</v>
      </c>
      <c r="C77" s="89">
        <v>361897851732</v>
      </c>
      <c r="D77" s="89">
        <v>304078751847</v>
      </c>
      <c r="E77" s="90">
        <v>253064554477</v>
      </c>
      <c r="F77"/>
      <c r="G77"/>
      <c r="H77"/>
      <c r="I77"/>
      <c r="J77" s="310" t="s">
        <v>811</v>
      </c>
      <c r="K77" s="307" t="s">
        <v>3712</v>
      </c>
      <c r="L77" s="307" t="s">
        <v>3713</v>
      </c>
      <c r="M77" s="346" t="s">
        <v>3714</v>
      </c>
      <c r="N77"/>
      <c r="O77"/>
      <c r="P77" s="49" t="s">
        <v>2165</v>
      </c>
      <c r="Q77" s="243">
        <v>7620</v>
      </c>
      <c r="R77" s="244" t="s">
        <v>259</v>
      </c>
      <c r="S77" s="244" t="s">
        <v>3715</v>
      </c>
      <c r="T77" s="244" t="s">
        <v>3716</v>
      </c>
      <c r="U77" s="244" t="s">
        <v>650</v>
      </c>
      <c r="V77" s="244" t="s">
        <v>486</v>
      </c>
      <c r="W77" s="244" t="s">
        <v>648</v>
      </c>
      <c r="X77" s="244" t="s">
        <v>3717</v>
      </c>
      <c r="Y77" s="243">
        <v>20867152</v>
      </c>
    </row>
    <row r="78" spans="2:25" ht="12" customHeight="1">
      <c r="B78" s="55" t="s">
        <v>51</v>
      </c>
      <c r="C78" s="56">
        <v>713764953526</v>
      </c>
      <c r="D78" s="56">
        <v>631586794889</v>
      </c>
      <c r="E78" s="57">
        <v>682118319471</v>
      </c>
      <c r="F78"/>
      <c r="G78"/>
      <c r="H78"/>
      <c r="I78"/>
      <c r="J78" s="241"/>
      <c r="K78" s="241"/>
      <c r="L78" s="241"/>
      <c r="M78" s="241"/>
      <c r="N78"/>
      <c r="O78"/>
      <c r="P78" s="49" t="s">
        <v>2166</v>
      </c>
      <c r="Q78" s="243">
        <v>7420</v>
      </c>
      <c r="R78" s="244" t="s">
        <v>166</v>
      </c>
      <c r="S78" s="244" t="s">
        <v>3718</v>
      </c>
      <c r="T78" s="244" t="s">
        <v>3719</v>
      </c>
      <c r="U78" s="244" t="s">
        <v>574</v>
      </c>
      <c r="V78" s="244" t="s">
        <v>473</v>
      </c>
      <c r="W78" s="244" t="s">
        <v>568</v>
      </c>
      <c r="X78" s="244" t="s">
        <v>3720</v>
      </c>
      <c r="Y78" s="243">
        <v>20867152</v>
      </c>
    </row>
    <row r="79" spans="2:25" ht="12" customHeight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49" t="s">
        <v>2167</v>
      </c>
      <c r="Q79" s="243">
        <v>7290</v>
      </c>
      <c r="R79" s="244" t="s">
        <v>310</v>
      </c>
      <c r="S79" s="244" t="s">
        <v>3721</v>
      </c>
      <c r="T79" s="244" t="s">
        <v>3722</v>
      </c>
      <c r="U79" s="244" t="s">
        <v>497</v>
      </c>
      <c r="V79" s="244" t="s">
        <v>579</v>
      </c>
      <c r="W79" s="244" t="s">
        <v>561</v>
      </c>
      <c r="X79" s="244" t="s">
        <v>3723</v>
      </c>
      <c r="Y79" s="243">
        <v>20867152</v>
      </c>
    </row>
    <row r="80" spans="2:25" ht="12" customHeight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49" t="s">
        <v>2168</v>
      </c>
      <c r="Q80" s="243">
        <v>7080</v>
      </c>
      <c r="R80" s="244" t="s">
        <v>331</v>
      </c>
      <c r="S80" s="244" t="s">
        <v>3724</v>
      </c>
      <c r="T80" s="244" t="s">
        <v>3725</v>
      </c>
      <c r="U80" s="244" t="s">
        <v>501</v>
      </c>
      <c r="V80" s="244" t="s">
        <v>570</v>
      </c>
      <c r="W80" s="244" t="s">
        <v>553</v>
      </c>
      <c r="X80" s="244" t="s">
        <v>3726</v>
      </c>
      <c r="Y80" s="243">
        <v>20867152</v>
      </c>
    </row>
    <row r="81" spans="2:25" ht="12" customHeight="1">
      <c r="B81" s="283" t="s">
        <v>2231</v>
      </c>
      <c r="C81" s="241"/>
      <c r="D81" s="241"/>
      <c r="E81" s="241"/>
      <c r="F81" s="241"/>
      <c r="G81" s="241"/>
      <c r="H81"/>
      <c r="I81"/>
      <c r="J81"/>
      <c r="K81"/>
      <c r="L81"/>
      <c r="M81"/>
      <c r="N81"/>
      <c r="O81"/>
      <c r="P81" s="49" t="s">
        <v>2170</v>
      </c>
      <c r="Q81" s="243">
        <v>7180</v>
      </c>
      <c r="R81" s="244" t="s">
        <v>256</v>
      </c>
      <c r="S81" s="244" t="s">
        <v>3727</v>
      </c>
      <c r="T81" s="244" t="s">
        <v>3728</v>
      </c>
      <c r="U81" s="244" t="s">
        <v>494</v>
      </c>
      <c r="V81" s="244" t="s">
        <v>649</v>
      </c>
      <c r="W81" s="244" t="s">
        <v>561</v>
      </c>
      <c r="X81" s="244" t="s">
        <v>3729</v>
      </c>
      <c r="Y81" s="243">
        <v>20867152</v>
      </c>
    </row>
    <row r="82" spans="2:25" ht="12" customHeight="1">
      <c r="B82" s="301"/>
      <c r="C82" s="241"/>
      <c r="D82" s="241"/>
      <c r="E82" s="241"/>
      <c r="F82" s="241"/>
      <c r="G82" s="241"/>
      <c r="H82"/>
      <c r="I82"/>
      <c r="J82"/>
      <c r="K82"/>
      <c r="L82"/>
      <c r="M82"/>
      <c r="N82"/>
      <c r="O82"/>
      <c r="P82" s="49" t="s">
        <v>2171</v>
      </c>
      <c r="Q82" s="243">
        <v>7030</v>
      </c>
      <c r="R82" s="244" t="s">
        <v>376</v>
      </c>
      <c r="S82" s="244" t="s">
        <v>658</v>
      </c>
      <c r="T82" s="244" t="s">
        <v>3730</v>
      </c>
      <c r="U82" s="244" t="s">
        <v>548</v>
      </c>
      <c r="V82" s="244" t="s">
        <v>548</v>
      </c>
      <c r="W82" s="244" t="s">
        <v>576</v>
      </c>
      <c r="X82" s="244" t="s">
        <v>3731</v>
      </c>
      <c r="Y82" s="243">
        <v>20867152</v>
      </c>
    </row>
    <row r="83" spans="2:25" ht="12" customHeight="1">
      <c r="B83" s="283" t="s">
        <v>3732</v>
      </c>
      <c r="C83" s="241"/>
      <c r="D83" s="241"/>
      <c r="E83" s="241"/>
      <c r="F83" s="241"/>
      <c r="G83" s="241"/>
      <c r="H83"/>
      <c r="I83"/>
      <c r="J83"/>
      <c r="K83"/>
      <c r="L83"/>
      <c r="M83"/>
      <c r="N83"/>
      <c r="O83"/>
      <c r="P83" s="49" t="s">
        <v>2173</v>
      </c>
      <c r="Q83" s="243">
        <v>7220</v>
      </c>
      <c r="R83" s="244" t="s">
        <v>307</v>
      </c>
      <c r="S83" s="244" t="s">
        <v>3733</v>
      </c>
      <c r="T83" s="244" t="s">
        <v>3734</v>
      </c>
      <c r="U83" s="244" t="s">
        <v>570</v>
      </c>
      <c r="V83" s="244" t="s">
        <v>473</v>
      </c>
      <c r="W83" s="244" t="s">
        <v>685</v>
      </c>
      <c r="X83" s="244" t="s">
        <v>3735</v>
      </c>
      <c r="Y83" s="243">
        <v>20867152</v>
      </c>
    </row>
    <row r="84" spans="2:25" ht="12" customHeight="1">
      <c r="B84" s="1112" t="s">
        <v>2698</v>
      </c>
      <c r="C84" s="1113"/>
      <c r="D84" s="1113"/>
      <c r="E84" s="1113"/>
      <c r="F84" s="1114"/>
      <c r="G84" s="241"/>
      <c r="H84"/>
      <c r="I84"/>
      <c r="J84"/>
      <c r="K84"/>
      <c r="L84"/>
      <c r="M84"/>
      <c r="N84"/>
      <c r="O84"/>
      <c r="P84" s="49" t="s">
        <v>2174</v>
      </c>
      <c r="Q84" s="243">
        <v>7250</v>
      </c>
      <c r="R84" s="244" t="s">
        <v>256</v>
      </c>
      <c r="S84" s="244" t="s">
        <v>3736</v>
      </c>
      <c r="T84" s="244" t="s">
        <v>3737</v>
      </c>
      <c r="U84" s="244" t="s">
        <v>497</v>
      </c>
      <c r="V84" s="244" t="s">
        <v>574</v>
      </c>
      <c r="W84" s="244" t="s">
        <v>493</v>
      </c>
      <c r="X84" s="244" t="s">
        <v>3738</v>
      </c>
      <c r="Y84" s="243">
        <v>20867152</v>
      </c>
    </row>
    <row r="85" spans="2:25" ht="12" customHeight="1">
      <c r="B85" s="1115" t="s">
        <v>2842</v>
      </c>
      <c r="C85" s="1116" t="s">
        <v>1334</v>
      </c>
      <c r="D85" s="1117"/>
      <c r="E85" s="1116" t="s">
        <v>1335</v>
      </c>
      <c r="F85" s="1118"/>
      <c r="G85" s="241"/>
      <c r="H85"/>
      <c r="I85"/>
      <c r="J85"/>
      <c r="K85"/>
      <c r="L85"/>
      <c r="M85"/>
      <c r="N85"/>
      <c r="O85"/>
      <c r="P85" s="49" t="s">
        <v>2176</v>
      </c>
      <c r="Q85" s="243">
        <v>7100</v>
      </c>
      <c r="R85" s="244" t="s">
        <v>331</v>
      </c>
      <c r="S85" s="244" t="s">
        <v>3739</v>
      </c>
      <c r="T85" s="244" t="s">
        <v>3740</v>
      </c>
      <c r="U85" s="244" t="s">
        <v>684</v>
      </c>
      <c r="V85" s="244" t="s">
        <v>482</v>
      </c>
      <c r="W85" s="244" t="s">
        <v>556</v>
      </c>
      <c r="X85" s="244" t="s">
        <v>3741</v>
      </c>
      <c r="Y85" s="243">
        <v>20867152</v>
      </c>
    </row>
    <row r="86" spans="2:25" ht="12" customHeight="1">
      <c r="B86" s="1094"/>
      <c r="C86" s="284" t="s">
        <v>3742</v>
      </c>
      <c r="D86" s="284" t="s">
        <v>2195</v>
      </c>
      <c r="E86" s="284" t="s">
        <v>3742</v>
      </c>
      <c r="F86" s="285" t="s">
        <v>2195</v>
      </c>
      <c r="G86" s="241"/>
      <c r="H86"/>
      <c r="I86"/>
      <c r="J86"/>
      <c r="K86"/>
      <c r="L86"/>
      <c r="M86"/>
      <c r="N86"/>
      <c r="O86"/>
      <c r="P86" s="49" t="s">
        <v>2177</v>
      </c>
      <c r="Q86" s="243">
        <v>7200</v>
      </c>
      <c r="R86" s="244" t="s">
        <v>307</v>
      </c>
      <c r="S86" s="244" t="s">
        <v>3743</v>
      </c>
      <c r="T86" s="244" t="s">
        <v>3744</v>
      </c>
      <c r="U86" s="244" t="s">
        <v>649</v>
      </c>
      <c r="V86" s="244" t="s">
        <v>649</v>
      </c>
      <c r="W86" s="244" t="s">
        <v>684</v>
      </c>
      <c r="X86" s="244" t="s">
        <v>3745</v>
      </c>
      <c r="Y86" s="243">
        <v>20867152</v>
      </c>
    </row>
    <row r="87" spans="2:25" ht="12" customHeight="1">
      <c r="B87" s="88" t="s">
        <v>1279</v>
      </c>
      <c r="C87" s="89">
        <v>2000</v>
      </c>
      <c r="D87" s="263" t="s">
        <v>115</v>
      </c>
      <c r="E87" s="89">
        <v>2000</v>
      </c>
      <c r="F87" s="264" t="s">
        <v>115</v>
      </c>
      <c r="G87" s="241"/>
      <c r="H87"/>
      <c r="I87"/>
      <c r="J87"/>
      <c r="K87"/>
      <c r="L87"/>
      <c r="M87"/>
      <c r="N87"/>
      <c r="O87"/>
      <c r="P87" s="49" t="s">
        <v>2179</v>
      </c>
      <c r="Q87" s="243">
        <v>7230</v>
      </c>
      <c r="R87" s="244" t="s">
        <v>313</v>
      </c>
      <c r="S87" s="244" t="s">
        <v>336</v>
      </c>
      <c r="T87" s="244" t="s">
        <v>3746</v>
      </c>
      <c r="U87" s="244" t="s">
        <v>509</v>
      </c>
      <c r="V87" s="244" t="s">
        <v>648</v>
      </c>
      <c r="W87" s="244" t="s">
        <v>684</v>
      </c>
      <c r="X87" s="244" t="s">
        <v>3747</v>
      </c>
      <c r="Y87" s="243">
        <v>20867152</v>
      </c>
    </row>
    <row r="88" spans="2:25" ht="12" customHeight="1">
      <c r="B88" s="88" t="s">
        <v>1280</v>
      </c>
      <c r="C88" s="263">
        <v>646</v>
      </c>
      <c r="D88" s="89">
        <v>4037</v>
      </c>
      <c r="E88" s="263">
        <v>646</v>
      </c>
      <c r="F88" s="90">
        <v>4682</v>
      </c>
      <c r="G88" s="241"/>
      <c r="H88"/>
      <c r="I88"/>
      <c r="J88"/>
      <c r="K88"/>
      <c r="L88"/>
      <c r="M88"/>
      <c r="N88"/>
      <c r="O88"/>
      <c r="P88" s="49" t="s">
        <v>2180</v>
      </c>
      <c r="Q88" s="243">
        <v>7210</v>
      </c>
      <c r="R88" s="244" t="s">
        <v>292</v>
      </c>
      <c r="S88" s="244" t="s">
        <v>3748</v>
      </c>
      <c r="T88" s="244" t="s">
        <v>3749</v>
      </c>
      <c r="U88" s="244" t="s">
        <v>648</v>
      </c>
      <c r="V88" s="244" t="s">
        <v>491</v>
      </c>
      <c r="W88" s="244" t="s">
        <v>570</v>
      </c>
      <c r="X88" s="244" t="s">
        <v>3750</v>
      </c>
      <c r="Y88" s="243">
        <v>20867152</v>
      </c>
    </row>
    <row r="89" spans="2:25" ht="12" customHeight="1">
      <c r="B89" s="347" t="s">
        <v>811</v>
      </c>
      <c r="C89" s="56">
        <v>2646</v>
      </c>
      <c r="D89" s="56">
        <v>4037</v>
      </c>
      <c r="E89" s="56">
        <v>2646</v>
      </c>
      <c r="F89" s="57">
        <v>4682</v>
      </c>
      <c r="G89" s="241"/>
      <c r="H89"/>
      <c r="I89"/>
      <c r="J89"/>
      <c r="K89"/>
      <c r="L89"/>
      <c r="M89"/>
      <c r="N89"/>
      <c r="O89"/>
      <c r="P89" s="49" t="s">
        <v>2183</v>
      </c>
      <c r="Q89" s="243">
        <v>7450</v>
      </c>
      <c r="R89" s="244" t="s">
        <v>242</v>
      </c>
      <c r="S89" s="244" t="s">
        <v>3751</v>
      </c>
      <c r="T89" s="244" t="s">
        <v>3752</v>
      </c>
      <c r="U89" s="244" t="s">
        <v>575</v>
      </c>
      <c r="V89" s="244" t="s">
        <v>651</v>
      </c>
      <c r="W89" s="244" t="s">
        <v>548</v>
      </c>
      <c r="X89" s="244" t="s">
        <v>3753</v>
      </c>
      <c r="Y89" s="243">
        <v>20867152</v>
      </c>
    </row>
    <row r="90" spans="2:25" ht="12" customHeight="1">
      <c r="B90" s="241"/>
      <c r="C90" s="241"/>
      <c r="D90" s="241"/>
      <c r="E90" s="241"/>
      <c r="F90" s="241"/>
      <c r="G90" s="241"/>
      <c r="H90"/>
      <c r="I90"/>
      <c r="J90"/>
      <c r="K90"/>
      <c r="L90"/>
      <c r="M90"/>
      <c r="N90"/>
      <c r="O90"/>
      <c r="P90" s="49" t="s">
        <v>2185</v>
      </c>
      <c r="Q90" s="243">
        <v>7600</v>
      </c>
      <c r="R90" s="244" t="s">
        <v>315</v>
      </c>
      <c r="S90" s="244" t="s">
        <v>3754</v>
      </c>
      <c r="T90" s="244" t="s">
        <v>3755</v>
      </c>
      <c r="U90" s="244" t="s">
        <v>544</v>
      </c>
      <c r="V90" s="244" t="s">
        <v>544</v>
      </c>
      <c r="W90" s="244" t="s">
        <v>653</v>
      </c>
      <c r="X90" s="244" t="s">
        <v>3756</v>
      </c>
      <c r="Y90" s="243">
        <v>20867152</v>
      </c>
    </row>
    <row r="91" spans="2:25" ht="12" customHeight="1">
      <c r="B91" s="283" t="s">
        <v>3757</v>
      </c>
      <c r="C91" s="241"/>
      <c r="D91" s="241"/>
      <c r="E91" s="241"/>
      <c r="F91" s="241"/>
      <c r="G91" s="241"/>
      <c r="H91"/>
      <c r="I91"/>
      <c r="J91"/>
      <c r="K91"/>
      <c r="L91"/>
      <c r="M91"/>
      <c r="N91"/>
      <c r="O91"/>
      <c r="P91" s="49" t="s">
        <v>2187</v>
      </c>
      <c r="Q91" s="243">
        <v>7710</v>
      </c>
      <c r="R91" s="244" t="s">
        <v>143</v>
      </c>
      <c r="S91" s="244" t="s">
        <v>3758</v>
      </c>
      <c r="T91" s="244" t="s">
        <v>3759</v>
      </c>
      <c r="U91" s="244" t="s">
        <v>657</v>
      </c>
      <c r="V91" s="244" t="s">
        <v>572</v>
      </c>
      <c r="W91" s="244" t="s">
        <v>483</v>
      </c>
      <c r="X91" s="244" t="s">
        <v>3760</v>
      </c>
      <c r="Y91" s="243">
        <v>20867152</v>
      </c>
    </row>
    <row r="92" spans="2:25" ht="12" customHeight="1">
      <c r="B92" s="283" t="s">
        <v>3761</v>
      </c>
      <c r="C92" s="241"/>
      <c r="D92" s="241"/>
      <c r="E92" s="241"/>
      <c r="F92" s="241"/>
      <c r="G92" s="241"/>
      <c r="H92"/>
      <c r="I92"/>
      <c r="J92"/>
      <c r="K92"/>
      <c r="L92"/>
      <c r="M92"/>
      <c r="N92"/>
      <c r="O92"/>
      <c r="P92" s="49" t="s">
        <v>2188</v>
      </c>
      <c r="Q92" s="243">
        <v>7530</v>
      </c>
      <c r="R92" s="244" t="s">
        <v>181</v>
      </c>
      <c r="S92" s="244" t="s">
        <v>3762</v>
      </c>
      <c r="T92" s="244" t="s">
        <v>3763</v>
      </c>
      <c r="U92" s="244" t="s">
        <v>474</v>
      </c>
      <c r="V92" s="244" t="s">
        <v>541</v>
      </c>
      <c r="W92" s="244" t="s">
        <v>652</v>
      </c>
      <c r="X92" s="244" t="s">
        <v>3764</v>
      </c>
      <c r="Y92" s="243">
        <v>20867152</v>
      </c>
    </row>
    <row r="93" spans="2:25" ht="12" customHeight="1">
      <c r="B93" s="1112" t="s">
        <v>2698</v>
      </c>
      <c r="C93" s="1113"/>
      <c r="D93" s="1113"/>
      <c r="E93" s="1113"/>
      <c r="F93" s="1113"/>
      <c r="G93" s="1114"/>
      <c r="H93"/>
      <c r="I93"/>
      <c r="J93"/>
      <c r="K93"/>
      <c r="L93"/>
      <c r="M93"/>
      <c r="N93"/>
      <c r="O93"/>
      <c r="P93" s="49" t="s">
        <v>2193</v>
      </c>
      <c r="Q93" s="243">
        <v>7710</v>
      </c>
      <c r="R93" s="244" t="s">
        <v>195</v>
      </c>
      <c r="S93" s="244" t="s">
        <v>3765</v>
      </c>
      <c r="T93" s="244" t="s">
        <v>3766</v>
      </c>
      <c r="U93" s="244" t="s">
        <v>653</v>
      </c>
      <c r="V93" s="244" t="s">
        <v>274</v>
      </c>
      <c r="W93" s="244" t="s">
        <v>483</v>
      </c>
      <c r="X93" s="244" t="s">
        <v>3760</v>
      </c>
      <c r="Y93" s="243">
        <v>20867152</v>
      </c>
    </row>
    <row r="94" spans="2:25" ht="12" customHeight="1">
      <c r="B94" s="1149" t="s">
        <v>3767</v>
      </c>
      <c r="C94" s="1150"/>
      <c r="D94" s="1116" t="s">
        <v>1334</v>
      </c>
      <c r="E94" s="1117"/>
      <c r="F94" s="1116" t="s">
        <v>1335</v>
      </c>
      <c r="G94" s="1118"/>
      <c r="H94"/>
      <c r="I94"/>
      <c r="J94"/>
      <c r="K94"/>
      <c r="L94"/>
      <c r="M94"/>
      <c r="N94"/>
      <c r="O94"/>
      <c r="P94" s="49" t="s">
        <v>2196</v>
      </c>
      <c r="Q94" s="243">
        <v>7520</v>
      </c>
      <c r="R94" s="244" t="s">
        <v>232</v>
      </c>
      <c r="S94" s="244" t="s">
        <v>3768</v>
      </c>
      <c r="T94" s="244" t="s">
        <v>3769</v>
      </c>
      <c r="U94" s="244" t="s">
        <v>488</v>
      </c>
      <c r="V94" s="244" t="s">
        <v>654</v>
      </c>
      <c r="W94" s="244" t="s">
        <v>488</v>
      </c>
      <c r="X94" s="244" t="s">
        <v>3770</v>
      </c>
      <c r="Y94" s="243">
        <v>20867152</v>
      </c>
    </row>
    <row r="95" spans="2:25" ht="12" customHeight="1">
      <c r="B95" s="1151"/>
      <c r="C95" s="1152"/>
      <c r="D95" s="284" t="s">
        <v>2194</v>
      </c>
      <c r="E95" s="284" t="s">
        <v>2195</v>
      </c>
      <c r="F95" s="284" t="s">
        <v>2194</v>
      </c>
      <c r="G95" s="285" t="s">
        <v>2195</v>
      </c>
      <c r="H95"/>
      <c r="I95"/>
      <c r="J95"/>
      <c r="K95"/>
      <c r="L95"/>
      <c r="M95"/>
      <c r="N95"/>
      <c r="O95"/>
      <c r="P95" s="49" t="s">
        <v>2197</v>
      </c>
      <c r="Q95" s="243">
        <v>7520</v>
      </c>
      <c r="R95" s="244" t="s">
        <v>321</v>
      </c>
      <c r="S95" s="244" t="s">
        <v>3771</v>
      </c>
      <c r="T95" s="244" t="s">
        <v>3772</v>
      </c>
      <c r="U95" s="244" t="s">
        <v>545</v>
      </c>
      <c r="V95" s="244" t="s">
        <v>480</v>
      </c>
      <c r="W95" s="244" t="s">
        <v>478</v>
      </c>
      <c r="X95" s="244" t="s">
        <v>3770</v>
      </c>
      <c r="Y95" s="243">
        <v>20867152</v>
      </c>
    </row>
    <row r="96" spans="2:25" ht="12" customHeight="1">
      <c r="B96" s="1189" t="s">
        <v>1391</v>
      </c>
      <c r="C96" s="289" t="s">
        <v>2199</v>
      </c>
      <c r="D96" s="286">
        <v>64707</v>
      </c>
      <c r="E96" s="287" t="s">
        <v>115</v>
      </c>
      <c r="F96" s="286">
        <v>70627</v>
      </c>
      <c r="G96" s="309" t="s">
        <v>115</v>
      </c>
      <c r="H96"/>
      <c r="I96"/>
      <c r="J96"/>
      <c r="K96"/>
      <c r="L96"/>
      <c r="M96"/>
      <c r="N96"/>
      <c r="O96"/>
      <c r="P96" s="49" t="s">
        <v>2200</v>
      </c>
      <c r="Q96" s="243">
        <v>7490</v>
      </c>
      <c r="R96" s="244" t="s">
        <v>344</v>
      </c>
      <c r="S96" s="244" t="s">
        <v>3773</v>
      </c>
      <c r="T96" s="244" t="s">
        <v>3774</v>
      </c>
      <c r="U96" s="244" t="s">
        <v>509</v>
      </c>
      <c r="V96" s="244" t="s">
        <v>146</v>
      </c>
      <c r="W96" s="244" t="s">
        <v>509</v>
      </c>
      <c r="X96" s="244" t="s">
        <v>3775</v>
      </c>
      <c r="Y96" s="243">
        <v>20867152</v>
      </c>
    </row>
    <row r="97" spans="2:25" ht="12" customHeight="1">
      <c r="B97" s="1190"/>
      <c r="C97" s="289" t="s">
        <v>1400</v>
      </c>
      <c r="D97" s="286">
        <v>-19684</v>
      </c>
      <c r="E97" s="287" t="s">
        <v>115</v>
      </c>
      <c r="F97" s="286">
        <v>-18542</v>
      </c>
      <c r="G97" s="309" t="s">
        <v>115</v>
      </c>
      <c r="H97"/>
      <c r="I97"/>
      <c r="J97"/>
      <c r="K97"/>
      <c r="L97"/>
      <c r="M97"/>
      <c r="N97"/>
      <c r="O97"/>
      <c r="P97" s="49" t="s">
        <v>2201</v>
      </c>
      <c r="Q97" s="243">
        <v>6960</v>
      </c>
      <c r="R97" s="244" t="s">
        <v>269</v>
      </c>
      <c r="S97" s="244" t="s">
        <v>3776</v>
      </c>
      <c r="T97" s="244" t="s">
        <v>3777</v>
      </c>
      <c r="U97" s="244" t="s">
        <v>632</v>
      </c>
      <c r="V97" s="244" t="s">
        <v>576</v>
      </c>
      <c r="W97" s="244" t="s">
        <v>632</v>
      </c>
      <c r="X97" s="244" t="s">
        <v>3778</v>
      </c>
      <c r="Y97" s="243">
        <v>20867152</v>
      </c>
    </row>
    <row r="98" spans="2:25" ht="12" customHeight="1">
      <c r="B98" s="1191"/>
      <c r="C98" s="289" t="s">
        <v>2202</v>
      </c>
      <c r="D98" s="286">
        <v>45023</v>
      </c>
      <c r="E98" s="287" t="s">
        <v>115</v>
      </c>
      <c r="F98" s="286">
        <v>52085</v>
      </c>
      <c r="G98" s="309" t="s">
        <v>115</v>
      </c>
      <c r="H98"/>
      <c r="I98"/>
      <c r="J98"/>
      <c r="K98"/>
      <c r="L98"/>
      <c r="M98"/>
      <c r="N98"/>
      <c r="O98"/>
      <c r="P98" s="49" t="s">
        <v>2204</v>
      </c>
      <c r="Q98" s="243">
        <v>6850</v>
      </c>
      <c r="R98" s="244" t="s">
        <v>317</v>
      </c>
      <c r="S98" s="244" t="s">
        <v>3779</v>
      </c>
      <c r="T98" s="244" t="s">
        <v>3780</v>
      </c>
      <c r="U98" s="244" t="s">
        <v>636</v>
      </c>
      <c r="V98" s="244" t="s">
        <v>554</v>
      </c>
      <c r="W98" s="244" t="s">
        <v>636</v>
      </c>
      <c r="X98" s="244" t="s">
        <v>3781</v>
      </c>
      <c r="Y98" s="243">
        <v>20867152</v>
      </c>
    </row>
    <row r="99" spans="2:25" ht="12" customHeight="1">
      <c r="B99" s="1189" t="s">
        <v>2861</v>
      </c>
      <c r="C99" s="289" t="s">
        <v>2199</v>
      </c>
      <c r="D99" s="286">
        <v>136751</v>
      </c>
      <c r="E99" s="287" t="s">
        <v>115</v>
      </c>
      <c r="F99" s="286">
        <v>97164</v>
      </c>
      <c r="G99" s="309" t="s">
        <v>115</v>
      </c>
      <c r="H99"/>
      <c r="I99"/>
      <c r="J99"/>
      <c r="K99"/>
      <c r="L99"/>
      <c r="M99"/>
      <c r="N99"/>
      <c r="O99"/>
      <c r="P99" s="49" t="s">
        <v>2206</v>
      </c>
      <c r="Q99" s="243">
        <v>6890</v>
      </c>
      <c r="R99" s="244" t="s">
        <v>342</v>
      </c>
      <c r="S99" s="244" t="s">
        <v>3782</v>
      </c>
      <c r="T99" s="244" t="s">
        <v>3783</v>
      </c>
      <c r="U99" s="244" t="s">
        <v>684</v>
      </c>
      <c r="V99" s="244" t="s">
        <v>684</v>
      </c>
      <c r="W99" s="244" t="s">
        <v>557</v>
      </c>
      <c r="X99" s="244" t="s">
        <v>3784</v>
      </c>
      <c r="Y99" s="243">
        <v>20867152</v>
      </c>
    </row>
    <row r="100" spans="2:25" ht="12" customHeight="1">
      <c r="B100" s="1190"/>
      <c r="C100" s="289" t="s">
        <v>1400</v>
      </c>
      <c r="D100" s="286">
        <v>-1651</v>
      </c>
      <c r="E100" s="287" t="s">
        <v>115</v>
      </c>
      <c r="F100" s="286">
        <v>-3067</v>
      </c>
      <c r="G100" s="309" t="s">
        <v>115</v>
      </c>
      <c r="H100"/>
      <c r="I100"/>
      <c r="J100"/>
      <c r="K100"/>
      <c r="L100"/>
      <c r="M100"/>
      <c r="N100"/>
      <c r="O100"/>
      <c r="P100" s="49" t="s">
        <v>2207</v>
      </c>
      <c r="Q100" s="243">
        <v>7110</v>
      </c>
      <c r="R100" s="244" t="s">
        <v>639</v>
      </c>
      <c r="S100" s="244" t="s">
        <v>3785</v>
      </c>
      <c r="T100" s="244" t="s">
        <v>3786</v>
      </c>
      <c r="U100" s="244" t="s">
        <v>489</v>
      </c>
      <c r="V100" s="244" t="s">
        <v>646</v>
      </c>
      <c r="W100" s="244" t="s">
        <v>576</v>
      </c>
      <c r="X100" s="244" t="s">
        <v>3787</v>
      </c>
      <c r="Y100" s="243">
        <v>20867152</v>
      </c>
    </row>
    <row r="101" spans="2:25" ht="12" customHeight="1">
      <c r="B101" s="1191"/>
      <c r="C101" s="289" t="s">
        <v>2202</v>
      </c>
      <c r="D101" s="286">
        <v>135100</v>
      </c>
      <c r="E101" s="287" t="s">
        <v>115</v>
      </c>
      <c r="F101" s="286">
        <v>94098</v>
      </c>
      <c r="G101" s="309" t="s">
        <v>115</v>
      </c>
      <c r="H101"/>
      <c r="I101"/>
      <c r="J101"/>
      <c r="K101"/>
      <c r="L101"/>
      <c r="M101"/>
      <c r="N101"/>
      <c r="O101"/>
      <c r="P101" s="49" t="s">
        <v>2209</v>
      </c>
      <c r="Q101" s="243">
        <v>7600</v>
      </c>
      <c r="R101" s="244" t="s">
        <v>310</v>
      </c>
      <c r="S101" s="244" t="s">
        <v>3788</v>
      </c>
      <c r="T101" s="244" t="s">
        <v>3789</v>
      </c>
      <c r="U101" s="244" t="s">
        <v>488</v>
      </c>
      <c r="V101" s="244" t="s">
        <v>474</v>
      </c>
      <c r="W101" s="244" t="s">
        <v>488</v>
      </c>
      <c r="X101" s="244" t="s">
        <v>3756</v>
      </c>
      <c r="Y101" s="243">
        <v>20867152</v>
      </c>
    </row>
    <row r="102" spans="2:25" ht="12" customHeight="1">
      <c r="B102" s="1192" t="s">
        <v>3790</v>
      </c>
      <c r="C102" s="1193"/>
      <c r="D102" s="286">
        <v>180123</v>
      </c>
      <c r="E102" s="287" t="s">
        <v>115</v>
      </c>
      <c r="F102" s="286">
        <v>146183</v>
      </c>
      <c r="G102" s="309" t="s">
        <v>115</v>
      </c>
      <c r="H102"/>
      <c r="I102"/>
      <c r="J102"/>
      <c r="K102"/>
      <c r="L102"/>
      <c r="M102"/>
      <c r="N102"/>
      <c r="O102"/>
      <c r="P102" s="49" t="s">
        <v>2211</v>
      </c>
      <c r="Q102" s="243">
        <v>7390</v>
      </c>
      <c r="R102" s="244" t="s">
        <v>195</v>
      </c>
      <c r="S102" s="244" t="s">
        <v>3791</v>
      </c>
      <c r="T102" s="244" t="s">
        <v>3792</v>
      </c>
      <c r="U102" s="244" t="s">
        <v>551</v>
      </c>
      <c r="V102" s="244" t="s">
        <v>483</v>
      </c>
      <c r="W102" s="244" t="s">
        <v>569</v>
      </c>
      <c r="X102" s="244" t="s">
        <v>3793</v>
      </c>
      <c r="Y102" s="243">
        <v>20867152</v>
      </c>
    </row>
    <row r="103" spans="2:25" ht="12" customHeight="1">
      <c r="B103" s="1189" t="s">
        <v>2220</v>
      </c>
      <c r="C103" s="289" t="s">
        <v>2199</v>
      </c>
      <c r="D103" s="286">
        <v>6623</v>
      </c>
      <c r="E103" s="286">
        <v>149487</v>
      </c>
      <c r="F103" s="286">
        <v>6623</v>
      </c>
      <c r="G103" s="288">
        <v>144536</v>
      </c>
      <c r="H103"/>
      <c r="I103"/>
      <c r="J103"/>
      <c r="K103"/>
      <c r="L103"/>
      <c r="M103"/>
      <c r="N103"/>
      <c r="O103"/>
      <c r="P103" s="49" t="s">
        <v>2212</v>
      </c>
      <c r="Q103" s="243">
        <v>7200</v>
      </c>
      <c r="R103" s="244" t="s">
        <v>329</v>
      </c>
      <c r="S103" s="244" t="s">
        <v>3794</v>
      </c>
      <c r="T103" s="244" t="s">
        <v>3795</v>
      </c>
      <c r="U103" s="244" t="s">
        <v>574</v>
      </c>
      <c r="V103" s="244" t="s">
        <v>574</v>
      </c>
      <c r="W103" s="244" t="s">
        <v>556</v>
      </c>
      <c r="X103" s="244" t="s">
        <v>3745</v>
      </c>
      <c r="Y103" s="243">
        <v>20867152</v>
      </c>
    </row>
    <row r="104" spans="2:25" ht="12" customHeight="1">
      <c r="B104" s="1190"/>
      <c r="C104" s="289" t="s">
        <v>1400</v>
      </c>
      <c r="D104" s="286">
        <v>-6623</v>
      </c>
      <c r="E104" s="286">
        <v>-106250</v>
      </c>
      <c r="F104" s="286">
        <v>-6623</v>
      </c>
      <c r="G104" s="288">
        <v>-108052</v>
      </c>
      <c r="H104"/>
      <c r="I104"/>
      <c r="J104"/>
      <c r="K104"/>
      <c r="L104"/>
      <c r="M104"/>
      <c r="N104"/>
      <c r="O104"/>
      <c r="P104" s="49" t="s">
        <v>2215</v>
      </c>
      <c r="Q104" s="243">
        <v>7370</v>
      </c>
      <c r="R104" s="244" t="s">
        <v>166</v>
      </c>
      <c r="S104" s="244" t="s">
        <v>3796</v>
      </c>
      <c r="T104" s="244" t="s">
        <v>3797</v>
      </c>
      <c r="U104" s="244" t="s">
        <v>549</v>
      </c>
      <c r="V104" s="244" t="s">
        <v>649</v>
      </c>
      <c r="W104" s="244" t="s">
        <v>568</v>
      </c>
      <c r="X104" s="244" t="s">
        <v>3798</v>
      </c>
      <c r="Y104" s="243">
        <v>20867152</v>
      </c>
    </row>
    <row r="105" spans="2:25" ht="12" customHeight="1">
      <c r="B105" s="1190"/>
      <c r="C105" s="289" t="s">
        <v>2213</v>
      </c>
      <c r="D105" s="287" t="s">
        <v>115</v>
      </c>
      <c r="E105" s="286">
        <v>-2054</v>
      </c>
      <c r="F105" s="287" t="s">
        <v>115</v>
      </c>
      <c r="G105" s="309">
        <v>-916</v>
      </c>
      <c r="H105"/>
      <c r="I105"/>
      <c r="J105"/>
      <c r="K105"/>
      <c r="L105"/>
      <c r="M105"/>
      <c r="N105"/>
      <c r="O105"/>
      <c r="P105" s="49" t="s">
        <v>2216</v>
      </c>
      <c r="Q105" s="243">
        <v>7240</v>
      </c>
      <c r="R105" s="244" t="s">
        <v>256</v>
      </c>
      <c r="S105" s="244" t="s">
        <v>3799</v>
      </c>
      <c r="T105" s="244" t="s">
        <v>3800</v>
      </c>
      <c r="U105" s="244" t="s">
        <v>482</v>
      </c>
      <c r="V105" s="244" t="s">
        <v>482</v>
      </c>
      <c r="W105" s="244" t="s">
        <v>562</v>
      </c>
      <c r="X105" s="244" t="s">
        <v>3801</v>
      </c>
      <c r="Y105" s="243">
        <v>20867152</v>
      </c>
    </row>
    <row r="106" spans="2:25" ht="12" customHeight="1">
      <c r="B106" s="1191"/>
      <c r="C106" s="289" t="s">
        <v>2202</v>
      </c>
      <c r="D106" s="287">
        <v>0</v>
      </c>
      <c r="E106" s="286">
        <v>41183</v>
      </c>
      <c r="F106" s="287" t="s">
        <v>115</v>
      </c>
      <c r="G106" s="288">
        <v>35568</v>
      </c>
      <c r="H106"/>
      <c r="I106"/>
      <c r="J106"/>
      <c r="K106"/>
      <c r="L106"/>
      <c r="M106"/>
      <c r="N106"/>
      <c r="O106"/>
      <c r="P106" s="49" t="s">
        <v>2217</v>
      </c>
      <c r="Q106" s="243">
        <v>7090</v>
      </c>
      <c r="R106" s="244" t="s">
        <v>258</v>
      </c>
      <c r="S106" s="244" t="s">
        <v>3802</v>
      </c>
      <c r="T106" s="244" t="s">
        <v>3803</v>
      </c>
      <c r="U106" s="244" t="s">
        <v>482</v>
      </c>
      <c r="V106" s="244" t="s">
        <v>482</v>
      </c>
      <c r="W106" s="244" t="s">
        <v>577</v>
      </c>
      <c r="X106" s="244" t="s">
        <v>3804</v>
      </c>
      <c r="Y106" s="243">
        <v>20867152</v>
      </c>
    </row>
    <row r="107" spans="2:25" ht="12" customHeight="1">
      <c r="B107" s="1189" t="s">
        <v>2502</v>
      </c>
      <c r="C107" s="289" t="s">
        <v>2199</v>
      </c>
      <c r="D107" s="286">
        <v>7042</v>
      </c>
      <c r="E107" s="287" t="s">
        <v>115</v>
      </c>
      <c r="F107" s="286">
        <v>3878</v>
      </c>
      <c r="G107" s="309" t="s">
        <v>115</v>
      </c>
      <c r="H107"/>
      <c r="I107"/>
      <c r="J107"/>
      <c r="K107"/>
      <c r="L107"/>
      <c r="M107"/>
      <c r="N107"/>
      <c r="O107"/>
      <c r="P107" s="49" t="s">
        <v>2218</v>
      </c>
      <c r="Q107" s="243">
        <v>7170</v>
      </c>
      <c r="R107" s="244" t="s">
        <v>232</v>
      </c>
      <c r="S107" s="244" t="s">
        <v>3805</v>
      </c>
      <c r="T107" s="244" t="s">
        <v>3806</v>
      </c>
      <c r="U107" s="244" t="s">
        <v>550</v>
      </c>
      <c r="V107" s="244" t="s">
        <v>478</v>
      </c>
      <c r="W107" s="244" t="s">
        <v>492</v>
      </c>
      <c r="X107" s="244" t="s">
        <v>3807</v>
      </c>
      <c r="Y107" s="243">
        <v>20867152</v>
      </c>
    </row>
    <row r="108" spans="2:25" ht="12" customHeight="1">
      <c r="B108" s="1190"/>
      <c r="C108" s="289" t="s">
        <v>1400</v>
      </c>
      <c r="D108" s="286">
        <v>-3550</v>
      </c>
      <c r="E108" s="287" t="s">
        <v>115</v>
      </c>
      <c r="F108" s="286">
        <v>-2395</v>
      </c>
      <c r="G108" s="309" t="s">
        <v>115</v>
      </c>
      <c r="H108"/>
      <c r="I108"/>
      <c r="J108"/>
      <c r="K108"/>
      <c r="L108"/>
      <c r="M108"/>
      <c r="N108"/>
      <c r="O108"/>
      <c r="P108" s="49" t="s">
        <v>2219</v>
      </c>
      <c r="Q108" s="243">
        <v>7170</v>
      </c>
      <c r="R108" s="244" t="s">
        <v>232</v>
      </c>
      <c r="S108" s="244" t="s">
        <v>3808</v>
      </c>
      <c r="T108" s="244" t="s">
        <v>3809</v>
      </c>
      <c r="U108" s="244" t="s">
        <v>562</v>
      </c>
      <c r="V108" s="244" t="s">
        <v>569</v>
      </c>
      <c r="W108" s="244" t="s">
        <v>500</v>
      </c>
      <c r="X108" s="244" t="s">
        <v>3807</v>
      </c>
      <c r="Y108" s="243">
        <v>20867152</v>
      </c>
    </row>
    <row r="109" spans="2:25" ht="12" customHeight="1">
      <c r="B109" s="1191"/>
      <c r="C109" s="289" t="s">
        <v>2202</v>
      </c>
      <c r="D109" s="286">
        <v>3492</v>
      </c>
      <c r="E109" s="287" t="s">
        <v>115</v>
      </c>
      <c r="F109" s="286">
        <v>1483</v>
      </c>
      <c r="G109" s="309" t="s">
        <v>115</v>
      </c>
      <c r="H109"/>
      <c r="I109"/>
      <c r="J109"/>
      <c r="K109"/>
      <c r="L109"/>
      <c r="M109"/>
      <c r="N109"/>
      <c r="O109"/>
      <c r="P109" s="49" t="s">
        <v>2221</v>
      </c>
      <c r="Q109" s="243">
        <v>7170</v>
      </c>
      <c r="R109" s="244" t="s">
        <v>281</v>
      </c>
      <c r="S109" s="244" t="s">
        <v>3810</v>
      </c>
      <c r="T109" s="244" t="s">
        <v>3811</v>
      </c>
      <c r="U109" s="244" t="s">
        <v>494</v>
      </c>
      <c r="V109" s="244" t="s">
        <v>495</v>
      </c>
      <c r="W109" s="244" t="s">
        <v>497</v>
      </c>
      <c r="X109" s="244" t="s">
        <v>3807</v>
      </c>
      <c r="Y109" s="243">
        <v>20867152</v>
      </c>
    </row>
    <row r="110" spans="2:25" ht="12" customHeight="1">
      <c r="B110" s="1189" t="s">
        <v>1288</v>
      </c>
      <c r="C110" s="289" t="s">
        <v>2199</v>
      </c>
      <c r="D110" s="286">
        <v>81296</v>
      </c>
      <c r="E110" s="287">
        <v>6</v>
      </c>
      <c r="F110" s="286">
        <v>82191</v>
      </c>
      <c r="G110" s="309">
        <v>6</v>
      </c>
      <c r="H110"/>
      <c r="I110"/>
      <c r="J110"/>
      <c r="K110"/>
      <c r="L110"/>
      <c r="M110"/>
      <c r="N110"/>
      <c r="O110"/>
      <c r="P110" s="49" t="s">
        <v>2222</v>
      </c>
      <c r="Q110" s="243">
        <v>7180</v>
      </c>
      <c r="R110" s="244" t="s">
        <v>232</v>
      </c>
      <c r="S110" s="244" t="s">
        <v>659</v>
      </c>
      <c r="T110" s="244" t="s">
        <v>3812</v>
      </c>
      <c r="U110" s="244" t="s">
        <v>501</v>
      </c>
      <c r="V110" s="244" t="s">
        <v>482</v>
      </c>
      <c r="W110" s="244" t="s">
        <v>501</v>
      </c>
      <c r="X110" s="244" t="s">
        <v>3729</v>
      </c>
      <c r="Y110" s="243">
        <v>20867152</v>
      </c>
    </row>
    <row r="111" spans="2:25" ht="12" customHeight="1">
      <c r="B111" s="1190"/>
      <c r="C111" s="289" t="s">
        <v>1400</v>
      </c>
      <c r="D111" s="286">
        <v>-31066</v>
      </c>
      <c r="E111" s="287" t="s">
        <v>115</v>
      </c>
      <c r="F111" s="286">
        <v>-31570</v>
      </c>
      <c r="G111" s="309" t="s">
        <v>115</v>
      </c>
      <c r="H111"/>
      <c r="I111"/>
      <c r="J111"/>
      <c r="K111"/>
      <c r="L111"/>
      <c r="M111"/>
      <c r="N111"/>
      <c r="O111"/>
      <c r="P111" s="49" t="s">
        <v>2223</v>
      </c>
      <c r="Q111" s="243">
        <v>7180</v>
      </c>
      <c r="R111" s="244" t="s">
        <v>303</v>
      </c>
      <c r="S111" s="244" t="s">
        <v>3813</v>
      </c>
      <c r="T111" s="244" t="s">
        <v>3814</v>
      </c>
      <c r="U111" s="244" t="s">
        <v>550</v>
      </c>
      <c r="V111" s="244" t="s">
        <v>476</v>
      </c>
      <c r="W111" s="244" t="s">
        <v>556</v>
      </c>
      <c r="X111" s="244" t="s">
        <v>3729</v>
      </c>
      <c r="Y111" s="243">
        <v>20867152</v>
      </c>
    </row>
    <row r="112" spans="2:25" ht="12" customHeight="1">
      <c r="B112" s="1191"/>
      <c r="C112" s="289" t="s">
        <v>2202</v>
      </c>
      <c r="D112" s="286">
        <v>50230</v>
      </c>
      <c r="E112" s="287">
        <v>6</v>
      </c>
      <c r="F112" s="286">
        <v>50621</v>
      </c>
      <c r="G112" s="309">
        <v>6</v>
      </c>
      <c r="H112"/>
      <c r="I112"/>
      <c r="J112"/>
      <c r="K112"/>
      <c r="L112"/>
      <c r="M112"/>
      <c r="N112"/>
      <c r="O112"/>
      <c r="P112" s="49" t="s">
        <v>2224</v>
      </c>
      <c r="Q112" s="243">
        <v>7300</v>
      </c>
      <c r="R112" s="244" t="s">
        <v>317</v>
      </c>
      <c r="S112" s="244" t="s">
        <v>3815</v>
      </c>
      <c r="T112" s="244" t="s">
        <v>3816</v>
      </c>
      <c r="U112" s="244" t="s">
        <v>551</v>
      </c>
      <c r="V112" s="244" t="s">
        <v>648</v>
      </c>
      <c r="W112" s="244" t="s">
        <v>496</v>
      </c>
      <c r="X112" s="244" t="s">
        <v>3817</v>
      </c>
      <c r="Y112" s="243">
        <v>20867152</v>
      </c>
    </row>
    <row r="113" spans="2:25" ht="12" customHeight="1">
      <c r="B113" s="1189" t="s">
        <v>2893</v>
      </c>
      <c r="C113" s="289" t="s">
        <v>2199</v>
      </c>
      <c r="D113" s="287" t="s">
        <v>115</v>
      </c>
      <c r="E113" s="286">
        <v>43906</v>
      </c>
      <c r="F113" s="287" t="s">
        <v>115</v>
      </c>
      <c r="G113" s="288">
        <v>28561</v>
      </c>
      <c r="H113"/>
      <c r="I113"/>
      <c r="J113"/>
      <c r="K113"/>
      <c r="L113"/>
      <c r="M113"/>
      <c r="N113"/>
      <c r="O113"/>
      <c r="P113" s="49" t="s">
        <v>2226</v>
      </c>
      <c r="Q113" s="243">
        <v>7340</v>
      </c>
      <c r="R113" s="244" t="s">
        <v>143</v>
      </c>
      <c r="S113" s="244" t="s">
        <v>338</v>
      </c>
      <c r="T113" s="244" t="s">
        <v>3818</v>
      </c>
      <c r="U113" s="244" t="s">
        <v>685</v>
      </c>
      <c r="V113" s="244" t="s">
        <v>579</v>
      </c>
      <c r="W113" s="244" t="s">
        <v>560</v>
      </c>
      <c r="X113" s="244" t="s">
        <v>3819</v>
      </c>
      <c r="Y113" s="243">
        <v>20867152</v>
      </c>
    </row>
    <row r="114" spans="2:25" ht="12" customHeight="1">
      <c r="B114" s="1190"/>
      <c r="C114" s="289" t="s">
        <v>2213</v>
      </c>
      <c r="D114" s="287" t="s">
        <v>115</v>
      </c>
      <c r="E114" s="287">
        <v>-631</v>
      </c>
      <c r="F114" s="287" t="s">
        <v>115</v>
      </c>
      <c r="G114" s="309">
        <v>-658</v>
      </c>
      <c r="H114"/>
      <c r="I114"/>
      <c r="J114"/>
      <c r="K114"/>
      <c r="L114"/>
      <c r="M114"/>
      <c r="N114"/>
      <c r="O114"/>
      <c r="P114" s="49" t="s">
        <v>2227</v>
      </c>
      <c r="Q114" s="243">
        <v>7160</v>
      </c>
      <c r="R114" s="244" t="s">
        <v>278</v>
      </c>
      <c r="S114" s="244" t="s">
        <v>3820</v>
      </c>
      <c r="T114" s="244" t="s">
        <v>3821</v>
      </c>
      <c r="U114" s="244" t="s">
        <v>482</v>
      </c>
      <c r="V114" s="244" t="s">
        <v>578</v>
      </c>
      <c r="W114" s="244" t="s">
        <v>494</v>
      </c>
      <c r="X114" s="244" t="s">
        <v>3822</v>
      </c>
      <c r="Y114" s="243">
        <v>20867152</v>
      </c>
    </row>
    <row r="115" spans="2:25" ht="12" customHeight="1">
      <c r="B115" s="1191"/>
      <c r="C115" s="289" t="s">
        <v>2202</v>
      </c>
      <c r="D115" s="287" t="s">
        <v>115</v>
      </c>
      <c r="E115" s="286">
        <v>43275</v>
      </c>
      <c r="F115" s="287" t="s">
        <v>115</v>
      </c>
      <c r="G115" s="288">
        <v>27903</v>
      </c>
      <c r="H115"/>
      <c r="I115"/>
      <c r="J115"/>
      <c r="K115"/>
      <c r="L115"/>
      <c r="M115"/>
      <c r="N115"/>
      <c r="O115"/>
      <c r="P115" s="49" t="s">
        <v>2228</v>
      </c>
      <c r="Q115" s="243">
        <v>7290</v>
      </c>
      <c r="R115" s="244" t="s">
        <v>465</v>
      </c>
      <c r="S115" s="244" t="s">
        <v>3823</v>
      </c>
      <c r="T115" s="244" t="s">
        <v>3824</v>
      </c>
      <c r="U115" s="244" t="s">
        <v>574</v>
      </c>
      <c r="V115" s="244" t="s">
        <v>478</v>
      </c>
      <c r="W115" s="244" t="s">
        <v>492</v>
      </c>
      <c r="X115" s="244" t="s">
        <v>3723</v>
      </c>
      <c r="Y115" s="243">
        <v>20867152</v>
      </c>
    </row>
    <row r="116" spans="2:25" ht="12" customHeight="1">
      <c r="B116" s="1133" t="s">
        <v>3825</v>
      </c>
      <c r="C116" s="1135"/>
      <c r="D116" s="286">
        <v>53722</v>
      </c>
      <c r="E116" s="286">
        <v>84464</v>
      </c>
      <c r="F116" s="286">
        <v>52104</v>
      </c>
      <c r="G116" s="288">
        <v>63477</v>
      </c>
      <c r="H116"/>
      <c r="I116"/>
      <c r="J116"/>
      <c r="K116"/>
      <c r="L116"/>
      <c r="M116"/>
      <c r="N116"/>
      <c r="O116"/>
      <c r="P116" s="49" t="s">
        <v>2229</v>
      </c>
      <c r="Q116" s="243">
        <v>6980</v>
      </c>
      <c r="R116" s="244" t="s">
        <v>321</v>
      </c>
      <c r="S116" s="244" t="s">
        <v>3826</v>
      </c>
      <c r="T116" s="244" t="s">
        <v>3827</v>
      </c>
      <c r="U116" s="244" t="s">
        <v>554</v>
      </c>
      <c r="V116" s="244" t="s">
        <v>577</v>
      </c>
      <c r="W116" s="244" t="s">
        <v>564</v>
      </c>
      <c r="X116" s="244" t="s">
        <v>3828</v>
      </c>
      <c r="Y116" s="243">
        <v>20867152</v>
      </c>
    </row>
    <row r="117" spans="2:25" ht="12" customHeight="1">
      <c r="B117" s="1136" t="s">
        <v>795</v>
      </c>
      <c r="C117" s="1138"/>
      <c r="D117" s="290">
        <v>233845</v>
      </c>
      <c r="E117" s="290">
        <v>84464</v>
      </c>
      <c r="F117" s="290">
        <v>198287</v>
      </c>
      <c r="G117" s="291">
        <v>63477</v>
      </c>
      <c r="H117"/>
      <c r="I117"/>
      <c r="J117"/>
      <c r="K117"/>
      <c r="L117"/>
      <c r="M117"/>
      <c r="N117"/>
      <c r="O117"/>
      <c r="P117" s="49" t="s">
        <v>2230</v>
      </c>
      <c r="Q117" s="243">
        <v>6950</v>
      </c>
      <c r="R117" s="244" t="s">
        <v>323</v>
      </c>
      <c r="S117" s="244" t="s">
        <v>3829</v>
      </c>
      <c r="T117" s="244" t="s">
        <v>3830</v>
      </c>
      <c r="U117" s="244" t="s">
        <v>567</v>
      </c>
      <c r="V117" s="244" t="s">
        <v>576</v>
      </c>
      <c r="W117" s="244" t="s">
        <v>498</v>
      </c>
      <c r="X117" s="244" t="s">
        <v>3831</v>
      </c>
      <c r="Y117" s="243">
        <v>20867152</v>
      </c>
    </row>
    <row r="118" spans="2:25" ht="12" customHeigh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49" t="s">
        <v>2232</v>
      </c>
      <c r="Q118" s="243">
        <v>6940</v>
      </c>
      <c r="R118" s="244" t="s">
        <v>319</v>
      </c>
      <c r="S118" s="244" t="s">
        <v>3832</v>
      </c>
      <c r="T118" s="244" t="s">
        <v>3833</v>
      </c>
      <c r="U118" s="244" t="s">
        <v>555</v>
      </c>
      <c r="V118" s="244" t="s">
        <v>493</v>
      </c>
      <c r="W118" s="244" t="s">
        <v>563</v>
      </c>
      <c r="X118" s="244" t="s">
        <v>3834</v>
      </c>
      <c r="Y118" s="243">
        <v>20867152</v>
      </c>
    </row>
    <row r="119" spans="2:25" ht="12" customHeight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49" t="s">
        <v>2233</v>
      </c>
      <c r="Q119" s="243">
        <v>7000</v>
      </c>
      <c r="R119" s="244" t="s">
        <v>156</v>
      </c>
      <c r="S119" s="244" t="s">
        <v>3835</v>
      </c>
      <c r="T119" s="244" t="s">
        <v>3836</v>
      </c>
      <c r="U119" s="244" t="s">
        <v>573</v>
      </c>
      <c r="V119" s="244" t="s">
        <v>573</v>
      </c>
      <c r="W119" s="244" t="s">
        <v>558</v>
      </c>
      <c r="X119" s="244" t="s">
        <v>3837</v>
      </c>
      <c r="Y119" s="243">
        <v>20867152</v>
      </c>
    </row>
    <row r="120" spans="2:25" ht="12" customHeight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49" t="s">
        <v>2235</v>
      </c>
      <c r="Q120" s="243">
        <v>7310</v>
      </c>
      <c r="R120" s="244" t="s">
        <v>323</v>
      </c>
      <c r="S120" s="244" t="s">
        <v>3838</v>
      </c>
      <c r="T120" s="244" t="s">
        <v>3839</v>
      </c>
      <c r="U120" s="244" t="s">
        <v>548</v>
      </c>
      <c r="V120" s="244" t="s">
        <v>491</v>
      </c>
      <c r="W120" s="244" t="s">
        <v>559</v>
      </c>
      <c r="X120" s="244" t="s">
        <v>3840</v>
      </c>
      <c r="Y120" s="243">
        <v>20867152</v>
      </c>
    </row>
    <row r="121" spans="2:25" ht="12" customHeight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49" t="s">
        <v>2236</v>
      </c>
      <c r="Q121" s="243">
        <v>7300</v>
      </c>
      <c r="R121" s="244" t="s">
        <v>307</v>
      </c>
      <c r="S121" s="244" t="s">
        <v>3841</v>
      </c>
      <c r="T121" s="244" t="s">
        <v>3842</v>
      </c>
      <c r="U121" s="244" t="s">
        <v>578</v>
      </c>
      <c r="V121" s="244" t="s">
        <v>649</v>
      </c>
      <c r="W121" s="244" t="s">
        <v>569</v>
      </c>
      <c r="X121" s="244" t="s">
        <v>3817</v>
      </c>
      <c r="Y121" s="243">
        <v>20867152</v>
      </c>
    </row>
    <row r="122" spans="2:25" ht="12" customHeight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49" t="s">
        <v>2237</v>
      </c>
      <c r="Q122" s="243">
        <v>7330</v>
      </c>
      <c r="R122" s="244" t="s">
        <v>303</v>
      </c>
      <c r="S122" s="244" t="s">
        <v>3843</v>
      </c>
      <c r="T122" s="244" t="s">
        <v>3844</v>
      </c>
      <c r="U122" s="244" t="s">
        <v>483</v>
      </c>
      <c r="V122" s="244" t="s">
        <v>652</v>
      </c>
      <c r="W122" s="244" t="s">
        <v>647</v>
      </c>
      <c r="X122" s="244" t="s">
        <v>3845</v>
      </c>
      <c r="Y122" s="243">
        <v>20867152</v>
      </c>
    </row>
    <row r="123" spans="2:25" ht="12" customHeight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49" t="s">
        <v>2238</v>
      </c>
      <c r="Q123" s="243">
        <v>7450</v>
      </c>
      <c r="R123" s="244" t="s">
        <v>263</v>
      </c>
      <c r="S123" s="244" t="s">
        <v>3846</v>
      </c>
      <c r="T123" s="244" t="s">
        <v>3847</v>
      </c>
      <c r="U123" s="244" t="s">
        <v>476</v>
      </c>
      <c r="V123" s="244" t="s">
        <v>477</v>
      </c>
      <c r="W123" s="244" t="s">
        <v>549</v>
      </c>
      <c r="X123" s="244" t="s">
        <v>3753</v>
      </c>
      <c r="Y123" s="243">
        <v>20867152</v>
      </c>
    </row>
    <row r="124" spans="2:25" ht="12" customHeight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49" t="s">
        <v>2239</v>
      </c>
      <c r="Q124" s="243">
        <v>7470</v>
      </c>
      <c r="R124" s="244" t="s">
        <v>265</v>
      </c>
      <c r="S124" s="244" t="s">
        <v>373</v>
      </c>
      <c r="T124" s="244" t="s">
        <v>3848</v>
      </c>
      <c r="U124" s="244" t="s">
        <v>548</v>
      </c>
      <c r="V124" s="244" t="s">
        <v>474</v>
      </c>
      <c r="W124" s="244" t="s">
        <v>573</v>
      </c>
      <c r="X124" s="244" t="s">
        <v>3849</v>
      </c>
      <c r="Y124" s="243">
        <v>20867152</v>
      </c>
    </row>
    <row r="125" spans="2:25" ht="12" customHeight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49" t="s">
        <v>2240</v>
      </c>
      <c r="Q125" s="243">
        <v>7390</v>
      </c>
      <c r="R125" s="244" t="s">
        <v>323</v>
      </c>
      <c r="S125" s="244" t="s">
        <v>3850</v>
      </c>
      <c r="T125" s="244" t="s">
        <v>3851</v>
      </c>
      <c r="U125" s="244" t="s">
        <v>491</v>
      </c>
      <c r="V125" s="244" t="s">
        <v>474</v>
      </c>
      <c r="W125" s="244" t="s">
        <v>496</v>
      </c>
      <c r="X125" s="244" t="s">
        <v>3793</v>
      </c>
      <c r="Y125" s="243">
        <v>20867152</v>
      </c>
    </row>
    <row r="126" spans="2:25" ht="12" customHeight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49" t="s">
        <v>2243</v>
      </c>
      <c r="Q126" s="243">
        <v>7380</v>
      </c>
      <c r="R126" s="244" t="s">
        <v>339</v>
      </c>
      <c r="S126" s="244" t="s">
        <v>3852</v>
      </c>
      <c r="T126" s="244" t="s">
        <v>3853</v>
      </c>
      <c r="U126" s="244" t="s">
        <v>509</v>
      </c>
      <c r="V126" s="244" t="s">
        <v>479</v>
      </c>
      <c r="W126" s="244" t="s">
        <v>509</v>
      </c>
      <c r="X126" s="244" t="s">
        <v>3854</v>
      </c>
      <c r="Y126" s="243">
        <v>20867152</v>
      </c>
    </row>
    <row r="127" spans="2:25" ht="12" customHeight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49" t="s">
        <v>2245</v>
      </c>
      <c r="Q127" s="243">
        <v>7150</v>
      </c>
      <c r="R127" s="244" t="s">
        <v>375</v>
      </c>
      <c r="S127" s="244" t="s">
        <v>3855</v>
      </c>
      <c r="T127" s="244" t="s">
        <v>3856</v>
      </c>
      <c r="U127" s="244" t="s">
        <v>494</v>
      </c>
      <c r="V127" s="244" t="s">
        <v>550</v>
      </c>
      <c r="W127" s="244" t="s">
        <v>553</v>
      </c>
      <c r="X127" s="244" t="s">
        <v>3857</v>
      </c>
      <c r="Y127" s="243">
        <v>20861033</v>
      </c>
    </row>
    <row r="128" spans="2:25" ht="12" customHeight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49" t="s">
        <v>2247</v>
      </c>
      <c r="Q128" s="243">
        <v>6990</v>
      </c>
      <c r="R128" s="244" t="s">
        <v>232</v>
      </c>
      <c r="S128" s="244" t="s">
        <v>3858</v>
      </c>
      <c r="T128" s="244" t="s">
        <v>3859</v>
      </c>
      <c r="U128" s="244" t="s">
        <v>559</v>
      </c>
      <c r="V128" s="244" t="s">
        <v>559</v>
      </c>
      <c r="W128" s="244" t="s">
        <v>633</v>
      </c>
      <c r="X128" s="244" t="s">
        <v>3860</v>
      </c>
      <c r="Y128" s="243">
        <v>20861033</v>
      </c>
    </row>
    <row r="129" spans="2:25" ht="12" customHeight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49" t="s">
        <v>2248</v>
      </c>
      <c r="Q129" s="243">
        <v>6990</v>
      </c>
      <c r="R129" s="244" t="s">
        <v>323</v>
      </c>
      <c r="S129" s="244" t="s">
        <v>3861</v>
      </c>
      <c r="T129" s="244" t="s">
        <v>3862</v>
      </c>
      <c r="U129" s="244" t="s">
        <v>517</v>
      </c>
      <c r="V129" s="244" t="s">
        <v>494</v>
      </c>
      <c r="W129" s="244" t="s">
        <v>517</v>
      </c>
      <c r="X129" s="244" t="s">
        <v>3860</v>
      </c>
      <c r="Y129" s="243">
        <v>20861033</v>
      </c>
    </row>
    <row r="130" spans="2:25" ht="12" customHeight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49" t="s">
        <v>2249</v>
      </c>
      <c r="Q130" s="243">
        <v>6980</v>
      </c>
      <c r="R130" s="244" t="s">
        <v>181</v>
      </c>
      <c r="S130" s="244" t="s">
        <v>3863</v>
      </c>
      <c r="T130" s="244" t="s">
        <v>3864</v>
      </c>
      <c r="U130" s="244" t="s">
        <v>492</v>
      </c>
      <c r="V130" s="244" t="s">
        <v>650</v>
      </c>
      <c r="W130" s="244" t="s">
        <v>499</v>
      </c>
      <c r="X130" s="244" t="s">
        <v>3865</v>
      </c>
      <c r="Y130" s="243">
        <v>20861033</v>
      </c>
    </row>
    <row r="131" spans="2:25" ht="12" customHeight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49" t="s">
        <v>2250</v>
      </c>
      <c r="Q131" s="243">
        <v>7160</v>
      </c>
      <c r="R131" s="244" t="s">
        <v>292</v>
      </c>
      <c r="S131" s="244" t="s">
        <v>3866</v>
      </c>
      <c r="T131" s="244" t="s">
        <v>3867</v>
      </c>
      <c r="U131" s="244" t="s">
        <v>478</v>
      </c>
      <c r="V131" s="244" t="s">
        <v>476</v>
      </c>
      <c r="W131" s="244" t="s">
        <v>565</v>
      </c>
      <c r="X131" s="244" t="s">
        <v>3868</v>
      </c>
      <c r="Y131" s="243">
        <v>20861033</v>
      </c>
    </row>
    <row r="132" spans="2:25" ht="12" customHeigh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49" t="s">
        <v>2251</v>
      </c>
      <c r="Q132" s="243">
        <v>7400</v>
      </c>
      <c r="R132" s="244" t="s">
        <v>332</v>
      </c>
      <c r="S132" s="244" t="s">
        <v>3869</v>
      </c>
      <c r="T132" s="244" t="s">
        <v>3870</v>
      </c>
      <c r="U132" s="244" t="s">
        <v>495</v>
      </c>
      <c r="V132" s="244" t="s">
        <v>653</v>
      </c>
      <c r="W132" s="244" t="s">
        <v>495</v>
      </c>
      <c r="X132" s="244" t="s">
        <v>3871</v>
      </c>
      <c r="Y132" s="243">
        <v>20861033</v>
      </c>
    </row>
    <row r="133" spans="2:25" ht="12" customHeigh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49" t="s">
        <v>2252</v>
      </c>
      <c r="Q133" s="243">
        <v>7650</v>
      </c>
      <c r="R133" s="244" t="s">
        <v>258</v>
      </c>
      <c r="S133" s="244" t="s">
        <v>3872</v>
      </c>
      <c r="T133" s="244" t="s">
        <v>3873</v>
      </c>
      <c r="U133" s="244" t="s">
        <v>572</v>
      </c>
      <c r="V133" s="244" t="s">
        <v>472</v>
      </c>
      <c r="W133" s="244" t="s">
        <v>477</v>
      </c>
      <c r="X133" s="244" t="s">
        <v>3874</v>
      </c>
      <c r="Y133" s="243">
        <v>20861033</v>
      </c>
    </row>
    <row r="134" spans="2:25" ht="12" customHeight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49" t="s">
        <v>2253</v>
      </c>
      <c r="Q134" s="243">
        <v>7730</v>
      </c>
      <c r="R134" s="244" t="s">
        <v>214</v>
      </c>
      <c r="S134" s="244" t="s">
        <v>3875</v>
      </c>
      <c r="T134" s="244" t="s">
        <v>3876</v>
      </c>
      <c r="U134" s="244" t="s">
        <v>158</v>
      </c>
      <c r="V134" s="244" t="s">
        <v>152</v>
      </c>
      <c r="W134" s="244" t="s">
        <v>543</v>
      </c>
      <c r="X134" s="244" t="s">
        <v>3877</v>
      </c>
      <c r="Y134" s="243">
        <v>20861033</v>
      </c>
    </row>
    <row r="135" spans="2:25" ht="12" customHeight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49" t="s">
        <v>2254</v>
      </c>
      <c r="Q135" s="243">
        <v>8180</v>
      </c>
      <c r="R135" s="244" t="s">
        <v>313</v>
      </c>
      <c r="S135" s="244" t="s">
        <v>3878</v>
      </c>
      <c r="T135" s="244" t="s">
        <v>3879</v>
      </c>
      <c r="U135" s="244" t="s">
        <v>284</v>
      </c>
      <c r="V135" s="244" t="s">
        <v>154</v>
      </c>
      <c r="W135" s="244" t="s">
        <v>571</v>
      </c>
      <c r="X135" s="244" t="s">
        <v>3880</v>
      </c>
      <c r="Y135" s="243">
        <v>20861033</v>
      </c>
    </row>
    <row r="136" spans="2:25" ht="12" customHeight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49" t="s">
        <v>2255</v>
      </c>
      <c r="Q136" s="243">
        <v>8160</v>
      </c>
      <c r="R136" s="244" t="s">
        <v>295</v>
      </c>
      <c r="S136" s="244" t="s">
        <v>3881</v>
      </c>
      <c r="T136" s="244" t="s">
        <v>3882</v>
      </c>
      <c r="U136" s="244" t="s">
        <v>141</v>
      </c>
      <c r="V136" s="244" t="s">
        <v>459</v>
      </c>
      <c r="W136" s="244" t="s">
        <v>571</v>
      </c>
      <c r="X136" s="244" t="s">
        <v>3883</v>
      </c>
      <c r="Y136" s="243">
        <v>20861033</v>
      </c>
    </row>
    <row r="137" spans="2:25" ht="12" customHeight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49" t="s">
        <v>2256</v>
      </c>
      <c r="Q137" s="243">
        <v>8230</v>
      </c>
      <c r="R137" s="244" t="s">
        <v>263</v>
      </c>
      <c r="S137" s="244" t="s">
        <v>349</v>
      </c>
      <c r="T137" s="244" t="s">
        <v>3884</v>
      </c>
      <c r="U137" s="244" t="s">
        <v>300</v>
      </c>
      <c r="V137" s="244" t="s">
        <v>300</v>
      </c>
      <c r="W137" s="244" t="s">
        <v>158</v>
      </c>
      <c r="X137" s="244" t="s">
        <v>3885</v>
      </c>
      <c r="Y137" s="243">
        <v>20861033</v>
      </c>
    </row>
    <row r="138" spans="2:25" ht="12" customHeight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49" t="s">
        <v>2257</v>
      </c>
      <c r="Q138" s="243">
        <v>8250</v>
      </c>
      <c r="R138" s="244" t="s">
        <v>267</v>
      </c>
      <c r="S138" s="244" t="s">
        <v>3886</v>
      </c>
      <c r="T138" s="244" t="s">
        <v>3887</v>
      </c>
      <c r="U138" s="244" t="s">
        <v>288</v>
      </c>
      <c r="V138" s="244" t="s">
        <v>165</v>
      </c>
      <c r="W138" s="244" t="s">
        <v>268</v>
      </c>
      <c r="X138" s="244" t="s">
        <v>3888</v>
      </c>
      <c r="Y138" s="243">
        <v>20861033</v>
      </c>
    </row>
    <row r="139" spans="2:25" ht="12" customHeight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49" t="s">
        <v>2258</v>
      </c>
      <c r="Q139" s="243">
        <v>8110</v>
      </c>
      <c r="R139" s="244" t="s">
        <v>234</v>
      </c>
      <c r="S139" s="244" t="s">
        <v>3889</v>
      </c>
      <c r="T139" s="244" t="s">
        <v>3890</v>
      </c>
      <c r="U139" s="244" t="s">
        <v>140</v>
      </c>
      <c r="V139" s="244" t="s">
        <v>535</v>
      </c>
      <c r="W139" s="244" t="s">
        <v>538</v>
      </c>
      <c r="X139" s="244" t="s">
        <v>3891</v>
      </c>
      <c r="Y139" s="243">
        <v>20861033</v>
      </c>
    </row>
    <row r="140" spans="2:25" ht="12" customHeight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49" t="s">
        <v>2259</v>
      </c>
      <c r="Q140" s="243">
        <v>8160</v>
      </c>
      <c r="R140" s="244" t="s">
        <v>317</v>
      </c>
      <c r="S140" s="244" t="s">
        <v>3892</v>
      </c>
      <c r="T140" s="244" t="s">
        <v>3893</v>
      </c>
      <c r="U140" s="244" t="s">
        <v>152</v>
      </c>
      <c r="V140" s="244" t="s">
        <v>152</v>
      </c>
      <c r="W140" s="244" t="s">
        <v>276</v>
      </c>
      <c r="X140" s="244" t="s">
        <v>3883</v>
      </c>
      <c r="Y140" s="243">
        <v>20861033</v>
      </c>
    </row>
    <row r="141" spans="2:25" ht="12" customHeight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49" t="s">
        <v>2260</v>
      </c>
      <c r="Q141" s="243">
        <v>8200</v>
      </c>
      <c r="R141" s="244" t="s">
        <v>259</v>
      </c>
      <c r="S141" s="244" t="s">
        <v>3894</v>
      </c>
      <c r="T141" s="244" t="s">
        <v>3895</v>
      </c>
      <c r="U141" s="244" t="s">
        <v>546</v>
      </c>
      <c r="V141" s="244" t="s">
        <v>152</v>
      </c>
      <c r="W141" s="244" t="s">
        <v>546</v>
      </c>
      <c r="X141" s="244" t="s">
        <v>3896</v>
      </c>
      <c r="Y141" s="243">
        <v>20861033</v>
      </c>
    </row>
    <row r="142" spans="2:25" ht="12" customHeight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49" t="s">
        <v>2261</v>
      </c>
      <c r="Q142" s="243">
        <v>8000</v>
      </c>
      <c r="R142" s="244" t="s">
        <v>638</v>
      </c>
      <c r="S142" s="244" t="s">
        <v>3897</v>
      </c>
      <c r="T142" s="244" t="s">
        <v>3898</v>
      </c>
      <c r="U142" s="244" t="s">
        <v>471</v>
      </c>
      <c r="V142" s="244" t="s">
        <v>471</v>
      </c>
      <c r="W142" s="244" t="s">
        <v>490</v>
      </c>
      <c r="X142" s="244" t="s">
        <v>3899</v>
      </c>
      <c r="Y142" s="243">
        <v>20861033</v>
      </c>
    </row>
    <row r="143" spans="2:25" ht="12" customHeight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49" t="s">
        <v>2262</v>
      </c>
      <c r="Q143" s="243">
        <v>8580</v>
      </c>
      <c r="R143" s="244" t="s">
        <v>255</v>
      </c>
      <c r="S143" s="244" t="s">
        <v>3900</v>
      </c>
      <c r="T143" s="244" t="s">
        <v>3901</v>
      </c>
      <c r="U143" s="244" t="s">
        <v>261</v>
      </c>
      <c r="V143" s="244" t="s">
        <v>461</v>
      </c>
      <c r="W143" s="244" t="s">
        <v>296</v>
      </c>
      <c r="X143" s="244" t="s">
        <v>3902</v>
      </c>
      <c r="Y143" s="243">
        <v>20861033</v>
      </c>
    </row>
    <row r="144" spans="2:25" ht="12" customHeight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49" t="s">
        <v>2263</v>
      </c>
      <c r="Q144" s="243">
        <v>8910</v>
      </c>
      <c r="R144" s="244" t="s">
        <v>286</v>
      </c>
      <c r="S144" s="244" t="s">
        <v>3903</v>
      </c>
      <c r="T144" s="244" t="s">
        <v>3904</v>
      </c>
      <c r="U144" s="244" t="s">
        <v>153</v>
      </c>
      <c r="V144" s="244" t="s">
        <v>369</v>
      </c>
      <c r="W144" s="244" t="s">
        <v>322</v>
      </c>
      <c r="X144" s="244" t="s">
        <v>3905</v>
      </c>
      <c r="Y144" s="243">
        <v>20861033</v>
      </c>
    </row>
    <row r="145" spans="2:25" ht="12" customHeight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49" t="s">
        <v>2264</v>
      </c>
      <c r="Q145" s="243">
        <v>9000</v>
      </c>
      <c r="R145" s="244" t="s">
        <v>317</v>
      </c>
      <c r="S145" s="244" t="s">
        <v>3906</v>
      </c>
      <c r="T145" s="244" t="s">
        <v>3907</v>
      </c>
      <c r="U145" s="244" t="s">
        <v>372</v>
      </c>
      <c r="V145" s="244" t="s">
        <v>372</v>
      </c>
      <c r="W145" s="244" t="s">
        <v>173</v>
      </c>
      <c r="X145" s="244" t="s">
        <v>3908</v>
      </c>
      <c r="Y145" s="243">
        <v>20861033</v>
      </c>
    </row>
    <row r="146" spans="2:25" ht="12" customHeight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49" t="s">
        <v>2265</v>
      </c>
      <c r="Q146" s="243">
        <v>9040</v>
      </c>
      <c r="R146" s="244" t="s">
        <v>317</v>
      </c>
      <c r="S146" s="244" t="s">
        <v>3909</v>
      </c>
      <c r="T146" s="244" t="s">
        <v>3910</v>
      </c>
      <c r="U146" s="244" t="s">
        <v>191</v>
      </c>
      <c r="V146" s="244" t="s">
        <v>226</v>
      </c>
      <c r="W146" s="244" t="s">
        <v>261</v>
      </c>
      <c r="X146" s="244" t="s">
        <v>3911</v>
      </c>
      <c r="Y146" s="243">
        <v>20861033</v>
      </c>
    </row>
    <row r="147" spans="2:25" ht="12" customHeight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49" t="s">
        <v>2266</v>
      </c>
      <c r="Q147" s="243">
        <v>9080</v>
      </c>
      <c r="R147" s="244" t="s">
        <v>319</v>
      </c>
      <c r="S147" s="244" t="s">
        <v>3912</v>
      </c>
      <c r="T147" s="244" t="s">
        <v>3913</v>
      </c>
      <c r="U147" s="244" t="s">
        <v>182</v>
      </c>
      <c r="V147" s="244" t="s">
        <v>370</v>
      </c>
      <c r="W147" s="244" t="s">
        <v>372</v>
      </c>
      <c r="X147" s="244" t="s">
        <v>3914</v>
      </c>
      <c r="Y147" s="243">
        <v>20861033</v>
      </c>
    </row>
    <row r="148" spans="2:25" ht="12" customHeigh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49" t="s">
        <v>2267</v>
      </c>
      <c r="Q148" s="243">
        <v>9140</v>
      </c>
      <c r="R148" s="244" t="s">
        <v>232</v>
      </c>
      <c r="S148" s="244" t="s">
        <v>3915</v>
      </c>
      <c r="T148" s="244" t="s">
        <v>3916</v>
      </c>
      <c r="U148" s="244" t="s">
        <v>328</v>
      </c>
      <c r="V148" s="244" t="s">
        <v>328</v>
      </c>
      <c r="W148" s="244" t="s">
        <v>185</v>
      </c>
      <c r="X148" s="244" t="s">
        <v>3917</v>
      </c>
      <c r="Y148" s="243">
        <v>20861033</v>
      </c>
    </row>
    <row r="149" spans="2:25" ht="12" customHeight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Q149" s="238"/>
      <c r="Y149" s="61"/>
    </row>
    <row r="150" spans="2:25" ht="12" customHeight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Q150" s="238"/>
      <c r="Y150" s="61"/>
    </row>
    <row r="151" spans="2:25" ht="12" customHeight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Q151" s="238"/>
      <c r="Y151" s="61"/>
    </row>
    <row r="152" spans="2:25" ht="12" customHeight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Q152" s="238"/>
      <c r="Y152" s="61"/>
    </row>
    <row r="153" spans="2:25" ht="12" customHeight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Q153" s="238"/>
      <c r="Y153" s="61"/>
    </row>
    <row r="154" spans="2:25" ht="12" customHeight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Q154" s="238"/>
      <c r="Y154" s="61"/>
    </row>
    <row r="155" spans="2:25" ht="12" customHeight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Q155" s="61"/>
      <c r="Y155" s="61"/>
    </row>
    <row r="156" spans="2:25" ht="12" customHeight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Q156" s="61"/>
      <c r="Y156" s="61"/>
    </row>
    <row r="157" spans="2:25" ht="12" customHeight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Q157" s="61"/>
      <c r="Y157" s="61"/>
    </row>
    <row r="158" spans="2:25" ht="12" customHeight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Q158" s="61"/>
      <c r="Y158" s="61"/>
    </row>
    <row r="159" spans="2:25" ht="12" customHeight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Q159" s="61"/>
      <c r="Y159" s="61"/>
    </row>
    <row r="160" spans="2:25" ht="12" customHeight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Q160" s="61"/>
      <c r="Y160" s="61"/>
    </row>
    <row r="161" spans="2:25" ht="12" customHeight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Q161" s="61"/>
      <c r="Y161" s="61"/>
    </row>
    <row r="162" spans="2:25" ht="12" customHeight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Q162" s="61"/>
      <c r="Y162" s="61"/>
    </row>
    <row r="163" spans="2:25" ht="12" customHeigh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Q163" s="61"/>
      <c r="Y163" s="61"/>
    </row>
    <row r="164" spans="2:25" ht="12" customHeight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Q164" s="61"/>
      <c r="Y164" s="61"/>
    </row>
    <row r="165" spans="2:25" ht="12" customHeight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Q165" s="61"/>
      <c r="Y165" s="61"/>
    </row>
    <row r="166" spans="2:25" ht="12" customHeight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Q166" s="61"/>
      <c r="Y166" s="61"/>
    </row>
    <row r="167" spans="2:25" ht="12" customHeight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Q167" s="61"/>
      <c r="Y167" s="61"/>
    </row>
    <row r="168" spans="2:25" ht="12" customHeight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Q168" s="61"/>
      <c r="Y168" s="61"/>
    </row>
    <row r="169" spans="2:25" ht="12" customHeight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Q169" s="61"/>
      <c r="Y169" s="61"/>
    </row>
    <row r="170" spans="2:25" ht="12" customHeight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Q170" s="61"/>
      <c r="Y170" s="61"/>
    </row>
    <row r="171" spans="2:25" ht="12" customHeight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Q171" s="61"/>
      <c r="Y171" s="61"/>
    </row>
    <row r="172" spans="2:25" ht="12" customHeight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Q172" s="61"/>
      <c r="Y172" s="61"/>
    </row>
    <row r="173" spans="2:25" ht="12" customHeight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Q173" s="61"/>
      <c r="Y173" s="61"/>
    </row>
    <row r="174" spans="2:25" ht="12" customHeight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Q174" s="61"/>
      <c r="Y174" s="61"/>
    </row>
    <row r="175" spans="2:25" ht="12" customHeight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Q175" s="61"/>
      <c r="Y175" s="61"/>
    </row>
    <row r="176" spans="2:25" ht="12" customHeight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Q176" s="61"/>
      <c r="Y176" s="61"/>
    </row>
    <row r="177" spans="2:25" ht="12" customHeight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Q177" s="61"/>
      <c r="Y177" s="61"/>
    </row>
    <row r="178" spans="2:25" ht="12" customHeigh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Q178" s="61"/>
      <c r="Y178" s="61"/>
    </row>
    <row r="179" spans="2:25" ht="12" customHeigh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Q179" s="61"/>
      <c r="Y179" s="61"/>
    </row>
    <row r="180" spans="2:25" ht="12" customHeight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Q180" s="61"/>
      <c r="Y180" s="61"/>
    </row>
    <row r="181" spans="2:25" ht="12" customHeight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Q181" s="61"/>
      <c r="Y181" s="61"/>
    </row>
    <row r="182" spans="2:25" ht="12" customHeight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Q182" s="61"/>
      <c r="Y182" s="61"/>
    </row>
    <row r="183" spans="2:25" ht="12" customHeight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Q183" s="61"/>
      <c r="Y183" s="61"/>
    </row>
    <row r="184" spans="2:25" ht="12" customHeight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Q184" s="61"/>
      <c r="Y184" s="61"/>
    </row>
    <row r="185" spans="2:25" ht="12" customHeight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Q185" s="61"/>
      <c r="Y185" s="61"/>
    </row>
    <row r="186" spans="2:25" ht="12" customHeight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Q186" s="61"/>
      <c r="Y186" s="61"/>
    </row>
    <row r="187" spans="2:25" ht="12" customHeight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Q187" s="61"/>
      <c r="Y187" s="61"/>
    </row>
    <row r="188" spans="2:25" ht="12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Q188" s="61"/>
      <c r="Y188" s="61"/>
    </row>
    <row r="189" spans="2:25" ht="12" customHeight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Q189" s="61"/>
      <c r="Y189" s="61"/>
    </row>
    <row r="190" spans="2:25" ht="12" customHeight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Q190" s="61"/>
      <c r="Y190" s="61"/>
    </row>
    <row r="191" spans="2:25" ht="12" customHeight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Q191" s="61"/>
      <c r="Y191" s="61"/>
    </row>
    <row r="192" spans="2:25" ht="12" customHeight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Q192" s="61"/>
      <c r="Y192" s="61"/>
    </row>
    <row r="193" spans="2:25" ht="12" customHeight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Q193" s="61"/>
      <c r="Y193" s="61"/>
    </row>
    <row r="194" spans="2:25" ht="12" customHeight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Q194" s="61"/>
      <c r="Y194" s="61"/>
    </row>
    <row r="195" spans="2:25" ht="12" customHeigh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Q195" s="61"/>
      <c r="Y195" s="61"/>
    </row>
    <row r="196" spans="2:25" ht="12" customHeight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Q196" s="61"/>
      <c r="Y196" s="61"/>
    </row>
    <row r="197" spans="2:25" ht="12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Q197" s="61"/>
      <c r="Y197" s="61"/>
    </row>
    <row r="198" spans="2:25" ht="12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Q198" s="61"/>
      <c r="Y198" s="61"/>
    </row>
    <row r="199" spans="2:25" ht="12" customHeight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Q199" s="61"/>
      <c r="Y199" s="61"/>
    </row>
    <row r="200" spans="2:25" ht="12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Q200" s="61"/>
      <c r="Y200" s="61"/>
    </row>
    <row r="201" spans="2:25" ht="12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Q201" s="61"/>
      <c r="Y201" s="61"/>
    </row>
    <row r="202" spans="2:25" ht="12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Q202" s="61"/>
      <c r="Y202" s="61"/>
    </row>
    <row r="203" spans="2:25" ht="12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Q203" s="61"/>
      <c r="Y203" s="61"/>
    </row>
    <row r="204" spans="2:25" ht="12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Q204" s="61"/>
      <c r="Y204" s="61"/>
    </row>
    <row r="205" spans="2:25" ht="12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Q205" s="61"/>
      <c r="Y205" s="61"/>
    </row>
    <row r="206" spans="2:25" ht="12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Q206" s="61"/>
      <c r="Y206" s="61"/>
    </row>
    <row r="207" spans="2:25" ht="12" customHeight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Q207" s="61"/>
      <c r="Y207" s="61"/>
    </row>
    <row r="208" spans="2:25" ht="12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Q208" s="61"/>
      <c r="Y208" s="61"/>
    </row>
    <row r="209" spans="2:25" ht="12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Q209" s="61"/>
      <c r="Y209" s="61"/>
    </row>
    <row r="210" spans="2:25" ht="12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Q210" s="61"/>
      <c r="Y210" s="61"/>
    </row>
    <row r="211" spans="2:25" ht="12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Q211" s="61"/>
      <c r="Y211" s="61"/>
    </row>
    <row r="212" spans="2:25" ht="12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Q212" s="61"/>
      <c r="Y212" s="61"/>
    </row>
    <row r="213" spans="2:25" ht="12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Q213" s="61"/>
      <c r="Y213" s="61"/>
    </row>
    <row r="214" spans="2:25" ht="12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Q214" s="61"/>
      <c r="Y214" s="61"/>
    </row>
    <row r="215" spans="2:25" ht="12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Q215" s="61"/>
      <c r="Y215" s="61"/>
    </row>
    <row r="216" spans="2:25" ht="12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Q216" s="61"/>
      <c r="Y216" s="61"/>
    </row>
    <row r="217" spans="2:25" ht="12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Q217" s="61"/>
      <c r="Y217" s="61"/>
    </row>
    <row r="218" spans="2:25" ht="12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Q218" s="61"/>
      <c r="Y218" s="61"/>
    </row>
    <row r="219" spans="2:25" ht="12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Q219" s="61"/>
      <c r="Y219" s="61"/>
    </row>
    <row r="220" spans="2:25" ht="12" customHeight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Q220" s="61"/>
      <c r="Y220" s="61"/>
    </row>
    <row r="221" spans="2:25" ht="12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Q221" s="61"/>
      <c r="Y221" s="61"/>
    </row>
    <row r="222" spans="2:25" ht="12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Q222" s="61"/>
      <c r="Y222" s="61"/>
    </row>
    <row r="223" spans="2:25" ht="12" customHeight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Q223" s="61"/>
      <c r="Y223" s="61"/>
    </row>
    <row r="224" spans="2:25" ht="12" customHeight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Q224" s="61"/>
      <c r="Y224" s="61"/>
    </row>
    <row r="225" spans="2:25" ht="12" customHeight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Q225" s="61"/>
      <c r="Y225" s="61"/>
    </row>
    <row r="226" spans="2:25" ht="12" customHeight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Q226" s="61"/>
      <c r="Y226" s="61"/>
    </row>
    <row r="227" spans="2:25" ht="12" customHeight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Q227" s="61"/>
      <c r="Y227" s="61"/>
    </row>
    <row r="228" spans="2:25" ht="12" customHeight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Q228" s="61"/>
      <c r="Y228" s="61"/>
    </row>
    <row r="229" spans="2:25" ht="12" customHeight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Q229" s="61"/>
      <c r="Y229" s="61"/>
    </row>
    <row r="230" spans="2:25" ht="12" customHeight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Q230" s="61"/>
      <c r="Y230" s="61"/>
    </row>
    <row r="231" spans="2:25" ht="12" customHeight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Q231" s="61"/>
      <c r="Y231" s="61"/>
    </row>
    <row r="232" spans="2:25" ht="12" customHeight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Q232" s="61"/>
      <c r="Y232" s="61"/>
    </row>
    <row r="233" spans="2:25" ht="12" customHeight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Q233" s="61"/>
      <c r="Y233" s="61"/>
    </row>
    <row r="234" spans="2:25" ht="12" customHeight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Q234" s="61"/>
      <c r="Y234" s="61"/>
    </row>
    <row r="235" spans="2:25" ht="12" customHeight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Q235" s="61"/>
      <c r="Y235" s="61"/>
    </row>
    <row r="236" spans="2:25" ht="12" customHeight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Q236" s="61"/>
      <c r="Y236" s="61"/>
    </row>
    <row r="237" spans="2:25" ht="12" customHeight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Q237" s="61"/>
      <c r="Y237" s="61"/>
    </row>
    <row r="238" spans="2:25" ht="12" customHeight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Q238" s="61"/>
      <c r="Y238" s="61"/>
    </row>
    <row r="239" spans="2:25" ht="12" customHeight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Q239" s="61"/>
      <c r="Y239" s="61"/>
    </row>
    <row r="240" spans="2:25" ht="12" customHeight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Q240" s="61"/>
      <c r="Y240" s="61"/>
    </row>
    <row r="241" spans="2:25" ht="12" customHeight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Q241" s="61"/>
      <c r="Y241" s="61"/>
    </row>
    <row r="242" spans="2:25" ht="12" customHeight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Q242" s="61"/>
      <c r="Y242" s="61"/>
    </row>
    <row r="243" spans="2:25" ht="12" customHeight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Q243" s="61"/>
      <c r="Y243" s="61"/>
    </row>
    <row r="244" spans="2:25" ht="12" customHeight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Q244" s="61"/>
      <c r="Y244" s="61"/>
    </row>
    <row r="245" spans="2:25" ht="12" customHeight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Q245" s="61"/>
      <c r="Y245" s="61"/>
    </row>
    <row r="246" spans="2:25" ht="12" customHeight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Q246" s="61"/>
      <c r="Y246" s="61"/>
    </row>
    <row r="247" spans="2:25" ht="12" customHeight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Q247" s="61"/>
      <c r="Y247" s="61"/>
    </row>
    <row r="248" spans="2:25" ht="12" customHeight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Q248" s="61"/>
      <c r="Y248" s="61"/>
    </row>
    <row r="249" spans="2:25" ht="12" customHeight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Q249" s="61"/>
      <c r="Y249" s="61"/>
    </row>
    <row r="250" spans="2:25" ht="12" customHeight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Q250" s="61"/>
      <c r="Y250" s="61"/>
    </row>
    <row r="251" spans="2:25" ht="12" customHeight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Q251" s="61"/>
      <c r="Y251" s="61"/>
    </row>
    <row r="252" spans="2:25" ht="12" customHeight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Q252" s="61"/>
      <c r="Y252" s="61"/>
    </row>
    <row r="253" spans="2:25" ht="12" customHeight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Q253" s="61"/>
      <c r="Y253" s="61"/>
    </row>
    <row r="254" spans="2:25" ht="12" customHeight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Q254" s="61"/>
      <c r="Y254" s="61"/>
    </row>
    <row r="255" spans="2:25" ht="12" customHeight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Q255" s="61"/>
      <c r="Y255" s="61"/>
    </row>
    <row r="256" spans="2:25" ht="12" customHeight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Q256" s="61"/>
      <c r="Y256" s="61"/>
    </row>
    <row r="257" spans="2:25" ht="12" customHeight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Q257" s="61"/>
      <c r="Y257" s="61"/>
    </row>
    <row r="258" spans="2:25" ht="12" customHeight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Q258" s="61"/>
      <c r="Y258" s="61"/>
    </row>
    <row r="259" spans="2:25" ht="12" customHeight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Q259" s="61"/>
      <c r="Y259" s="61"/>
    </row>
    <row r="260" spans="2:25" ht="12" customHeight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Q260" s="61"/>
      <c r="Y260" s="61"/>
    </row>
    <row r="261" spans="2:25" ht="12" customHeight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Q261" s="61"/>
      <c r="Y261" s="61"/>
    </row>
    <row r="262" spans="2:25" ht="12" customHeight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Q262" s="61"/>
      <c r="Y262" s="61"/>
    </row>
    <row r="263" spans="2:25" ht="12" customHeight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Q263" s="61"/>
      <c r="Y263" s="61"/>
    </row>
    <row r="264" spans="2:25" ht="12" customHeight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Q264" s="61"/>
      <c r="Y264" s="61"/>
    </row>
    <row r="265" spans="2:25" ht="12" customHeight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Q265" s="61"/>
      <c r="Y265" s="61"/>
    </row>
    <row r="266" spans="2:25" ht="12" customHeight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Q266" s="61"/>
      <c r="Y266" s="61"/>
    </row>
    <row r="267" spans="2:25" ht="12" customHeight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Q267" s="61"/>
      <c r="Y267" s="61"/>
    </row>
    <row r="268" spans="2:25" ht="12" customHeight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Q268" s="61"/>
      <c r="Y268" s="61"/>
    </row>
    <row r="269" spans="2:25" ht="12" customHeight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Q269" s="61"/>
      <c r="Y269" s="61"/>
    </row>
    <row r="270" spans="2:25" ht="12" customHeight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Q270" s="61"/>
      <c r="Y270" s="61"/>
    </row>
    <row r="271" spans="2:25" ht="12" customHeight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Q271" s="61"/>
      <c r="Y271" s="61"/>
    </row>
    <row r="272" spans="2:25" ht="12" customHeight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Q272" s="61"/>
      <c r="Y272" s="61"/>
    </row>
    <row r="273" spans="2:25" ht="12" customHeight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Q273" s="61"/>
      <c r="Y273" s="61"/>
    </row>
    <row r="274" spans="2:25" ht="12" customHeight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Q274" s="61"/>
      <c r="Y274" s="61"/>
    </row>
    <row r="275" spans="2:25" ht="12" customHeight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Q275" s="61"/>
      <c r="Y275" s="61"/>
    </row>
    <row r="276" spans="2:25" ht="12" customHeight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Q276" s="61"/>
      <c r="Y276" s="61"/>
    </row>
    <row r="277" spans="2:25" ht="12" customHeight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Q277" s="61"/>
      <c r="Y277" s="61"/>
    </row>
    <row r="278" spans="2:25" ht="12" customHeight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Q278" s="61"/>
      <c r="Y278" s="61"/>
    </row>
    <row r="279" spans="2:25" ht="12" customHeight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Q279" s="61"/>
      <c r="Y279" s="61"/>
    </row>
    <row r="280" spans="2:25" ht="12" customHeight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Q280" s="61"/>
      <c r="Y280" s="61"/>
    </row>
    <row r="281" spans="2:25" ht="12" customHeight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Q281" s="61"/>
      <c r="Y281" s="61"/>
    </row>
    <row r="282" spans="2:25" ht="12" customHeight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Q282" s="61"/>
      <c r="Y282" s="61"/>
    </row>
    <row r="283" spans="2:25" ht="12" customHeight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Q283" s="61"/>
      <c r="Y283" s="61"/>
    </row>
    <row r="284" spans="2:25" ht="12" customHeight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Q284" s="61"/>
      <c r="Y284" s="61"/>
    </row>
    <row r="285" spans="2:25" ht="12" customHeight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Q285" s="61"/>
      <c r="Y285" s="61"/>
    </row>
    <row r="286" spans="2:25" ht="12" customHeight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Q286" s="61"/>
      <c r="Y286" s="61"/>
    </row>
    <row r="287" spans="2:25" ht="12" customHeight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Q287" s="61"/>
      <c r="Y287" s="61"/>
    </row>
    <row r="288" spans="2:25" ht="12" customHeight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Q288" s="61"/>
      <c r="Y288" s="61"/>
    </row>
    <row r="289" spans="2:25" ht="12" customHeight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Q289" s="61"/>
      <c r="Y289" s="61"/>
    </row>
    <row r="290" spans="2:25" ht="12" customHeight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Q290" s="61"/>
      <c r="Y290" s="61"/>
    </row>
    <row r="291" spans="2:25" ht="12" customHeight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Q291" s="61"/>
      <c r="Y291" s="61"/>
    </row>
    <row r="292" spans="2:25" ht="12" customHeight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Q292" s="61"/>
      <c r="Y292" s="61"/>
    </row>
    <row r="293" spans="2:25" ht="12" customHeight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Q293" s="61"/>
      <c r="Y293" s="61"/>
    </row>
    <row r="294" spans="2:25" ht="12" customHeight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Q294" s="61"/>
      <c r="Y294" s="61"/>
    </row>
    <row r="295" spans="2:25" ht="12" customHeight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Q295" s="61"/>
      <c r="Y295" s="61"/>
    </row>
    <row r="296" spans="2:25" ht="12" customHeight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Q296" s="61"/>
      <c r="Y296" s="61"/>
    </row>
    <row r="297" spans="2:25" ht="12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Q297" s="61"/>
      <c r="Y297" s="61"/>
    </row>
    <row r="298" spans="2:25" ht="12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Q298" s="61"/>
      <c r="Y298" s="61"/>
    </row>
    <row r="299" spans="2:25" ht="12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Q299" s="61"/>
      <c r="Y299" s="61"/>
    </row>
    <row r="300" spans="2:25" ht="12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Q300" s="61"/>
      <c r="Y300" s="61"/>
    </row>
    <row r="301" spans="2:25" ht="12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Q301" s="61"/>
      <c r="Y301" s="61"/>
    </row>
    <row r="302" spans="2:25" ht="12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Q302" s="61"/>
      <c r="Y302" s="61"/>
    </row>
    <row r="303" spans="2:25" ht="12" customHeight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Q303" s="61"/>
      <c r="Y303" s="61"/>
    </row>
    <row r="304" spans="2:25" ht="12" customHeight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Q304" s="61"/>
      <c r="Y304" s="61"/>
    </row>
    <row r="305" spans="2:25" ht="12" customHeight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Q305" s="61"/>
      <c r="Y305" s="61"/>
    </row>
    <row r="306" spans="2:25" ht="12" customHeight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Q306" s="61"/>
      <c r="Y306" s="61"/>
    </row>
    <row r="307" spans="2:25" ht="12" customHeight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Q307" s="61"/>
      <c r="Y307" s="61"/>
    </row>
    <row r="308" spans="2:25" ht="12" customHeight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Q308" s="61"/>
      <c r="Y308" s="61"/>
    </row>
    <row r="309" spans="2:25" ht="12" customHeight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Q309" s="61"/>
      <c r="Y309" s="61"/>
    </row>
    <row r="310" spans="2:25" ht="12" customHeight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Q310" s="61"/>
      <c r="Y310" s="61"/>
    </row>
    <row r="311" spans="2:25" ht="12" customHeight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Q311" s="61"/>
      <c r="Y311" s="61"/>
    </row>
    <row r="312" spans="2:25" ht="12" customHeight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Q312" s="61"/>
      <c r="Y312" s="61"/>
    </row>
    <row r="313" spans="2:25" ht="12" customHeight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Q313" s="61"/>
      <c r="Y313" s="61"/>
    </row>
    <row r="314" spans="2:25" ht="12" customHeight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Q314" s="61"/>
      <c r="Y314" s="61"/>
    </row>
    <row r="315" spans="2:25" ht="12" customHeight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Q315" s="61"/>
      <c r="Y315" s="61"/>
    </row>
    <row r="316" spans="2:25" ht="12" customHeight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Q316" s="61"/>
      <c r="Y316" s="61"/>
    </row>
    <row r="317" spans="2:25" ht="12" customHeight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Q317" s="61"/>
      <c r="Y317" s="61"/>
    </row>
    <row r="318" spans="2:25" ht="12" customHeight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Q318" s="61"/>
      <c r="Y318" s="61"/>
    </row>
    <row r="319" spans="2:25" ht="12" customHeight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Q319" s="61"/>
      <c r="Y319" s="61"/>
    </row>
    <row r="320" spans="2:25" ht="12" customHeight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Q320" s="61"/>
      <c r="Y320" s="61"/>
    </row>
    <row r="321" spans="2:25" ht="12" customHeight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Q321" s="61"/>
      <c r="Y321" s="61"/>
    </row>
    <row r="322" spans="2:25" ht="12" customHeight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Q322" s="61"/>
      <c r="Y322" s="61"/>
    </row>
    <row r="323" spans="2:25" ht="12" customHeight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Q323" s="61"/>
      <c r="Y323" s="61"/>
    </row>
    <row r="324" spans="2:25" ht="12" customHeight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Q324" s="61"/>
      <c r="Y324" s="61"/>
    </row>
    <row r="325" spans="2:25" ht="12" customHeight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Q325" s="61"/>
      <c r="Y325" s="61"/>
    </row>
    <row r="326" spans="2:25" ht="12" customHeight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Q326" s="61"/>
      <c r="Y326" s="61"/>
    </row>
    <row r="327" spans="2:25" ht="12" customHeight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Q327" s="61"/>
      <c r="Y327" s="61"/>
    </row>
    <row r="328" spans="2:25" ht="12" customHeight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Q328" s="61"/>
      <c r="Y328" s="61"/>
    </row>
    <row r="329" spans="2:25" ht="12" customHeight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Q329" s="61"/>
      <c r="Y329" s="61"/>
    </row>
    <row r="330" spans="2:25" ht="12" customHeight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Q330" s="61"/>
      <c r="Y330" s="61"/>
    </row>
    <row r="331" spans="2:25" ht="12" customHeight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Q331" s="61"/>
      <c r="Y331" s="61"/>
    </row>
    <row r="332" spans="2:25" ht="12" customHeight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Q332" s="61"/>
      <c r="Y332" s="61"/>
    </row>
    <row r="333" spans="2:25" ht="12" customHeight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Q333" s="61"/>
      <c r="Y333" s="61"/>
    </row>
    <row r="334" spans="2:25" ht="12" customHeight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Q334" s="61"/>
      <c r="Y334" s="61"/>
    </row>
    <row r="335" spans="2:25" ht="12" customHeight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Q335" s="61"/>
      <c r="Y335" s="61"/>
    </row>
    <row r="336" spans="2:25" ht="12" customHeight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Q336" s="61"/>
      <c r="Y336" s="61"/>
    </row>
    <row r="337" spans="2:25" ht="12" customHeight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Q337" s="61"/>
      <c r="Y337" s="61"/>
    </row>
    <row r="338" spans="2:25" ht="12" customHeight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Q338" s="61"/>
      <c r="Y338" s="61"/>
    </row>
    <row r="339" spans="2:25" ht="12" customHeight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Q339" s="61"/>
      <c r="Y339" s="61"/>
    </row>
    <row r="340" spans="2:25" ht="12" customHeight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Q340" s="61"/>
      <c r="Y340" s="61"/>
    </row>
    <row r="341" spans="2:25" ht="12" customHeight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Q341" s="61"/>
      <c r="Y341" s="61"/>
    </row>
    <row r="342" spans="2:25" ht="12" customHeight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Q342" s="61"/>
      <c r="Y342" s="61"/>
    </row>
    <row r="343" spans="2:25" ht="12" customHeight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Q343" s="61"/>
      <c r="Y343" s="61"/>
    </row>
    <row r="344" spans="2:25" ht="12" customHeight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Q344" s="61"/>
      <c r="Y344" s="61"/>
    </row>
    <row r="345" spans="2:25" ht="12" customHeight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Q345" s="61"/>
      <c r="Y345" s="61"/>
    </row>
    <row r="346" spans="2:25" ht="12" customHeight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Q346" s="61"/>
      <c r="Y346" s="61"/>
    </row>
    <row r="347" spans="2:25" ht="12" customHeight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Q347" s="61"/>
      <c r="Y347" s="61"/>
    </row>
    <row r="348" spans="2:25" ht="12" customHeight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Q348" s="61"/>
      <c r="Y348" s="61"/>
    </row>
    <row r="349" spans="2:25" ht="12" customHeight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Q349" s="61"/>
      <c r="Y349" s="61"/>
    </row>
    <row r="350" spans="2:25" ht="12" customHeight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Q350" s="61"/>
      <c r="Y350" s="61"/>
    </row>
    <row r="351" spans="2:25" ht="12" customHeight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Q351" s="61"/>
      <c r="Y351" s="61"/>
    </row>
    <row r="352" spans="2:25" ht="12" customHeight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Q352" s="61"/>
      <c r="Y352" s="61"/>
    </row>
    <row r="353" spans="2:25" ht="12" customHeight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Q353" s="61"/>
      <c r="Y353" s="61"/>
    </row>
    <row r="354" spans="2:25" ht="12" customHeight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Q354" s="61"/>
      <c r="Y354" s="61"/>
    </row>
    <row r="355" spans="2:25" ht="12" customHeight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Q355" s="61"/>
      <c r="Y355" s="61"/>
    </row>
    <row r="356" spans="2:25" ht="12" customHeight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Q356" s="61"/>
      <c r="Y356" s="61"/>
    </row>
    <row r="357" spans="2:25" ht="12" customHeight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Q357" s="61"/>
      <c r="Y357" s="61"/>
    </row>
    <row r="358" spans="2:25" ht="12" customHeight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Q358" s="61"/>
      <c r="Y358" s="61"/>
    </row>
    <row r="359" spans="2:25" ht="12" customHeight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Q359" s="61"/>
      <c r="Y359" s="61"/>
    </row>
    <row r="360" spans="2:25" ht="12" customHeight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Q360" s="61"/>
      <c r="Y360" s="61"/>
    </row>
    <row r="361" spans="2:25" ht="12" customHeight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Q361" s="61"/>
      <c r="Y361" s="61"/>
    </row>
    <row r="362" spans="2:25" ht="12" customHeight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Q362" s="61"/>
      <c r="Y362" s="61"/>
    </row>
    <row r="363" spans="2:25" ht="12" customHeight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Q363" s="61"/>
      <c r="Y363" s="61"/>
    </row>
    <row r="364" spans="2:25" ht="12" customHeight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Q364" s="61"/>
      <c r="Y364" s="61"/>
    </row>
    <row r="365" spans="2:25" ht="12" customHeight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Q365" s="61"/>
      <c r="Y365" s="61"/>
    </row>
    <row r="366" spans="2:25" ht="12" customHeight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Q366" s="61"/>
      <c r="Y366" s="61"/>
    </row>
    <row r="367" spans="2:25" ht="12" customHeight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Q367" s="61"/>
      <c r="Y367" s="61"/>
    </row>
    <row r="368" spans="2:25" ht="12" customHeight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Q368" s="61"/>
      <c r="Y368" s="61"/>
    </row>
    <row r="369" spans="2:25" ht="12" customHeight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Q369" s="61"/>
      <c r="Y369" s="61"/>
    </row>
    <row r="370" spans="2:25" ht="12" customHeight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Q370" s="61"/>
      <c r="Y370" s="61"/>
    </row>
    <row r="371" spans="2:25" ht="12" customHeight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Q371" s="61"/>
      <c r="Y371" s="61"/>
    </row>
    <row r="372" spans="2:25" ht="12" customHeight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Q372" s="61"/>
      <c r="Y372" s="61"/>
    </row>
    <row r="373" spans="2:25" ht="12" customHeight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Q373" s="61"/>
      <c r="Y373" s="61"/>
    </row>
    <row r="374" spans="2:25" ht="12" customHeight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Q374" s="61"/>
      <c r="Y374" s="61"/>
    </row>
    <row r="375" spans="2:25" ht="12" customHeight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Q375" s="61"/>
      <c r="Y375" s="61"/>
    </row>
    <row r="376" spans="2:25" ht="12" customHeight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Q376" s="61"/>
      <c r="Y376" s="61"/>
    </row>
    <row r="377" spans="2:25" ht="12" customHeight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Q377" s="61"/>
      <c r="Y377" s="61"/>
    </row>
    <row r="378" spans="2:25" ht="12" customHeight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Q378" s="61"/>
      <c r="Y378" s="61"/>
    </row>
    <row r="379" spans="2:25" ht="12" customHeight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Q379" s="61"/>
      <c r="Y379" s="61"/>
    </row>
    <row r="380" spans="2:25" ht="12" customHeight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Q380" s="61"/>
      <c r="Y380" s="61"/>
    </row>
    <row r="381" spans="2:25" ht="12" customHeight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Q381" s="61"/>
      <c r="Y381" s="61"/>
    </row>
    <row r="382" spans="2:25" ht="12" customHeight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Q382" s="61"/>
      <c r="Y382" s="61"/>
    </row>
    <row r="383" spans="2:25" ht="12" customHeight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Q383" s="61"/>
      <c r="Y383" s="61"/>
    </row>
    <row r="384" spans="2:25" ht="12" customHeight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Q384" s="61"/>
      <c r="Y384" s="61"/>
    </row>
    <row r="385" spans="2:25" ht="12" customHeight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Q385" s="61"/>
      <c r="Y385" s="61"/>
    </row>
    <row r="386" spans="2:25" ht="12" customHeight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Q386" s="61"/>
      <c r="Y386" s="61"/>
    </row>
    <row r="387" spans="2:25" ht="12" customHeight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Q387" s="61"/>
      <c r="Y387" s="61"/>
    </row>
    <row r="388" spans="2:25" ht="12" customHeight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Q388" s="61"/>
      <c r="Y388" s="61"/>
    </row>
    <row r="389" spans="2:25" ht="12" customHeight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Q389" s="61"/>
      <c r="Y389" s="61"/>
    </row>
    <row r="390" spans="2:25" ht="12" customHeight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Q390" s="61"/>
      <c r="Y390" s="61"/>
    </row>
    <row r="391" spans="2:25" ht="12" customHeight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Q391" s="61"/>
      <c r="Y391" s="61"/>
    </row>
    <row r="392" spans="2:25" ht="12" customHeight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Q392" s="61"/>
      <c r="Y392" s="61"/>
    </row>
    <row r="393" spans="2:25" ht="12" customHeight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Q393" s="61"/>
      <c r="Y393" s="61"/>
    </row>
    <row r="394" spans="2:25" ht="12" customHeight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Q394" s="61"/>
      <c r="Y394" s="61"/>
    </row>
    <row r="395" spans="2:25" ht="12" customHeight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Q395" s="61"/>
      <c r="Y395" s="61"/>
    </row>
    <row r="396" spans="2:25" ht="12" customHeight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Q396" s="61"/>
      <c r="Y396" s="61"/>
    </row>
    <row r="397" spans="2:25" ht="12" customHeight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Q397" s="61"/>
      <c r="Y397" s="61"/>
    </row>
    <row r="398" spans="2:25" ht="12" customHeight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Q398" s="61"/>
      <c r="Y398" s="61"/>
    </row>
    <row r="399" spans="2:25" ht="12" customHeight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Q399" s="61"/>
      <c r="Y399" s="61"/>
    </row>
    <row r="400" spans="2:25" ht="12" customHeight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Q400" s="61"/>
      <c r="Y400" s="61"/>
    </row>
    <row r="401" spans="2:25" ht="12" customHeight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Q401" s="61"/>
      <c r="Y401" s="61"/>
    </row>
    <row r="402" spans="2:25" ht="12" customHeight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Q402" s="61"/>
      <c r="Y402" s="61"/>
    </row>
    <row r="403" spans="2:25" ht="12" customHeight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Q403" s="61"/>
      <c r="Y403" s="61"/>
    </row>
    <row r="404" spans="2:25" ht="12" customHeight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Q404" s="61"/>
      <c r="Y404" s="61"/>
    </row>
    <row r="405" spans="2:25" ht="12" customHeight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Q405" s="61"/>
      <c r="Y405" s="61"/>
    </row>
    <row r="406" spans="2:25" ht="12" customHeight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Q406" s="61"/>
      <c r="Y406" s="61"/>
    </row>
    <row r="407" spans="2:25" ht="12" customHeight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Q407" s="61"/>
      <c r="Y407" s="61"/>
    </row>
    <row r="408" spans="2:25" ht="12" customHeight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Q408" s="61"/>
      <c r="Y408" s="61"/>
    </row>
    <row r="409" spans="2:25" ht="12" customHeight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Q409" s="61"/>
      <c r="Y409" s="61"/>
    </row>
    <row r="410" spans="2:25" ht="12" customHeight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Q410" s="61"/>
      <c r="Y410" s="61"/>
    </row>
    <row r="411" spans="2:25" ht="12" customHeight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Q411" s="61"/>
      <c r="Y411" s="61"/>
    </row>
    <row r="412" spans="2:25" ht="12" customHeight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Q412" s="61"/>
      <c r="Y412" s="61"/>
    </row>
    <row r="413" spans="2:25" ht="12" customHeight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Q413" s="61"/>
      <c r="Y413" s="61"/>
    </row>
    <row r="414" spans="2:25" ht="12" customHeight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Q414" s="61"/>
      <c r="Y414" s="61"/>
    </row>
    <row r="415" spans="2:25" ht="12" customHeight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Q415" s="61"/>
      <c r="Y415" s="61"/>
    </row>
    <row r="416" spans="2:25" ht="12" customHeight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Q416" s="61"/>
      <c r="Y416" s="61"/>
    </row>
    <row r="417" spans="2:25" ht="12" customHeight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Q417" s="61"/>
      <c r="Y417" s="61"/>
    </row>
    <row r="418" spans="2:25" ht="12" customHeight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Q418" s="61"/>
      <c r="Y418" s="61"/>
    </row>
    <row r="419" spans="2:25" ht="12" customHeight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Q419" s="61"/>
      <c r="Y419" s="61"/>
    </row>
    <row r="420" spans="2:25" ht="12" customHeight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Q420" s="61"/>
      <c r="Y420" s="61"/>
    </row>
    <row r="421" spans="2:25" ht="12" customHeight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Q421" s="61"/>
      <c r="Y421" s="61"/>
    </row>
    <row r="422" spans="2:25" ht="12" customHeight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Q422" s="61"/>
      <c r="Y422" s="61"/>
    </row>
    <row r="423" spans="2:25" ht="12" customHeight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Q423" s="61"/>
      <c r="Y423" s="61"/>
    </row>
    <row r="424" spans="2:25" ht="12" customHeight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Q424" s="61"/>
      <c r="Y424" s="61"/>
    </row>
    <row r="425" spans="2:25" ht="12" customHeight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Q425" s="61"/>
      <c r="Y425" s="61"/>
    </row>
    <row r="426" spans="2:25" ht="12" customHeight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Q426" s="61"/>
      <c r="Y426" s="61"/>
    </row>
    <row r="427" spans="2:25" ht="12" customHeight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Q427" s="61"/>
      <c r="Y427" s="61"/>
    </row>
    <row r="428" spans="2:25" ht="12" customHeight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Q428" s="61"/>
      <c r="Y428" s="61"/>
    </row>
    <row r="429" spans="2:25" ht="12" customHeight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Q429" s="61"/>
      <c r="Y429" s="61"/>
    </row>
    <row r="430" spans="2:25" ht="12" customHeight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Q430" s="61"/>
      <c r="Y430" s="61"/>
    </row>
    <row r="431" spans="2:25" ht="12" customHeight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Q431" s="61"/>
      <c r="Y431" s="61"/>
    </row>
    <row r="432" spans="2:25" ht="12" customHeight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Q432" s="61"/>
      <c r="Y432" s="61"/>
    </row>
    <row r="433" spans="2:25" ht="12" customHeight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Q433" s="61"/>
      <c r="Y433" s="61"/>
    </row>
    <row r="434" spans="2:25" ht="12" customHeight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Q434" s="61"/>
      <c r="Y434" s="61"/>
    </row>
    <row r="435" spans="2:25" ht="12" customHeight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Q435" s="61"/>
      <c r="Y435" s="61"/>
    </row>
    <row r="436" spans="2:25" ht="12" customHeight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Q436" s="61"/>
      <c r="Y436" s="61"/>
    </row>
    <row r="437" spans="2:25" ht="12" customHeight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Q437" s="61"/>
      <c r="Y437" s="61"/>
    </row>
    <row r="438" spans="2:25" ht="12" customHeight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Q438" s="61"/>
      <c r="Y438" s="61"/>
    </row>
    <row r="439" spans="2:25" ht="12" customHeight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Q439" s="61"/>
      <c r="Y439" s="61"/>
    </row>
    <row r="440" spans="2:25" ht="12" customHeight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Q440" s="61"/>
      <c r="Y440" s="61"/>
    </row>
    <row r="441" spans="2:25" ht="12" customHeight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Q441" s="61"/>
      <c r="Y441" s="61"/>
    </row>
    <row r="442" spans="2:25" ht="12" customHeight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Q442" s="61"/>
      <c r="Y442" s="61"/>
    </row>
    <row r="443" spans="2:25" ht="12" customHeight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Q443" s="61"/>
      <c r="Y443" s="61"/>
    </row>
    <row r="444" spans="2:25" ht="12" customHeight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Q444" s="61"/>
      <c r="Y444" s="61"/>
    </row>
    <row r="445" spans="2:25" ht="12" customHeight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Q445" s="61"/>
      <c r="Y445" s="61"/>
    </row>
    <row r="446" spans="2:25" ht="12" customHeight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Q446" s="61"/>
      <c r="Y446" s="61"/>
    </row>
    <row r="447" spans="2:25" ht="12" customHeight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Q447" s="61"/>
      <c r="Y447" s="61"/>
    </row>
    <row r="448" spans="2:25" ht="12" customHeight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Q448" s="61"/>
      <c r="Y448" s="61"/>
    </row>
    <row r="449" spans="2:25" ht="12" customHeight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Q449" s="61"/>
      <c r="Y449" s="61"/>
    </row>
    <row r="450" spans="2:25" ht="12" customHeight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Q450" s="61"/>
      <c r="Y450" s="61"/>
    </row>
    <row r="451" spans="2:25" ht="12" customHeight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Q451" s="61"/>
      <c r="Y451" s="61"/>
    </row>
    <row r="452" spans="2:25" ht="12" customHeight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Q452" s="61"/>
      <c r="Y452" s="61"/>
    </row>
    <row r="453" spans="2:25" ht="12" customHeight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Q453" s="61"/>
      <c r="Y453" s="61"/>
    </row>
    <row r="454" spans="2:25" ht="12" customHeight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Q454" s="61"/>
      <c r="Y454" s="61"/>
    </row>
    <row r="455" spans="2:25" ht="12" customHeight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Q455" s="61"/>
      <c r="Y455" s="61"/>
    </row>
    <row r="456" spans="2:25" ht="12" customHeight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Q456" s="61"/>
      <c r="Y456" s="61"/>
    </row>
    <row r="457" spans="2:25" ht="12" customHeight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Q457" s="61"/>
      <c r="Y457" s="61"/>
    </row>
    <row r="458" spans="2:25" ht="12" customHeight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Q458" s="61"/>
      <c r="Y458" s="61"/>
    </row>
    <row r="459" spans="2:25" ht="12" customHeight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Q459" s="61"/>
      <c r="Y459" s="61"/>
    </row>
    <row r="460" spans="2:25" ht="12" customHeight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Q460" s="61"/>
      <c r="Y460" s="61"/>
    </row>
    <row r="461" spans="2:25" ht="12" customHeight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Q461" s="61"/>
      <c r="Y461" s="61"/>
    </row>
    <row r="462" spans="2:25" ht="12" customHeight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Q462" s="61"/>
      <c r="Y462" s="61"/>
    </row>
    <row r="463" spans="2:25" ht="12" customHeight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Q463" s="61"/>
      <c r="Y463" s="61"/>
    </row>
    <row r="464" spans="2:25" ht="12" customHeight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Q464" s="61"/>
      <c r="Y464" s="61"/>
    </row>
    <row r="465" spans="2:25" ht="12" customHeight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Q465" s="61"/>
      <c r="Y465" s="61"/>
    </row>
    <row r="466" spans="2:25" ht="12" customHeight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Q466" s="61"/>
      <c r="Y466" s="61"/>
    </row>
    <row r="467" spans="2:25" ht="12" customHeight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Q467" s="61"/>
      <c r="Y467" s="61"/>
    </row>
    <row r="468" spans="2:25" ht="12" customHeight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Q468" s="61"/>
      <c r="Y468" s="61"/>
    </row>
    <row r="469" spans="2:25" ht="12" customHeight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Q469" s="61"/>
      <c r="Y469" s="61"/>
    </row>
    <row r="470" spans="2:25" ht="12" customHeight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Q470" s="61"/>
      <c r="Y470" s="61"/>
    </row>
    <row r="471" spans="2:25" ht="12" customHeight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Q471" s="61"/>
      <c r="Y471" s="61"/>
    </row>
    <row r="472" spans="2:25" ht="12" customHeight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Q472" s="61"/>
      <c r="Y472" s="61"/>
    </row>
    <row r="473" spans="2:25" ht="12" customHeight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Q473" s="61"/>
      <c r="Y473" s="61"/>
    </row>
    <row r="474" spans="2:25" ht="12" customHeight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Q474" s="61"/>
      <c r="Y474" s="61"/>
    </row>
    <row r="475" spans="2:25" ht="12" customHeight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Q475" s="61"/>
      <c r="Y475" s="61"/>
    </row>
    <row r="476" spans="2:25" ht="12" customHeight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Q476" s="61"/>
      <c r="Y476" s="61"/>
    </row>
    <row r="477" spans="2:25" ht="12" customHeight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Q477" s="61"/>
      <c r="Y477" s="61"/>
    </row>
    <row r="478" spans="2:25" ht="12" customHeight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Q478" s="61"/>
      <c r="Y478" s="61"/>
    </row>
    <row r="479" spans="2:25" ht="12" customHeight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Q479" s="61"/>
      <c r="Y479" s="61"/>
    </row>
    <row r="480" spans="2:25" ht="12" customHeight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Q480" s="61"/>
      <c r="Y480" s="61"/>
    </row>
    <row r="481" spans="2:25" ht="12" customHeight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Q481" s="61"/>
      <c r="Y481" s="61"/>
    </row>
    <row r="482" spans="2:25" ht="12" customHeight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Q482" s="61"/>
      <c r="Y482" s="61"/>
    </row>
    <row r="483" spans="2:25" ht="12" customHeight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Q483" s="61"/>
      <c r="Y483" s="61"/>
    </row>
    <row r="484" spans="2:25" ht="12" customHeight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Q484" s="61"/>
      <c r="Y484" s="61"/>
    </row>
    <row r="485" spans="2:25" ht="12" customHeight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Q485" s="61"/>
      <c r="Y485" s="61"/>
    </row>
    <row r="486" spans="2:25" ht="12" customHeight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Q486" s="61"/>
      <c r="Y486" s="61"/>
    </row>
    <row r="487" spans="2:25" ht="12" customHeight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Q487" s="61"/>
      <c r="Y487" s="61"/>
    </row>
    <row r="488" spans="2:25" ht="12" customHeight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Q488" s="61"/>
      <c r="Y488" s="61"/>
    </row>
    <row r="489" spans="2:25" ht="12" customHeight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Q489" s="61"/>
      <c r="Y489" s="61"/>
    </row>
    <row r="490" spans="2:25" ht="12" customHeight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Q490" s="61"/>
      <c r="Y490" s="61"/>
    </row>
    <row r="491" spans="2:25" ht="12" customHeight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Q491" s="61"/>
      <c r="Y491" s="61"/>
    </row>
    <row r="492" spans="2:25" ht="12" customHeight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Q492" s="61"/>
      <c r="Y492" s="61"/>
    </row>
    <row r="493" spans="2:25" ht="12" customHeight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Q493" s="61"/>
      <c r="Y493" s="61"/>
    </row>
    <row r="494" spans="2:25" ht="12" customHeight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Q494" s="61"/>
      <c r="Y494" s="61"/>
    </row>
    <row r="495" spans="2:25" ht="12" customHeight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Q495" s="61"/>
      <c r="Y495" s="61"/>
    </row>
    <row r="496" spans="2:25" ht="12" customHeight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Q496" s="61"/>
      <c r="Y496" s="61"/>
    </row>
    <row r="497" spans="2:25" ht="12" customHeight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Q497" s="61"/>
      <c r="Y497" s="61"/>
    </row>
    <row r="498" spans="2:25" ht="12" customHeight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Q498" s="61"/>
      <c r="Y498" s="61"/>
    </row>
    <row r="499" spans="2:25" ht="12" customHeight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Q499" s="61"/>
      <c r="Y499" s="61"/>
    </row>
    <row r="500" spans="2:25" ht="12" customHeight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Q500" s="61"/>
      <c r="Y500" s="61"/>
    </row>
    <row r="501" spans="2:25" ht="12" customHeight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Q501" s="61"/>
      <c r="Y501" s="61"/>
    </row>
    <row r="502" spans="2:25" ht="12" customHeight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Q502" s="61"/>
      <c r="Y502" s="61"/>
    </row>
    <row r="503" spans="2:25" ht="12" customHeight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Q503" s="61"/>
      <c r="Y503" s="61"/>
    </row>
    <row r="504" spans="2:25" ht="12" customHeight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Q504" s="61"/>
      <c r="Y504" s="61"/>
    </row>
    <row r="505" spans="2:25" ht="12" customHeight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Q505" s="61"/>
      <c r="Y505" s="61"/>
    </row>
    <row r="506" spans="2:25" ht="12" customHeight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Q506" s="61"/>
      <c r="Y506" s="61"/>
    </row>
    <row r="507" spans="2:25" ht="12" customHeight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Q507" s="61"/>
      <c r="Y507" s="61"/>
    </row>
    <row r="508" spans="2:25" ht="12" customHeight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Q508" s="61"/>
      <c r="Y508" s="61"/>
    </row>
    <row r="509" spans="2:25" ht="12" customHeight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Q509" s="61"/>
      <c r="Y509" s="61"/>
    </row>
    <row r="510" spans="2:25" ht="12" customHeight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Q510" s="61"/>
      <c r="Y510" s="61"/>
    </row>
    <row r="511" spans="2:25" ht="12" customHeight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Q511" s="61"/>
      <c r="Y511" s="61"/>
    </row>
    <row r="512" spans="2:25" ht="12" customHeight="1">
      <c r="Q512" s="61"/>
      <c r="Y512" s="61"/>
    </row>
    <row r="513" spans="17:25" ht="12" customHeight="1">
      <c r="Q513" s="61"/>
      <c r="Y513" s="61"/>
    </row>
    <row r="514" spans="17:25" ht="12" customHeight="1">
      <c r="Q514" s="61"/>
      <c r="Y514" s="61"/>
    </row>
    <row r="515" spans="17:25" ht="12" customHeight="1">
      <c r="Q515" s="61"/>
      <c r="Y515" s="61"/>
    </row>
    <row r="516" spans="17:25" ht="12" customHeight="1">
      <c r="Q516" s="61"/>
      <c r="Y516" s="61"/>
    </row>
    <row r="517" spans="17:25" ht="12" customHeight="1">
      <c r="Q517" s="61"/>
      <c r="Y517" s="61"/>
    </row>
    <row r="518" spans="17:25" ht="12" customHeight="1">
      <c r="Q518" s="61"/>
      <c r="Y518" s="61"/>
    </row>
  </sheetData>
  <mergeCells count="18">
    <mergeCell ref="B93:G93"/>
    <mergeCell ref="J62:M62"/>
    <mergeCell ref="B84:F84"/>
    <mergeCell ref="B85:B86"/>
    <mergeCell ref="C85:D85"/>
    <mergeCell ref="E85:F85"/>
    <mergeCell ref="B117:C117"/>
    <mergeCell ref="B94:C95"/>
    <mergeCell ref="D94:E94"/>
    <mergeCell ref="F94:G94"/>
    <mergeCell ref="B96:B98"/>
    <mergeCell ref="B99:B101"/>
    <mergeCell ref="B102:C102"/>
    <mergeCell ref="B103:B106"/>
    <mergeCell ref="B107:B109"/>
    <mergeCell ref="B110:B112"/>
    <mergeCell ref="B113:B115"/>
    <mergeCell ref="B116:C116"/>
  </mergeCells>
  <phoneticPr fontId="2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0" tint="-0.14999847407452621"/>
  </sheetPr>
  <dimension ref="A1"/>
  <sheetViews>
    <sheetView workbookViewId="0">
      <selection activeCell="E14" sqref="E14"/>
    </sheetView>
  </sheetViews>
  <sheetFormatPr defaultRowHeight="16.5"/>
  <sheetData/>
  <phoneticPr fontId="2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</sheetPr>
  <dimension ref="B2:AK99"/>
  <sheetViews>
    <sheetView workbookViewId="0"/>
  </sheetViews>
  <sheetFormatPr defaultRowHeight="12"/>
  <cols>
    <col min="1" max="1" width="9" style="612"/>
    <col min="2" max="2" width="27.875" style="612" bestFit="1" customWidth="1"/>
    <col min="3" max="5" width="13.875" style="612" customWidth="1"/>
    <col min="6" max="6" width="1.5" style="612" customWidth="1"/>
    <col min="7" max="7" width="21.625" style="612" customWidth="1"/>
    <col min="8" max="10" width="15.875" style="612" customWidth="1"/>
    <col min="11" max="13" width="1.5" style="612" customWidth="1"/>
    <col min="14" max="14" width="4.125" style="612" customWidth="1"/>
    <col min="15" max="15" width="9" style="612"/>
    <col min="16" max="16" width="21.125" style="612" customWidth="1"/>
    <col min="17" max="19" width="11.875" style="612" customWidth="1"/>
    <col min="20" max="20" width="9.875" style="612" bestFit="1" customWidth="1"/>
    <col min="21" max="21" width="10.875" style="612" bestFit="1" customWidth="1"/>
    <col min="22" max="22" width="1.5" style="612" customWidth="1"/>
    <col min="23" max="24" width="9" style="612"/>
    <col min="25" max="26" width="10.75" style="612" bestFit="1" customWidth="1"/>
    <col min="27" max="27" width="8.125" style="612" bestFit="1" customWidth="1"/>
    <col min="28" max="28" width="9.75" style="612" bestFit="1" customWidth="1"/>
    <col min="29" max="29" width="10.75" style="612" bestFit="1" customWidth="1"/>
    <col min="30" max="30" width="1.5" style="612" customWidth="1"/>
    <col min="31" max="31" width="9" style="612"/>
    <col min="32" max="32" width="13.25" style="612" customWidth="1"/>
    <col min="33" max="33" width="12" style="612" customWidth="1"/>
    <col min="34" max="34" width="10.75" style="612" bestFit="1" customWidth="1"/>
    <col min="35" max="35" width="8.125" style="612" bestFit="1" customWidth="1"/>
    <col min="36" max="36" width="9.75" style="612" bestFit="1" customWidth="1"/>
    <col min="37" max="37" width="10.75" style="612" bestFit="1" customWidth="1"/>
    <col min="38" max="16384" width="9" style="612"/>
  </cols>
  <sheetData>
    <row r="2" spans="2:37">
      <c r="B2" s="611" t="s">
        <v>4813</v>
      </c>
      <c r="N2" s="613" t="s">
        <v>4814</v>
      </c>
      <c r="O2" s="614" t="s">
        <v>4815</v>
      </c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</row>
    <row r="4" spans="2:37">
      <c r="B4" s="616" t="s">
        <v>711</v>
      </c>
      <c r="C4" s="617" t="s">
        <v>4816</v>
      </c>
      <c r="D4" s="617" t="s">
        <v>4817</v>
      </c>
      <c r="E4" s="617" t="s">
        <v>4818</v>
      </c>
      <c r="G4" s="616" t="s">
        <v>664</v>
      </c>
      <c r="H4" s="618" t="s">
        <v>4816</v>
      </c>
      <c r="I4" s="618" t="s">
        <v>4817</v>
      </c>
      <c r="J4" s="619" t="s">
        <v>4818</v>
      </c>
      <c r="O4" s="612" t="s">
        <v>712</v>
      </c>
      <c r="W4" s="612" t="s">
        <v>713</v>
      </c>
      <c r="AE4" s="612" t="s">
        <v>714</v>
      </c>
    </row>
    <row r="5" spans="2:37">
      <c r="B5" s="620" t="s">
        <v>715</v>
      </c>
      <c r="C5" s="621"/>
      <c r="D5" s="621"/>
      <c r="E5" s="621"/>
      <c r="G5" s="620" t="s">
        <v>100</v>
      </c>
      <c r="H5" s="622">
        <v>118315298471</v>
      </c>
      <c r="I5" s="622">
        <v>139722760494</v>
      </c>
      <c r="J5" s="623">
        <v>155484443190</v>
      </c>
      <c r="O5" s="612" t="s">
        <v>716</v>
      </c>
      <c r="P5" s="612" t="s">
        <v>594</v>
      </c>
      <c r="Q5" s="612" t="s">
        <v>717</v>
      </c>
      <c r="R5" s="612" t="s">
        <v>718</v>
      </c>
      <c r="W5" s="612" t="s">
        <v>716</v>
      </c>
      <c r="X5" s="612" t="s">
        <v>594</v>
      </c>
      <c r="Y5" s="612" t="s">
        <v>717</v>
      </c>
      <c r="Z5" s="612" t="s">
        <v>718</v>
      </c>
      <c r="AE5" s="612" t="s">
        <v>716</v>
      </c>
      <c r="AF5" s="612" t="s">
        <v>594</v>
      </c>
      <c r="AG5" s="612" t="s">
        <v>717</v>
      </c>
      <c r="AH5" s="612" t="s">
        <v>718</v>
      </c>
    </row>
    <row r="6" spans="2:37">
      <c r="B6" s="620" t="s">
        <v>719</v>
      </c>
      <c r="C6" s="622">
        <v>35861189336</v>
      </c>
      <c r="D6" s="622">
        <v>46801459785</v>
      </c>
      <c r="E6" s="623">
        <v>65053072541</v>
      </c>
      <c r="G6" s="620" t="s">
        <v>91</v>
      </c>
      <c r="H6" s="622">
        <v>104113042094</v>
      </c>
      <c r="I6" s="622">
        <v>123770445841</v>
      </c>
      <c r="J6" s="623">
        <v>135579335700</v>
      </c>
      <c r="R6" s="612" t="s">
        <v>720</v>
      </c>
      <c r="S6" s="612" t="s">
        <v>721</v>
      </c>
      <c r="T6" s="612" t="s">
        <v>722</v>
      </c>
      <c r="U6" s="612" t="s">
        <v>723</v>
      </c>
      <c r="Z6" s="612" t="s">
        <v>720</v>
      </c>
      <c r="AA6" s="612" t="s">
        <v>721</v>
      </c>
      <c r="AB6" s="612" t="s">
        <v>722</v>
      </c>
      <c r="AC6" s="612" t="s">
        <v>723</v>
      </c>
      <c r="AH6" s="612" t="s">
        <v>720</v>
      </c>
      <c r="AI6" s="612" t="s">
        <v>721</v>
      </c>
      <c r="AJ6" s="612" t="s">
        <v>722</v>
      </c>
      <c r="AK6" s="612" t="s">
        <v>723</v>
      </c>
    </row>
    <row r="7" spans="2:37">
      <c r="B7" s="620" t="s">
        <v>724</v>
      </c>
      <c r="C7" s="623">
        <v>17414650811</v>
      </c>
      <c r="D7" s="623">
        <v>24773206510</v>
      </c>
      <c r="E7" s="623">
        <v>29456451336</v>
      </c>
      <c r="G7" s="620" t="s">
        <v>92</v>
      </c>
      <c r="H7" s="622">
        <v>14202256377</v>
      </c>
      <c r="I7" s="622">
        <v>15952314653</v>
      </c>
      <c r="J7" s="623">
        <v>19905107490</v>
      </c>
      <c r="R7" s="612" t="s">
        <v>725</v>
      </c>
      <c r="S7" s="612" t="s">
        <v>726</v>
      </c>
      <c r="Z7" s="612" t="s">
        <v>725</v>
      </c>
      <c r="AA7" s="612" t="s">
        <v>726</v>
      </c>
      <c r="AH7" s="612" t="s">
        <v>725</v>
      </c>
      <c r="AI7" s="612" t="s">
        <v>726</v>
      </c>
    </row>
    <row r="8" spans="2:37" ht="16.5">
      <c r="B8" s="620" t="s">
        <v>727</v>
      </c>
      <c r="C8" s="623">
        <v>59498640</v>
      </c>
      <c r="D8" s="621"/>
      <c r="G8" s="620" t="s">
        <v>101</v>
      </c>
      <c r="H8" s="622">
        <v>7842344170</v>
      </c>
      <c r="I8" s="622">
        <v>8164622262</v>
      </c>
      <c r="J8" s="623">
        <v>9685508152</v>
      </c>
      <c r="O8" s="612" t="s">
        <v>728</v>
      </c>
      <c r="P8" s="612" t="s">
        <v>729</v>
      </c>
      <c r="Q8" s="624">
        <v>3492850</v>
      </c>
      <c r="R8" s="624" t="s">
        <v>115</v>
      </c>
      <c r="S8" s="624" t="s">
        <v>115</v>
      </c>
      <c r="T8" s="624">
        <v>13892</v>
      </c>
      <c r="U8" s="624">
        <v>13892</v>
      </c>
      <c r="V8" s="624"/>
      <c r="W8" s="624" t="s">
        <v>728</v>
      </c>
      <c r="X8" s="624" t="s">
        <v>729</v>
      </c>
      <c r="Y8" s="624">
        <v>4513668</v>
      </c>
      <c r="Z8" s="624" t="s">
        <v>115</v>
      </c>
      <c r="AA8" s="624" t="s">
        <v>115</v>
      </c>
      <c r="AB8" s="624">
        <v>691669</v>
      </c>
      <c r="AC8" s="624">
        <v>691669</v>
      </c>
      <c r="AD8" s="624"/>
      <c r="AE8" s="624" t="s">
        <v>728</v>
      </c>
      <c r="AF8" s="624" t="s">
        <v>729</v>
      </c>
      <c r="AG8" s="624">
        <v>5352250</v>
      </c>
      <c r="AH8" s="624" t="s">
        <v>115</v>
      </c>
      <c r="AI8" s="624" t="s">
        <v>115</v>
      </c>
      <c r="AJ8" s="624">
        <v>671304</v>
      </c>
      <c r="AK8" s="624">
        <v>671304</v>
      </c>
    </row>
    <row r="9" spans="2:37" ht="16.5">
      <c r="B9" s="620" t="s">
        <v>730</v>
      </c>
      <c r="C9" s="623">
        <v>13798403212</v>
      </c>
      <c r="D9" s="623">
        <v>16603006301</v>
      </c>
      <c r="E9" s="623">
        <v>24529770189</v>
      </c>
      <c r="G9" s="620" t="s">
        <v>731</v>
      </c>
      <c r="H9" s="622">
        <v>6359912207</v>
      </c>
      <c r="I9" s="622">
        <v>7787692391</v>
      </c>
      <c r="J9" s="623">
        <v>10219599338</v>
      </c>
      <c r="O9" s="612" t="s">
        <v>732</v>
      </c>
      <c r="P9" s="612" t="s">
        <v>733</v>
      </c>
      <c r="Q9" s="624" t="s">
        <v>115</v>
      </c>
      <c r="R9" s="624" t="s">
        <v>115</v>
      </c>
      <c r="S9" s="624">
        <v>31653</v>
      </c>
      <c r="T9" s="624">
        <v>174950</v>
      </c>
      <c r="U9" s="624">
        <v>206603</v>
      </c>
      <c r="V9" s="624"/>
      <c r="W9" s="624" t="s">
        <v>732</v>
      </c>
      <c r="X9" s="624" t="s">
        <v>734</v>
      </c>
      <c r="Y9" s="624" t="s">
        <v>735</v>
      </c>
      <c r="Z9" s="624" t="s">
        <v>736</v>
      </c>
      <c r="AA9" s="624">
        <v>28050</v>
      </c>
      <c r="AB9" s="624">
        <v>291006</v>
      </c>
      <c r="AC9" s="624">
        <v>319056</v>
      </c>
      <c r="AD9" s="624"/>
      <c r="AE9" s="624" t="s">
        <v>732</v>
      </c>
      <c r="AF9" s="624" t="s">
        <v>734</v>
      </c>
      <c r="AG9" s="624" t="s">
        <v>115</v>
      </c>
      <c r="AH9" s="624" t="s">
        <v>115</v>
      </c>
      <c r="AI9" s="624">
        <v>81167</v>
      </c>
      <c r="AJ9" s="624">
        <v>254663</v>
      </c>
      <c r="AK9" s="624">
        <v>335830</v>
      </c>
    </row>
    <row r="10" spans="2:37" ht="16.5">
      <c r="B10" s="620" t="s">
        <v>737</v>
      </c>
      <c r="D10" s="621">
        <v>0</v>
      </c>
      <c r="E10" s="623">
        <v>3440995636</v>
      </c>
      <c r="G10" s="620" t="s">
        <v>580</v>
      </c>
      <c r="H10" s="622">
        <v>193468066</v>
      </c>
      <c r="I10" s="622">
        <v>300099804</v>
      </c>
      <c r="J10" s="623">
        <v>508615616</v>
      </c>
      <c r="O10" s="612" t="s">
        <v>732</v>
      </c>
      <c r="P10" s="612" t="s">
        <v>738</v>
      </c>
      <c r="Q10" s="624" t="s">
        <v>115</v>
      </c>
      <c r="R10" s="624">
        <v>13551681</v>
      </c>
      <c r="S10" s="624" t="s">
        <v>115</v>
      </c>
      <c r="T10" s="624">
        <v>1849904</v>
      </c>
      <c r="U10" s="624">
        <v>15401585</v>
      </c>
      <c r="V10" s="624"/>
      <c r="W10" s="624" t="s">
        <v>732</v>
      </c>
      <c r="X10" s="624" t="s">
        <v>739</v>
      </c>
      <c r="Y10" s="624">
        <v>297146</v>
      </c>
      <c r="Z10" s="624">
        <v>15674042</v>
      </c>
      <c r="AA10" s="624" t="s">
        <v>115</v>
      </c>
      <c r="AB10" s="624">
        <v>1903239</v>
      </c>
      <c r="AC10" s="624">
        <v>17577281</v>
      </c>
      <c r="AD10" s="624"/>
      <c r="AE10" s="624" t="s">
        <v>732</v>
      </c>
      <c r="AF10" s="624" t="s">
        <v>740</v>
      </c>
      <c r="AG10" s="624">
        <v>2235446</v>
      </c>
      <c r="AH10" s="624">
        <v>13564295</v>
      </c>
      <c r="AI10" s="624" t="s">
        <v>115</v>
      </c>
      <c r="AJ10" s="624">
        <v>1771974</v>
      </c>
      <c r="AK10" s="624">
        <v>15336269</v>
      </c>
    </row>
    <row r="11" spans="2:37" ht="16.5">
      <c r="B11" s="620" t="s">
        <v>741</v>
      </c>
      <c r="C11" s="623">
        <v>2747224338</v>
      </c>
      <c r="D11" s="623">
        <v>4116121157</v>
      </c>
      <c r="E11" s="623">
        <v>4958815250</v>
      </c>
      <c r="G11" s="620" t="s">
        <v>581</v>
      </c>
      <c r="H11" s="622">
        <v>65823445</v>
      </c>
      <c r="I11" s="622">
        <v>136029141</v>
      </c>
      <c r="J11" s="623">
        <v>51925823</v>
      </c>
      <c r="O11" s="612" t="s">
        <v>732</v>
      </c>
      <c r="P11" s="612" t="s">
        <v>742</v>
      </c>
      <c r="Q11" s="624">
        <v>4292094</v>
      </c>
      <c r="R11" s="624" t="s">
        <v>115</v>
      </c>
      <c r="S11" s="624" t="s">
        <v>115</v>
      </c>
      <c r="T11" s="624" t="s">
        <v>115</v>
      </c>
      <c r="U11" s="624" t="s">
        <v>115</v>
      </c>
      <c r="V11" s="624"/>
      <c r="W11" s="624" t="s">
        <v>732</v>
      </c>
      <c r="X11" s="624" t="s">
        <v>743</v>
      </c>
      <c r="Y11" s="624">
        <v>2844031</v>
      </c>
      <c r="Z11" s="624" t="s">
        <v>115</v>
      </c>
      <c r="AA11" s="624" t="s">
        <v>115</v>
      </c>
      <c r="AB11" s="624" t="s">
        <v>115</v>
      </c>
      <c r="AC11" s="624" t="s">
        <v>115</v>
      </c>
      <c r="AD11" s="624"/>
      <c r="AE11" s="624" t="s">
        <v>732</v>
      </c>
      <c r="AF11" s="624" t="s">
        <v>744</v>
      </c>
      <c r="AG11" s="624">
        <v>9728061</v>
      </c>
      <c r="AH11" s="624" t="s">
        <v>115</v>
      </c>
      <c r="AI11" s="624" t="s">
        <v>115</v>
      </c>
      <c r="AJ11" s="624">
        <v>3390</v>
      </c>
      <c r="AK11" s="624">
        <v>3390</v>
      </c>
    </row>
    <row r="12" spans="2:37" ht="16.5">
      <c r="B12" s="620" t="s">
        <v>745</v>
      </c>
      <c r="C12" s="623">
        <v>782594743</v>
      </c>
      <c r="D12" s="623">
        <v>681766706</v>
      </c>
      <c r="E12" s="623">
        <v>549729146</v>
      </c>
      <c r="G12" s="620" t="s">
        <v>582</v>
      </c>
      <c r="H12" s="622">
        <v>28203088</v>
      </c>
      <c r="I12" s="622">
        <v>224641881</v>
      </c>
      <c r="J12" s="623">
        <v>533520539</v>
      </c>
      <c r="O12" s="612" t="s">
        <v>732</v>
      </c>
      <c r="P12" s="612" t="s">
        <v>744</v>
      </c>
      <c r="Q12" s="624">
        <v>8722837</v>
      </c>
      <c r="R12" s="624" t="s">
        <v>115</v>
      </c>
      <c r="S12" s="624" t="s">
        <v>115</v>
      </c>
      <c r="T12" s="624">
        <v>7480</v>
      </c>
      <c r="U12" s="624">
        <v>7480</v>
      </c>
      <c r="V12" s="624"/>
      <c r="W12" s="624" t="s">
        <v>732</v>
      </c>
      <c r="X12" s="624" t="s">
        <v>744</v>
      </c>
      <c r="Y12" s="624">
        <v>9195624</v>
      </c>
      <c r="Z12" s="624" t="s">
        <v>115</v>
      </c>
      <c r="AA12" s="624" t="s">
        <v>115</v>
      </c>
      <c r="AB12" s="624">
        <v>20958</v>
      </c>
      <c r="AC12" s="624">
        <v>20958</v>
      </c>
      <c r="AD12" s="624"/>
      <c r="AE12" s="624" t="s">
        <v>732</v>
      </c>
      <c r="AF12" s="624" t="s">
        <v>746</v>
      </c>
      <c r="AG12" s="624">
        <v>53033865</v>
      </c>
      <c r="AH12" s="624" t="s">
        <v>115</v>
      </c>
      <c r="AI12" s="624" t="s">
        <v>115</v>
      </c>
      <c r="AJ12" s="624" t="s">
        <v>115</v>
      </c>
      <c r="AK12" s="624" t="s">
        <v>115</v>
      </c>
    </row>
    <row r="13" spans="2:37" ht="16.5">
      <c r="B13" s="620" t="s">
        <v>747</v>
      </c>
      <c r="C13" s="623">
        <v>1058817592</v>
      </c>
      <c r="D13" s="623">
        <v>627359111</v>
      </c>
      <c r="E13" s="623">
        <v>2117310984</v>
      </c>
      <c r="G13" s="620" t="s">
        <v>583</v>
      </c>
      <c r="H13" s="622">
        <v>119497863</v>
      </c>
      <c r="I13" s="622">
        <v>391504543</v>
      </c>
      <c r="J13" s="623">
        <v>357070707</v>
      </c>
      <c r="O13" s="612" t="s">
        <v>732</v>
      </c>
      <c r="P13" s="612" t="s">
        <v>748</v>
      </c>
      <c r="Q13" s="624">
        <v>25321743</v>
      </c>
      <c r="R13" s="624" t="s">
        <v>115</v>
      </c>
      <c r="S13" s="624" t="s">
        <v>115</v>
      </c>
      <c r="T13" s="624" t="s">
        <v>115</v>
      </c>
      <c r="U13" s="624" t="s">
        <v>115</v>
      </c>
      <c r="V13" s="624"/>
      <c r="W13" s="624" t="s">
        <v>732</v>
      </c>
      <c r="X13" s="624" t="s">
        <v>746</v>
      </c>
      <c r="Y13" s="624">
        <v>39912950</v>
      </c>
      <c r="Z13" s="624" t="s">
        <v>115</v>
      </c>
      <c r="AA13" s="624" t="s">
        <v>115</v>
      </c>
      <c r="AB13" s="624" t="s">
        <v>115</v>
      </c>
      <c r="AC13" s="624" t="s">
        <v>115</v>
      </c>
      <c r="AD13" s="624"/>
      <c r="AE13" s="624" t="s">
        <v>732</v>
      </c>
      <c r="AF13" s="624" t="s">
        <v>749</v>
      </c>
      <c r="AG13" s="624" t="s">
        <v>115</v>
      </c>
      <c r="AH13" s="624" t="s">
        <v>115</v>
      </c>
      <c r="AI13" s="624" t="s">
        <v>115</v>
      </c>
      <c r="AJ13" s="624">
        <v>13207</v>
      </c>
      <c r="AK13" s="624">
        <v>13207</v>
      </c>
    </row>
    <row r="14" spans="2:37" ht="16.5">
      <c r="B14" s="620" t="s">
        <v>750</v>
      </c>
      <c r="C14" s="622">
        <v>8622478085</v>
      </c>
      <c r="D14" s="622">
        <v>9235732325</v>
      </c>
      <c r="E14" s="623">
        <v>9647785809</v>
      </c>
      <c r="G14" s="620" t="s">
        <v>751</v>
      </c>
      <c r="H14" s="622">
        <v>6396262053</v>
      </c>
      <c r="I14" s="622">
        <v>7784900392</v>
      </c>
      <c r="J14" s="623">
        <v>10852738963</v>
      </c>
      <c r="O14" s="612" t="s">
        <v>732</v>
      </c>
      <c r="P14" s="612" t="s">
        <v>752</v>
      </c>
      <c r="Q14" s="624" t="s">
        <v>115</v>
      </c>
      <c r="R14" s="624" t="s">
        <v>115</v>
      </c>
      <c r="S14" s="624" t="s">
        <v>115</v>
      </c>
      <c r="T14" s="624">
        <v>927</v>
      </c>
      <c r="U14" s="624">
        <v>927</v>
      </c>
      <c r="V14" s="624"/>
      <c r="W14" s="624" t="s">
        <v>732</v>
      </c>
      <c r="X14" s="624" t="s">
        <v>753</v>
      </c>
      <c r="Y14" s="624" t="s">
        <v>115</v>
      </c>
      <c r="Z14" s="624" t="s">
        <v>115</v>
      </c>
      <c r="AA14" s="624" t="s">
        <v>754</v>
      </c>
      <c r="AB14" s="624">
        <v>20345</v>
      </c>
      <c r="AC14" s="624">
        <v>20345</v>
      </c>
      <c r="AD14" s="624"/>
      <c r="AE14" s="624" t="s">
        <v>732</v>
      </c>
      <c r="AF14" s="624" t="s">
        <v>755</v>
      </c>
      <c r="AG14" s="624">
        <v>97761</v>
      </c>
      <c r="AH14" s="624" t="s">
        <v>115</v>
      </c>
      <c r="AI14" s="624" t="s">
        <v>115</v>
      </c>
      <c r="AJ14" s="624">
        <v>940760</v>
      </c>
      <c r="AK14" s="624">
        <v>940760</v>
      </c>
    </row>
    <row r="15" spans="2:37" ht="16.5">
      <c r="B15" s="620" t="s">
        <v>727</v>
      </c>
      <c r="C15" s="621" t="s">
        <v>115</v>
      </c>
      <c r="D15" s="623">
        <v>107170711</v>
      </c>
      <c r="E15" s="623">
        <v>144355363</v>
      </c>
      <c r="G15" s="620" t="s">
        <v>756</v>
      </c>
      <c r="H15" s="622">
        <v>1622541231</v>
      </c>
      <c r="I15" s="622">
        <v>1729049911</v>
      </c>
      <c r="J15" s="623">
        <v>2403363048</v>
      </c>
      <c r="O15" s="612" t="s">
        <v>732</v>
      </c>
      <c r="P15" s="612" t="s">
        <v>753</v>
      </c>
      <c r="Q15" s="624" t="s">
        <v>115</v>
      </c>
      <c r="R15" s="624" t="s">
        <v>115</v>
      </c>
      <c r="S15" s="624" t="s">
        <v>115</v>
      </c>
      <c r="T15" s="624">
        <v>17856</v>
      </c>
      <c r="U15" s="624">
        <v>17856</v>
      </c>
      <c r="V15" s="624"/>
      <c r="W15" s="624" t="s">
        <v>732</v>
      </c>
      <c r="X15" s="624" t="s">
        <v>755</v>
      </c>
      <c r="Y15" s="624">
        <v>4200</v>
      </c>
      <c r="Z15" s="624" t="s">
        <v>115</v>
      </c>
      <c r="AA15" s="624" t="s">
        <v>115</v>
      </c>
      <c r="AB15" s="624">
        <v>950599</v>
      </c>
      <c r="AC15" s="624">
        <v>950599</v>
      </c>
      <c r="AD15" s="624"/>
      <c r="AE15" s="624" t="s">
        <v>732</v>
      </c>
      <c r="AF15" s="624" t="s">
        <v>757</v>
      </c>
      <c r="AG15" s="624" t="s">
        <v>115</v>
      </c>
      <c r="AH15" s="624" t="s">
        <v>115</v>
      </c>
      <c r="AI15" s="624" t="s">
        <v>115</v>
      </c>
      <c r="AJ15" s="624">
        <v>617</v>
      </c>
      <c r="AK15" s="624">
        <v>617</v>
      </c>
    </row>
    <row r="16" spans="2:37" ht="16.5">
      <c r="B16" s="620" t="s">
        <v>730</v>
      </c>
      <c r="C16" s="623">
        <v>1264574</v>
      </c>
      <c r="D16" s="623"/>
      <c r="E16" s="623"/>
      <c r="G16" s="625" t="s">
        <v>758</v>
      </c>
      <c r="H16" s="626">
        <v>4773720822</v>
      </c>
      <c r="I16" s="626">
        <v>6055850481</v>
      </c>
      <c r="J16" s="627">
        <v>8449375915</v>
      </c>
      <c r="O16" s="612" t="s">
        <v>732</v>
      </c>
      <c r="P16" s="612" t="s">
        <v>759</v>
      </c>
      <c r="Q16" s="624">
        <v>133423</v>
      </c>
      <c r="R16" s="624" t="s">
        <v>115</v>
      </c>
      <c r="S16" s="624" t="s">
        <v>115</v>
      </c>
      <c r="T16" s="624">
        <v>578443</v>
      </c>
      <c r="U16" s="624">
        <v>578443</v>
      </c>
      <c r="V16" s="624"/>
      <c r="W16" s="624" t="s">
        <v>722</v>
      </c>
      <c r="X16" s="624" t="s">
        <v>760</v>
      </c>
      <c r="Y16" s="624">
        <v>102540</v>
      </c>
      <c r="Z16" s="624" t="s">
        <v>115</v>
      </c>
      <c r="AA16" s="624" t="s">
        <v>115</v>
      </c>
      <c r="AB16" s="624" t="s">
        <v>115</v>
      </c>
      <c r="AC16" s="624" t="s">
        <v>115</v>
      </c>
      <c r="AD16" s="624"/>
      <c r="AE16" s="624" t="s">
        <v>722</v>
      </c>
      <c r="AF16" s="624" t="s">
        <v>760</v>
      </c>
      <c r="AG16" s="624">
        <v>101117</v>
      </c>
      <c r="AH16" s="624" t="s">
        <v>115</v>
      </c>
      <c r="AI16" s="624" t="s">
        <v>115</v>
      </c>
      <c r="AJ16" s="624" t="s">
        <v>115</v>
      </c>
      <c r="AK16" s="624" t="s">
        <v>115</v>
      </c>
    </row>
    <row r="17" spans="2:37" ht="16.5">
      <c r="B17" s="620" t="s">
        <v>741</v>
      </c>
      <c r="C17" s="623">
        <v>1007400000</v>
      </c>
      <c r="D17" s="623">
        <v>861621631</v>
      </c>
      <c r="E17" s="623">
        <v>589603264</v>
      </c>
      <c r="O17" s="612" t="s">
        <v>722</v>
      </c>
      <c r="P17" s="612" t="s">
        <v>760</v>
      </c>
      <c r="Q17" s="624">
        <v>99488</v>
      </c>
      <c r="R17" s="624" t="s">
        <v>115</v>
      </c>
      <c r="S17" s="624" t="s">
        <v>115</v>
      </c>
      <c r="T17" s="624" t="s">
        <v>115</v>
      </c>
      <c r="U17" s="624" t="s">
        <v>115</v>
      </c>
      <c r="V17" s="624"/>
      <c r="W17" s="624" t="s">
        <v>722</v>
      </c>
      <c r="X17" s="624" t="s">
        <v>761</v>
      </c>
      <c r="Y17" s="624">
        <v>499020</v>
      </c>
      <c r="Z17" s="624" t="s">
        <v>115</v>
      </c>
      <c r="AA17" s="624" t="s">
        <v>115</v>
      </c>
      <c r="AB17" s="624">
        <v>140957</v>
      </c>
      <c r="AC17" s="624">
        <v>140957</v>
      </c>
      <c r="AD17" s="624"/>
      <c r="AE17" s="624" t="s">
        <v>722</v>
      </c>
      <c r="AF17" s="624" t="s">
        <v>761</v>
      </c>
      <c r="AG17" s="624">
        <v>704296</v>
      </c>
      <c r="AH17" s="624" t="s">
        <v>115</v>
      </c>
      <c r="AI17" s="624" t="s">
        <v>115</v>
      </c>
      <c r="AJ17" s="624">
        <v>205491</v>
      </c>
      <c r="AK17" s="624">
        <v>205491</v>
      </c>
    </row>
    <row r="18" spans="2:37" ht="16.5">
      <c r="B18" s="620" t="s">
        <v>762</v>
      </c>
      <c r="C18" s="623"/>
      <c r="D18" s="621" t="s">
        <v>115</v>
      </c>
      <c r="E18" s="623">
        <v>1639567470</v>
      </c>
      <c r="O18" s="612" t="s">
        <v>722</v>
      </c>
      <c r="P18" s="612" t="s">
        <v>761</v>
      </c>
      <c r="Q18" s="624">
        <v>258903</v>
      </c>
      <c r="R18" s="624" t="s">
        <v>115</v>
      </c>
      <c r="S18" s="624" t="s">
        <v>115</v>
      </c>
      <c r="T18" s="624" t="s">
        <v>115</v>
      </c>
      <c r="U18" s="624" t="s">
        <v>115</v>
      </c>
      <c r="V18" s="624"/>
      <c r="W18" s="624" t="s">
        <v>722</v>
      </c>
      <c r="X18" s="624" t="s">
        <v>763</v>
      </c>
      <c r="Y18" s="624" t="s">
        <v>115</v>
      </c>
      <c r="Z18" s="624" t="s">
        <v>764</v>
      </c>
      <c r="AA18" s="624" t="s">
        <v>115</v>
      </c>
      <c r="AB18" s="624">
        <v>44983</v>
      </c>
      <c r="AC18" s="624">
        <v>44983</v>
      </c>
      <c r="AD18" s="624"/>
      <c r="AE18" s="624" t="s">
        <v>722</v>
      </c>
      <c r="AF18" s="624" t="s">
        <v>763</v>
      </c>
      <c r="AG18" s="624" t="s">
        <v>115</v>
      </c>
      <c r="AH18" s="624" t="s">
        <v>115</v>
      </c>
      <c r="AI18" s="624" t="s">
        <v>115</v>
      </c>
      <c r="AJ18" s="624">
        <v>46869</v>
      </c>
      <c r="AK18" s="624">
        <v>46869</v>
      </c>
    </row>
    <row r="19" spans="2:37" ht="16.5">
      <c r="B19" s="620" t="s">
        <v>765</v>
      </c>
      <c r="C19" s="623">
        <v>1836448824</v>
      </c>
      <c r="D19" s="623">
        <v>1776357561</v>
      </c>
      <c r="E19" s="621" t="s">
        <v>115</v>
      </c>
      <c r="G19" s="628" t="s">
        <v>716</v>
      </c>
      <c r="H19" s="629" t="s">
        <v>712</v>
      </c>
      <c r="I19" s="629" t="s">
        <v>713</v>
      </c>
      <c r="J19" s="630" t="s">
        <v>714</v>
      </c>
      <c r="O19" s="612" t="s">
        <v>722</v>
      </c>
      <c r="P19" s="612" t="s">
        <v>763</v>
      </c>
      <c r="Q19" s="624" t="s">
        <v>115</v>
      </c>
      <c r="R19" s="624" t="s">
        <v>115</v>
      </c>
      <c r="S19" s="624" t="s">
        <v>115</v>
      </c>
      <c r="T19" s="624">
        <v>43231</v>
      </c>
      <c r="U19" s="624">
        <v>43231</v>
      </c>
      <c r="V19" s="624"/>
      <c r="W19" s="624" t="s">
        <v>722</v>
      </c>
      <c r="X19" s="624" t="s">
        <v>766</v>
      </c>
      <c r="Y19" s="624" t="s">
        <v>115</v>
      </c>
      <c r="Z19" s="624" t="s">
        <v>115</v>
      </c>
      <c r="AA19" s="624" t="s">
        <v>115</v>
      </c>
      <c r="AB19" s="624">
        <v>272</v>
      </c>
      <c r="AC19" s="624">
        <v>272</v>
      </c>
      <c r="AD19" s="624"/>
      <c r="AE19" s="624" t="s">
        <v>722</v>
      </c>
      <c r="AF19" s="624" t="s">
        <v>766</v>
      </c>
      <c r="AG19" s="624" t="s">
        <v>115</v>
      </c>
      <c r="AH19" s="624" t="s">
        <v>115</v>
      </c>
      <c r="AI19" s="624" t="s">
        <v>115</v>
      </c>
      <c r="AJ19" s="624">
        <v>380</v>
      </c>
      <c r="AK19" s="624">
        <v>380</v>
      </c>
    </row>
    <row r="20" spans="2:37" ht="16.5">
      <c r="B20" s="620" t="s">
        <v>767</v>
      </c>
      <c r="C20" s="623">
        <v>2899545625</v>
      </c>
      <c r="D20" s="623">
        <v>2899545625</v>
      </c>
      <c r="E20" s="623">
        <v>2899545625</v>
      </c>
      <c r="G20" s="631" t="s">
        <v>768</v>
      </c>
      <c r="H20" s="632">
        <v>3676867</v>
      </c>
      <c r="I20" s="632">
        <v>4142105</v>
      </c>
      <c r="J20" s="633">
        <v>5348073</v>
      </c>
      <c r="O20" s="612" t="s">
        <v>769</v>
      </c>
      <c r="Q20" s="624">
        <v>42321338</v>
      </c>
      <c r="R20" s="624">
        <v>13551681</v>
      </c>
      <c r="S20" s="624">
        <v>31653</v>
      </c>
      <c r="T20" s="624">
        <v>2686683</v>
      </c>
      <c r="U20" s="624">
        <v>16270017</v>
      </c>
      <c r="V20" s="624"/>
      <c r="W20" s="624" t="s">
        <v>769</v>
      </c>
      <c r="X20" s="624"/>
      <c r="Y20" s="624">
        <v>57369179</v>
      </c>
      <c r="Z20" s="624">
        <v>15674042</v>
      </c>
      <c r="AA20" s="624" t="s">
        <v>770</v>
      </c>
      <c r="AB20" s="624" t="s">
        <v>771</v>
      </c>
      <c r="AC20" s="624">
        <v>19766120</v>
      </c>
      <c r="AD20" s="624"/>
      <c r="AE20" s="624" t="s">
        <v>769</v>
      </c>
      <c r="AF20" s="624"/>
      <c r="AG20" s="624">
        <v>71252796</v>
      </c>
      <c r="AH20" s="624">
        <v>13564295</v>
      </c>
      <c r="AI20" s="624">
        <v>81167</v>
      </c>
      <c r="AJ20" s="624">
        <v>3908655</v>
      </c>
      <c r="AK20" s="624">
        <v>17554117</v>
      </c>
    </row>
    <row r="21" spans="2:37">
      <c r="B21" s="620" t="s">
        <v>772</v>
      </c>
      <c r="C21" s="623">
        <v>1540268342</v>
      </c>
      <c r="D21" s="623">
        <v>1566403300</v>
      </c>
      <c r="E21" s="623">
        <v>1458438338</v>
      </c>
      <c r="G21" s="631" t="s">
        <v>773</v>
      </c>
      <c r="H21" s="632">
        <v>360691</v>
      </c>
      <c r="I21" s="632">
        <v>528732</v>
      </c>
      <c r="J21" s="633">
        <v>349692</v>
      </c>
      <c r="O21" s="612" t="s">
        <v>774</v>
      </c>
    </row>
    <row r="22" spans="2:37">
      <c r="B22" s="620" t="s">
        <v>775</v>
      </c>
      <c r="C22" s="623">
        <v>354179893</v>
      </c>
      <c r="D22" s="623">
        <v>419179184</v>
      </c>
      <c r="E22" s="623">
        <v>260393982</v>
      </c>
      <c r="G22" s="631" t="s">
        <v>776</v>
      </c>
      <c r="H22" s="632">
        <v>762609</v>
      </c>
      <c r="I22" s="632">
        <v>980057</v>
      </c>
      <c r="J22" s="633">
        <v>1150949</v>
      </c>
    </row>
    <row r="23" spans="2:37">
      <c r="B23" s="620" t="s">
        <v>777</v>
      </c>
      <c r="C23" s="623">
        <v>932814244</v>
      </c>
      <c r="D23" s="623">
        <v>1156309638</v>
      </c>
      <c r="E23" s="623">
        <v>1734175512</v>
      </c>
      <c r="G23" s="631" t="s">
        <v>778</v>
      </c>
      <c r="H23" s="632">
        <v>278006</v>
      </c>
      <c r="I23" s="632">
        <v>90980</v>
      </c>
      <c r="J23" s="633">
        <v>129930</v>
      </c>
      <c r="N23" s="613" t="s">
        <v>4819</v>
      </c>
      <c r="O23" s="614" t="s">
        <v>779</v>
      </c>
      <c r="P23" s="615"/>
      <c r="Q23" s="615"/>
      <c r="R23" s="615"/>
      <c r="S23" s="615"/>
      <c r="T23" s="615"/>
      <c r="U23" s="615"/>
      <c r="V23" s="615"/>
      <c r="W23" s="615"/>
      <c r="X23" s="615"/>
      <c r="Y23" s="615"/>
      <c r="Z23" s="615"/>
      <c r="AA23" s="615"/>
      <c r="AB23" s="615"/>
      <c r="AC23" s="615"/>
      <c r="AD23" s="615"/>
      <c r="AE23" s="615"/>
      <c r="AF23" s="615"/>
      <c r="AG23" s="615"/>
      <c r="AH23" s="615"/>
      <c r="AI23" s="615"/>
      <c r="AJ23" s="615"/>
      <c r="AK23" s="615"/>
    </row>
    <row r="24" spans="2:37">
      <c r="B24" s="620" t="s">
        <v>780</v>
      </c>
      <c r="C24" s="621" t="s">
        <v>115</v>
      </c>
      <c r="D24" s="623">
        <v>408348466</v>
      </c>
      <c r="E24" s="623">
        <v>880259600</v>
      </c>
      <c r="G24" s="631" t="s">
        <v>781</v>
      </c>
      <c r="H24" s="632">
        <v>128870</v>
      </c>
      <c r="I24" s="632">
        <v>72667</v>
      </c>
      <c r="J24" s="633">
        <v>119191</v>
      </c>
    </row>
    <row r="25" spans="2:37">
      <c r="B25" s="620" t="s">
        <v>747</v>
      </c>
      <c r="C25" s="623">
        <v>50556583</v>
      </c>
      <c r="D25" s="623">
        <v>40796209</v>
      </c>
      <c r="E25" s="623">
        <v>41446655</v>
      </c>
      <c r="G25" s="631" t="s">
        <v>782</v>
      </c>
      <c r="H25" s="632">
        <v>212845</v>
      </c>
      <c r="I25" s="632">
        <v>229369</v>
      </c>
      <c r="J25" s="633">
        <v>226962</v>
      </c>
      <c r="Q25" s="634" t="s">
        <v>4820</v>
      </c>
      <c r="R25" s="634" t="s">
        <v>713</v>
      </c>
      <c r="S25" s="634" t="s">
        <v>714</v>
      </c>
    </row>
    <row r="26" spans="2:37" ht="16.5">
      <c r="B26" s="620" t="s">
        <v>783</v>
      </c>
      <c r="C26" s="622">
        <v>44483667421</v>
      </c>
      <c r="D26" s="622">
        <v>56037192110</v>
      </c>
      <c r="E26" s="623">
        <v>74700858350</v>
      </c>
      <c r="G26" s="631" t="s">
        <v>784</v>
      </c>
      <c r="H26" s="632">
        <v>204693</v>
      </c>
      <c r="I26" s="632">
        <v>220505</v>
      </c>
      <c r="J26" s="633">
        <v>190198</v>
      </c>
      <c r="P26" s="624" t="s">
        <v>4821</v>
      </c>
      <c r="Q26" s="624">
        <f>Q13/10^3</f>
        <v>25321.742999999999</v>
      </c>
      <c r="R26" s="624">
        <f>Y13/10^3</f>
        <v>39912.949999999997</v>
      </c>
      <c r="S26" s="624">
        <f>AG12/10^3</f>
        <v>53033.864999999998</v>
      </c>
    </row>
    <row r="27" spans="2:37" ht="16.5">
      <c r="B27" s="620" t="s">
        <v>785</v>
      </c>
      <c r="C27" s="621"/>
      <c r="D27" s="621"/>
      <c r="E27" s="621"/>
      <c r="G27" s="631" t="s">
        <v>786</v>
      </c>
      <c r="H27" s="632">
        <v>31378</v>
      </c>
      <c r="I27" s="632">
        <v>52645</v>
      </c>
      <c r="J27" s="633">
        <v>59868</v>
      </c>
      <c r="P27" s="624" t="s">
        <v>4822</v>
      </c>
      <c r="Q27" s="624">
        <f>Q12/10^3</f>
        <v>8722.8369999999995</v>
      </c>
      <c r="R27" s="624">
        <f>Y12/10^3</f>
        <v>9195.6239999999998</v>
      </c>
      <c r="S27" s="624">
        <f>AG11/10^3</f>
        <v>9728.0609999999997</v>
      </c>
    </row>
    <row r="28" spans="2:37" ht="16.5">
      <c r="B28" s="620" t="s">
        <v>787</v>
      </c>
      <c r="C28" s="622">
        <v>19598629166</v>
      </c>
      <c r="D28" s="622">
        <v>25721405130</v>
      </c>
      <c r="E28" s="623">
        <v>36610667200</v>
      </c>
      <c r="G28" s="631" t="s">
        <v>788</v>
      </c>
      <c r="H28" s="632">
        <v>27364</v>
      </c>
      <c r="I28" s="632">
        <v>50984</v>
      </c>
      <c r="J28" s="633">
        <v>44660</v>
      </c>
      <c r="P28" s="624" t="s">
        <v>4823</v>
      </c>
      <c r="Q28" s="624">
        <f>Q8/10^3</f>
        <v>3492.85</v>
      </c>
      <c r="R28" s="624">
        <f>Y8/10^3</f>
        <v>4513.6679999999997</v>
      </c>
      <c r="S28" s="624">
        <f>AG8/10^3</f>
        <v>5352.25</v>
      </c>
    </row>
    <row r="29" spans="2:37" ht="16.5">
      <c r="B29" s="620" t="s">
        <v>789</v>
      </c>
      <c r="C29" s="623">
        <v>4654025284</v>
      </c>
      <c r="D29" s="623">
        <v>4779550198</v>
      </c>
      <c r="E29" s="623">
        <v>4825811968</v>
      </c>
      <c r="G29" s="631" t="s">
        <v>790</v>
      </c>
      <c r="H29" s="632">
        <v>1405880</v>
      </c>
      <c r="I29" s="632">
        <v>1059399</v>
      </c>
      <c r="J29" s="633">
        <v>1126020</v>
      </c>
      <c r="P29" s="624" t="s">
        <v>4824</v>
      </c>
      <c r="Q29" s="635">
        <f>Q30-Q26-Q27-Q28</f>
        <v>4783.9080000000049</v>
      </c>
      <c r="R29" s="635">
        <f t="shared" ref="R29:S29" si="0">R30-R26-R27-R28</f>
        <v>3746.9369999999999</v>
      </c>
      <c r="S29" s="635">
        <f t="shared" si="0"/>
        <v>3138.6200000000044</v>
      </c>
    </row>
    <row r="30" spans="2:37">
      <c r="B30" s="620" t="s">
        <v>791</v>
      </c>
      <c r="C30" s="623"/>
      <c r="D30" s="621">
        <v>0</v>
      </c>
      <c r="E30" s="623">
        <v>2328083566</v>
      </c>
      <c r="G30" s="631" t="s">
        <v>792</v>
      </c>
      <c r="H30" s="632">
        <v>14000</v>
      </c>
      <c r="I30" s="632">
        <v>1700</v>
      </c>
      <c r="J30" s="633">
        <v>21900</v>
      </c>
      <c r="P30" s="636" t="s">
        <v>4825</v>
      </c>
      <c r="Q30" s="636">
        <f>Q20/10^3</f>
        <v>42321.338000000003</v>
      </c>
      <c r="R30" s="636">
        <f>Y20/10^3</f>
        <v>57369.178999999996</v>
      </c>
      <c r="S30" s="636">
        <f>AG20/10^3</f>
        <v>71252.796000000002</v>
      </c>
    </row>
    <row r="31" spans="2:37">
      <c r="B31" s="620" t="s">
        <v>793</v>
      </c>
      <c r="C31" s="623">
        <v>499992000</v>
      </c>
      <c r="D31" s="623">
        <v>499992000</v>
      </c>
      <c r="E31" s="623">
        <v>499992000</v>
      </c>
      <c r="G31" s="631" t="s">
        <v>722</v>
      </c>
      <c r="H31" s="632">
        <v>739141</v>
      </c>
      <c r="I31" s="632">
        <v>735479</v>
      </c>
      <c r="J31" s="633">
        <v>918065</v>
      </c>
    </row>
    <row r="32" spans="2:37">
      <c r="B32" s="620" t="s">
        <v>794</v>
      </c>
      <c r="C32" s="623">
        <v>7139762927</v>
      </c>
      <c r="D32" s="623">
        <v>9695785582</v>
      </c>
      <c r="E32" s="623">
        <v>19986763514</v>
      </c>
      <c r="G32" s="637" t="s">
        <v>795</v>
      </c>
      <c r="H32" s="638">
        <v>7842344</v>
      </c>
      <c r="I32" s="638">
        <v>8164622</v>
      </c>
      <c r="J32" s="639">
        <v>9685508</v>
      </c>
      <c r="N32" s="613" t="s">
        <v>4826</v>
      </c>
      <c r="O32" s="614" t="s">
        <v>796</v>
      </c>
      <c r="P32" s="615"/>
      <c r="Q32" s="615"/>
      <c r="R32" s="615"/>
      <c r="S32" s="615"/>
      <c r="T32" s="615"/>
      <c r="U32" s="615"/>
      <c r="V32" s="615"/>
      <c r="W32" s="615"/>
      <c r="X32" s="615"/>
      <c r="Y32" s="615"/>
      <c r="Z32" s="615"/>
      <c r="AA32" s="615"/>
      <c r="AB32" s="615"/>
      <c r="AC32" s="615"/>
      <c r="AD32" s="615"/>
      <c r="AE32" s="615"/>
      <c r="AF32" s="615"/>
      <c r="AG32" s="615"/>
      <c r="AH32" s="615"/>
      <c r="AI32" s="615"/>
      <c r="AJ32" s="615"/>
      <c r="AK32" s="615"/>
    </row>
    <row r="33" spans="2:19">
      <c r="B33" s="620" t="s">
        <v>797</v>
      </c>
      <c r="C33" s="623">
        <v>1030281875</v>
      </c>
      <c r="D33" s="623">
        <v>1011537015</v>
      </c>
      <c r="E33" s="623">
        <v>1794061388</v>
      </c>
    </row>
    <row r="34" spans="2:19">
      <c r="B34" s="620" t="s">
        <v>798</v>
      </c>
      <c r="C34" s="621" t="s">
        <v>115</v>
      </c>
      <c r="D34" s="623">
        <v>84000000</v>
      </c>
      <c r="E34" s="621" t="s">
        <v>115</v>
      </c>
      <c r="P34" s="612" t="s">
        <v>716</v>
      </c>
      <c r="Q34" s="634" t="s">
        <v>712</v>
      </c>
      <c r="R34" s="634" t="s">
        <v>713</v>
      </c>
      <c r="S34" s="634" t="s">
        <v>714</v>
      </c>
    </row>
    <row r="35" spans="2:19" ht="16.5">
      <c r="B35" s="620" t="s">
        <v>799</v>
      </c>
      <c r="C35" s="623">
        <v>6274567080</v>
      </c>
      <c r="D35" s="623">
        <v>9650540335</v>
      </c>
      <c r="E35" s="623">
        <v>7175954764</v>
      </c>
      <c r="H35" s="242" t="s">
        <v>4827</v>
      </c>
      <c r="I35"/>
      <c r="J35" s="640" t="s">
        <v>4828</v>
      </c>
      <c r="P35" s="641" t="s">
        <v>768</v>
      </c>
      <c r="Q35" s="642">
        <v>3676867</v>
      </c>
      <c r="R35" s="642">
        <v>4142105</v>
      </c>
      <c r="S35" s="642">
        <v>5348073</v>
      </c>
    </row>
    <row r="36" spans="2:19" ht="16.5">
      <c r="B36" s="620" t="s">
        <v>800</v>
      </c>
      <c r="C36" s="622">
        <v>2923969107</v>
      </c>
      <c r="D36" s="622">
        <v>2173282456</v>
      </c>
      <c r="E36" s="623">
        <v>2342508973</v>
      </c>
      <c r="H36" s="629"/>
      <c r="I36" s="629" t="s">
        <v>713</v>
      </c>
      <c r="J36" s="630" t="s">
        <v>714</v>
      </c>
      <c r="P36" s="641" t="s">
        <v>773</v>
      </c>
      <c r="Q36" s="642">
        <v>360691</v>
      </c>
      <c r="R36" s="642">
        <v>528732</v>
      </c>
      <c r="S36" s="642">
        <v>349692</v>
      </c>
    </row>
    <row r="37" spans="2:19" ht="16.5">
      <c r="B37" s="620" t="s">
        <v>801</v>
      </c>
      <c r="C37" s="623">
        <v>1166648000</v>
      </c>
      <c r="D37" s="623">
        <v>666656000</v>
      </c>
      <c r="E37" s="623">
        <v>166664000</v>
      </c>
      <c r="H37" s="632" t="s">
        <v>4737</v>
      </c>
      <c r="I37" s="633">
        <v>377160</v>
      </c>
      <c r="J37" s="632">
        <v>348806</v>
      </c>
      <c r="P37" s="641" t="s">
        <v>776</v>
      </c>
      <c r="Q37" s="642">
        <v>762609</v>
      </c>
      <c r="R37" s="642">
        <v>980057</v>
      </c>
      <c r="S37" s="642">
        <v>1150949</v>
      </c>
    </row>
    <row r="38" spans="2:19" ht="16.5">
      <c r="B38" s="620" t="s">
        <v>802</v>
      </c>
      <c r="C38" s="623">
        <v>424336386</v>
      </c>
      <c r="D38" s="623"/>
      <c r="E38" s="623"/>
      <c r="H38" s="632" t="s">
        <v>74</v>
      </c>
      <c r="I38" s="633">
        <v>226734</v>
      </c>
      <c r="J38" s="632">
        <v>164797</v>
      </c>
      <c r="P38" s="612" t="s">
        <v>778</v>
      </c>
      <c r="Q38" s="624">
        <v>278006</v>
      </c>
      <c r="R38" s="624">
        <v>90980</v>
      </c>
      <c r="S38" s="624">
        <v>129930</v>
      </c>
    </row>
    <row r="39" spans="2:19" ht="16.5">
      <c r="B39" s="620" t="s">
        <v>803</v>
      </c>
      <c r="C39" s="623">
        <v>1027168399</v>
      </c>
      <c r="D39" s="623">
        <v>1129645101</v>
      </c>
      <c r="E39" s="623">
        <v>1731564689</v>
      </c>
      <c r="J39" s="643"/>
      <c r="P39" s="612" t="s">
        <v>781</v>
      </c>
      <c r="Q39" s="624">
        <v>128870</v>
      </c>
      <c r="R39" s="624">
        <v>72667</v>
      </c>
      <c r="S39" s="624">
        <v>119191</v>
      </c>
    </row>
    <row r="40" spans="2:19" ht="16.5">
      <c r="B40" s="620" t="s">
        <v>794</v>
      </c>
      <c r="C40" s="623">
        <v>20500000</v>
      </c>
      <c r="D40" s="623">
        <v>20500000</v>
      </c>
      <c r="E40" s="623">
        <v>33220000</v>
      </c>
      <c r="P40" s="644" t="s">
        <v>782</v>
      </c>
      <c r="Q40" s="645">
        <v>212845</v>
      </c>
      <c r="R40" s="645">
        <v>229369</v>
      </c>
      <c r="S40" s="645">
        <v>226962</v>
      </c>
    </row>
    <row r="41" spans="2:19" ht="16.5">
      <c r="B41" s="620" t="s">
        <v>799</v>
      </c>
      <c r="C41" s="623">
        <v>285316322</v>
      </c>
      <c r="D41" s="623">
        <v>356481355</v>
      </c>
      <c r="E41" s="623">
        <v>411060284</v>
      </c>
      <c r="P41" s="644" t="s">
        <v>784</v>
      </c>
      <c r="Q41" s="645">
        <v>204693</v>
      </c>
      <c r="R41" s="645">
        <v>220505</v>
      </c>
      <c r="S41" s="645">
        <v>190198</v>
      </c>
    </row>
    <row r="42" spans="2:19" ht="16.5">
      <c r="B42" s="620" t="s">
        <v>804</v>
      </c>
      <c r="C42" s="622">
        <v>22522598273</v>
      </c>
      <c r="D42" s="622">
        <v>27894687586</v>
      </c>
      <c r="E42" s="623">
        <v>38953176173</v>
      </c>
      <c r="P42" s="612" t="s">
        <v>786</v>
      </c>
      <c r="Q42" s="624">
        <v>31378</v>
      </c>
      <c r="R42" s="624">
        <v>52645</v>
      </c>
      <c r="S42" s="624">
        <v>59868</v>
      </c>
    </row>
    <row r="43" spans="2:19" ht="16.5">
      <c r="B43" s="620" t="s">
        <v>805</v>
      </c>
      <c r="C43" s="621"/>
      <c r="D43" s="621"/>
      <c r="E43" s="621"/>
      <c r="P43" s="612" t="s">
        <v>788</v>
      </c>
      <c r="Q43" s="624">
        <v>27364</v>
      </c>
      <c r="R43" s="624">
        <v>50984</v>
      </c>
      <c r="S43" s="624">
        <v>44660</v>
      </c>
    </row>
    <row r="44" spans="2:19" ht="16.5">
      <c r="B44" s="620" t="s">
        <v>806</v>
      </c>
      <c r="C44" s="621"/>
      <c r="D44" s="621"/>
      <c r="E44" s="621"/>
      <c r="P44" s="641" t="s">
        <v>790</v>
      </c>
      <c r="Q44" s="642">
        <v>1405880</v>
      </c>
      <c r="R44" s="642">
        <v>1059399</v>
      </c>
      <c r="S44" s="642">
        <v>1126020</v>
      </c>
    </row>
    <row r="45" spans="2:19" ht="16.5">
      <c r="B45" s="620" t="s">
        <v>807</v>
      </c>
      <c r="C45" s="623">
        <v>4499170000</v>
      </c>
      <c r="D45" s="623">
        <v>4499170000</v>
      </c>
      <c r="E45" s="623">
        <v>4499170000</v>
      </c>
      <c r="P45" s="612" t="s">
        <v>792</v>
      </c>
      <c r="Q45" s="624">
        <v>14000</v>
      </c>
      <c r="R45" s="624">
        <v>1700</v>
      </c>
      <c r="S45" s="624">
        <v>21900</v>
      </c>
    </row>
    <row r="46" spans="2:19" ht="16.5">
      <c r="B46" s="620" t="s">
        <v>808</v>
      </c>
      <c r="C46" s="622">
        <v>17461899148</v>
      </c>
      <c r="D46" s="622">
        <v>23643334524</v>
      </c>
      <c r="E46" s="623">
        <v>31248512177</v>
      </c>
      <c r="P46" s="612" t="s">
        <v>722</v>
      </c>
      <c r="Q46" s="624">
        <v>739141</v>
      </c>
      <c r="R46" s="624">
        <v>735479</v>
      </c>
      <c r="S46" s="624">
        <v>918065</v>
      </c>
    </row>
    <row r="47" spans="2:19">
      <c r="B47" s="620" t="s">
        <v>809</v>
      </c>
      <c r="C47" s="646" t="s">
        <v>810</v>
      </c>
      <c r="D47" s="622">
        <v>28142504524</v>
      </c>
      <c r="E47" s="623">
        <v>35747682177</v>
      </c>
      <c r="P47" s="647" t="s">
        <v>811</v>
      </c>
      <c r="Q47" s="636">
        <v>7842344</v>
      </c>
      <c r="R47" s="636">
        <v>8164622</v>
      </c>
      <c r="S47" s="636">
        <v>9685508</v>
      </c>
    </row>
    <row r="48" spans="2:19">
      <c r="B48" s="625" t="s">
        <v>812</v>
      </c>
      <c r="C48" s="626">
        <v>44483667421</v>
      </c>
      <c r="D48" s="626">
        <v>56037192110</v>
      </c>
      <c r="E48" s="627">
        <v>74700858350</v>
      </c>
    </row>
    <row r="49" spans="2:37">
      <c r="N49" s="613" t="s">
        <v>4829</v>
      </c>
      <c r="O49" s="614" t="s">
        <v>4830</v>
      </c>
      <c r="P49" s="615"/>
      <c r="Q49" s="615"/>
      <c r="R49" s="615"/>
      <c r="S49" s="615"/>
      <c r="T49" s="615"/>
      <c r="U49" s="615"/>
      <c r="V49" s="615"/>
      <c r="W49" s="615"/>
      <c r="X49" s="615"/>
      <c r="Y49" s="615"/>
      <c r="Z49" s="615"/>
      <c r="AA49" s="615"/>
      <c r="AB49" s="615"/>
      <c r="AC49" s="615"/>
      <c r="AD49" s="615"/>
      <c r="AE49" s="615"/>
      <c r="AF49" s="615"/>
      <c r="AG49" s="615"/>
      <c r="AH49" s="615"/>
      <c r="AI49" s="615"/>
      <c r="AJ49" s="615"/>
      <c r="AK49" s="615"/>
    </row>
    <row r="51" spans="2:37">
      <c r="P51" s="616" t="s">
        <v>716</v>
      </c>
      <c r="Q51" s="618" t="s">
        <v>712</v>
      </c>
      <c r="R51" s="619" t="s">
        <v>713</v>
      </c>
      <c r="S51" s="619" t="s">
        <v>714</v>
      </c>
    </row>
    <row r="52" spans="2:37" ht="16.5">
      <c r="B52" s="612" t="s">
        <v>4831</v>
      </c>
      <c r="C52" s="624">
        <v>470318</v>
      </c>
      <c r="E52" s="624">
        <v>389865</v>
      </c>
      <c r="P52" s="620" t="s">
        <v>813</v>
      </c>
      <c r="Q52" s="622">
        <v>22244923</v>
      </c>
      <c r="R52" s="623">
        <v>24162665</v>
      </c>
      <c r="S52" s="623">
        <v>23106072</v>
      </c>
    </row>
    <row r="53" spans="2:37" ht="16.5">
      <c r="B53" s="612" t="s">
        <v>4832</v>
      </c>
      <c r="D53" s="624">
        <v>2273370</v>
      </c>
      <c r="E53" s="624">
        <v>2325537</v>
      </c>
      <c r="P53" s="620" t="s">
        <v>768</v>
      </c>
      <c r="Q53" s="622">
        <v>35536269</v>
      </c>
      <c r="R53" s="623">
        <v>36337003</v>
      </c>
      <c r="S53" s="623">
        <v>39726471</v>
      </c>
    </row>
    <row r="54" spans="2:37">
      <c r="P54" s="620" t="s">
        <v>773</v>
      </c>
      <c r="Q54" s="622">
        <v>3039770</v>
      </c>
      <c r="R54" s="623">
        <v>3520246</v>
      </c>
      <c r="S54" s="623">
        <v>3280724</v>
      </c>
    </row>
    <row r="55" spans="2:37">
      <c r="P55" s="620" t="s">
        <v>776</v>
      </c>
      <c r="Q55" s="622">
        <v>7655203</v>
      </c>
      <c r="R55" s="623">
        <v>8137967</v>
      </c>
      <c r="S55" s="623">
        <v>8743718</v>
      </c>
    </row>
    <row r="56" spans="2:37">
      <c r="P56" s="620" t="s">
        <v>782</v>
      </c>
      <c r="Q56" s="622">
        <v>591547</v>
      </c>
      <c r="R56" s="623">
        <v>603894</v>
      </c>
      <c r="S56" s="623">
        <v>513603</v>
      </c>
    </row>
    <row r="57" spans="2:37">
      <c r="P57" s="620" t="s">
        <v>814</v>
      </c>
      <c r="Q57" s="622">
        <v>4216833</v>
      </c>
      <c r="R57" s="623">
        <v>4705160</v>
      </c>
      <c r="S57" s="623">
        <v>2878056</v>
      </c>
    </row>
    <row r="58" spans="2:37">
      <c r="P58" s="620" t="s">
        <v>815</v>
      </c>
      <c r="Q58" s="622">
        <v>3850270</v>
      </c>
      <c r="R58" s="623">
        <v>5754392</v>
      </c>
      <c r="S58" s="623">
        <v>6467971</v>
      </c>
    </row>
    <row r="59" spans="2:37">
      <c r="P59" s="620" t="s">
        <v>788</v>
      </c>
      <c r="Q59" s="622">
        <v>3381865</v>
      </c>
      <c r="R59" s="623">
        <v>3784683</v>
      </c>
      <c r="S59" s="623">
        <v>4177195</v>
      </c>
    </row>
    <row r="60" spans="2:37">
      <c r="P60" s="620" t="s">
        <v>790</v>
      </c>
      <c r="Q60" s="622">
        <v>2131998</v>
      </c>
      <c r="R60" s="623">
        <v>3653670</v>
      </c>
      <c r="S60" s="623">
        <v>3668922</v>
      </c>
    </row>
    <row r="61" spans="2:37">
      <c r="P61" s="620" t="s">
        <v>816</v>
      </c>
      <c r="Q61" s="622">
        <v>20207176</v>
      </c>
      <c r="R61" s="623">
        <v>31397617</v>
      </c>
      <c r="S61" s="623">
        <v>44643955</v>
      </c>
    </row>
    <row r="62" spans="2:37">
      <c r="P62" s="620" t="s">
        <v>817</v>
      </c>
      <c r="Q62" s="622">
        <v>3359263</v>
      </c>
      <c r="R62" s="623">
        <v>4603552</v>
      </c>
      <c r="S62" s="623">
        <v>2407425</v>
      </c>
    </row>
    <row r="63" spans="2:37">
      <c r="P63" s="620" t="s">
        <v>722</v>
      </c>
      <c r="Q63" s="622">
        <v>5740269</v>
      </c>
      <c r="R63" s="623">
        <v>5274219</v>
      </c>
      <c r="S63" s="623">
        <v>5650732</v>
      </c>
    </row>
    <row r="64" spans="2:37">
      <c r="P64" s="625" t="s">
        <v>818</v>
      </c>
      <c r="Q64" s="626">
        <v>111955386</v>
      </c>
      <c r="R64" s="627">
        <v>131935068</v>
      </c>
      <c r="S64" s="627">
        <v>145264844</v>
      </c>
    </row>
    <row r="65" spans="14:37">
      <c r="P65" s="648" t="s">
        <v>4833</v>
      </c>
    </row>
    <row r="67" spans="14:37">
      <c r="N67" s="613" t="s">
        <v>4834</v>
      </c>
      <c r="O67" s="614" t="s">
        <v>4835</v>
      </c>
      <c r="P67" s="615"/>
      <c r="Q67" s="615"/>
      <c r="R67" s="615"/>
      <c r="S67" s="615"/>
      <c r="T67" s="615"/>
      <c r="U67" s="615"/>
      <c r="V67" s="615"/>
      <c r="W67" s="615"/>
      <c r="X67" s="615"/>
      <c r="Y67" s="615"/>
      <c r="Z67" s="615"/>
      <c r="AA67" s="615"/>
      <c r="AB67" s="615"/>
      <c r="AC67" s="615"/>
      <c r="AD67" s="615"/>
      <c r="AE67" s="615"/>
      <c r="AF67" s="615"/>
      <c r="AG67" s="615"/>
      <c r="AH67" s="615"/>
      <c r="AI67" s="615"/>
      <c r="AJ67" s="615"/>
      <c r="AK67" s="615"/>
    </row>
    <row r="69" spans="14:37">
      <c r="P69" s="612" t="s">
        <v>819</v>
      </c>
      <c r="Q69" s="612" t="s">
        <v>820</v>
      </c>
      <c r="R69" s="612" t="s">
        <v>821</v>
      </c>
    </row>
    <row r="70" spans="14:37">
      <c r="P70" s="612" t="s">
        <v>822</v>
      </c>
    </row>
    <row r="71" spans="14:37">
      <c r="P71" s="612" t="s">
        <v>823</v>
      </c>
      <c r="Q71" s="649">
        <v>41446</v>
      </c>
      <c r="R71" s="612" t="s">
        <v>824</v>
      </c>
    </row>
    <row r="72" spans="14:37">
      <c r="P72" s="612" t="s">
        <v>825</v>
      </c>
      <c r="Q72" s="649"/>
      <c r="R72" s="612" t="s">
        <v>826</v>
      </c>
    </row>
    <row r="73" spans="14:37">
      <c r="P73" s="612" t="s">
        <v>827</v>
      </c>
      <c r="Q73" s="649"/>
    </row>
    <row r="74" spans="14:37">
      <c r="P74" s="612" t="s">
        <v>828</v>
      </c>
      <c r="Q74" s="649">
        <v>39324</v>
      </c>
      <c r="R74" s="612" t="s">
        <v>829</v>
      </c>
    </row>
    <row r="75" spans="14:37">
      <c r="P75" s="612" t="s">
        <v>830</v>
      </c>
      <c r="Q75" s="649">
        <v>40269</v>
      </c>
      <c r="R75" s="612" t="s">
        <v>831</v>
      </c>
    </row>
    <row r="76" spans="14:37">
      <c r="P76" s="612" t="s">
        <v>832</v>
      </c>
      <c r="Q76" s="649">
        <v>40909</v>
      </c>
      <c r="R76" s="612" t="s">
        <v>833</v>
      </c>
    </row>
    <row r="77" spans="14:37">
      <c r="P77" s="612" t="s">
        <v>834</v>
      </c>
      <c r="Q77" s="649">
        <v>40179</v>
      </c>
      <c r="R77" s="612" t="s">
        <v>835</v>
      </c>
    </row>
    <row r="78" spans="14:37">
      <c r="P78" s="612" t="s">
        <v>836</v>
      </c>
      <c r="Q78" s="649">
        <v>40817</v>
      </c>
      <c r="R78" s="612" t="s">
        <v>837</v>
      </c>
    </row>
    <row r="79" spans="14:37">
      <c r="P79" s="612" t="s">
        <v>838</v>
      </c>
      <c r="Q79" s="649">
        <v>40817</v>
      </c>
      <c r="R79" s="612" t="s">
        <v>839</v>
      </c>
    </row>
    <row r="80" spans="14:37">
      <c r="P80" s="612" t="s">
        <v>840</v>
      </c>
      <c r="Q80" s="649">
        <v>40544</v>
      </c>
      <c r="R80" s="612" t="s">
        <v>841</v>
      </c>
    </row>
    <row r="81" spans="16:18">
      <c r="P81" s="612" t="s">
        <v>842</v>
      </c>
      <c r="Q81" s="649">
        <v>40269</v>
      </c>
      <c r="R81" s="612" t="s">
        <v>843</v>
      </c>
    </row>
    <row r="82" spans="16:18">
      <c r="P82" s="612" t="s">
        <v>844</v>
      </c>
      <c r="Q82" s="649">
        <v>41683</v>
      </c>
      <c r="R82" s="612" t="s">
        <v>831</v>
      </c>
    </row>
    <row r="83" spans="16:18">
      <c r="P83" s="612" t="s">
        <v>845</v>
      </c>
      <c r="Q83" s="649">
        <v>42248</v>
      </c>
      <c r="R83" s="612" t="s">
        <v>846</v>
      </c>
    </row>
    <row r="84" spans="16:18">
      <c r="P84" s="612" t="s">
        <v>847</v>
      </c>
      <c r="Q84" s="649"/>
    </row>
    <row r="85" spans="16:18">
      <c r="P85" s="612" t="s">
        <v>848</v>
      </c>
      <c r="Q85" s="649">
        <v>40988</v>
      </c>
      <c r="R85" s="612" t="s">
        <v>849</v>
      </c>
    </row>
    <row r="86" spans="16:18">
      <c r="P86" s="612" t="s">
        <v>850</v>
      </c>
      <c r="Q86" s="649">
        <v>41628</v>
      </c>
      <c r="R86" s="612" t="s">
        <v>849</v>
      </c>
    </row>
    <row r="87" spans="16:18">
      <c r="P87" s="612" t="s">
        <v>851</v>
      </c>
      <c r="Q87" s="649">
        <v>41295</v>
      </c>
      <c r="R87" s="612" t="s">
        <v>852</v>
      </c>
    </row>
    <row r="88" spans="16:18">
      <c r="P88" s="612" t="s">
        <v>853</v>
      </c>
      <c r="Q88" s="649">
        <v>41306</v>
      </c>
      <c r="R88" s="612" t="s">
        <v>854</v>
      </c>
    </row>
    <row r="89" spans="16:18">
      <c r="P89" s="612" t="s">
        <v>855</v>
      </c>
      <c r="Q89" s="649">
        <v>43003</v>
      </c>
      <c r="R89" s="612" t="s">
        <v>856</v>
      </c>
    </row>
    <row r="90" spans="16:18">
      <c r="P90" s="612" t="s">
        <v>857</v>
      </c>
      <c r="Q90" s="649">
        <v>41300</v>
      </c>
      <c r="R90" s="612" t="s">
        <v>858</v>
      </c>
    </row>
    <row r="91" spans="16:18">
      <c r="P91" s="612" t="s">
        <v>859</v>
      </c>
      <c r="Q91" s="649">
        <v>41341</v>
      </c>
      <c r="R91" s="612" t="s">
        <v>860</v>
      </c>
    </row>
    <row r="92" spans="16:18">
      <c r="P92" s="612" t="s">
        <v>861</v>
      </c>
      <c r="Q92" s="649">
        <v>41359</v>
      </c>
      <c r="R92" s="612" t="s">
        <v>862</v>
      </c>
    </row>
    <row r="93" spans="16:18">
      <c r="P93" s="612" t="s">
        <v>863</v>
      </c>
      <c r="Q93" s="649">
        <v>41610</v>
      </c>
      <c r="R93" s="612" t="s">
        <v>864</v>
      </c>
    </row>
    <row r="94" spans="16:18">
      <c r="P94" s="612" t="s">
        <v>865</v>
      </c>
      <c r="Q94" s="649">
        <v>41610</v>
      </c>
      <c r="R94" s="612" t="s">
        <v>866</v>
      </c>
    </row>
    <row r="95" spans="16:18">
      <c r="P95" s="612" t="s">
        <v>867</v>
      </c>
      <c r="Q95" s="649">
        <v>42736</v>
      </c>
      <c r="R95" s="612" t="s">
        <v>868</v>
      </c>
    </row>
    <row r="96" spans="16:18">
      <c r="P96" s="612" t="s">
        <v>869</v>
      </c>
      <c r="Q96" s="649">
        <v>42121</v>
      </c>
      <c r="R96" s="612" t="s">
        <v>870</v>
      </c>
    </row>
    <row r="97" spans="16:18">
      <c r="P97" s="612" t="s">
        <v>871</v>
      </c>
      <c r="Q97" s="649">
        <v>42240</v>
      </c>
      <c r="R97" s="612" t="s">
        <v>872</v>
      </c>
    </row>
    <row r="98" spans="16:18">
      <c r="P98" s="612" t="s">
        <v>873</v>
      </c>
      <c r="Q98" s="649">
        <v>42979</v>
      </c>
      <c r="R98" s="612" t="s">
        <v>874</v>
      </c>
    </row>
    <row r="99" spans="16:18">
      <c r="P99" s="612" t="s">
        <v>875</v>
      </c>
      <c r="Q99" s="649">
        <v>43132</v>
      </c>
      <c r="R99" s="612" t="s">
        <v>874</v>
      </c>
    </row>
  </sheetData>
  <phoneticPr fontId="2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338D"/>
  </sheetPr>
  <dimension ref="B2:AJ62"/>
  <sheetViews>
    <sheetView workbookViewId="0">
      <selection activeCell="E16" sqref="E16"/>
    </sheetView>
  </sheetViews>
  <sheetFormatPr defaultRowHeight="16.5"/>
  <cols>
    <col min="1" max="1" width="9" style="122"/>
    <col min="2" max="2" width="18.75" style="122" bestFit="1" customWidth="1"/>
    <col min="3" max="5" width="13.25" style="122" bestFit="1" customWidth="1"/>
    <col min="6" max="6" width="9" style="122"/>
    <col min="7" max="7" width="18.125" style="122" customWidth="1"/>
    <col min="8" max="10" width="16" style="122" customWidth="1"/>
    <col min="11" max="12" width="1.5" style="122" customWidth="1"/>
    <col min="13" max="13" width="4.125" style="122" customWidth="1"/>
    <col min="14" max="14" width="22.5" style="122" customWidth="1"/>
    <col min="15" max="17" width="11.625" style="126" bestFit="1" customWidth="1"/>
    <col min="18" max="16384" width="9" style="122"/>
  </cols>
  <sheetData>
    <row r="2" spans="2:36">
      <c r="B2" s="121" t="s">
        <v>876</v>
      </c>
    </row>
    <row r="3" spans="2:36">
      <c r="M3" s="123" t="s">
        <v>877</v>
      </c>
      <c r="N3" s="124" t="s">
        <v>878</v>
      </c>
      <c r="O3" s="136"/>
      <c r="P3" s="136"/>
      <c r="Q3" s="136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</row>
    <row r="4" spans="2:36">
      <c r="B4" s="127" t="s">
        <v>879</v>
      </c>
      <c r="C4" s="137" t="s">
        <v>880</v>
      </c>
      <c r="D4" s="137" t="s">
        <v>881</v>
      </c>
      <c r="E4" s="137" t="s">
        <v>882</v>
      </c>
      <c r="G4" s="127" t="s">
        <v>883</v>
      </c>
      <c r="H4" s="128" t="s">
        <v>880</v>
      </c>
      <c r="I4" s="129" t="s">
        <v>881</v>
      </c>
      <c r="J4" s="129" t="s">
        <v>714</v>
      </c>
    </row>
    <row r="5" spans="2:36">
      <c r="B5" s="130" t="s">
        <v>884</v>
      </c>
      <c r="C5" s="138"/>
      <c r="D5" s="138"/>
      <c r="E5" s="138"/>
      <c r="G5" s="130" t="s">
        <v>86</v>
      </c>
      <c r="H5" s="131">
        <v>208983057688</v>
      </c>
      <c r="I5" s="132">
        <v>363389325209</v>
      </c>
      <c r="J5" s="139">
        <v>417764395612</v>
      </c>
      <c r="N5" s="122" t="s">
        <v>885</v>
      </c>
      <c r="O5" s="126" t="s">
        <v>712</v>
      </c>
      <c r="P5" s="126" t="s">
        <v>713</v>
      </c>
      <c r="Q5" s="126" t="s">
        <v>714</v>
      </c>
    </row>
    <row r="6" spans="2:36">
      <c r="B6" s="130" t="s">
        <v>719</v>
      </c>
      <c r="C6" s="131">
        <v>104047332371</v>
      </c>
      <c r="D6" s="132">
        <v>190884798471</v>
      </c>
      <c r="E6" s="132">
        <v>158517162487</v>
      </c>
      <c r="G6" s="130" t="s">
        <v>53</v>
      </c>
      <c r="H6" s="131">
        <v>189989017565</v>
      </c>
      <c r="I6" s="132">
        <v>316148167195</v>
      </c>
      <c r="J6" s="139">
        <v>361641573652</v>
      </c>
      <c r="N6" s="122" t="s">
        <v>886</v>
      </c>
      <c r="O6" s="126">
        <v>185299709</v>
      </c>
      <c r="P6" s="126">
        <v>348308604</v>
      </c>
      <c r="Q6" s="126">
        <v>363391344</v>
      </c>
    </row>
    <row r="7" spans="2:36">
      <c r="B7" s="130" t="s">
        <v>887</v>
      </c>
      <c r="C7" s="132">
        <v>46689448</v>
      </c>
      <c r="D7" s="132">
        <v>6133341265</v>
      </c>
      <c r="E7" s="132">
        <v>54816356627</v>
      </c>
      <c r="G7" s="130" t="s">
        <v>54</v>
      </c>
      <c r="H7" s="131">
        <v>18994040123</v>
      </c>
      <c r="I7" s="132">
        <v>47241158014</v>
      </c>
      <c r="J7" s="139">
        <v>56122821960</v>
      </c>
      <c r="N7" s="122" t="s">
        <v>888</v>
      </c>
      <c r="O7" s="126">
        <v>23683349</v>
      </c>
      <c r="P7" s="126">
        <v>11432740</v>
      </c>
      <c r="Q7" s="126">
        <v>47655204</v>
      </c>
    </row>
    <row r="8" spans="2:36">
      <c r="B8" s="130" t="s">
        <v>889</v>
      </c>
      <c r="C8" s="132">
        <v>103032338503</v>
      </c>
      <c r="D8" s="132">
        <v>174746746385</v>
      </c>
      <c r="E8" s="132">
        <v>95397449381</v>
      </c>
      <c r="G8" s="130" t="s">
        <v>890</v>
      </c>
      <c r="H8" s="131">
        <v>2664470385</v>
      </c>
      <c r="I8" s="132">
        <v>3124737729</v>
      </c>
      <c r="J8" s="139">
        <v>5321619611</v>
      </c>
      <c r="N8" s="122" t="s">
        <v>891</v>
      </c>
      <c r="O8" s="126">
        <v>0</v>
      </c>
      <c r="P8" s="126">
        <v>3647981</v>
      </c>
      <c r="Q8" s="126">
        <v>6717848</v>
      </c>
    </row>
    <row r="9" spans="2:36">
      <c r="B9" s="130" t="s">
        <v>892</v>
      </c>
      <c r="C9" s="138" t="s">
        <v>115</v>
      </c>
      <c r="D9" s="132">
        <v>1258083848</v>
      </c>
      <c r="E9" s="132">
        <v>2748275642</v>
      </c>
      <c r="G9" s="130" t="s">
        <v>893</v>
      </c>
      <c r="H9" s="131">
        <v>7190265766</v>
      </c>
      <c r="I9" s="132">
        <v>9046014408</v>
      </c>
      <c r="J9" s="139">
        <v>12238315745</v>
      </c>
      <c r="N9" s="126" t="s">
        <v>894</v>
      </c>
      <c r="O9" s="126">
        <v>48028</v>
      </c>
      <c r="P9" s="126">
        <v>0</v>
      </c>
      <c r="Q9" s="126">
        <v>0</v>
      </c>
    </row>
    <row r="10" spans="2:36" ht="12">
      <c r="B10" s="130" t="s">
        <v>895</v>
      </c>
      <c r="C10" s="138">
        <v>0</v>
      </c>
      <c r="D10" s="132">
        <v>5398700154</v>
      </c>
      <c r="E10" s="132">
        <v>1314480000</v>
      </c>
      <c r="G10" s="130" t="s">
        <v>896</v>
      </c>
      <c r="H10" s="140">
        <v>93345042</v>
      </c>
      <c r="I10" s="141">
        <v>1685209405</v>
      </c>
      <c r="J10" s="142">
        <v>1673309158</v>
      </c>
      <c r="N10" s="135" t="s">
        <v>795</v>
      </c>
      <c r="O10" s="133">
        <v>209031086</v>
      </c>
      <c r="P10" s="133">
        <v>363389325</v>
      </c>
      <c r="Q10" s="133">
        <v>417764396</v>
      </c>
    </row>
    <row r="11" spans="2:36">
      <c r="B11" s="130" t="s">
        <v>897</v>
      </c>
      <c r="C11" s="138" t="s">
        <v>115</v>
      </c>
      <c r="D11" s="132">
        <v>51612373</v>
      </c>
      <c r="E11" s="132">
        <v>67741088</v>
      </c>
      <c r="G11" s="130" t="s">
        <v>898</v>
      </c>
      <c r="H11" s="131">
        <v>9045958930</v>
      </c>
      <c r="I11" s="132">
        <v>33385196472</v>
      </c>
      <c r="J11" s="139">
        <v>36889577446</v>
      </c>
    </row>
    <row r="12" spans="2:36" ht="12">
      <c r="B12" s="130" t="s">
        <v>899</v>
      </c>
      <c r="C12" s="132">
        <v>968304420</v>
      </c>
      <c r="D12" s="132">
        <v>3296314446</v>
      </c>
      <c r="E12" s="132">
        <v>4172859749</v>
      </c>
      <c r="G12" s="130" t="s">
        <v>59</v>
      </c>
      <c r="H12" s="131">
        <v>65189760</v>
      </c>
      <c r="I12" s="132">
        <v>27909820</v>
      </c>
      <c r="J12" s="139">
        <v>308892522</v>
      </c>
      <c r="O12" s="122"/>
      <c r="P12" s="122"/>
      <c r="Q12" s="122"/>
    </row>
    <row r="13" spans="2:36">
      <c r="B13" s="130" t="s">
        <v>750</v>
      </c>
      <c r="C13" s="131">
        <v>2906683983</v>
      </c>
      <c r="D13" s="132">
        <v>15278157642</v>
      </c>
      <c r="E13" s="132">
        <v>17736311735</v>
      </c>
      <c r="G13" s="130" t="s">
        <v>87</v>
      </c>
      <c r="H13" s="131">
        <v>219824430</v>
      </c>
      <c r="I13" s="132">
        <v>455483547</v>
      </c>
      <c r="J13" s="139">
        <v>473767207</v>
      </c>
      <c r="N13" s="122" t="s">
        <v>885</v>
      </c>
      <c r="O13" s="126" t="s">
        <v>712</v>
      </c>
      <c r="P13" s="126" t="s">
        <v>713</v>
      </c>
      <c r="Q13" s="126" t="s">
        <v>714</v>
      </c>
    </row>
    <row r="14" spans="2:36">
      <c r="B14" s="143" t="s">
        <v>900</v>
      </c>
      <c r="C14" s="132">
        <v>801928880</v>
      </c>
      <c r="D14" s="132">
        <v>4579611880</v>
      </c>
      <c r="E14" s="132">
        <v>4579611880</v>
      </c>
      <c r="G14" s="130" t="s">
        <v>88</v>
      </c>
      <c r="H14" s="131">
        <v>574488939</v>
      </c>
      <c r="I14" s="132">
        <v>266869864</v>
      </c>
      <c r="J14" s="139">
        <v>320887851</v>
      </c>
      <c r="N14" s="122" t="s">
        <v>901</v>
      </c>
      <c r="O14" s="126">
        <v>2551727</v>
      </c>
      <c r="P14" s="126">
        <v>1585034</v>
      </c>
      <c r="Q14" s="126">
        <v>7353708</v>
      </c>
    </row>
    <row r="15" spans="2:36">
      <c r="B15" s="143" t="s">
        <v>892</v>
      </c>
      <c r="C15" s="132">
        <v>439430000</v>
      </c>
      <c r="D15" s="132">
        <v>445867000</v>
      </c>
      <c r="E15" s="132">
        <v>30000</v>
      </c>
      <c r="G15" s="130" t="s">
        <v>89</v>
      </c>
      <c r="H15" s="131">
        <v>193259208</v>
      </c>
      <c r="I15" s="132">
        <v>360251218</v>
      </c>
      <c r="J15" s="139">
        <v>11503096780</v>
      </c>
      <c r="N15" s="122" t="s">
        <v>902</v>
      </c>
      <c r="O15" s="126">
        <v>8708050</v>
      </c>
      <c r="P15" s="126">
        <v>49767742</v>
      </c>
      <c r="Q15" s="126">
        <v>30275821</v>
      </c>
    </row>
    <row r="16" spans="2:36">
      <c r="B16" s="130" t="s">
        <v>903</v>
      </c>
      <c r="C16" s="132">
        <v>350868622</v>
      </c>
      <c r="D16" s="132">
        <v>431223893</v>
      </c>
      <c r="E16" s="132">
        <v>415595121</v>
      </c>
      <c r="G16" s="130" t="s">
        <v>113</v>
      </c>
      <c r="H16" s="131">
        <v>9272553991</v>
      </c>
      <c r="I16" s="132">
        <v>32864241391</v>
      </c>
      <c r="J16" s="139">
        <v>25542493832</v>
      </c>
      <c r="N16" s="122" t="s">
        <v>904</v>
      </c>
      <c r="P16" s="126">
        <v>9300000</v>
      </c>
      <c r="Q16" s="126">
        <v>1311590</v>
      </c>
    </row>
    <row r="17" spans="2:17" ht="12">
      <c r="B17" s="130" t="s">
        <v>905</v>
      </c>
      <c r="C17" s="132">
        <v>65875220</v>
      </c>
      <c r="D17" s="132">
        <v>8750942957</v>
      </c>
      <c r="E17" s="132">
        <v>11460039134</v>
      </c>
      <c r="G17" s="130" t="s">
        <v>62</v>
      </c>
      <c r="H17" s="131">
        <v>2029987063</v>
      </c>
      <c r="I17" s="132">
        <v>7230399589</v>
      </c>
      <c r="J17" s="139">
        <v>5383525751</v>
      </c>
      <c r="O17" s="122"/>
      <c r="P17" s="122"/>
      <c r="Q17" s="122"/>
    </row>
    <row r="18" spans="2:17" ht="12">
      <c r="B18" s="130" t="s">
        <v>906</v>
      </c>
      <c r="C18" s="132">
        <v>456135124</v>
      </c>
      <c r="D18" s="132">
        <v>1049405775</v>
      </c>
      <c r="E18" s="132">
        <v>1280869195</v>
      </c>
      <c r="G18" s="144" t="s">
        <v>90</v>
      </c>
      <c r="H18" s="145">
        <v>7242566928</v>
      </c>
      <c r="I18" s="146">
        <v>25633841802</v>
      </c>
      <c r="J18" s="147">
        <v>20158968081</v>
      </c>
      <c r="O18" s="122"/>
      <c r="P18" s="122"/>
      <c r="Q18" s="122"/>
    </row>
    <row r="19" spans="2:17" ht="12">
      <c r="B19" s="130" t="s">
        <v>899</v>
      </c>
      <c r="C19" s="141">
        <v>792446137</v>
      </c>
      <c r="D19" s="141">
        <v>21106137</v>
      </c>
      <c r="E19" s="141">
        <v>166405</v>
      </c>
      <c r="O19" s="122"/>
      <c r="P19" s="122"/>
      <c r="Q19" s="122"/>
    </row>
    <row r="20" spans="2:17" ht="12">
      <c r="B20" s="130" t="s">
        <v>665</v>
      </c>
      <c r="C20" s="131">
        <v>106954016354</v>
      </c>
      <c r="D20" s="132">
        <v>206162956113</v>
      </c>
      <c r="E20" s="132">
        <v>176253474222</v>
      </c>
      <c r="O20" s="122"/>
      <c r="P20" s="122"/>
      <c r="Q20" s="122"/>
    </row>
    <row r="21" spans="2:17" ht="12">
      <c r="B21" s="130" t="s">
        <v>907</v>
      </c>
      <c r="C21" s="148"/>
      <c r="D21" s="138"/>
      <c r="E21" s="138"/>
      <c r="O21" s="122"/>
      <c r="P21" s="122"/>
      <c r="Q21" s="122"/>
    </row>
    <row r="22" spans="2:17" ht="12">
      <c r="B22" s="130" t="s">
        <v>787</v>
      </c>
      <c r="C22" s="131">
        <v>87006073745</v>
      </c>
      <c r="D22" s="132">
        <v>159999440818</v>
      </c>
      <c r="E22" s="132">
        <v>103157531136</v>
      </c>
      <c r="O22" s="122"/>
      <c r="P22" s="122"/>
      <c r="Q22" s="122"/>
    </row>
    <row r="23" spans="2:17" ht="12">
      <c r="B23" s="130" t="s">
        <v>908</v>
      </c>
      <c r="C23" s="132">
        <v>65013207324</v>
      </c>
      <c r="D23" s="132">
        <v>81211691026</v>
      </c>
      <c r="E23" s="132">
        <v>46977673054</v>
      </c>
      <c r="G23" s="149" t="s">
        <v>885</v>
      </c>
      <c r="H23" s="150" t="s">
        <v>712</v>
      </c>
      <c r="I23" s="150" t="s">
        <v>713</v>
      </c>
      <c r="J23" s="151" t="s">
        <v>714</v>
      </c>
      <c r="O23" s="122"/>
      <c r="P23" s="122"/>
      <c r="Q23" s="122"/>
    </row>
    <row r="24" spans="2:17" ht="12">
      <c r="B24" s="130" t="s">
        <v>909</v>
      </c>
      <c r="C24" s="132">
        <v>9145598595</v>
      </c>
      <c r="D24" s="132">
        <v>2198866726</v>
      </c>
      <c r="E24" s="132">
        <v>11983149372</v>
      </c>
      <c r="G24" s="152" t="s">
        <v>768</v>
      </c>
      <c r="H24" s="153">
        <v>5789983</v>
      </c>
      <c r="I24" s="153">
        <v>7742843</v>
      </c>
      <c r="J24" s="154">
        <v>9670769</v>
      </c>
      <c r="O24" s="122"/>
      <c r="P24" s="122"/>
      <c r="Q24" s="122"/>
    </row>
    <row r="25" spans="2:17" ht="12">
      <c r="B25" s="130" t="s">
        <v>910</v>
      </c>
      <c r="C25" s="132">
        <v>607877575</v>
      </c>
      <c r="D25" s="132">
        <v>484794451</v>
      </c>
      <c r="E25" s="132">
        <v>1471377321</v>
      </c>
      <c r="G25" s="152" t="s">
        <v>773</v>
      </c>
      <c r="H25" s="153">
        <v>388751</v>
      </c>
      <c r="I25" s="153">
        <v>559985</v>
      </c>
      <c r="J25" s="154">
        <v>719157</v>
      </c>
      <c r="O25" s="122"/>
      <c r="P25" s="122"/>
      <c r="Q25" s="122"/>
    </row>
    <row r="26" spans="2:17" ht="12">
      <c r="B26" s="130" t="s">
        <v>911</v>
      </c>
      <c r="C26" s="132">
        <v>11489599907</v>
      </c>
      <c r="D26" s="132">
        <v>68771961207</v>
      </c>
      <c r="E26" s="132">
        <v>38397160627</v>
      </c>
      <c r="G26" s="152" t="s">
        <v>776</v>
      </c>
      <c r="H26" s="153">
        <v>771218</v>
      </c>
      <c r="I26" s="153">
        <v>1052104</v>
      </c>
      <c r="J26" s="154">
        <v>1413278</v>
      </c>
      <c r="O26" s="122"/>
      <c r="P26" s="122"/>
      <c r="Q26" s="122"/>
    </row>
    <row r="27" spans="2:17" ht="12">
      <c r="B27" s="130" t="s">
        <v>912</v>
      </c>
      <c r="C27" s="141">
        <v>749790344</v>
      </c>
      <c r="D27" s="141">
        <v>7332127408</v>
      </c>
      <c r="E27" s="141">
        <v>2068379545</v>
      </c>
      <c r="G27" s="152" t="s">
        <v>790</v>
      </c>
      <c r="H27" s="153">
        <v>1391804</v>
      </c>
      <c r="I27" s="153">
        <v>2186739</v>
      </c>
      <c r="J27" s="154">
        <v>4181843</v>
      </c>
      <c r="O27" s="122"/>
      <c r="P27" s="122"/>
      <c r="Q27" s="122"/>
    </row>
    <row r="28" spans="2:17" ht="12">
      <c r="B28" s="130" t="s">
        <v>913</v>
      </c>
      <c r="C28" s="141">
        <v>0</v>
      </c>
      <c r="D28" s="141"/>
      <c r="E28" s="141">
        <v>2259791217</v>
      </c>
      <c r="G28" s="152" t="s">
        <v>784</v>
      </c>
      <c r="H28" s="153">
        <v>789181</v>
      </c>
      <c r="I28" s="153">
        <v>790086</v>
      </c>
      <c r="J28" s="154">
        <v>807189</v>
      </c>
      <c r="O28" s="122"/>
      <c r="P28" s="122"/>
      <c r="Q28" s="122"/>
    </row>
    <row r="29" spans="2:17" ht="12">
      <c r="B29" s="130" t="s">
        <v>800</v>
      </c>
      <c r="C29" s="131">
        <v>839272654</v>
      </c>
      <c r="D29" s="132">
        <v>1637874832</v>
      </c>
      <c r="E29" s="132">
        <v>8568757064</v>
      </c>
      <c r="G29" s="152" t="s">
        <v>914</v>
      </c>
      <c r="H29" s="155" t="s">
        <v>915</v>
      </c>
      <c r="I29" s="153">
        <v>535327</v>
      </c>
      <c r="J29" s="154">
        <v>726831</v>
      </c>
      <c r="O29" s="122"/>
      <c r="P29" s="122"/>
      <c r="Q29" s="122"/>
    </row>
    <row r="30" spans="2:17" ht="12">
      <c r="B30" s="143" t="s">
        <v>916</v>
      </c>
      <c r="C30" s="132">
        <v>262322436</v>
      </c>
      <c r="D30" s="132">
        <v>73296307</v>
      </c>
      <c r="E30" s="132">
        <v>254112953</v>
      </c>
      <c r="G30" s="152" t="s">
        <v>781</v>
      </c>
      <c r="H30" s="155" t="s">
        <v>917</v>
      </c>
      <c r="I30" s="153">
        <v>155080</v>
      </c>
      <c r="J30" s="154">
        <v>572888</v>
      </c>
      <c r="O30" s="122"/>
      <c r="P30" s="122"/>
      <c r="Q30" s="122"/>
    </row>
    <row r="31" spans="2:17" ht="12">
      <c r="B31" s="143" t="s">
        <v>910</v>
      </c>
      <c r="C31" s="132">
        <v>576950218</v>
      </c>
      <c r="D31" s="132">
        <v>1564578525</v>
      </c>
      <c r="E31" s="132">
        <v>2549075234</v>
      </c>
      <c r="G31" s="152" t="s">
        <v>778</v>
      </c>
      <c r="H31" s="155" t="s">
        <v>918</v>
      </c>
      <c r="I31" s="153">
        <v>167838</v>
      </c>
      <c r="J31" s="154">
        <v>188217</v>
      </c>
      <c r="O31" s="122"/>
      <c r="P31" s="122"/>
      <c r="Q31" s="122"/>
    </row>
    <row r="32" spans="2:17" ht="12">
      <c r="B32" s="130" t="s">
        <v>913</v>
      </c>
      <c r="C32" s="132">
        <v>0</v>
      </c>
      <c r="D32" s="132"/>
      <c r="E32" s="132">
        <v>5765568877</v>
      </c>
      <c r="G32" s="152" t="s">
        <v>919</v>
      </c>
      <c r="H32" s="155" t="s">
        <v>920</v>
      </c>
      <c r="I32" s="153">
        <v>89255</v>
      </c>
      <c r="J32" s="154">
        <v>97169</v>
      </c>
      <c r="O32" s="122"/>
      <c r="P32" s="122"/>
      <c r="Q32" s="122"/>
    </row>
    <row r="33" spans="2:17" ht="12">
      <c r="B33" s="143" t="s">
        <v>666</v>
      </c>
      <c r="C33" s="131">
        <v>87845346399</v>
      </c>
      <c r="D33" s="132">
        <v>161637315650</v>
      </c>
      <c r="E33" s="132">
        <v>111726288200</v>
      </c>
      <c r="G33" s="152" t="s">
        <v>782</v>
      </c>
      <c r="H33" s="155" t="s">
        <v>921</v>
      </c>
      <c r="I33" s="153">
        <v>127208</v>
      </c>
      <c r="J33" s="154">
        <v>135140</v>
      </c>
      <c r="O33" s="122"/>
      <c r="P33" s="122"/>
      <c r="Q33" s="122"/>
    </row>
    <row r="34" spans="2:17" ht="12">
      <c r="B34" s="143" t="s">
        <v>667</v>
      </c>
      <c r="C34" s="138"/>
      <c r="D34" s="138"/>
      <c r="E34" s="138"/>
      <c r="G34" s="152" t="s">
        <v>815</v>
      </c>
      <c r="H34" s="155" t="s">
        <v>922</v>
      </c>
      <c r="I34" s="153">
        <v>31066</v>
      </c>
      <c r="J34" s="154">
        <v>6188</v>
      </c>
      <c r="O34" s="122"/>
      <c r="P34" s="122"/>
      <c r="Q34" s="122"/>
    </row>
    <row r="35" spans="2:17" ht="12">
      <c r="B35" s="143" t="s">
        <v>923</v>
      </c>
      <c r="C35" s="132">
        <v>18000000000</v>
      </c>
      <c r="D35" s="132">
        <v>18000000000</v>
      </c>
      <c r="E35" s="132">
        <v>18000000000</v>
      </c>
      <c r="G35" s="152" t="s">
        <v>924</v>
      </c>
      <c r="H35" s="155" t="s">
        <v>925</v>
      </c>
      <c r="I35" s="153">
        <v>103203</v>
      </c>
      <c r="J35" s="154">
        <v>105438</v>
      </c>
      <c r="O35" s="122"/>
      <c r="P35" s="122"/>
      <c r="Q35" s="122"/>
    </row>
    <row r="36" spans="2:17" ht="12">
      <c r="B36" s="143" t="s">
        <v>926</v>
      </c>
      <c r="C36" s="132">
        <v>1108669955</v>
      </c>
      <c r="D36" s="132">
        <v>26525640463</v>
      </c>
      <c r="E36" s="132">
        <v>46527186022</v>
      </c>
      <c r="G36" s="152" t="s">
        <v>788</v>
      </c>
      <c r="H36" s="155" t="s">
        <v>927</v>
      </c>
      <c r="I36" s="153">
        <v>42309</v>
      </c>
      <c r="J36" s="154">
        <v>21151</v>
      </c>
      <c r="O36" s="122"/>
      <c r="P36" s="122"/>
      <c r="Q36" s="122"/>
    </row>
    <row r="37" spans="2:17" ht="12">
      <c r="B37" s="143" t="s">
        <v>668</v>
      </c>
      <c r="C37" s="131">
        <v>19108669955</v>
      </c>
      <c r="D37" s="132">
        <v>44525640463</v>
      </c>
      <c r="E37" s="132">
        <v>64527186022</v>
      </c>
      <c r="G37" s="152" t="s">
        <v>928</v>
      </c>
      <c r="H37" s="155" t="s">
        <v>929</v>
      </c>
      <c r="I37" s="153">
        <v>24568</v>
      </c>
      <c r="J37" s="154">
        <v>28981</v>
      </c>
      <c r="O37" s="122"/>
      <c r="P37" s="122"/>
      <c r="Q37" s="122"/>
    </row>
    <row r="38" spans="2:17" ht="12">
      <c r="B38" s="134" t="s">
        <v>930</v>
      </c>
      <c r="C38" s="145">
        <v>106954016354</v>
      </c>
      <c r="D38" s="146">
        <v>206162956113</v>
      </c>
      <c r="E38" s="146">
        <v>176253474222</v>
      </c>
      <c r="G38" s="152" t="s">
        <v>722</v>
      </c>
      <c r="H38" s="155" t="s">
        <v>931</v>
      </c>
      <c r="I38" s="153">
        <v>248351</v>
      </c>
      <c r="J38" s="154">
        <v>559006</v>
      </c>
      <c r="O38" s="122"/>
      <c r="P38" s="122"/>
      <c r="Q38" s="122"/>
    </row>
    <row r="39" spans="2:17" ht="12">
      <c r="G39" s="156" t="s">
        <v>811</v>
      </c>
      <c r="H39" s="157" t="s">
        <v>932</v>
      </c>
      <c r="I39" s="158">
        <v>13855962</v>
      </c>
      <c r="J39" s="159">
        <v>19233245</v>
      </c>
      <c r="O39" s="122"/>
      <c r="P39" s="122"/>
      <c r="Q39" s="122"/>
    </row>
    <row r="40" spans="2:17" ht="12">
      <c r="O40" s="122"/>
      <c r="P40" s="122"/>
      <c r="Q40" s="122"/>
    </row>
    <row r="41" spans="2:17" ht="12">
      <c r="O41" s="122"/>
      <c r="P41" s="122"/>
      <c r="Q41" s="122"/>
    </row>
    <row r="42" spans="2:17" ht="12">
      <c r="G42" s="127" t="s">
        <v>885</v>
      </c>
      <c r="H42" s="128" t="s">
        <v>712</v>
      </c>
      <c r="I42" s="129" t="s">
        <v>713</v>
      </c>
      <c r="J42" s="129" t="s">
        <v>714</v>
      </c>
      <c r="O42" s="122"/>
      <c r="P42" s="122"/>
      <c r="Q42" s="122"/>
    </row>
    <row r="43" spans="2:17">
      <c r="G43" s="152" t="s">
        <v>933</v>
      </c>
      <c r="H43" s="160">
        <v>2967860</v>
      </c>
      <c r="I43" s="161">
        <v>-5398700</v>
      </c>
      <c r="J43" s="161">
        <v>4084220</v>
      </c>
    </row>
    <row r="44" spans="2:17">
      <c r="G44" s="152" t="s">
        <v>934</v>
      </c>
      <c r="H44" s="160">
        <v>14898658</v>
      </c>
      <c r="I44" s="161">
        <v>16969399</v>
      </c>
      <c r="J44" s="161">
        <v>32972139</v>
      </c>
    </row>
    <row r="45" spans="2:17">
      <c r="G45" s="152" t="s">
        <v>768</v>
      </c>
      <c r="H45" s="160">
        <v>10737926</v>
      </c>
      <c r="I45" s="161">
        <v>14079484</v>
      </c>
      <c r="J45" s="161">
        <v>18231610</v>
      </c>
    </row>
    <row r="46" spans="2:17">
      <c r="G46" s="152" t="s">
        <v>773</v>
      </c>
      <c r="H46" s="160">
        <v>682593</v>
      </c>
      <c r="I46" s="161">
        <v>1041722</v>
      </c>
      <c r="J46" s="161">
        <v>1309547</v>
      </c>
    </row>
    <row r="47" spans="2:17">
      <c r="G47" s="152" t="s">
        <v>776</v>
      </c>
      <c r="H47" s="160">
        <v>1133287</v>
      </c>
      <c r="I47" s="161">
        <v>1270451</v>
      </c>
      <c r="J47" s="161">
        <v>1759654</v>
      </c>
    </row>
    <row r="48" spans="2:17">
      <c r="G48" s="152" t="s">
        <v>935</v>
      </c>
      <c r="H48" s="160">
        <v>151965335</v>
      </c>
      <c r="I48" s="161">
        <v>290321855</v>
      </c>
      <c r="J48" s="161">
        <v>297792145</v>
      </c>
    </row>
    <row r="49" spans="7:10">
      <c r="G49" s="152" t="s">
        <v>782</v>
      </c>
      <c r="H49" s="160">
        <v>168042</v>
      </c>
      <c r="I49" s="161">
        <v>159789</v>
      </c>
      <c r="J49" s="161">
        <v>2568313</v>
      </c>
    </row>
    <row r="50" spans="7:10">
      <c r="G50" s="152" t="s">
        <v>784</v>
      </c>
      <c r="H50" s="160">
        <v>1084631</v>
      </c>
      <c r="I50" s="161">
        <v>1279578</v>
      </c>
      <c r="J50" s="161">
        <v>1724421</v>
      </c>
    </row>
    <row r="51" spans="7:10">
      <c r="G51" s="152" t="s">
        <v>790</v>
      </c>
      <c r="H51" s="160">
        <v>11737153</v>
      </c>
      <c r="I51" s="161">
        <v>2989022</v>
      </c>
      <c r="J51" s="161">
        <v>6381004</v>
      </c>
    </row>
    <row r="52" spans="7:10">
      <c r="G52" s="152" t="s">
        <v>914</v>
      </c>
      <c r="H52" s="160">
        <v>688387</v>
      </c>
      <c r="I52" s="161">
        <v>1121931</v>
      </c>
      <c r="J52" s="161">
        <v>1810775</v>
      </c>
    </row>
    <row r="53" spans="7:10">
      <c r="G53" s="152" t="s">
        <v>924</v>
      </c>
      <c r="H53" s="160">
        <v>168033</v>
      </c>
      <c r="I53" s="161">
        <v>184756</v>
      </c>
      <c r="J53" s="161">
        <v>175156</v>
      </c>
    </row>
    <row r="54" spans="7:10">
      <c r="G54" s="152" t="s">
        <v>936</v>
      </c>
      <c r="H54" s="160">
        <v>822565</v>
      </c>
      <c r="I54" s="161">
        <v>869546</v>
      </c>
      <c r="J54" s="161">
        <v>605380</v>
      </c>
    </row>
    <row r="55" spans="7:10">
      <c r="G55" s="152" t="s">
        <v>781</v>
      </c>
      <c r="H55" s="160">
        <v>142377</v>
      </c>
      <c r="I55" s="161">
        <v>254623</v>
      </c>
      <c r="J55" s="161">
        <v>640563</v>
      </c>
    </row>
    <row r="56" spans="7:10">
      <c r="G56" s="152" t="s">
        <v>722</v>
      </c>
      <c r="H56" s="160">
        <v>2740252</v>
      </c>
      <c r="I56" s="161">
        <v>4860673</v>
      </c>
      <c r="J56" s="161">
        <v>10819891</v>
      </c>
    </row>
    <row r="57" spans="7:10">
      <c r="G57" s="162" t="s">
        <v>937</v>
      </c>
      <c r="H57" s="163">
        <v>199937099</v>
      </c>
      <c r="I57" s="164">
        <v>330004129</v>
      </c>
      <c r="J57" s="164">
        <v>380874818</v>
      </c>
    </row>
    <row r="59" spans="7:10">
      <c r="H59" s="242" t="s">
        <v>4827</v>
      </c>
      <c r="I59"/>
      <c r="J59" s="640" t="s">
        <v>4828</v>
      </c>
    </row>
    <row r="60" spans="7:10">
      <c r="H60" s="129"/>
      <c r="I60" s="129" t="s">
        <v>713</v>
      </c>
      <c r="J60" s="129" t="s">
        <v>714</v>
      </c>
    </row>
    <row r="61" spans="7:10">
      <c r="H61" s="657" t="s">
        <v>73</v>
      </c>
      <c r="I61" s="161">
        <v>112693</v>
      </c>
      <c r="J61" s="161">
        <v>143639</v>
      </c>
    </row>
    <row r="62" spans="7:10">
      <c r="H62" s="657" t="s">
        <v>4842</v>
      </c>
      <c r="I62" s="161">
        <v>47095</v>
      </c>
      <c r="J62" s="161">
        <v>2424674</v>
      </c>
    </row>
  </sheetData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37</vt:i4>
      </vt:variant>
      <vt:variant>
        <vt:lpstr>이름이 지정된 범위</vt:lpstr>
      </vt:variant>
      <vt:variant>
        <vt:i4>2</vt:i4>
      </vt:variant>
    </vt:vector>
  </HeadingPairs>
  <TitlesOfParts>
    <vt:vector size="39" baseType="lpstr">
      <vt:lpstr> Report</vt:lpstr>
      <vt:lpstr>Summary (2)</vt:lpstr>
      <vt:lpstr>Summary</vt:lpstr>
      <vt:lpstr>모집단 선정(HiEntech)</vt:lpstr>
      <vt:lpstr>모집단 선정(LHWS)</vt:lpstr>
      <vt:lpstr>GPCM</vt:lpstr>
      <vt:lpstr>2018</vt:lpstr>
      <vt:lpstr>2017</vt:lpstr>
      <vt:lpstr>2016</vt:lpstr>
      <vt:lpstr>남광토건</vt:lpstr>
      <vt:lpstr>세보엠이씨</vt:lpstr>
      <vt:lpstr>진흥기업</vt:lpstr>
      <vt:lpstr>코오롱글로벌</vt:lpstr>
      <vt:lpstr>현대건설</vt:lpstr>
      <vt:lpstr>태영건설</vt:lpstr>
      <vt:lpstr>우원개발</vt:lpstr>
      <vt:lpstr>삼부토건</vt:lpstr>
      <vt:lpstr>웰크론한텍</vt:lpstr>
      <vt:lpstr>인선이엔티</vt:lpstr>
      <vt:lpstr>코엔텍</vt:lpstr>
      <vt:lpstr>와이엔텍</vt:lpstr>
      <vt:lpstr>대림산업</vt:lpstr>
      <vt:lpstr>KG ETS</vt:lpstr>
      <vt:lpstr>제넨바이오</vt:lpstr>
      <vt:lpstr>SC엔지니어링</vt:lpstr>
      <vt:lpstr>일성건설</vt:lpstr>
      <vt:lpstr>KCC건설</vt:lpstr>
      <vt:lpstr>금화피에스시</vt:lpstr>
      <vt:lpstr>상지카일룸</vt:lpstr>
      <vt:lpstr>이테크건설</vt:lpstr>
      <vt:lpstr>삼일기업공사</vt:lpstr>
      <vt:lpstr>화성산업</vt:lpstr>
      <vt:lpstr>GS건설</vt:lpstr>
      <vt:lpstr>동부건설</vt:lpstr>
      <vt:lpstr>대상회사FS&gt;</vt:lpstr>
      <vt:lpstr>하이엔텍_Dart</vt:lpstr>
      <vt:lpstr>히타치_Dart</vt:lpstr>
      <vt:lpstr>' Report'!Print_Area</vt:lpstr>
      <vt:lpstr>Summary!Print_Area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Se-Min (KR/Deal Adv5)</dc:creator>
  <cp:lastModifiedBy>Kim, Yang-Tae (KR/Deal Adv5)</cp:lastModifiedBy>
  <cp:lastPrinted>2019-05-19T16:26:20Z</cp:lastPrinted>
  <dcterms:created xsi:type="dcterms:W3CDTF">2018-02-22T07:53:31Z</dcterms:created>
  <dcterms:modified xsi:type="dcterms:W3CDTF">2019-05-20T01:49:32Z</dcterms:modified>
</cp:coreProperties>
</file>