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N - 2021\SIM\Práctico\U5\"/>
    </mc:Choice>
  </mc:AlternateContent>
  <bookViews>
    <workbookView xWindow="0" yWindow="0" windowWidth="20490" windowHeight="7650" activeTab="6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54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5" l="1"/>
  <c r="O20" i="5"/>
  <c r="H20" i="5"/>
  <c r="G20" i="5"/>
  <c r="E20" i="5"/>
  <c r="W19" i="5"/>
  <c r="O19" i="5"/>
  <c r="E19" i="5"/>
  <c r="B19" i="5"/>
  <c r="U18" i="5"/>
  <c r="O18" i="5"/>
  <c r="L18" i="5"/>
  <c r="J18" i="5"/>
  <c r="E18" i="5"/>
  <c r="U17" i="5"/>
  <c r="O17" i="5"/>
  <c r="H17" i="5"/>
  <c r="G17" i="5"/>
  <c r="E17" i="5"/>
  <c r="D17" i="5"/>
  <c r="B17" i="5"/>
  <c r="O16" i="5"/>
  <c r="B16" i="5"/>
  <c r="S15" i="5"/>
  <c r="L15" i="5"/>
  <c r="J15" i="5"/>
  <c r="S14" i="5"/>
  <c r="O14" i="5"/>
  <c r="H14" i="5"/>
  <c r="G14" i="5"/>
  <c r="E14" i="5"/>
  <c r="D14" i="5"/>
  <c r="O13" i="5"/>
  <c r="B13" i="5"/>
  <c r="Q12" i="5"/>
  <c r="L12" i="5"/>
  <c r="J12" i="5"/>
  <c r="Q11" i="5"/>
  <c r="G11" i="5"/>
  <c r="H11" i="5" s="1"/>
  <c r="D11" i="5"/>
  <c r="E11" i="5" s="1"/>
  <c r="E12" i="5" s="1"/>
  <c r="D10" i="5"/>
  <c r="E10" i="5" s="1"/>
  <c r="V15" i="4" l="1"/>
  <c r="E15" i="4"/>
  <c r="D15" i="4"/>
  <c r="C15" i="4"/>
  <c r="B15" i="4"/>
  <c r="T14" i="4"/>
  <c r="E14" i="4"/>
  <c r="D14" i="4"/>
  <c r="R13" i="4"/>
  <c r="D13" i="4"/>
  <c r="E13" i="4" s="1"/>
  <c r="P12" i="4"/>
  <c r="P13" i="4" s="1"/>
  <c r="G12" i="4"/>
  <c r="H12" i="4" s="1"/>
  <c r="D12" i="4"/>
  <c r="E12" i="4" s="1"/>
  <c r="G10" i="4"/>
  <c r="D10" i="4"/>
  <c r="E9" i="4"/>
  <c r="B10" i="4" s="1"/>
  <c r="N10" i="4" s="1"/>
  <c r="D9" i="4"/>
  <c r="Q17" i="3"/>
  <c r="K17" i="3"/>
  <c r="H17" i="3"/>
  <c r="B17" i="3"/>
  <c r="O16" i="3"/>
  <c r="K16" i="3"/>
  <c r="H16" i="3"/>
  <c r="G16" i="3"/>
  <c r="E15" i="3"/>
  <c r="D15" i="3"/>
  <c r="B15" i="3"/>
  <c r="D14" i="3"/>
  <c r="E14" i="3"/>
  <c r="E13" i="3"/>
  <c r="D13" i="3"/>
  <c r="E12" i="3"/>
  <c r="D12" i="3"/>
  <c r="B12" i="3"/>
  <c r="E11" i="3"/>
  <c r="D11" i="3"/>
  <c r="M10" i="3"/>
  <c r="H10" i="3"/>
  <c r="G10" i="3"/>
  <c r="E10" i="3"/>
  <c r="D10" i="3"/>
  <c r="E9" i="3"/>
  <c r="D9" i="3"/>
  <c r="E10" i="4" l="1"/>
  <c r="H10" i="4"/>
  <c r="K18" i="2" l="1"/>
  <c r="H18" i="2"/>
  <c r="G18" i="2"/>
  <c r="B18" i="2"/>
  <c r="W17" i="2"/>
  <c r="L17" i="2"/>
  <c r="D17" i="2"/>
  <c r="E17" i="2" s="1"/>
  <c r="K16" i="2"/>
  <c r="K17" i="2" s="1"/>
  <c r="G16" i="2"/>
  <c r="H16" i="2" s="1"/>
  <c r="D15" i="2"/>
  <c r="E15" i="2" s="1"/>
  <c r="U14" i="2"/>
  <c r="D14" i="2"/>
  <c r="E14" i="2" s="1"/>
  <c r="K13" i="2"/>
  <c r="G13" i="2"/>
  <c r="H13" i="2" s="1"/>
  <c r="D12" i="2"/>
  <c r="Q11" i="2"/>
  <c r="D11" i="2"/>
  <c r="Q10" i="2"/>
  <c r="F10" i="2"/>
  <c r="G10" i="2" s="1"/>
  <c r="H10" i="2" s="1"/>
  <c r="D10" i="2"/>
  <c r="E10" i="2" s="1"/>
  <c r="B11" i="2" s="1"/>
  <c r="S11" i="2" s="1"/>
  <c r="D9" i="2"/>
  <c r="E9" i="2" s="1"/>
  <c r="K16" i="1"/>
  <c r="T16" i="1"/>
  <c r="H16" i="1"/>
  <c r="G16" i="1"/>
  <c r="K15" i="1"/>
  <c r="H15" i="1"/>
  <c r="G15" i="1"/>
  <c r="E14" i="1"/>
  <c r="D14" i="1"/>
  <c r="K13" i="1"/>
  <c r="H13" i="1"/>
  <c r="G13" i="1"/>
  <c r="E12" i="1"/>
  <c r="D12" i="1"/>
  <c r="P11" i="1"/>
  <c r="E11" i="1"/>
  <c r="D11" i="1"/>
  <c r="N10" i="1"/>
  <c r="H10" i="1"/>
  <c r="G10" i="1"/>
  <c r="E10" i="1"/>
  <c r="D10" i="1"/>
  <c r="B10" i="1"/>
  <c r="E9" i="1"/>
  <c r="D9" i="1"/>
  <c r="E11" i="2" l="1"/>
  <c r="B12" i="2" s="1"/>
  <c r="E12" i="2" s="1"/>
</calcChain>
</file>

<file path=xl/sharedStrings.xml><?xml version="1.0" encoding="utf-8"?>
<sst xmlns="http://schemas.openxmlformats.org/spreadsheetml/2006/main" count="645" uniqueCount="145">
  <si>
    <t>Eventos</t>
  </si>
  <si>
    <t>llegada_cliente</t>
  </si>
  <si>
    <t>EXP (U=15)</t>
  </si>
  <si>
    <t>X = -MEDIA * LN(1 - RND)</t>
  </si>
  <si>
    <t>fin_atencion_cliente</t>
  </si>
  <si>
    <t>U(8, 18)</t>
  </si>
  <si>
    <t>X = 8 + 10*RND</t>
  </si>
  <si>
    <t>Objetos</t>
  </si>
  <si>
    <t>Peluquero</t>
  </si>
  <si>
    <t>Cliente</t>
  </si>
  <si>
    <t>Estados:</t>
  </si>
  <si>
    <t>{Ocupado | Libre}</t>
  </si>
  <si>
    <t>{Siendo atendido (SA) | Esperando atención (EA)}</t>
  </si>
  <si>
    <t>Evento</t>
  </si>
  <si>
    <t>Reloj</t>
  </si>
  <si>
    <t>RND</t>
  </si>
  <si>
    <t>Próxima llegada</t>
  </si>
  <si>
    <t>Llegada</t>
  </si>
  <si>
    <t>Fin atención</t>
  </si>
  <si>
    <t>Fin atención cliente</t>
  </si>
  <si>
    <t>Objetos permanentes</t>
  </si>
  <si>
    <t>Estado</t>
  </si>
  <si>
    <t>Cola</t>
  </si>
  <si>
    <t>Estadísticas</t>
  </si>
  <si>
    <t>Objetos temporales</t>
  </si>
  <si>
    <t>Clientes</t>
  </si>
  <si>
    <t>Hora llegada</t>
  </si>
  <si>
    <t>Inicialización</t>
  </si>
  <si>
    <t>-</t>
  </si>
  <si>
    <t>Libre</t>
  </si>
  <si>
    <t>llegada_cliente (1)</t>
  </si>
  <si>
    <t>Ocupado</t>
  </si>
  <si>
    <t>SA</t>
  </si>
  <si>
    <t>AC Tiempo de espera</t>
  </si>
  <si>
    <t>Cantidad clientes esperando</t>
  </si>
  <si>
    <t>llegada_cliente (2)</t>
  </si>
  <si>
    <t>EA</t>
  </si>
  <si>
    <t>llegada_cliente (3)</t>
  </si>
  <si>
    <t>fin_atencion_cliente (1)</t>
  </si>
  <si>
    <t>Destrucción</t>
  </si>
  <si>
    <t>llegada_cliente (4)</t>
  </si>
  <si>
    <t>fin_atencion_cliente (2)</t>
  </si>
  <si>
    <t>fin_atencion_cliente (3)</t>
  </si>
  <si>
    <t>Destruccion</t>
  </si>
  <si>
    <t>Distribución</t>
  </si>
  <si>
    <t>Fórmula</t>
  </si>
  <si>
    <t>Objeto temporales</t>
  </si>
  <si>
    <t>Estados</t>
  </si>
  <si>
    <t>Objeto permanente</t>
  </si>
  <si>
    <t>EXP (U=10)</t>
  </si>
  <si>
    <t>X = -10 * LN(1 - RND)</t>
  </si>
  <si>
    <t>U(8,28)</t>
  </si>
  <si>
    <t>X = 8 + 20*RND</t>
  </si>
  <si>
    <t>{Libre | Ocupado}</t>
  </si>
  <si>
    <t>{Siendo atendido (SA) | Esperando Atención (EA)}</t>
  </si>
  <si>
    <t>RND Atención</t>
  </si>
  <si>
    <t>Atención</t>
  </si>
  <si>
    <t>AC Tiempo espera cliente</t>
  </si>
  <si>
    <t>Cantidad de clientes esperando</t>
  </si>
  <si>
    <t>Clientes que se fueron</t>
  </si>
  <si>
    <t>Clientes atendidos</t>
  </si>
  <si>
    <t>Cantidad de clientes total</t>
  </si>
  <si>
    <t>Hora de llegada</t>
  </si>
  <si>
    <t>Inicalización</t>
  </si>
  <si>
    <t>fin_atencion (1)</t>
  </si>
  <si>
    <t>llegada_cliente (5)</t>
  </si>
  <si>
    <t>fin_atencion (2)</t>
  </si>
  <si>
    <t>llegada_cliente (6)</t>
  </si>
  <si>
    <t>fin_atencion (4)</t>
  </si>
  <si>
    <t>U(1, 5)</t>
  </si>
  <si>
    <t>X = 1 + 4RND</t>
  </si>
  <si>
    <t>U = 15</t>
  </si>
  <si>
    <t>X = -15 + LN (1 - RND)</t>
  </si>
  <si>
    <t>Cajero</t>
  </si>
  <si>
    <t>{ SA | EA }</t>
  </si>
  <si>
    <t>RND Llegada cliente</t>
  </si>
  <si>
    <t>RND Atencion</t>
  </si>
  <si>
    <t>fin_atencion</t>
  </si>
  <si>
    <t>Estadisticas</t>
  </si>
  <si>
    <t>AC Tiempo ocupado cajero</t>
  </si>
  <si>
    <t>Tiempo llegada</t>
  </si>
  <si>
    <t>Tiempo Atención</t>
  </si>
  <si>
    <t>Tiempo atención</t>
  </si>
  <si>
    <t>llegada_auto</t>
  </si>
  <si>
    <t>U = 4</t>
  </si>
  <si>
    <t>X = -4 * LN ( 1 - RND)</t>
  </si>
  <si>
    <t>U (2, 6)</t>
  </si>
  <si>
    <t>X = 2 + 4RND</t>
  </si>
  <si>
    <t>Auto</t>
  </si>
  <si>
    <t>{SA | EA}</t>
  </si>
  <si>
    <t>{ Libre | Ocupado }</t>
  </si>
  <si>
    <t>Peaje</t>
  </si>
  <si>
    <t>AC Autos en sombra cuando llegan</t>
  </si>
  <si>
    <t>llegada_auto (1)</t>
  </si>
  <si>
    <t>llegada_auto (2)</t>
  </si>
  <si>
    <t>llegada_auto (3)</t>
  </si>
  <si>
    <t>llegada_auto (4)</t>
  </si>
  <si>
    <t>Cant autos</t>
  </si>
  <si>
    <t>llegada_auto (5)</t>
  </si>
  <si>
    <t>fin_cobro_sueldo</t>
  </si>
  <si>
    <t>fin_impresion_ticket</t>
  </si>
  <si>
    <t>EXP Neg</t>
  </si>
  <si>
    <t>X = -3 * LN (1 - RND)</t>
  </si>
  <si>
    <t>Uniforme</t>
  </si>
  <si>
    <t>X = 1.5 + RND</t>
  </si>
  <si>
    <t>Constante</t>
  </si>
  <si>
    <t>0,16 min</t>
  </si>
  <si>
    <t>Imprime ticket</t>
  </si>
  <si>
    <t>Imprime</t>
  </si>
  <si>
    <t>P</t>
  </si>
  <si>
    <t>P(AC)</t>
  </si>
  <si>
    <t>SI</t>
  </si>
  <si>
    <t>NO</t>
  </si>
  <si>
    <t>RND Llegada</t>
  </si>
  <si>
    <t>RND Cobro sueldo</t>
  </si>
  <si>
    <t>Tiempo cobro</t>
  </si>
  <si>
    <t>Fin tiempo cobro</t>
  </si>
  <si>
    <t>RND Imprime</t>
  </si>
  <si>
    <t>Tiempo impresión</t>
  </si>
  <si>
    <t>Fin impresión</t>
  </si>
  <si>
    <t>AC Tiempo permanencia</t>
  </si>
  <si>
    <t>fin_cobro (1)</t>
  </si>
  <si>
    <t>fin_impresion_ticket (1)</t>
  </si>
  <si>
    <t>fin_cobro (2)</t>
  </si>
  <si>
    <t>fin_impresion_ticket (2)</t>
  </si>
  <si>
    <t>fin_cobro (3)</t>
  </si>
  <si>
    <t>fin_impresión_ticket</t>
  </si>
  <si>
    <t>No lo entendí</t>
  </si>
  <si>
    <t>Tiempo Llegada</t>
  </si>
  <si>
    <t>ZONA 1</t>
  </si>
  <si>
    <t>llegada_camion (zona1)</t>
  </si>
  <si>
    <t>fin_reparacion_camion (zona1)</t>
  </si>
  <si>
    <t>RND2</t>
  </si>
  <si>
    <t>RND1</t>
  </si>
  <si>
    <t>Tiempo reparación</t>
  </si>
  <si>
    <t>Reparación</t>
  </si>
  <si>
    <t>ZONA 2</t>
  </si>
  <si>
    <t>llegada_camion (zona2)</t>
  </si>
  <si>
    <t>fin_reparacion_camion (zona2)</t>
  </si>
  <si>
    <t>Cola camiones</t>
  </si>
  <si>
    <t>Variables estadísticas</t>
  </si>
  <si>
    <t>Camion</t>
  </si>
  <si>
    <t>llegada_camion (zona_1 camion_1)</t>
  </si>
  <si>
    <t>llegada_camion (zona_2 camion_2)</t>
  </si>
  <si>
    <t>RND (llegada camion zona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</si>
</sst>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C2" sqref="C2"/>
    </sheetView>
  </sheetViews>
  <sheetFormatPr baseColWidth="10" defaultRowHeight="15" x14ac:dyDescent="0.25"/>
  <cols>
    <col min="1" max="1" width="22" bestFit="1" customWidth="1"/>
    <col min="3" max="3" width="22.85546875" bestFit="1" customWidth="1"/>
    <col min="11" max="11" width="15.5703125" customWidth="1"/>
    <col min="16" max="16" width="13.140625" customWidth="1"/>
  </cols>
  <sheetData>
    <row r="1" spans="1:20" x14ac:dyDescent="0.25">
      <c r="A1" t="s">
        <v>0</v>
      </c>
      <c r="E1" t="s">
        <v>7</v>
      </c>
    </row>
    <row r="2" spans="1:20" x14ac:dyDescent="0.25">
      <c r="A2" t="s">
        <v>1</v>
      </c>
      <c r="B2" t="s">
        <v>2</v>
      </c>
      <c r="C2" t="s">
        <v>3</v>
      </c>
      <c r="E2" t="s">
        <v>8</v>
      </c>
      <c r="F2" t="s">
        <v>10</v>
      </c>
      <c r="G2" t="s">
        <v>11</v>
      </c>
    </row>
    <row r="3" spans="1:20" ht="14.25" customHeight="1" x14ac:dyDescent="0.25">
      <c r="A3" t="s">
        <v>4</v>
      </c>
      <c r="B3" t="s">
        <v>5</v>
      </c>
      <c r="C3" t="s">
        <v>6</v>
      </c>
      <c r="E3" t="s">
        <v>9</v>
      </c>
      <c r="F3" t="s">
        <v>10</v>
      </c>
      <c r="G3" t="s">
        <v>12</v>
      </c>
    </row>
    <row r="4" spans="1:20" ht="14.25" customHeight="1" x14ac:dyDescent="0.25"/>
    <row r="5" spans="1:20" x14ac:dyDescent="0.25">
      <c r="A5" s="19" t="s">
        <v>13</v>
      </c>
      <c r="B5" s="19" t="s">
        <v>14</v>
      </c>
      <c r="C5" s="18" t="s">
        <v>0</v>
      </c>
      <c r="D5" s="18"/>
      <c r="E5" s="18"/>
      <c r="F5" s="18"/>
      <c r="G5" s="18"/>
      <c r="H5" s="18"/>
      <c r="I5" t="s">
        <v>20</v>
      </c>
      <c r="K5" s="18" t="s">
        <v>23</v>
      </c>
      <c r="L5" s="18"/>
      <c r="M5" s="18" t="s">
        <v>24</v>
      </c>
      <c r="N5" s="18"/>
      <c r="O5" s="18"/>
      <c r="P5" s="18"/>
      <c r="Q5" s="18"/>
      <c r="R5" s="18"/>
    </row>
    <row r="6" spans="1:20" ht="15" customHeight="1" x14ac:dyDescent="0.25">
      <c r="A6" s="19"/>
      <c r="B6" s="19"/>
      <c r="C6" s="18" t="s">
        <v>1</v>
      </c>
      <c r="D6" s="18"/>
      <c r="E6" s="18"/>
      <c r="F6" s="18" t="s">
        <v>4</v>
      </c>
      <c r="G6" s="18"/>
      <c r="H6" s="18"/>
      <c r="I6" s="19" t="s">
        <v>8</v>
      </c>
      <c r="J6" s="19"/>
      <c r="K6" s="19" t="s">
        <v>33</v>
      </c>
      <c r="L6" s="19" t="s">
        <v>34</v>
      </c>
      <c r="M6" s="18" t="s">
        <v>25</v>
      </c>
      <c r="N6" s="18"/>
      <c r="O6" s="18"/>
      <c r="P6" s="18"/>
      <c r="Q6" s="18"/>
      <c r="R6" s="18"/>
    </row>
    <row r="7" spans="1:20" s="1" customFormat="1" x14ac:dyDescent="0.25">
      <c r="A7" s="19"/>
      <c r="B7" s="19"/>
      <c r="C7" s="19" t="s">
        <v>15</v>
      </c>
      <c r="D7" s="19" t="s">
        <v>17</v>
      </c>
      <c r="E7" s="19" t="s">
        <v>16</v>
      </c>
      <c r="F7" s="19" t="s">
        <v>15</v>
      </c>
      <c r="G7" s="19" t="s">
        <v>18</v>
      </c>
      <c r="H7" s="19" t="s">
        <v>19</v>
      </c>
      <c r="I7" s="19"/>
      <c r="J7" s="19"/>
      <c r="K7" s="19"/>
      <c r="L7" s="19"/>
      <c r="M7" s="19">
        <v>1</v>
      </c>
      <c r="N7" s="19"/>
      <c r="O7" s="19">
        <v>2</v>
      </c>
      <c r="P7" s="19"/>
      <c r="Q7" s="19">
        <v>3</v>
      </c>
      <c r="R7" s="19"/>
      <c r="S7" s="1">
        <v>4</v>
      </c>
    </row>
    <row r="8" spans="1:20" x14ac:dyDescent="0.25">
      <c r="A8" s="19"/>
      <c r="B8" s="19"/>
      <c r="C8" s="19"/>
      <c r="D8" s="19"/>
      <c r="E8" s="19"/>
      <c r="F8" s="19"/>
      <c r="G8" s="19"/>
      <c r="H8" s="19"/>
      <c r="I8" t="s">
        <v>21</v>
      </c>
      <c r="J8" t="s">
        <v>22</v>
      </c>
      <c r="K8" s="19"/>
      <c r="L8" s="19"/>
      <c r="M8" t="s">
        <v>21</v>
      </c>
      <c r="N8" t="s">
        <v>26</v>
      </c>
      <c r="O8" t="s">
        <v>21</v>
      </c>
      <c r="P8" t="s">
        <v>26</v>
      </c>
      <c r="Q8" t="s">
        <v>21</v>
      </c>
      <c r="R8" t="s">
        <v>26</v>
      </c>
      <c r="S8" t="s">
        <v>21</v>
      </c>
      <c r="T8" t="s">
        <v>26</v>
      </c>
    </row>
    <row r="9" spans="1:20" x14ac:dyDescent="0.25">
      <c r="A9" t="s">
        <v>27</v>
      </c>
      <c r="B9">
        <v>0</v>
      </c>
      <c r="C9">
        <v>0.04</v>
      </c>
      <c r="D9" s="3">
        <f>-15 * LN(1 - C9)</f>
        <v>0.61232991780382751</v>
      </c>
      <c r="E9" s="3">
        <f>B9+D9</f>
        <v>0.61232991780382751</v>
      </c>
      <c r="F9" s="3" t="s">
        <v>28</v>
      </c>
      <c r="G9" s="3" t="s">
        <v>28</v>
      </c>
      <c r="H9" s="3" t="s">
        <v>28</v>
      </c>
      <c r="I9" t="s">
        <v>29</v>
      </c>
      <c r="J9">
        <v>0</v>
      </c>
      <c r="K9">
        <v>0</v>
      </c>
      <c r="L9">
        <v>0</v>
      </c>
    </row>
    <row r="10" spans="1:20" x14ac:dyDescent="0.25">
      <c r="A10" t="s">
        <v>30</v>
      </c>
      <c r="B10" s="3">
        <f>E9</f>
        <v>0.61232991780382751</v>
      </c>
      <c r="C10">
        <v>0.3</v>
      </c>
      <c r="D10" s="3">
        <f>-15 * LN(1 - C10)</f>
        <v>5.3501241590809867</v>
      </c>
      <c r="E10" s="4">
        <f>B10+D10</f>
        <v>5.9624540768848142</v>
      </c>
      <c r="F10">
        <v>0.71</v>
      </c>
      <c r="G10">
        <f>8+(10*F10)</f>
        <v>15.1</v>
      </c>
      <c r="H10" s="3">
        <f>G10+B10</f>
        <v>15.712329917803828</v>
      </c>
      <c r="I10" t="s">
        <v>31</v>
      </c>
      <c r="J10">
        <v>0</v>
      </c>
      <c r="K10">
        <v>0</v>
      </c>
      <c r="L10">
        <v>0</v>
      </c>
      <c r="M10" t="s">
        <v>32</v>
      </c>
      <c r="N10" s="3">
        <f>B10</f>
        <v>0.61232991780382751</v>
      </c>
    </row>
    <row r="11" spans="1:20" x14ac:dyDescent="0.25">
      <c r="A11" t="s">
        <v>35</v>
      </c>
      <c r="B11">
        <v>5.96</v>
      </c>
      <c r="C11">
        <v>0.33</v>
      </c>
      <c r="D11" s="3">
        <f>-15 * LN(1 - C11)</f>
        <v>6.0071634989568814</v>
      </c>
      <c r="E11" s="4">
        <f>B11+D11</f>
        <v>11.967163498956882</v>
      </c>
      <c r="F11" t="s">
        <v>28</v>
      </c>
      <c r="G11" t="s">
        <v>28</v>
      </c>
      <c r="H11">
        <v>15.71</v>
      </c>
      <c r="I11" t="s">
        <v>31</v>
      </c>
      <c r="J11">
        <v>1</v>
      </c>
      <c r="K11">
        <v>0</v>
      </c>
      <c r="L11">
        <v>1</v>
      </c>
      <c r="M11" t="s">
        <v>32</v>
      </c>
      <c r="N11">
        <v>0.61</v>
      </c>
      <c r="O11" t="s">
        <v>36</v>
      </c>
      <c r="P11">
        <f>B11</f>
        <v>5.96</v>
      </c>
    </row>
    <row r="12" spans="1:20" x14ac:dyDescent="0.25">
      <c r="A12" t="s">
        <v>37</v>
      </c>
      <c r="B12">
        <v>11.97</v>
      </c>
      <c r="C12">
        <v>0.23</v>
      </c>
      <c r="D12" s="3">
        <f>-15 * LN(1 - C12)</f>
        <v>3.9204714620161125</v>
      </c>
      <c r="E12" s="3">
        <f>B12+D12</f>
        <v>15.890471462016112</v>
      </c>
      <c r="F12" t="s">
        <v>28</v>
      </c>
      <c r="G12" t="s">
        <v>28</v>
      </c>
      <c r="H12" s="5">
        <v>15.71</v>
      </c>
      <c r="I12" t="s">
        <v>31</v>
      </c>
      <c r="J12">
        <v>2</v>
      </c>
      <c r="K12">
        <v>0</v>
      </c>
      <c r="L12">
        <v>2</v>
      </c>
      <c r="M12" t="s">
        <v>32</v>
      </c>
      <c r="N12">
        <v>0.61</v>
      </c>
      <c r="O12" t="s">
        <v>36</v>
      </c>
      <c r="P12">
        <v>5.96</v>
      </c>
      <c r="Q12" t="s">
        <v>36</v>
      </c>
      <c r="R12">
        <v>11.97</v>
      </c>
    </row>
    <row r="13" spans="1:20" x14ac:dyDescent="0.25">
      <c r="A13" t="s">
        <v>38</v>
      </c>
      <c r="B13">
        <v>15.71</v>
      </c>
      <c r="C13" t="s">
        <v>28</v>
      </c>
      <c r="D13" t="s">
        <v>28</v>
      </c>
      <c r="E13" s="5">
        <v>15.89</v>
      </c>
      <c r="F13">
        <v>0.84</v>
      </c>
      <c r="G13">
        <f>8 + (10*F13)</f>
        <v>16.399999999999999</v>
      </c>
      <c r="H13">
        <f>G13+B13</f>
        <v>32.11</v>
      </c>
      <c r="I13" t="s">
        <v>31</v>
      </c>
      <c r="J13">
        <v>1</v>
      </c>
      <c r="K13">
        <f>B13-P13</f>
        <v>9.75</v>
      </c>
      <c r="L13">
        <v>2</v>
      </c>
      <c r="M13" s="17" t="s">
        <v>39</v>
      </c>
      <c r="N13" s="17"/>
      <c r="O13" t="s">
        <v>32</v>
      </c>
      <c r="P13">
        <v>5.96</v>
      </c>
      <c r="Q13" t="s">
        <v>36</v>
      </c>
      <c r="R13">
        <v>11.97</v>
      </c>
    </row>
    <row r="14" spans="1:20" x14ac:dyDescent="0.25">
      <c r="A14" t="s">
        <v>40</v>
      </c>
      <c r="B14">
        <v>15.89</v>
      </c>
      <c r="C14">
        <v>0.91</v>
      </c>
      <c r="D14" s="3">
        <f>-15 * LN(1 - C14)</f>
        <v>36.119184129778084</v>
      </c>
      <c r="E14" s="3">
        <f>D14+B14</f>
        <v>52.009184129778085</v>
      </c>
      <c r="F14" t="s">
        <v>28</v>
      </c>
      <c r="G14" t="s">
        <v>28</v>
      </c>
      <c r="H14" s="5">
        <v>32.11</v>
      </c>
      <c r="I14" t="s">
        <v>31</v>
      </c>
      <c r="J14">
        <v>2</v>
      </c>
      <c r="K14">
        <v>9.75</v>
      </c>
      <c r="L14">
        <v>3</v>
      </c>
      <c r="O14" t="s">
        <v>32</v>
      </c>
      <c r="P14">
        <v>5.96</v>
      </c>
      <c r="Q14" t="s">
        <v>36</v>
      </c>
      <c r="R14">
        <v>11.97</v>
      </c>
      <c r="S14" t="s">
        <v>36</v>
      </c>
      <c r="T14">
        <v>15.89</v>
      </c>
    </row>
    <row r="15" spans="1:20" x14ac:dyDescent="0.25">
      <c r="A15" t="s">
        <v>41</v>
      </c>
      <c r="B15">
        <v>32.11</v>
      </c>
      <c r="C15" t="s">
        <v>28</v>
      </c>
      <c r="D15" t="s">
        <v>28</v>
      </c>
      <c r="E15">
        <v>52.01</v>
      </c>
      <c r="F15">
        <v>0.21</v>
      </c>
      <c r="G15">
        <f>8 + (10*F15)</f>
        <v>10.1</v>
      </c>
      <c r="H15" s="5">
        <f>G15+B15</f>
        <v>42.21</v>
      </c>
      <c r="I15" t="s">
        <v>31</v>
      </c>
      <c r="J15">
        <v>1</v>
      </c>
      <c r="K15">
        <f>K14+(B15-R15)</f>
        <v>29.89</v>
      </c>
      <c r="L15">
        <v>3</v>
      </c>
      <c r="O15" s="17" t="s">
        <v>39</v>
      </c>
      <c r="P15" s="17"/>
      <c r="Q15" t="s">
        <v>32</v>
      </c>
      <c r="R15">
        <v>11.97</v>
      </c>
      <c r="S15" t="s">
        <v>36</v>
      </c>
      <c r="T15">
        <v>15.89</v>
      </c>
    </row>
    <row r="16" spans="1:20" x14ac:dyDescent="0.25">
      <c r="A16" t="s">
        <v>42</v>
      </c>
      <c r="B16">
        <v>42.11</v>
      </c>
      <c r="C16" t="s">
        <v>28</v>
      </c>
      <c r="D16" t="s">
        <v>28</v>
      </c>
      <c r="E16" s="5">
        <v>52.01</v>
      </c>
      <c r="F16">
        <v>0.52</v>
      </c>
      <c r="G16">
        <f>8 + (10*F16)</f>
        <v>13.2</v>
      </c>
      <c r="H16">
        <f>G16+B16</f>
        <v>55.31</v>
      </c>
      <c r="I16" t="s">
        <v>31</v>
      </c>
      <c r="J16">
        <v>0</v>
      </c>
      <c r="K16">
        <f>K15+(B16-T16)</f>
        <v>56.11</v>
      </c>
      <c r="L16">
        <v>3</v>
      </c>
      <c r="Q16" s="17" t="s">
        <v>43</v>
      </c>
      <c r="R16" s="17"/>
      <c r="S16" t="s">
        <v>32</v>
      </c>
      <c r="T16">
        <f>T15</f>
        <v>15.89</v>
      </c>
    </row>
  </sheetData>
  <mergeCells count="23">
    <mergeCell ref="A5:A8"/>
    <mergeCell ref="B5:B8"/>
    <mergeCell ref="C5:H5"/>
    <mergeCell ref="C6:E6"/>
    <mergeCell ref="F6:H6"/>
    <mergeCell ref="C7:C8"/>
    <mergeCell ref="D7:D8"/>
    <mergeCell ref="E7:E8"/>
    <mergeCell ref="F7:F8"/>
    <mergeCell ref="G7:G8"/>
    <mergeCell ref="H7:H8"/>
    <mergeCell ref="I6:J7"/>
    <mergeCell ref="K6:K8"/>
    <mergeCell ref="L6:L8"/>
    <mergeCell ref="M7:N7"/>
    <mergeCell ref="M6:R6"/>
    <mergeCell ref="O15:P15"/>
    <mergeCell ref="Q16:R16"/>
    <mergeCell ref="K5:L5"/>
    <mergeCell ref="O7:P7"/>
    <mergeCell ref="Q7:R7"/>
    <mergeCell ref="M5:R5"/>
    <mergeCell ref="M13:N1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E18" sqref="E18"/>
    </sheetView>
  </sheetViews>
  <sheetFormatPr baseColWidth="10" defaultRowHeight="15" x14ac:dyDescent="0.25"/>
  <cols>
    <col min="1" max="1" width="21.5703125" customWidth="1"/>
    <col min="2" max="2" width="11.7109375" bestFit="1" customWidth="1"/>
    <col min="3" max="3" width="22.85546875" bestFit="1" customWidth="1"/>
    <col min="4" max="4" width="17.85546875" bestFit="1" customWidth="1"/>
    <col min="5" max="5" width="13.42578125" customWidth="1"/>
    <col min="6" max="6" width="18.7109375" bestFit="1" customWidth="1"/>
  </cols>
  <sheetData>
    <row r="1" spans="1:23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47</v>
      </c>
    </row>
    <row r="2" spans="1:23" s="1" customFormat="1" ht="90" x14ac:dyDescent="0.25">
      <c r="A2" s="1" t="s">
        <v>1</v>
      </c>
      <c r="B2" s="1" t="s">
        <v>49</v>
      </c>
      <c r="C2" s="1" t="s">
        <v>50</v>
      </c>
      <c r="D2" s="1" t="s">
        <v>8</v>
      </c>
      <c r="E2" s="1" t="s">
        <v>53</v>
      </c>
      <c r="F2" s="1" t="s">
        <v>9</v>
      </c>
      <c r="G2" s="1" t="s">
        <v>54</v>
      </c>
    </row>
    <row r="3" spans="1:23" s="1" customFormat="1" ht="30" x14ac:dyDescent="0.25">
      <c r="A3" s="1" t="s">
        <v>4</v>
      </c>
      <c r="B3" s="1" t="s">
        <v>51</v>
      </c>
      <c r="C3" s="1" t="s">
        <v>52</v>
      </c>
    </row>
    <row r="4" spans="1:23" s="1" customFormat="1" x14ac:dyDescent="0.25"/>
    <row r="5" spans="1:23" s="7" customFormat="1" x14ac:dyDescent="0.25">
      <c r="A5" s="19" t="s">
        <v>13</v>
      </c>
      <c r="B5" s="19" t="s">
        <v>14</v>
      </c>
      <c r="C5" s="19" t="s">
        <v>0</v>
      </c>
      <c r="D5" s="19"/>
      <c r="E5" s="19"/>
      <c r="F5" s="19"/>
      <c r="G5" s="19"/>
      <c r="H5" s="19"/>
      <c r="I5" s="20" t="s">
        <v>20</v>
      </c>
      <c r="J5" s="20"/>
      <c r="K5" s="20" t="s">
        <v>23</v>
      </c>
      <c r="L5" s="20"/>
      <c r="M5" s="20"/>
      <c r="N5" s="20"/>
      <c r="O5" s="20"/>
      <c r="P5" s="20" t="s">
        <v>24</v>
      </c>
      <c r="Q5" s="20"/>
      <c r="R5" s="20"/>
      <c r="S5" s="20"/>
      <c r="T5" s="20"/>
      <c r="U5" s="20"/>
      <c r="V5" s="20"/>
      <c r="W5" s="20"/>
    </row>
    <row r="6" spans="1:23" s="7" customFormat="1" x14ac:dyDescent="0.25">
      <c r="A6" s="19"/>
      <c r="B6" s="19"/>
      <c r="C6" s="20" t="s">
        <v>1</v>
      </c>
      <c r="D6" s="20"/>
      <c r="E6" s="20"/>
      <c r="F6" s="20" t="s">
        <v>4</v>
      </c>
      <c r="G6" s="20"/>
      <c r="H6" s="20"/>
      <c r="I6" s="20" t="s">
        <v>8</v>
      </c>
      <c r="J6" s="20"/>
      <c r="K6" s="19" t="s">
        <v>57</v>
      </c>
      <c r="L6" s="19" t="s">
        <v>58</v>
      </c>
      <c r="M6" s="19" t="s">
        <v>59</v>
      </c>
      <c r="N6" s="19" t="s">
        <v>60</v>
      </c>
      <c r="O6" s="19" t="s">
        <v>61</v>
      </c>
      <c r="P6" s="20" t="s">
        <v>9</v>
      </c>
      <c r="Q6" s="20"/>
      <c r="R6" s="20"/>
      <c r="S6" s="20"/>
      <c r="T6" s="20"/>
      <c r="U6" s="20"/>
      <c r="V6" s="20"/>
      <c r="W6" s="20"/>
    </row>
    <row r="7" spans="1:23" s="1" customFormat="1" x14ac:dyDescent="0.25">
      <c r="A7" s="19"/>
      <c r="B7" s="19"/>
      <c r="C7" s="19" t="s">
        <v>15</v>
      </c>
      <c r="D7" s="19" t="s">
        <v>17</v>
      </c>
      <c r="E7" s="19" t="s">
        <v>26</v>
      </c>
      <c r="F7" s="19" t="s">
        <v>55</v>
      </c>
      <c r="G7" s="19" t="s">
        <v>56</v>
      </c>
      <c r="H7" s="19" t="s">
        <v>18</v>
      </c>
      <c r="I7" s="19" t="s">
        <v>21</v>
      </c>
      <c r="J7" s="19" t="s">
        <v>22</v>
      </c>
      <c r="K7" s="19"/>
      <c r="L7" s="19"/>
      <c r="M7" s="19"/>
      <c r="N7" s="19"/>
      <c r="O7" s="19"/>
      <c r="P7" s="19">
        <v>1</v>
      </c>
      <c r="Q7" s="19"/>
      <c r="R7" s="19">
        <v>2</v>
      </c>
      <c r="S7" s="19"/>
      <c r="T7" s="19">
        <v>4</v>
      </c>
      <c r="U7" s="19"/>
      <c r="V7" s="19">
        <v>6</v>
      </c>
      <c r="W7" s="19"/>
    </row>
    <row r="8" spans="1:23" s="1" customFormat="1" ht="30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" t="s">
        <v>21</v>
      </c>
      <c r="Q8" s="1" t="s">
        <v>62</v>
      </c>
      <c r="R8" s="1" t="s">
        <v>21</v>
      </c>
      <c r="S8" s="1" t="s">
        <v>62</v>
      </c>
      <c r="T8" s="1" t="s">
        <v>21</v>
      </c>
      <c r="U8" s="1" t="s">
        <v>62</v>
      </c>
      <c r="V8" s="1" t="s">
        <v>21</v>
      </c>
      <c r="W8" s="1" t="s">
        <v>62</v>
      </c>
    </row>
    <row r="9" spans="1:23" x14ac:dyDescent="0.25">
      <c r="A9" s="1" t="s">
        <v>63</v>
      </c>
      <c r="B9" s="3">
        <v>0</v>
      </c>
      <c r="C9">
        <v>0.33</v>
      </c>
      <c r="D9" s="3">
        <f>-10*LN(1-C9)</f>
        <v>4.0047756659712537</v>
      </c>
      <c r="E9" s="3">
        <f>B9+D9</f>
        <v>4.0047756659712537</v>
      </c>
      <c r="F9" s="3" t="s">
        <v>28</v>
      </c>
      <c r="G9" s="3" t="s">
        <v>28</v>
      </c>
      <c r="H9" s="3" t="s">
        <v>28</v>
      </c>
      <c r="I9" s="3" t="s">
        <v>29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23" x14ac:dyDescent="0.25">
      <c r="A10" s="1" t="s">
        <v>30</v>
      </c>
      <c r="B10" s="3">
        <v>4</v>
      </c>
      <c r="C10">
        <v>0.01</v>
      </c>
      <c r="D10" s="3">
        <f>-10*LN(1-C10)</f>
        <v>0.10050335853501451</v>
      </c>
      <c r="E10" s="4">
        <f>D10+B10</f>
        <v>4.1005033585350148</v>
      </c>
      <c r="F10">
        <f>0.44</f>
        <v>0.44</v>
      </c>
      <c r="G10">
        <f>8+(20*F10)</f>
        <v>16.8</v>
      </c>
      <c r="H10" s="3">
        <f>G10+B10</f>
        <v>20.8</v>
      </c>
      <c r="I10" t="s">
        <v>31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32</v>
      </c>
      <c r="Q10" s="3">
        <f>B10</f>
        <v>4</v>
      </c>
    </row>
    <row r="11" spans="1:23" x14ac:dyDescent="0.25">
      <c r="A11" s="1" t="s">
        <v>35</v>
      </c>
      <c r="B11" s="3">
        <f>E10</f>
        <v>4.1005033585350148</v>
      </c>
      <c r="C11">
        <v>0.66</v>
      </c>
      <c r="D11" s="3">
        <f>-10*LN(1-C11)</f>
        <v>10.788096613719301</v>
      </c>
      <c r="E11" s="4">
        <f>D11+B11</f>
        <v>14.888599972254315</v>
      </c>
      <c r="F11" t="s">
        <v>28</v>
      </c>
      <c r="G11" t="s">
        <v>28</v>
      </c>
      <c r="H11">
        <v>20.8</v>
      </c>
      <c r="I11" t="s">
        <v>31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 t="s">
        <v>32</v>
      </c>
      <c r="Q11" s="3">
        <f>Q10</f>
        <v>4</v>
      </c>
      <c r="R11" t="s">
        <v>36</v>
      </c>
      <c r="S11" s="3">
        <f>B11</f>
        <v>4.1005033585350148</v>
      </c>
    </row>
    <row r="12" spans="1:23" x14ac:dyDescent="0.25">
      <c r="A12" s="1" t="s">
        <v>37</v>
      </c>
      <c r="B12" s="3">
        <f>E11</f>
        <v>14.888599972254315</v>
      </c>
      <c r="C12">
        <v>0.62</v>
      </c>
      <c r="D12" s="3">
        <f>-10*LN(1-C12)</f>
        <v>9.6758402626170561</v>
      </c>
      <c r="E12" s="3">
        <f>D12+B12</f>
        <v>24.56444023487137</v>
      </c>
      <c r="F12" t="s">
        <v>28</v>
      </c>
      <c r="G12" t="s">
        <v>28</v>
      </c>
      <c r="H12" s="5">
        <v>20.8</v>
      </c>
      <c r="I12" t="s">
        <v>31</v>
      </c>
      <c r="J12">
        <v>1</v>
      </c>
      <c r="K12">
        <v>0</v>
      </c>
      <c r="L12">
        <v>1</v>
      </c>
      <c r="M12">
        <v>1</v>
      </c>
      <c r="N12">
        <v>0</v>
      </c>
      <c r="O12">
        <v>3</v>
      </c>
      <c r="P12" t="s">
        <v>32</v>
      </c>
      <c r="Q12">
        <v>4</v>
      </c>
      <c r="R12" t="s">
        <v>36</v>
      </c>
      <c r="S12">
        <v>4.0999999999999996</v>
      </c>
    </row>
    <row r="13" spans="1:23" x14ac:dyDescent="0.25">
      <c r="A13" s="1" t="s">
        <v>64</v>
      </c>
      <c r="B13">
        <v>20.8</v>
      </c>
      <c r="C13" t="s">
        <v>28</v>
      </c>
      <c r="D13" t="s">
        <v>28</v>
      </c>
      <c r="E13" s="5">
        <v>24.56</v>
      </c>
      <c r="F13">
        <v>0.79</v>
      </c>
      <c r="G13">
        <f>8 + (F13*20)</f>
        <v>23.8</v>
      </c>
      <c r="H13">
        <f>G13+B13</f>
        <v>44.6</v>
      </c>
      <c r="I13" t="s">
        <v>31</v>
      </c>
      <c r="J13">
        <v>0</v>
      </c>
      <c r="K13">
        <f>B13-S13</f>
        <v>16.700000000000003</v>
      </c>
      <c r="L13">
        <v>1</v>
      </c>
      <c r="M13">
        <v>1</v>
      </c>
      <c r="N13">
        <v>1</v>
      </c>
      <c r="O13">
        <v>3</v>
      </c>
      <c r="P13" s="17"/>
      <c r="Q13" s="17"/>
      <c r="R13" t="s">
        <v>32</v>
      </c>
      <c r="S13">
        <v>4.0999999999999996</v>
      </c>
    </row>
    <row r="14" spans="1:23" x14ac:dyDescent="0.25">
      <c r="A14" s="1" t="s">
        <v>40</v>
      </c>
      <c r="B14" s="3">
        <v>24.56</v>
      </c>
      <c r="C14">
        <v>0.17</v>
      </c>
      <c r="D14" s="3">
        <f>-10*LN(1-C14)</f>
        <v>1.8632957819149349</v>
      </c>
      <c r="E14" s="4">
        <f>B14+D14</f>
        <v>26.423295781914934</v>
      </c>
      <c r="F14" t="s">
        <v>28</v>
      </c>
      <c r="G14" t="s">
        <v>28</v>
      </c>
      <c r="H14">
        <v>44.6</v>
      </c>
      <c r="I14" t="s">
        <v>31</v>
      </c>
      <c r="J14">
        <v>1</v>
      </c>
      <c r="K14">
        <v>16.7</v>
      </c>
      <c r="L14">
        <v>2</v>
      </c>
      <c r="M14">
        <v>1</v>
      </c>
      <c r="N14">
        <v>1</v>
      </c>
      <c r="O14">
        <v>4</v>
      </c>
      <c r="R14" t="s">
        <v>32</v>
      </c>
      <c r="S14">
        <v>4.0999999999999996</v>
      </c>
      <c r="T14" t="s">
        <v>36</v>
      </c>
      <c r="U14" s="3">
        <f>B14</f>
        <v>24.56</v>
      </c>
    </row>
    <row r="15" spans="1:23" x14ac:dyDescent="0.25">
      <c r="A15" s="1" t="s">
        <v>65</v>
      </c>
      <c r="B15" s="3">
        <v>26.42</v>
      </c>
      <c r="C15">
        <v>0.97</v>
      </c>
      <c r="D15" s="3">
        <f>-10*LN(1-C15)</f>
        <v>35.065578973199806</v>
      </c>
      <c r="E15" s="3">
        <f>D15+B15</f>
        <v>61.485578973199807</v>
      </c>
      <c r="F15" t="s">
        <v>28</v>
      </c>
      <c r="G15" t="s">
        <v>28</v>
      </c>
      <c r="H15" s="5">
        <v>44.6</v>
      </c>
      <c r="I15" t="s">
        <v>31</v>
      </c>
      <c r="J15">
        <v>1</v>
      </c>
      <c r="K15">
        <v>16.7</v>
      </c>
      <c r="L15">
        <v>2</v>
      </c>
      <c r="M15">
        <v>2</v>
      </c>
      <c r="N15">
        <v>1</v>
      </c>
      <c r="O15">
        <v>5</v>
      </c>
      <c r="R15" t="s">
        <v>32</v>
      </c>
      <c r="S15">
        <v>4.0999999999999996</v>
      </c>
      <c r="T15" t="s">
        <v>36</v>
      </c>
      <c r="U15">
        <v>24.56</v>
      </c>
    </row>
    <row r="16" spans="1:23" x14ac:dyDescent="0.25">
      <c r="A16" s="1" t="s">
        <v>66</v>
      </c>
      <c r="B16" s="3">
        <v>44.6</v>
      </c>
      <c r="C16" t="s">
        <v>28</v>
      </c>
      <c r="D16" t="s">
        <v>28</v>
      </c>
      <c r="E16" s="5">
        <v>61.49</v>
      </c>
      <c r="F16">
        <v>0.5</v>
      </c>
      <c r="G16">
        <f>8 + (F16*20)</f>
        <v>18</v>
      </c>
      <c r="H16" s="3">
        <f>G16+B16</f>
        <v>62.6</v>
      </c>
      <c r="I16" t="s">
        <v>31</v>
      </c>
      <c r="J16">
        <v>0</v>
      </c>
      <c r="K16" s="3">
        <f>K15+(B16-U16)</f>
        <v>36.74</v>
      </c>
      <c r="L16">
        <v>2</v>
      </c>
      <c r="M16">
        <v>2</v>
      </c>
      <c r="N16">
        <v>2</v>
      </c>
      <c r="O16">
        <v>5</v>
      </c>
      <c r="R16" s="17"/>
      <c r="S16" s="17"/>
      <c r="T16" t="s">
        <v>32</v>
      </c>
      <c r="U16">
        <v>24.56</v>
      </c>
    </row>
    <row r="17" spans="1:23" x14ac:dyDescent="0.25">
      <c r="A17" s="1" t="s">
        <v>67</v>
      </c>
      <c r="B17" s="3">
        <v>61.49</v>
      </c>
      <c r="C17">
        <v>0.71</v>
      </c>
      <c r="D17" s="3">
        <f>-10*LN(1-C17)</f>
        <v>12.378743560016172</v>
      </c>
      <c r="E17" s="3">
        <f>D17+B17</f>
        <v>73.868743560016171</v>
      </c>
      <c r="F17" t="s">
        <v>28</v>
      </c>
      <c r="G17" t="s">
        <v>28</v>
      </c>
      <c r="H17" s="5">
        <v>62.6</v>
      </c>
      <c r="I17" t="s">
        <v>31</v>
      </c>
      <c r="J17">
        <v>1</v>
      </c>
      <c r="K17" s="3">
        <f>K16</f>
        <v>36.74</v>
      </c>
      <c r="L17">
        <f>L16+1</f>
        <v>3</v>
      </c>
      <c r="M17">
        <v>2</v>
      </c>
      <c r="N17">
        <v>2</v>
      </c>
      <c r="O17">
        <v>6</v>
      </c>
      <c r="T17" t="s">
        <v>32</v>
      </c>
      <c r="U17">
        <v>24.56</v>
      </c>
      <c r="V17" t="s">
        <v>36</v>
      </c>
      <c r="W17" s="3">
        <f>B17</f>
        <v>61.49</v>
      </c>
    </row>
    <row r="18" spans="1:23" x14ac:dyDescent="0.25">
      <c r="A18" s="1" t="s">
        <v>68</v>
      </c>
      <c r="B18">
        <f>62.6</f>
        <v>62.6</v>
      </c>
      <c r="C18" t="s">
        <v>28</v>
      </c>
      <c r="D18" t="s">
        <v>28</v>
      </c>
      <c r="E18" s="5">
        <v>73.87</v>
      </c>
      <c r="F18">
        <v>0.27</v>
      </c>
      <c r="G18">
        <f>8 + (F18*20)</f>
        <v>13.4</v>
      </c>
      <c r="H18">
        <f>G18+B18</f>
        <v>76</v>
      </c>
      <c r="I18" t="s">
        <v>31</v>
      </c>
      <c r="J18">
        <v>0</v>
      </c>
      <c r="K18">
        <f>K17+(B18-W18)</f>
        <v>37.85</v>
      </c>
      <c r="L18">
        <v>3</v>
      </c>
      <c r="M18">
        <v>2</v>
      </c>
      <c r="N18">
        <v>3</v>
      </c>
      <c r="O18">
        <v>6</v>
      </c>
      <c r="T18" s="6"/>
      <c r="U18" s="6"/>
      <c r="V18" t="s">
        <v>36</v>
      </c>
      <c r="W18">
        <v>61.49</v>
      </c>
    </row>
  </sheetData>
  <mergeCells count="29">
    <mergeCell ref="L6:L8"/>
    <mergeCell ref="K6:K8"/>
    <mergeCell ref="A5:A8"/>
    <mergeCell ref="B5:B8"/>
    <mergeCell ref="C7:C8"/>
    <mergeCell ref="D7:D8"/>
    <mergeCell ref="F7:F8"/>
    <mergeCell ref="E7:E8"/>
    <mergeCell ref="C5:H5"/>
    <mergeCell ref="C6:E6"/>
    <mergeCell ref="H7:H8"/>
    <mergeCell ref="G7:G8"/>
    <mergeCell ref="F6:H6"/>
    <mergeCell ref="I7:I8"/>
    <mergeCell ref="P5:W5"/>
    <mergeCell ref="I5:J5"/>
    <mergeCell ref="P13:Q13"/>
    <mergeCell ref="R16:S16"/>
    <mergeCell ref="J7:J8"/>
    <mergeCell ref="I6:J6"/>
    <mergeCell ref="K5:O5"/>
    <mergeCell ref="P7:Q7"/>
    <mergeCell ref="R7:S7"/>
    <mergeCell ref="T7:U7"/>
    <mergeCell ref="V7:W7"/>
    <mergeCell ref="P6:W6"/>
    <mergeCell ref="O6:O8"/>
    <mergeCell ref="N6:N8"/>
    <mergeCell ref="M6:M8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2" workbookViewId="0">
      <selection activeCell="A5" sqref="A5:H8"/>
    </sheetView>
  </sheetViews>
  <sheetFormatPr baseColWidth="10" defaultRowHeight="15" x14ac:dyDescent="0.25"/>
  <cols>
    <col min="1" max="1" width="22.42578125" bestFit="1" customWidth="1"/>
    <col min="7" max="7" width="11.42578125" style="3"/>
  </cols>
  <sheetData>
    <row r="1" spans="1:25" x14ac:dyDescent="0.25">
      <c r="A1" t="s">
        <v>0</v>
      </c>
      <c r="E1" t="s">
        <v>7</v>
      </c>
    </row>
    <row r="2" spans="1:25" x14ac:dyDescent="0.25">
      <c r="A2" t="s">
        <v>4</v>
      </c>
      <c r="B2" t="s">
        <v>69</v>
      </c>
      <c r="C2" t="s">
        <v>70</v>
      </c>
      <c r="E2" t="s">
        <v>73</v>
      </c>
      <c r="F2" t="s">
        <v>53</v>
      </c>
    </row>
    <row r="3" spans="1:25" x14ac:dyDescent="0.25">
      <c r="A3" t="s">
        <v>1</v>
      </c>
      <c r="B3" t="s">
        <v>71</v>
      </c>
      <c r="C3" t="s">
        <v>72</v>
      </c>
      <c r="E3" t="s">
        <v>9</v>
      </c>
      <c r="F3" t="s">
        <v>74</v>
      </c>
    </row>
    <row r="5" spans="1:25" s="2" customFormat="1" ht="15.75" customHeight="1" x14ac:dyDescent="0.25">
      <c r="A5" s="21" t="s">
        <v>13</v>
      </c>
      <c r="B5" s="21" t="s">
        <v>14</v>
      </c>
      <c r="C5" s="21" t="s">
        <v>0</v>
      </c>
      <c r="D5" s="21"/>
      <c r="E5" s="21"/>
      <c r="F5" s="21"/>
      <c r="G5" s="21"/>
      <c r="H5" s="21"/>
      <c r="I5" s="21" t="s">
        <v>20</v>
      </c>
      <c r="J5" s="21"/>
      <c r="K5" s="8" t="s">
        <v>23</v>
      </c>
      <c r="L5" s="21" t="s">
        <v>24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" customFormat="1" x14ac:dyDescent="0.25">
      <c r="A6" s="21"/>
      <c r="B6" s="21"/>
      <c r="C6" s="21" t="s">
        <v>1</v>
      </c>
      <c r="D6" s="21"/>
      <c r="E6" s="21"/>
      <c r="F6" s="21" t="s">
        <v>77</v>
      </c>
      <c r="G6" s="21"/>
      <c r="H6" s="21"/>
      <c r="I6" s="21" t="s">
        <v>73</v>
      </c>
      <c r="J6" s="21"/>
      <c r="K6" s="21" t="s">
        <v>79</v>
      </c>
      <c r="L6" s="21" t="s">
        <v>9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" customFormat="1" x14ac:dyDescent="0.25">
      <c r="A7" s="21"/>
      <c r="B7" s="21"/>
      <c r="C7" s="21" t="s">
        <v>75</v>
      </c>
      <c r="D7" s="21" t="s">
        <v>17</v>
      </c>
      <c r="E7" s="21" t="s">
        <v>26</v>
      </c>
      <c r="F7" s="21" t="s">
        <v>76</v>
      </c>
      <c r="G7" s="22" t="s">
        <v>56</v>
      </c>
      <c r="H7" s="21" t="s">
        <v>18</v>
      </c>
      <c r="I7" s="21" t="s">
        <v>21</v>
      </c>
      <c r="J7" s="21" t="s">
        <v>22</v>
      </c>
      <c r="K7" s="21"/>
      <c r="L7" s="21">
        <v>1</v>
      </c>
      <c r="M7" s="21"/>
      <c r="N7" s="21">
        <v>2</v>
      </c>
      <c r="O7" s="21"/>
      <c r="P7" s="21">
        <v>3</v>
      </c>
      <c r="Q7" s="21"/>
      <c r="R7" s="21">
        <v>4</v>
      </c>
      <c r="S7" s="21"/>
      <c r="T7" s="21">
        <v>5</v>
      </c>
      <c r="U7" s="21"/>
      <c r="V7" s="21">
        <v>6</v>
      </c>
      <c r="W7" s="21"/>
      <c r="X7" s="21">
        <v>7</v>
      </c>
      <c r="Y7" s="21"/>
    </row>
    <row r="8" spans="1:25" s="2" customFormat="1" ht="30" x14ac:dyDescent="0.25">
      <c r="A8" s="21"/>
      <c r="B8" s="21"/>
      <c r="C8" s="21"/>
      <c r="D8" s="21"/>
      <c r="E8" s="21"/>
      <c r="F8" s="21"/>
      <c r="G8" s="22"/>
      <c r="H8" s="21"/>
      <c r="I8" s="21"/>
      <c r="J8" s="21"/>
      <c r="K8" s="21"/>
      <c r="L8" s="8" t="s">
        <v>21</v>
      </c>
      <c r="M8" s="8" t="s">
        <v>81</v>
      </c>
      <c r="N8" s="8" t="s">
        <v>21</v>
      </c>
      <c r="O8" s="8" t="s">
        <v>82</v>
      </c>
      <c r="P8" s="8" t="s">
        <v>21</v>
      </c>
      <c r="Q8" s="8" t="s">
        <v>82</v>
      </c>
      <c r="R8" s="8" t="s">
        <v>21</v>
      </c>
      <c r="S8" s="8" t="s">
        <v>82</v>
      </c>
      <c r="T8" s="24"/>
      <c r="U8" s="25"/>
      <c r="V8" s="24"/>
      <c r="W8" s="25"/>
      <c r="X8" s="24"/>
      <c r="Y8" s="25"/>
    </row>
    <row r="9" spans="1:25" x14ac:dyDescent="0.25">
      <c r="A9" s="9" t="s">
        <v>27</v>
      </c>
      <c r="B9" s="9">
        <v>0</v>
      </c>
      <c r="C9" s="9">
        <v>0.35</v>
      </c>
      <c r="D9" s="9">
        <f t="shared" ref="D9:D15" si="0" xml:space="preserve"> 1 + (4*C9)</f>
        <v>2.4</v>
      </c>
      <c r="E9" s="9">
        <f>B9+D9</f>
        <v>2.4</v>
      </c>
      <c r="F9" s="9" t="s">
        <v>28</v>
      </c>
      <c r="G9" s="10" t="s">
        <v>28</v>
      </c>
      <c r="H9" s="9" t="s">
        <v>28</v>
      </c>
      <c r="I9" s="9" t="s">
        <v>29</v>
      </c>
      <c r="J9" s="9">
        <v>0</v>
      </c>
      <c r="K9" s="9">
        <v>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9" t="s">
        <v>30</v>
      </c>
      <c r="B10" s="9">
        <v>2.4</v>
      </c>
      <c r="C10" s="9">
        <v>0.34</v>
      </c>
      <c r="D10" s="9">
        <f t="shared" si="0"/>
        <v>2.3600000000000003</v>
      </c>
      <c r="E10" s="11">
        <f t="shared" ref="E10:E15" si="1">D10+B10</f>
        <v>4.76</v>
      </c>
      <c r="F10" s="9">
        <v>0.72</v>
      </c>
      <c r="G10" s="10">
        <f xml:space="preserve"> - 15 * LN(1-F10)</f>
        <v>19.09448513719331</v>
      </c>
      <c r="H10" s="10">
        <f>G10+B10</f>
        <v>21.494485137193308</v>
      </c>
      <c r="I10" s="9" t="s">
        <v>31</v>
      </c>
      <c r="J10" s="9">
        <v>0</v>
      </c>
      <c r="K10" s="9">
        <v>0</v>
      </c>
      <c r="L10" s="9" t="s">
        <v>32</v>
      </c>
      <c r="M10" s="9">
        <f>B10</f>
        <v>2.4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9" t="s">
        <v>35</v>
      </c>
      <c r="B11" s="9">
        <v>4.76</v>
      </c>
      <c r="C11" s="9">
        <v>0.16</v>
      </c>
      <c r="D11" s="9">
        <f t="shared" si="0"/>
        <v>1.6400000000000001</v>
      </c>
      <c r="E11" s="11">
        <f t="shared" si="1"/>
        <v>6.4</v>
      </c>
      <c r="F11" s="9" t="s">
        <v>28</v>
      </c>
      <c r="G11" s="10" t="s">
        <v>28</v>
      </c>
      <c r="H11" s="9">
        <v>21.49</v>
      </c>
      <c r="I11" s="9" t="s">
        <v>31</v>
      </c>
      <c r="J11" s="9">
        <v>1</v>
      </c>
      <c r="K11" s="9">
        <v>0</v>
      </c>
      <c r="L11" s="9" t="s">
        <v>32</v>
      </c>
      <c r="M11" s="9">
        <v>2.4</v>
      </c>
      <c r="N11" s="9" t="s">
        <v>36</v>
      </c>
      <c r="O11" s="9" t="s">
        <v>28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9" t="s">
        <v>37</v>
      </c>
      <c r="B12" s="9">
        <f>E11</f>
        <v>6.4</v>
      </c>
      <c r="C12" s="9">
        <v>0.21</v>
      </c>
      <c r="D12" s="9">
        <f t="shared" si="0"/>
        <v>1.8399999999999999</v>
      </c>
      <c r="E12" s="11">
        <f t="shared" si="1"/>
        <v>8.24</v>
      </c>
      <c r="F12" s="9" t="s">
        <v>28</v>
      </c>
      <c r="G12" s="10" t="s">
        <v>28</v>
      </c>
      <c r="H12" s="9">
        <v>21.49</v>
      </c>
      <c r="I12" s="9" t="s">
        <v>31</v>
      </c>
      <c r="J12" s="9">
        <v>2</v>
      </c>
      <c r="K12" s="9">
        <v>0</v>
      </c>
      <c r="L12" s="9" t="s">
        <v>32</v>
      </c>
      <c r="M12" s="9">
        <v>2.4</v>
      </c>
      <c r="N12" s="9" t="s">
        <v>36</v>
      </c>
      <c r="O12" s="9" t="s">
        <v>28</v>
      </c>
      <c r="P12" s="9" t="s">
        <v>36</v>
      </c>
      <c r="Q12" s="9" t="s">
        <v>28</v>
      </c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9" t="s">
        <v>40</v>
      </c>
      <c r="B13" s="9">
        <v>8.24</v>
      </c>
      <c r="C13" s="9">
        <v>0.93</v>
      </c>
      <c r="D13" s="9">
        <f t="shared" si="0"/>
        <v>4.7200000000000006</v>
      </c>
      <c r="E13" s="11">
        <f t="shared" si="1"/>
        <v>12.96</v>
      </c>
      <c r="F13" s="9" t="s">
        <v>28</v>
      </c>
      <c r="G13" s="10" t="s">
        <v>28</v>
      </c>
      <c r="H13" s="9">
        <v>21.49</v>
      </c>
      <c r="I13" s="9" t="s">
        <v>31</v>
      </c>
      <c r="J13" s="9">
        <v>3</v>
      </c>
      <c r="K13" s="9">
        <v>0</v>
      </c>
      <c r="L13" s="9" t="s">
        <v>32</v>
      </c>
      <c r="M13" s="9">
        <v>2.4</v>
      </c>
      <c r="N13" s="9" t="s">
        <v>36</v>
      </c>
      <c r="O13" s="9" t="s">
        <v>28</v>
      </c>
      <c r="P13" s="9" t="s">
        <v>36</v>
      </c>
      <c r="Q13" s="9" t="s">
        <v>28</v>
      </c>
      <c r="R13" s="9" t="s">
        <v>36</v>
      </c>
      <c r="S13" s="13" t="s">
        <v>28</v>
      </c>
      <c r="T13" s="9"/>
      <c r="U13" s="9"/>
      <c r="V13" s="9"/>
      <c r="W13" s="9"/>
      <c r="X13" s="9"/>
      <c r="Y13" s="9"/>
    </row>
    <row r="14" spans="1:25" x14ac:dyDescent="0.25">
      <c r="A14" s="9" t="s">
        <v>65</v>
      </c>
      <c r="B14" s="9">
        <v>12.96</v>
      </c>
      <c r="C14" s="9">
        <v>0.87</v>
      </c>
      <c r="D14" s="9">
        <f t="shared" si="0"/>
        <v>4.4800000000000004</v>
      </c>
      <c r="E14" s="11">
        <f t="shared" si="1"/>
        <v>17.440000000000001</v>
      </c>
      <c r="F14" s="9" t="s">
        <v>28</v>
      </c>
      <c r="G14" s="10" t="s">
        <v>28</v>
      </c>
      <c r="H14" s="9">
        <v>21.49</v>
      </c>
      <c r="I14" s="9" t="s">
        <v>31</v>
      </c>
      <c r="J14" s="9">
        <v>4</v>
      </c>
      <c r="K14" s="9">
        <v>0</v>
      </c>
      <c r="L14" s="9" t="s">
        <v>32</v>
      </c>
      <c r="M14" s="9">
        <v>2.4</v>
      </c>
      <c r="N14" s="9" t="s">
        <v>36</v>
      </c>
      <c r="O14" s="9" t="s">
        <v>28</v>
      </c>
      <c r="P14" s="9" t="s">
        <v>36</v>
      </c>
      <c r="Q14" s="9" t="s">
        <v>28</v>
      </c>
      <c r="R14" s="9" t="s">
        <v>36</v>
      </c>
      <c r="S14" s="13" t="s">
        <v>28</v>
      </c>
      <c r="T14" s="13" t="s">
        <v>36</v>
      </c>
      <c r="U14" s="13" t="s">
        <v>28</v>
      </c>
      <c r="V14" s="9"/>
      <c r="W14" s="9"/>
      <c r="X14" s="9"/>
      <c r="Y14" s="9"/>
    </row>
    <row r="15" spans="1:25" x14ac:dyDescent="0.25">
      <c r="A15" s="9" t="s">
        <v>67</v>
      </c>
      <c r="B15" s="9">
        <f>17.44</f>
        <v>17.440000000000001</v>
      </c>
      <c r="C15" s="9">
        <v>0.99</v>
      </c>
      <c r="D15" s="9">
        <f t="shared" si="0"/>
        <v>4.96</v>
      </c>
      <c r="E15" s="9">
        <f t="shared" si="1"/>
        <v>22.400000000000002</v>
      </c>
      <c r="F15" s="9" t="s">
        <v>28</v>
      </c>
      <c r="G15" s="10" t="s">
        <v>28</v>
      </c>
      <c r="H15" s="11">
        <v>21.49</v>
      </c>
      <c r="I15" s="9" t="s">
        <v>31</v>
      </c>
      <c r="J15" s="9">
        <v>5</v>
      </c>
      <c r="K15" s="9">
        <v>0</v>
      </c>
      <c r="L15" s="9" t="s">
        <v>32</v>
      </c>
      <c r="M15" s="9">
        <v>2.4</v>
      </c>
      <c r="N15" s="9" t="s">
        <v>36</v>
      </c>
      <c r="O15" s="9" t="s">
        <v>28</v>
      </c>
      <c r="P15" s="9" t="s">
        <v>36</v>
      </c>
      <c r="Q15" s="9" t="s">
        <v>28</v>
      </c>
      <c r="R15" s="9" t="s">
        <v>36</v>
      </c>
      <c r="S15" s="9" t="s">
        <v>28</v>
      </c>
      <c r="T15" s="9" t="s">
        <v>36</v>
      </c>
      <c r="U15" s="9" t="s">
        <v>28</v>
      </c>
      <c r="V15" s="9" t="s">
        <v>36</v>
      </c>
      <c r="W15" s="9" t="s">
        <v>28</v>
      </c>
      <c r="X15" s="9"/>
      <c r="Y15" s="9"/>
    </row>
    <row r="16" spans="1:25" x14ac:dyDescent="0.25">
      <c r="A16" s="9" t="s">
        <v>38</v>
      </c>
      <c r="B16" s="9">
        <v>21.49</v>
      </c>
      <c r="C16" s="9" t="s">
        <v>28</v>
      </c>
      <c r="D16" s="9" t="s">
        <v>28</v>
      </c>
      <c r="E16" s="9">
        <v>22.4</v>
      </c>
      <c r="F16" s="9">
        <v>0.01</v>
      </c>
      <c r="G16" s="10">
        <f xml:space="preserve"> - 15 * LN(1-F16)</f>
        <v>0.15075503780252175</v>
      </c>
      <c r="H16" s="14">
        <f>G16+B16</f>
        <v>21.640755037802521</v>
      </c>
      <c r="I16" s="9" t="s">
        <v>31</v>
      </c>
      <c r="J16" s="9">
        <v>4</v>
      </c>
      <c r="K16" s="9">
        <f>B16-M15</f>
        <v>19.09</v>
      </c>
      <c r="L16" s="26"/>
      <c r="M16" s="27"/>
      <c r="N16" s="9" t="s">
        <v>32</v>
      </c>
      <c r="O16" s="9">
        <f>B16</f>
        <v>21.49</v>
      </c>
      <c r="P16" s="9" t="s">
        <v>36</v>
      </c>
      <c r="Q16" s="9" t="s">
        <v>28</v>
      </c>
      <c r="R16" s="9" t="s">
        <v>36</v>
      </c>
      <c r="S16" s="9" t="s">
        <v>28</v>
      </c>
      <c r="T16" s="9" t="s">
        <v>36</v>
      </c>
      <c r="U16" s="9" t="s">
        <v>28</v>
      </c>
      <c r="V16" s="9" t="s">
        <v>36</v>
      </c>
      <c r="W16" s="9" t="s">
        <v>28</v>
      </c>
      <c r="X16" s="9"/>
      <c r="Y16" s="9"/>
    </row>
    <row r="17" spans="1:23" x14ac:dyDescent="0.25">
      <c r="A17" s="12" t="s">
        <v>41</v>
      </c>
      <c r="B17" s="3">
        <f>H16</f>
        <v>21.640755037802521</v>
      </c>
      <c r="C17" t="s">
        <v>28</v>
      </c>
      <c r="D17" t="s">
        <v>28</v>
      </c>
      <c r="E17">
        <v>22.4</v>
      </c>
      <c r="F17">
        <v>0.01</v>
      </c>
      <c r="G17" s="3">
        <v>0.15</v>
      </c>
      <c r="H17" s="3">
        <f>G17+B17</f>
        <v>21.790755037802519</v>
      </c>
      <c r="I17" s="12" t="s">
        <v>31</v>
      </c>
      <c r="J17" s="12">
        <v>3</v>
      </c>
      <c r="K17" s="3">
        <f>K16+(B17-O16)</f>
        <v>19.240755037802522</v>
      </c>
      <c r="N17" s="23"/>
      <c r="O17" s="23"/>
      <c r="P17" s="12" t="s">
        <v>32</v>
      </c>
      <c r="Q17" s="3">
        <f>B17</f>
        <v>21.640755037802521</v>
      </c>
      <c r="R17" s="12" t="s">
        <v>36</v>
      </c>
      <c r="S17" s="12" t="s">
        <v>28</v>
      </c>
      <c r="T17" s="12" t="s">
        <v>36</v>
      </c>
      <c r="U17" s="12" t="s">
        <v>28</v>
      </c>
      <c r="V17" s="12" t="s">
        <v>36</v>
      </c>
      <c r="W17" s="12" t="s">
        <v>28</v>
      </c>
    </row>
  </sheetData>
  <mergeCells count="30">
    <mergeCell ref="N17:O17"/>
    <mergeCell ref="P7:Q7"/>
    <mergeCell ref="N7:O7"/>
    <mergeCell ref="L7:M7"/>
    <mergeCell ref="R7:S7"/>
    <mergeCell ref="L16:M16"/>
    <mergeCell ref="L5:Y5"/>
    <mergeCell ref="L6:Y6"/>
    <mergeCell ref="T7:U7"/>
    <mergeCell ref="V7:W7"/>
    <mergeCell ref="C5:H5"/>
    <mergeCell ref="I5:J5"/>
    <mergeCell ref="I6:J6"/>
    <mergeCell ref="J7:J8"/>
    <mergeCell ref="I7:I8"/>
    <mergeCell ref="K6:K8"/>
    <mergeCell ref="X7:Y7"/>
    <mergeCell ref="T8:U8"/>
    <mergeCell ref="V8:W8"/>
    <mergeCell ref="X8:Y8"/>
    <mergeCell ref="B5:B8"/>
    <mergeCell ref="A5:A8"/>
    <mergeCell ref="H7:H8"/>
    <mergeCell ref="G7:G8"/>
    <mergeCell ref="F7:F8"/>
    <mergeCell ref="E7:E8"/>
    <mergeCell ref="D7:D8"/>
    <mergeCell ref="C7:C8"/>
    <mergeCell ref="C6:E6"/>
    <mergeCell ref="F6:H6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U16" sqref="U16"/>
    </sheetView>
  </sheetViews>
  <sheetFormatPr baseColWidth="10" defaultRowHeight="15" x14ac:dyDescent="0.25"/>
  <cols>
    <col min="1" max="1" width="21.140625" customWidth="1"/>
    <col min="12" max="12" width="19.85546875" customWidth="1"/>
  </cols>
  <sheetData>
    <row r="1" spans="1:22" x14ac:dyDescent="0.25">
      <c r="A1" t="s">
        <v>0</v>
      </c>
      <c r="E1" t="s">
        <v>7</v>
      </c>
    </row>
    <row r="2" spans="1:22" x14ac:dyDescent="0.25">
      <c r="A2" t="s">
        <v>83</v>
      </c>
      <c r="B2" t="s">
        <v>84</v>
      </c>
      <c r="C2" t="s">
        <v>85</v>
      </c>
      <c r="E2" t="s">
        <v>88</v>
      </c>
      <c r="F2" t="s">
        <v>89</v>
      </c>
    </row>
    <row r="3" spans="1:22" x14ac:dyDescent="0.25">
      <c r="A3" t="s">
        <v>77</v>
      </c>
      <c r="B3" t="s">
        <v>86</v>
      </c>
      <c r="C3" t="s">
        <v>87</v>
      </c>
      <c r="E3" t="s">
        <v>91</v>
      </c>
      <c r="F3" t="s">
        <v>90</v>
      </c>
    </row>
    <row r="5" spans="1:22" s="8" customFormat="1" ht="45" customHeight="1" x14ac:dyDescent="0.25">
      <c r="A5" s="21" t="s">
        <v>13</v>
      </c>
      <c r="B5" s="21" t="s">
        <v>14</v>
      </c>
      <c r="C5" s="21" t="s">
        <v>0</v>
      </c>
      <c r="D5" s="21"/>
      <c r="E5" s="21"/>
      <c r="F5" s="21"/>
      <c r="G5" s="21"/>
      <c r="H5" s="21"/>
      <c r="I5" s="21" t="s">
        <v>20</v>
      </c>
      <c r="J5" s="21"/>
      <c r="K5" s="24" t="s">
        <v>78</v>
      </c>
      <c r="L5" s="25"/>
      <c r="M5" s="21" t="s">
        <v>24</v>
      </c>
      <c r="N5" s="21"/>
      <c r="O5" s="21"/>
      <c r="P5" s="21"/>
      <c r="Q5" s="21"/>
      <c r="R5" s="21"/>
      <c r="S5" s="21"/>
      <c r="T5" s="21"/>
      <c r="U5" s="21"/>
      <c r="V5" s="21"/>
    </row>
    <row r="6" spans="1:22" s="8" customFormat="1" ht="15" customHeight="1" x14ac:dyDescent="0.25">
      <c r="A6" s="21"/>
      <c r="B6" s="21"/>
      <c r="C6" s="21" t="s">
        <v>1</v>
      </c>
      <c r="D6" s="21"/>
      <c r="E6" s="21"/>
      <c r="F6" s="21" t="s">
        <v>77</v>
      </c>
      <c r="G6" s="21"/>
      <c r="H6" s="21"/>
      <c r="I6" s="21" t="s">
        <v>91</v>
      </c>
      <c r="J6" s="21"/>
      <c r="K6" s="28" t="s">
        <v>97</v>
      </c>
      <c r="L6" s="21" t="s">
        <v>92</v>
      </c>
      <c r="M6" s="21" t="s">
        <v>88</v>
      </c>
      <c r="N6" s="21"/>
      <c r="O6" s="21"/>
      <c r="P6" s="21"/>
      <c r="Q6" s="21"/>
      <c r="R6" s="21"/>
      <c r="S6" s="21"/>
      <c r="T6" s="21"/>
      <c r="U6" s="21"/>
      <c r="V6" s="21"/>
    </row>
    <row r="7" spans="1:22" s="8" customFormat="1" x14ac:dyDescent="0.25">
      <c r="A7" s="21"/>
      <c r="B7" s="21"/>
      <c r="C7" s="21" t="s">
        <v>75</v>
      </c>
      <c r="D7" s="21" t="s">
        <v>17</v>
      </c>
      <c r="E7" s="21" t="s">
        <v>26</v>
      </c>
      <c r="F7" s="21" t="s">
        <v>76</v>
      </c>
      <c r="G7" s="22" t="s">
        <v>56</v>
      </c>
      <c r="H7" s="21" t="s">
        <v>18</v>
      </c>
      <c r="I7" s="21" t="s">
        <v>21</v>
      </c>
      <c r="J7" s="21" t="s">
        <v>22</v>
      </c>
      <c r="K7" s="29"/>
      <c r="L7" s="21"/>
      <c r="M7" s="21">
        <v>1</v>
      </c>
      <c r="N7" s="21"/>
      <c r="O7" s="21">
        <v>2</v>
      </c>
      <c r="P7" s="21"/>
      <c r="Q7" s="21">
        <v>3</v>
      </c>
      <c r="R7" s="21"/>
      <c r="S7" s="21">
        <v>4</v>
      </c>
      <c r="T7" s="21"/>
      <c r="U7" s="21">
        <v>5</v>
      </c>
      <c r="V7" s="21"/>
    </row>
    <row r="8" spans="1:22" s="8" customFormat="1" ht="30" x14ac:dyDescent="0.25">
      <c r="A8" s="21"/>
      <c r="B8" s="21"/>
      <c r="C8" s="21"/>
      <c r="D8" s="21"/>
      <c r="E8" s="21"/>
      <c r="F8" s="21"/>
      <c r="G8" s="22"/>
      <c r="H8" s="21"/>
      <c r="I8" s="21"/>
      <c r="J8" s="21"/>
      <c r="K8" s="30"/>
      <c r="L8" s="21"/>
      <c r="M8" s="8" t="s">
        <v>21</v>
      </c>
      <c r="N8" s="8" t="s">
        <v>80</v>
      </c>
      <c r="O8" s="8" t="s">
        <v>21</v>
      </c>
      <c r="P8" s="8" t="s">
        <v>22</v>
      </c>
      <c r="Q8" s="8" t="s">
        <v>21</v>
      </c>
      <c r="R8" s="8" t="s">
        <v>22</v>
      </c>
      <c r="S8" s="8" t="s">
        <v>21</v>
      </c>
      <c r="T8" s="8" t="s">
        <v>22</v>
      </c>
      <c r="U8" s="8" t="s">
        <v>21</v>
      </c>
      <c r="V8" s="8" t="s">
        <v>22</v>
      </c>
    </row>
    <row r="9" spans="1:22" s="9" customFormat="1" x14ac:dyDescent="0.25">
      <c r="A9" s="9" t="s">
        <v>27</v>
      </c>
      <c r="B9" s="9">
        <v>0</v>
      </c>
      <c r="C9" s="9">
        <v>0.21</v>
      </c>
      <c r="D9" s="10">
        <f>-4 * LN(1-C9)</f>
        <v>0.94288933408427933</v>
      </c>
      <c r="E9" s="10">
        <f>D9+B9</f>
        <v>0.94288933408427933</v>
      </c>
      <c r="F9" s="9" t="s">
        <v>28</v>
      </c>
      <c r="G9" s="9" t="s">
        <v>28</v>
      </c>
      <c r="H9" s="9" t="s">
        <v>28</v>
      </c>
      <c r="I9" s="9" t="s">
        <v>29</v>
      </c>
      <c r="J9" s="9">
        <v>0</v>
      </c>
      <c r="K9" s="9">
        <v>0</v>
      </c>
      <c r="L9" s="9">
        <v>0</v>
      </c>
    </row>
    <row r="10" spans="1:22" s="9" customFormat="1" x14ac:dyDescent="0.25">
      <c r="A10" s="9" t="s">
        <v>93</v>
      </c>
      <c r="B10" s="10">
        <f>E9</f>
        <v>0.94288933408427933</v>
      </c>
      <c r="C10" s="9">
        <v>0.83</v>
      </c>
      <c r="D10" s="10">
        <f>-4 * LN(1-C10)</f>
        <v>7.0878273677274999</v>
      </c>
      <c r="E10" s="10">
        <f>D10+B10</f>
        <v>8.0307167018117784</v>
      </c>
      <c r="F10" s="9">
        <v>0.21</v>
      </c>
      <c r="G10" s="9">
        <f>2 + (4 * F10)</f>
        <v>2.84</v>
      </c>
      <c r="H10" s="14">
        <f>G10+B10</f>
        <v>3.7828893340842793</v>
      </c>
      <c r="I10" s="9" t="s">
        <v>31</v>
      </c>
      <c r="J10" s="9">
        <v>0</v>
      </c>
      <c r="K10" s="9">
        <v>1</v>
      </c>
      <c r="L10" s="9">
        <v>1</v>
      </c>
      <c r="M10" s="9" t="s">
        <v>32</v>
      </c>
      <c r="N10" s="10">
        <f>B10</f>
        <v>0.94288933408427933</v>
      </c>
    </row>
    <row r="11" spans="1:22" s="9" customFormat="1" x14ac:dyDescent="0.25">
      <c r="A11" s="9" t="s">
        <v>64</v>
      </c>
      <c r="B11" s="9">
        <v>3.78</v>
      </c>
      <c r="C11" s="9" t="s">
        <v>28</v>
      </c>
      <c r="D11" s="9" t="s">
        <v>28</v>
      </c>
      <c r="E11" s="9">
        <v>8.0299999999999994</v>
      </c>
      <c r="F11" s="9" t="s">
        <v>28</v>
      </c>
      <c r="G11" s="9" t="s">
        <v>28</v>
      </c>
      <c r="H11" s="9" t="s">
        <v>28</v>
      </c>
      <c r="I11" s="9" t="s">
        <v>29</v>
      </c>
      <c r="J11" s="9">
        <v>0</v>
      </c>
      <c r="K11" s="9">
        <v>1</v>
      </c>
      <c r="L11" s="9">
        <v>1</v>
      </c>
      <c r="M11" s="26"/>
      <c r="N11" s="27"/>
    </row>
    <row r="12" spans="1:22" s="9" customFormat="1" x14ac:dyDescent="0.25">
      <c r="A12" s="9" t="s">
        <v>94</v>
      </c>
      <c r="B12" s="9">
        <v>8.0299999999999994</v>
      </c>
      <c r="C12" s="9">
        <v>0.1</v>
      </c>
      <c r="D12" s="10">
        <f>-4 * LN(1-C12)</f>
        <v>0.42144206263130513</v>
      </c>
      <c r="E12" s="14">
        <f>D12+B12</f>
        <v>8.4514420626313047</v>
      </c>
      <c r="F12" s="9">
        <v>0.62</v>
      </c>
      <c r="G12" s="9">
        <f>2 + (4 * F12)</f>
        <v>4.4800000000000004</v>
      </c>
      <c r="H12" s="9">
        <f>G12+B12</f>
        <v>12.51</v>
      </c>
      <c r="I12" s="9" t="s">
        <v>31</v>
      </c>
      <c r="J12" s="9">
        <v>0</v>
      </c>
      <c r="K12" s="9">
        <v>2</v>
      </c>
      <c r="L12" s="9">
        <v>2</v>
      </c>
      <c r="O12" s="9" t="s">
        <v>32</v>
      </c>
      <c r="P12" s="9">
        <f>B12</f>
        <v>8.0299999999999994</v>
      </c>
    </row>
    <row r="13" spans="1:22" s="9" customFormat="1" x14ac:dyDescent="0.25">
      <c r="A13" s="9" t="s">
        <v>95</v>
      </c>
      <c r="B13" s="9">
        <v>8.4499999999999993</v>
      </c>
      <c r="C13" s="9">
        <v>0.02</v>
      </c>
      <c r="D13" s="10">
        <f>-4 * LN(1-C13)</f>
        <v>8.0810829270077864E-2</v>
      </c>
      <c r="E13" s="14">
        <f>D13+B13</f>
        <v>8.5308108292700773</v>
      </c>
      <c r="F13" s="9" t="s">
        <v>28</v>
      </c>
      <c r="G13" s="9" t="s">
        <v>28</v>
      </c>
      <c r="H13" s="9">
        <v>12.51</v>
      </c>
      <c r="I13" s="9" t="s">
        <v>31</v>
      </c>
      <c r="J13" s="9">
        <v>1</v>
      </c>
      <c r="K13" s="9">
        <v>3</v>
      </c>
      <c r="L13" s="9">
        <v>3</v>
      </c>
      <c r="O13" s="9" t="s">
        <v>32</v>
      </c>
      <c r="P13" s="9">
        <f>P12</f>
        <v>8.0299999999999994</v>
      </c>
      <c r="Q13" s="9" t="s">
        <v>36</v>
      </c>
      <c r="R13" s="9">
        <f>B13</f>
        <v>8.4499999999999993</v>
      </c>
    </row>
    <row r="14" spans="1:22" s="9" customFormat="1" x14ac:dyDescent="0.25">
      <c r="A14" s="9" t="s">
        <v>96</v>
      </c>
      <c r="B14" s="9">
        <v>8.5299999999999994</v>
      </c>
      <c r="C14" s="9">
        <v>0.21</v>
      </c>
      <c r="D14" s="10">
        <f>-4 * LN(1-C14)</f>
        <v>0.94288933408427933</v>
      </c>
      <c r="E14" s="14">
        <f>D14+B14</f>
        <v>9.4728893340842788</v>
      </c>
      <c r="F14" s="9" t="s">
        <v>28</v>
      </c>
      <c r="G14" s="9" t="s">
        <v>28</v>
      </c>
      <c r="H14" s="9">
        <v>12.51</v>
      </c>
      <c r="I14" s="9" t="s">
        <v>31</v>
      </c>
      <c r="J14" s="9">
        <v>2</v>
      </c>
      <c r="K14" s="9">
        <v>4</v>
      </c>
      <c r="L14" s="9">
        <v>4</v>
      </c>
      <c r="O14" s="9" t="s">
        <v>32</v>
      </c>
      <c r="P14" s="9">
        <v>8.0299999999999994</v>
      </c>
      <c r="Q14" s="9" t="s">
        <v>36</v>
      </c>
      <c r="R14" s="9">
        <v>8.4499999999999993</v>
      </c>
      <c r="S14" s="9" t="s">
        <v>36</v>
      </c>
      <c r="T14" s="9">
        <f>B14</f>
        <v>8.5299999999999994</v>
      </c>
    </row>
    <row r="15" spans="1:22" s="9" customFormat="1" x14ac:dyDescent="0.25">
      <c r="A15" s="9" t="s">
        <v>98</v>
      </c>
      <c r="B15" s="10">
        <f>E14</f>
        <v>9.4728893340842788</v>
      </c>
      <c r="C15" s="9">
        <f>0.01</f>
        <v>0.01</v>
      </c>
      <c r="D15" s="10">
        <f>-4 * LN(1-C15)</f>
        <v>4.0201343414005802E-2</v>
      </c>
      <c r="E15" s="10">
        <f>D15+B15</f>
        <v>9.5130906774982851</v>
      </c>
      <c r="F15" s="9" t="s">
        <v>28</v>
      </c>
      <c r="G15" s="9" t="s">
        <v>28</v>
      </c>
      <c r="H15" s="9">
        <v>12.51</v>
      </c>
      <c r="I15" s="9" t="s">
        <v>31</v>
      </c>
      <c r="J15" s="9">
        <v>3</v>
      </c>
      <c r="K15" s="9">
        <v>5</v>
      </c>
      <c r="L15" s="9">
        <v>4</v>
      </c>
      <c r="O15" s="9" t="s">
        <v>32</v>
      </c>
      <c r="P15" s="9">
        <v>8.0299999999999994</v>
      </c>
      <c r="Q15" s="9" t="s">
        <v>36</v>
      </c>
      <c r="R15" s="9">
        <v>8.4499999999999993</v>
      </c>
      <c r="S15" s="9" t="s">
        <v>36</v>
      </c>
      <c r="T15" s="9">
        <v>8.5299999999999994</v>
      </c>
      <c r="U15" s="9" t="s">
        <v>36</v>
      </c>
      <c r="V15" s="10">
        <f>B15</f>
        <v>9.4728893340842788</v>
      </c>
    </row>
    <row r="16" spans="1:22" s="9" customFormat="1" x14ac:dyDescent="0.25"/>
    <row r="17" s="9" customFormat="1" x14ac:dyDescent="0.25"/>
    <row r="18" s="9" customFormat="1" x14ac:dyDescent="0.25"/>
    <row r="19" s="9" customFormat="1" x14ac:dyDescent="0.25"/>
  </sheetData>
  <mergeCells count="26">
    <mergeCell ref="I5:J5"/>
    <mergeCell ref="I6:J6"/>
    <mergeCell ref="I7:I8"/>
    <mergeCell ref="J7:J8"/>
    <mergeCell ref="M11:N11"/>
    <mergeCell ref="K5:L5"/>
    <mergeCell ref="K6:K8"/>
    <mergeCell ref="L6:L8"/>
    <mergeCell ref="M7:N7"/>
    <mergeCell ref="M5:V5"/>
    <mergeCell ref="M6:V6"/>
    <mergeCell ref="O7:P7"/>
    <mergeCell ref="Q7:R7"/>
    <mergeCell ref="S7:T7"/>
    <mergeCell ref="U7:V7"/>
    <mergeCell ref="A5:A8"/>
    <mergeCell ref="B5:B8"/>
    <mergeCell ref="C5:H5"/>
    <mergeCell ref="C6:E6"/>
    <mergeCell ref="F6:H6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opLeftCell="B1" workbookViewId="0">
      <selection activeCell="W20" sqref="W20"/>
    </sheetView>
  </sheetViews>
  <sheetFormatPr baseColWidth="10" defaultRowHeight="15" x14ac:dyDescent="0.25"/>
  <cols>
    <col min="1" max="1" width="22.5703125" bestFit="1" customWidth="1"/>
    <col min="3" max="3" width="18.28515625" bestFit="1" customWidth="1"/>
    <col min="9" max="9" width="11.85546875" bestFit="1" customWidth="1"/>
    <col min="15" max="15" width="13.140625" customWidth="1"/>
  </cols>
  <sheetData>
    <row r="1" spans="1:39" x14ac:dyDescent="0.25">
      <c r="A1" t="s">
        <v>0</v>
      </c>
      <c r="E1" t="s">
        <v>7</v>
      </c>
      <c r="M1" s="33" t="s">
        <v>107</v>
      </c>
      <c r="N1" s="34"/>
      <c r="O1" s="35"/>
    </row>
    <row r="2" spans="1:39" x14ac:dyDescent="0.25">
      <c r="A2" t="s">
        <v>1</v>
      </c>
      <c r="B2" t="s">
        <v>101</v>
      </c>
      <c r="C2" t="s">
        <v>102</v>
      </c>
      <c r="E2" t="s">
        <v>73</v>
      </c>
      <c r="F2" t="s">
        <v>53</v>
      </c>
      <c r="M2" s="16" t="s">
        <v>108</v>
      </c>
      <c r="N2" s="16" t="s">
        <v>109</v>
      </c>
      <c r="O2" s="16" t="s">
        <v>110</v>
      </c>
    </row>
    <row r="3" spans="1:39" x14ac:dyDescent="0.25">
      <c r="A3" t="s">
        <v>99</v>
      </c>
      <c r="B3" t="s">
        <v>103</v>
      </c>
      <c r="C3" t="s">
        <v>104</v>
      </c>
      <c r="E3" t="s">
        <v>9</v>
      </c>
      <c r="F3" t="s">
        <v>74</v>
      </c>
      <c r="M3" s="16" t="s">
        <v>111</v>
      </c>
      <c r="N3" s="16">
        <v>0.4</v>
      </c>
      <c r="O3" s="16">
        <v>0.4</v>
      </c>
    </row>
    <row r="4" spans="1:39" x14ac:dyDescent="0.25">
      <c r="A4" t="s">
        <v>100</v>
      </c>
      <c r="B4" t="s">
        <v>105</v>
      </c>
      <c r="C4" t="s">
        <v>106</v>
      </c>
      <c r="M4" s="16" t="s">
        <v>112</v>
      </c>
      <c r="N4" s="16">
        <v>0.6</v>
      </c>
      <c r="O4" s="16">
        <v>1</v>
      </c>
    </row>
    <row r="6" spans="1:39" s="16" customFormat="1" x14ac:dyDescent="0.25">
      <c r="A6" s="31" t="s">
        <v>13</v>
      </c>
      <c r="B6" s="31" t="s">
        <v>14</v>
      </c>
      <c r="C6" s="32" t="s">
        <v>0</v>
      </c>
      <c r="D6" s="32"/>
      <c r="E6" s="32"/>
      <c r="F6" s="32"/>
      <c r="G6" s="32"/>
      <c r="H6" s="32"/>
      <c r="I6" s="32"/>
      <c r="J6" s="32"/>
      <c r="K6" s="32"/>
      <c r="L6" s="32"/>
      <c r="M6" s="36" t="s">
        <v>20</v>
      </c>
      <c r="N6" s="36"/>
      <c r="O6" s="16" t="s">
        <v>23</v>
      </c>
      <c r="P6" s="32" t="s">
        <v>24</v>
      </c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s="16" customFormat="1" x14ac:dyDescent="0.25">
      <c r="A7" s="31"/>
      <c r="B7" s="31"/>
      <c r="C7" s="32" t="s">
        <v>1</v>
      </c>
      <c r="D7" s="32"/>
      <c r="E7" s="32"/>
      <c r="F7" s="32" t="s">
        <v>99</v>
      </c>
      <c r="G7" s="32"/>
      <c r="H7" s="32"/>
      <c r="I7" s="32" t="s">
        <v>100</v>
      </c>
      <c r="J7" s="32"/>
      <c r="K7" s="32"/>
      <c r="L7" s="32"/>
      <c r="M7" s="36" t="s">
        <v>73</v>
      </c>
      <c r="N7" s="36"/>
      <c r="O7" s="21" t="s">
        <v>120</v>
      </c>
      <c r="P7" s="32" t="s">
        <v>9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</row>
    <row r="8" spans="1:39" s="8" customFormat="1" ht="30" customHeight="1" x14ac:dyDescent="0.25">
      <c r="A8" s="31"/>
      <c r="B8" s="31"/>
      <c r="C8" s="31" t="s">
        <v>113</v>
      </c>
      <c r="D8" s="31" t="s">
        <v>17</v>
      </c>
      <c r="E8" s="31" t="s">
        <v>17</v>
      </c>
      <c r="F8" s="31" t="s">
        <v>114</v>
      </c>
      <c r="G8" s="31" t="s">
        <v>115</v>
      </c>
      <c r="H8" s="31" t="s">
        <v>116</v>
      </c>
      <c r="I8" s="31" t="s">
        <v>117</v>
      </c>
      <c r="J8" s="31" t="s">
        <v>108</v>
      </c>
      <c r="K8" s="31" t="s">
        <v>118</v>
      </c>
      <c r="L8" s="31" t="s">
        <v>119</v>
      </c>
      <c r="M8" s="31" t="s">
        <v>21</v>
      </c>
      <c r="N8" s="31" t="s">
        <v>22</v>
      </c>
      <c r="O8" s="21"/>
      <c r="P8" s="21">
        <v>1</v>
      </c>
      <c r="Q8" s="21"/>
      <c r="R8" s="21">
        <v>2</v>
      </c>
      <c r="S8" s="21"/>
      <c r="T8" s="21">
        <v>3</v>
      </c>
      <c r="U8" s="21"/>
      <c r="V8" s="21">
        <v>4</v>
      </c>
      <c r="W8" s="21"/>
      <c r="X8" s="21">
        <v>5</v>
      </c>
      <c r="Y8" s="21"/>
      <c r="Z8" s="21">
        <v>6</v>
      </c>
      <c r="AA8" s="21"/>
      <c r="AB8" s="21">
        <v>7</v>
      </c>
      <c r="AC8" s="21"/>
      <c r="AD8" s="21">
        <v>8</v>
      </c>
      <c r="AE8" s="21"/>
      <c r="AF8" s="21">
        <v>9</v>
      </c>
      <c r="AG8" s="21"/>
      <c r="AH8" s="21">
        <v>10</v>
      </c>
      <c r="AI8" s="21"/>
      <c r="AJ8" s="21">
        <v>11</v>
      </c>
      <c r="AK8" s="21"/>
      <c r="AL8" s="21">
        <v>12</v>
      </c>
      <c r="AM8" s="21"/>
    </row>
    <row r="9" spans="1:39" s="16" customForma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21"/>
      <c r="P9" s="16" t="s">
        <v>21</v>
      </c>
      <c r="Q9" s="16" t="s">
        <v>26</v>
      </c>
      <c r="R9" s="16" t="s">
        <v>21</v>
      </c>
      <c r="S9" s="16" t="s">
        <v>26</v>
      </c>
      <c r="T9" s="16" t="s">
        <v>21</v>
      </c>
      <c r="U9" s="16" t="s">
        <v>26</v>
      </c>
      <c r="V9" s="16" t="s">
        <v>21</v>
      </c>
      <c r="W9" s="16" t="s">
        <v>26</v>
      </c>
      <c r="X9" s="16" t="s">
        <v>21</v>
      </c>
      <c r="Y9" s="16" t="s">
        <v>26</v>
      </c>
      <c r="Z9" s="16" t="s">
        <v>21</v>
      </c>
      <c r="AA9" s="16" t="s">
        <v>26</v>
      </c>
      <c r="AB9" s="16" t="s">
        <v>21</v>
      </c>
      <c r="AC9" s="16" t="s">
        <v>26</v>
      </c>
      <c r="AD9" s="16" t="s">
        <v>21</v>
      </c>
      <c r="AE9" s="16" t="s">
        <v>26</v>
      </c>
      <c r="AF9" s="16" t="s">
        <v>21</v>
      </c>
      <c r="AG9" s="16" t="s">
        <v>26</v>
      </c>
      <c r="AH9" s="16" t="s">
        <v>21</v>
      </c>
      <c r="AI9" s="16" t="s">
        <v>26</v>
      </c>
      <c r="AJ9" s="16" t="s">
        <v>21</v>
      </c>
      <c r="AK9" s="16" t="s">
        <v>26</v>
      </c>
      <c r="AL9" s="16" t="s">
        <v>21</v>
      </c>
      <c r="AM9" s="16" t="s">
        <v>26</v>
      </c>
    </row>
    <row r="10" spans="1:39" s="9" customFormat="1" x14ac:dyDescent="0.25">
      <c r="A10" s="9" t="s">
        <v>27</v>
      </c>
      <c r="B10" s="9">
        <v>0</v>
      </c>
      <c r="C10" s="9">
        <v>0.21</v>
      </c>
      <c r="D10" s="10">
        <f>-3*LN(1-C10)</f>
        <v>0.70716700056320947</v>
      </c>
      <c r="E10" s="10">
        <f>D10+B10</f>
        <v>0.70716700056320947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29</v>
      </c>
      <c r="N10" s="9">
        <v>0</v>
      </c>
      <c r="O10" s="9">
        <v>0</v>
      </c>
    </row>
    <row r="11" spans="1:39" s="9" customFormat="1" x14ac:dyDescent="0.25">
      <c r="A11" s="9" t="s">
        <v>30</v>
      </c>
      <c r="B11" s="9">
        <v>0.71</v>
      </c>
      <c r="C11" s="9">
        <v>0.48</v>
      </c>
      <c r="D11" s="10">
        <f>-3*LN(1-C11)</f>
        <v>1.9617794022199919</v>
      </c>
      <c r="E11" s="10">
        <f>D11+B11</f>
        <v>2.6717794022199919</v>
      </c>
      <c r="F11" s="9">
        <v>0.05</v>
      </c>
      <c r="G11" s="9">
        <f>1.5+F11</f>
        <v>1.55</v>
      </c>
      <c r="H11" s="11">
        <f>G11+B11</f>
        <v>2.2599999999999998</v>
      </c>
      <c r="I11" s="9" t="s">
        <v>28</v>
      </c>
      <c r="J11" s="9" t="s">
        <v>28</v>
      </c>
      <c r="K11" s="9" t="s">
        <v>28</v>
      </c>
      <c r="L11" s="9" t="s">
        <v>28</v>
      </c>
      <c r="M11" s="9" t="s">
        <v>31</v>
      </c>
      <c r="N11" s="9">
        <v>0</v>
      </c>
      <c r="O11" s="9">
        <v>0</v>
      </c>
      <c r="P11" s="9" t="s">
        <v>32</v>
      </c>
      <c r="Q11" s="9">
        <f>B11</f>
        <v>0.71</v>
      </c>
    </row>
    <row r="12" spans="1:39" s="9" customFormat="1" x14ac:dyDescent="0.25">
      <c r="A12" s="9" t="s">
        <v>121</v>
      </c>
      <c r="B12" s="9">
        <v>2.2599999999999998</v>
      </c>
      <c r="C12" s="9" t="s">
        <v>28</v>
      </c>
      <c r="D12" s="9" t="s">
        <v>28</v>
      </c>
      <c r="E12" s="10">
        <f>E11</f>
        <v>2.6717794022199919</v>
      </c>
      <c r="F12" s="9" t="s">
        <v>28</v>
      </c>
      <c r="G12" s="9" t="s">
        <v>28</v>
      </c>
      <c r="H12" s="9" t="s">
        <v>28</v>
      </c>
      <c r="I12" s="9">
        <v>0.08</v>
      </c>
      <c r="J12" s="9" t="str">
        <f>IF(I12&lt;$O$3,$M$3,$M$4)</f>
        <v>SI</v>
      </c>
      <c r="K12" s="9">
        <v>0.16</v>
      </c>
      <c r="L12" s="11">
        <f>K12+B12</f>
        <v>2.42</v>
      </c>
      <c r="M12" s="9" t="s">
        <v>31</v>
      </c>
      <c r="N12" s="9">
        <v>0</v>
      </c>
      <c r="O12" s="9">
        <v>0</v>
      </c>
      <c r="P12" s="9" t="s">
        <v>32</v>
      </c>
      <c r="Q12" s="9">
        <f>Q11</f>
        <v>0.71</v>
      </c>
    </row>
    <row r="13" spans="1:39" s="9" customFormat="1" x14ac:dyDescent="0.25">
      <c r="A13" s="9" t="s">
        <v>122</v>
      </c>
      <c r="B13" s="9">
        <f>2.42</f>
        <v>2.42</v>
      </c>
      <c r="C13" s="9" t="s">
        <v>28</v>
      </c>
      <c r="D13" s="9" t="s">
        <v>28</v>
      </c>
      <c r="E13" s="11">
        <v>2.67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9" t="s">
        <v>29</v>
      </c>
      <c r="N13" s="9">
        <v>0</v>
      </c>
      <c r="O13" s="9">
        <f>B13-Q12</f>
        <v>1.71</v>
      </c>
      <c r="P13" s="26"/>
      <c r="Q13" s="27"/>
    </row>
    <row r="14" spans="1:39" s="9" customFormat="1" x14ac:dyDescent="0.25">
      <c r="A14" s="9" t="s">
        <v>35</v>
      </c>
      <c r="B14" s="9">
        <v>2.67</v>
      </c>
      <c r="C14" s="9">
        <v>0.7</v>
      </c>
      <c r="D14" s="10">
        <f>-3*LN(1-C14)</f>
        <v>3.6119184129778077</v>
      </c>
      <c r="E14" s="10">
        <f>D14+B14</f>
        <v>6.2819184129778076</v>
      </c>
      <c r="F14" s="9">
        <v>0.08</v>
      </c>
      <c r="G14" s="9">
        <f>1.5+F14</f>
        <v>1.58</v>
      </c>
      <c r="H14" s="11">
        <f>G14+B14</f>
        <v>4.25</v>
      </c>
      <c r="I14" s="9" t="s">
        <v>28</v>
      </c>
      <c r="J14" s="9" t="s">
        <v>28</v>
      </c>
      <c r="K14" s="9" t="s">
        <v>28</v>
      </c>
      <c r="L14" s="9" t="s">
        <v>28</v>
      </c>
      <c r="M14" s="9" t="s">
        <v>31</v>
      </c>
      <c r="N14" s="9">
        <v>0</v>
      </c>
      <c r="O14" s="9">
        <f>O13</f>
        <v>1.71</v>
      </c>
      <c r="R14" s="9" t="s">
        <v>32</v>
      </c>
      <c r="S14" s="9">
        <f>B14</f>
        <v>2.67</v>
      </c>
    </row>
    <row r="15" spans="1:39" s="9" customFormat="1" x14ac:dyDescent="0.25">
      <c r="A15" s="9" t="s">
        <v>123</v>
      </c>
      <c r="B15" s="9">
        <v>4.25</v>
      </c>
      <c r="C15" s="9" t="s">
        <v>28</v>
      </c>
      <c r="D15" s="9" t="s">
        <v>28</v>
      </c>
      <c r="E15" s="9">
        <v>6.28</v>
      </c>
      <c r="F15" s="9" t="s">
        <v>28</v>
      </c>
      <c r="G15" s="9" t="s">
        <v>28</v>
      </c>
      <c r="H15" s="9" t="s">
        <v>28</v>
      </c>
      <c r="I15" s="9">
        <v>0.22</v>
      </c>
      <c r="J15" s="9" t="str">
        <f>IF(I15&lt;$O$3,$M$3,$M$4)</f>
        <v>SI</v>
      </c>
      <c r="K15" s="9">
        <v>0.16</v>
      </c>
      <c r="L15" s="11">
        <f>K15+B15</f>
        <v>4.41</v>
      </c>
      <c r="M15" s="9" t="s">
        <v>31</v>
      </c>
      <c r="N15" s="9">
        <v>0</v>
      </c>
      <c r="O15" s="9">
        <v>1.71</v>
      </c>
      <c r="R15" s="9" t="s">
        <v>32</v>
      </c>
      <c r="S15" s="9">
        <f>S14</f>
        <v>2.67</v>
      </c>
    </row>
    <row r="16" spans="1:39" s="9" customFormat="1" x14ac:dyDescent="0.25">
      <c r="A16" s="9" t="s">
        <v>124</v>
      </c>
      <c r="B16" s="9">
        <f>4.41</f>
        <v>4.41</v>
      </c>
      <c r="C16" s="9" t="s">
        <v>28</v>
      </c>
      <c r="D16" s="9" t="s">
        <v>28</v>
      </c>
      <c r="E16" s="9">
        <v>6.28</v>
      </c>
      <c r="F16" s="9" t="s">
        <v>28</v>
      </c>
      <c r="G16" s="9" t="s">
        <v>28</v>
      </c>
      <c r="H16" s="9" t="s">
        <v>28</v>
      </c>
      <c r="I16" s="9" t="s">
        <v>28</v>
      </c>
      <c r="J16" s="9" t="s">
        <v>28</v>
      </c>
      <c r="K16" s="9" t="s">
        <v>28</v>
      </c>
      <c r="L16" s="9" t="s">
        <v>28</v>
      </c>
      <c r="M16" s="9" t="s">
        <v>29</v>
      </c>
      <c r="N16" s="9">
        <v>0</v>
      </c>
      <c r="O16" s="9">
        <f>O15+(B16-S15)</f>
        <v>3.45</v>
      </c>
      <c r="R16" s="26"/>
      <c r="S16" s="27"/>
    </row>
    <row r="17" spans="1:23" s="9" customFormat="1" x14ac:dyDescent="0.25">
      <c r="A17" s="9" t="s">
        <v>37</v>
      </c>
      <c r="B17" s="9">
        <f>E16</f>
        <v>6.28</v>
      </c>
      <c r="C17" s="9">
        <v>0.54</v>
      </c>
      <c r="D17" s="10">
        <f>-3*LN(1-C17)</f>
        <v>2.3295863684969893</v>
      </c>
      <c r="E17" s="10">
        <f>D17+B17</f>
        <v>8.6095863684969896</v>
      </c>
      <c r="F17" s="9">
        <v>0.76</v>
      </c>
      <c r="G17" s="9">
        <f>1.5+F17</f>
        <v>2.2599999999999998</v>
      </c>
      <c r="H17" s="11">
        <f>G17+B17</f>
        <v>8.5399999999999991</v>
      </c>
      <c r="I17" s="9" t="s">
        <v>28</v>
      </c>
      <c r="J17" s="9" t="s">
        <v>28</v>
      </c>
      <c r="K17" s="9" t="s">
        <v>28</v>
      </c>
      <c r="L17" s="9" t="s">
        <v>28</v>
      </c>
      <c r="M17" s="9" t="s">
        <v>31</v>
      </c>
      <c r="N17" s="9">
        <v>0</v>
      </c>
      <c r="O17" s="9">
        <f>O16</f>
        <v>3.45</v>
      </c>
      <c r="T17" s="9" t="s">
        <v>32</v>
      </c>
      <c r="U17" s="9">
        <f>B17</f>
        <v>6.28</v>
      </c>
    </row>
    <row r="18" spans="1:23" s="9" customFormat="1" x14ac:dyDescent="0.25">
      <c r="A18" s="9" t="s">
        <v>125</v>
      </c>
      <c r="B18" s="9">
        <v>8.5399999999999991</v>
      </c>
      <c r="C18" s="9" t="s">
        <v>28</v>
      </c>
      <c r="D18" s="9" t="s">
        <v>28</v>
      </c>
      <c r="E18" s="14">
        <f>E17</f>
        <v>8.6095863684969896</v>
      </c>
      <c r="F18" s="9" t="s">
        <v>28</v>
      </c>
      <c r="G18" s="9" t="s">
        <v>28</v>
      </c>
      <c r="H18" s="9" t="s">
        <v>28</v>
      </c>
      <c r="I18" s="9">
        <v>0.37</v>
      </c>
      <c r="J18" s="9" t="str">
        <f>IF(I18&lt;$O$3,$M$3,$M$4)</f>
        <v>SI</v>
      </c>
      <c r="K18" s="9">
        <v>0.16</v>
      </c>
      <c r="L18" s="9">
        <f>K18+B18</f>
        <v>8.6999999999999993</v>
      </c>
      <c r="M18" s="9" t="s">
        <v>31</v>
      </c>
      <c r="N18" s="9">
        <v>0</v>
      </c>
      <c r="O18" s="9">
        <f>O17</f>
        <v>3.45</v>
      </c>
      <c r="T18" s="9" t="s">
        <v>32</v>
      </c>
      <c r="U18" s="9">
        <f>U17</f>
        <v>6.28</v>
      </c>
    </row>
    <row r="19" spans="1:23" s="9" customFormat="1" x14ac:dyDescent="0.25">
      <c r="A19" s="9" t="s">
        <v>40</v>
      </c>
      <c r="B19" s="9">
        <f>8.61</f>
        <v>8.61</v>
      </c>
      <c r="C19" s="9">
        <v>0.54</v>
      </c>
      <c r="D19" s="9">
        <v>2.33</v>
      </c>
      <c r="E19" s="9">
        <f>D19+B19</f>
        <v>10.94</v>
      </c>
      <c r="F19" s="9" t="s">
        <v>28</v>
      </c>
      <c r="G19" s="9" t="s">
        <v>28</v>
      </c>
      <c r="H19" s="9" t="s">
        <v>28</v>
      </c>
      <c r="I19" s="9" t="s">
        <v>28</v>
      </c>
      <c r="J19" s="9" t="s">
        <v>28</v>
      </c>
      <c r="K19" s="9" t="s">
        <v>28</v>
      </c>
      <c r="L19" s="11">
        <v>8.6999999999999993</v>
      </c>
      <c r="M19" s="9" t="s">
        <v>31</v>
      </c>
      <c r="N19" s="9">
        <v>1</v>
      </c>
      <c r="O19" s="9">
        <f>O18</f>
        <v>3.45</v>
      </c>
      <c r="T19" s="9" t="s">
        <v>32</v>
      </c>
      <c r="U19" s="9">
        <v>6.28</v>
      </c>
      <c r="V19" s="9" t="s">
        <v>36</v>
      </c>
      <c r="W19" s="9">
        <f>B19</f>
        <v>8.61</v>
      </c>
    </row>
    <row r="20" spans="1:23" s="9" customFormat="1" x14ac:dyDescent="0.25">
      <c r="A20" s="9" t="s">
        <v>126</v>
      </c>
      <c r="B20" s="9">
        <v>8.6999999999999993</v>
      </c>
      <c r="C20" s="9" t="s">
        <v>28</v>
      </c>
      <c r="D20" s="9" t="s">
        <v>28</v>
      </c>
      <c r="E20" s="9">
        <f>E19</f>
        <v>10.94</v>
      </c>
      <c r="F20" s="9">
        <v>0.45</v>
      </c>
      <c r="G20" s="9">
        <f>1.5+F20</f>
        <v>1.95</v>
      </c>
      <c r="H20" s="9">
        <f>G20+B20</f>
        <v>10.649999999999999</v>
      </c>
      <c r="I20" s="9" t="s">
        <v>28</v>
      </c>
      <c r="J20" s="9" t="s">
        <v>28</v>
      </c>
      <c r="K20" s="9" t="s">
        <v>28</v>
      </c>
      <c r="L20" s="9" t="s">
        <v>28</v>
      </c>
      <c r="M20" s="9" t="s">
        <v>31</v>
      </c>
      <c r="N20" s="9">
        <v>0</v>
      </c>
      <c r="O20" s="9">
        <f>O19+(B20-U19)</f>
        <v>5.8699999999999992</v>
      </c>
      <c r="T20" s="26"/>
      <c r="U20" s="27"/>
      <c r="V20" s="9" t="s">
        <v>32</v>
      </c>
      <c r="W20" s="9">
        <f>W19</f>
        <v>8.61</v>
      </c>
    </row>
    <row r="21" spans="1:23" s="9" customFormat="1" x14ac:dyDescent="0.25"/>
    <row r="22" spans="1:23" s="9" customFormat="1" x14ac:dyDescent="0.25"/>
    <row r="23" spans="1:23" s="9" customFormat="1" x14ac:dyDescent="0.25"/>
    <row r="24" spans="1:23" s="9" customFormat="1" x14ac:dyDescent="0.25"/>
    <row r="25" spans="1:23" s="9" customFormat="1" x14ac:dyDescent="0.25"/>
    <row r="26" spans="1:23" s="9" customFormat="1" x14ac:dyDescent="0.25"/>
    <row r="27" spans="1:23" s="9" customFormat="1" x14ac:dyDescent="0.25"/>
    <row r="28" spans="1:23" s="9" customFormat="1" x14ac:dyDescent="0.25"/>
  </sheetData>
  <mergeCells count="39">
    <mergeCell ref="M1:O1"/>
    <mergeCell ref="C7:E7"/>
    <mergeCell ref="F7:H7"/>
    <mergeCell ref="I7:L7"/>
    <mergeCell ref="C6:L6"/>
    <mergeCell ref="M7:N7"/>
    <mergeCell ref="M6:N6"/>
    <mergeCell ref="O7:O9"/>
    <mergeCell ref="M8:M9"/>
    <mergeCell ref="N8:N9"/>
    <mergeCell ref="AJ8:AK8"/>
    <mergeCell ref="AL8:AM8"/>
    <mergeCell ref="P8:Q8"/>
    <mergeCell ref="R8:S8"/>
    <mergeCell ref="T8:U8"/>
    <mergeCell ref="V8:W8"/>
    <mergeCell ref="X8:Y8"/>
    <mergeCell ref="Z8:AA8"/>
    <mergeCell ref="L8:L9"/>
    <mergeCell ref="AB8:AC8"/>
    <mergeCell ref="AD8:AE8"/>
    <mergeCell ref="AF8:AG8"/>
    <mergeCell ref="AH8:AI8"/>
    <mergeCell ref="P13:Q13"/>
    <mergeCell ref="R16:S16"/>
    <mergeCell ref="T20:U20"/>
    <mergeCell ref="A6:A9"/>
    <mergeCell ref="B6:B9"/>
    <mergeCell ref="C8:C9"/>
    <mergeCell ref="D8:D9"/>
    <mergeCell ref="E8:E9"/>
    <mergeCell ref="F8:F9"/>
    <mergeCell ref="P7:AM7"/>
    <mergeCell ref="P6:AM6"/>
    <mergeCell ref="G8:G9"/>
    <mergeCell ref="H8:H9"/>
    <mergeCell ref="I8:I9"/>
    <mergeCell ref="J8:J9"/>
    <mergeCell ref="K8:K9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baseColWidth="10" defaultRowHeight="15" x14ac:dyDescent="0.25"/>
  <cols>
    <col min="1" max="1" width="13" bestFit="1" customWidth="1"/>
  </cols>
  <sheetData>
    <row r="1" spans="1:1" x14ac:dyDescent="0.25">
      <c r="A1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E19"/>
  <sheetViews>
    <sheetView tabSelected="1" workbookViewId="0">
      <selection activeCell="O21" sqref="O21"/>
    </sheetView>
  </sheetViews>
  <sheetFormatPr baseColWidth="10" defaultRowHeight="15" x14ac:dyDescent="0.25"/>
  <cols>
    <col min="1" max="1" width="32.28515625" bestFit="1" customWidth="1"/>
    <col min="3" max="3" width="14.85546875" bestFit="1" customWidth="1"/>
  </cols>
  <sheetData>
    <row r="6" spans="1:57" s="15" customFormat="1" ht="30" customHeight="1" x14ac:dyDescent="0.25">
      <c r="C6" s="19" t="s">
        <v>129</v>
      </c>
      <c r="D6" s="19"/>
      <c r="E6" s="19"/>
      <c r="F6" s="19"/>
      <c r="G6" s="19"/>
      <c r="H6" s="19"/>
      <c r="I6" s="19"/>
      <c r="J6" s="19"/>
      <c r="K6" s="19"/>
      <c r="L6" s="19" t="s">
        <v>136</v>
      </c>
      <c r="M6" s="19"/>
      <c r="N6" s="19"/>
      <c r="O6" s="19"/>
      <c r="P6" s="19"/>
      <c r="Q6" s="19"/>
      <c r="R6" s="19"/>
      <c r="S6" s="19"/>
      <c r="T6" s="19"/>
      <c r="U6" s="19" t="s">
        <v>140</v>
      </c>
      <c r="V6" s="19" t="s">
        <v>141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 s="15" customFormat="1" x14ac:dyDescent="0.25">
      <c r="C7" s="19" t="s">
        <v>130</v>
      </c>
      <c r="D7" s="19"/>
      <c r="E7" s="19"/>
      <c r="F7" s="19" t="s">
        <v>131</v>
      </c>
      <c r="G7" s="19"/>
      <c r="H7" s="19"/>
      <c r="I7" s="19"/>
      <c r="J7" s="19" t="s">
        <v>139</v>
      </c>
      <c r="K7" s="19" t="s">
        <v>21</v>
      </c>
      <c r="L7" s="19" t="s">
        <v>137</v>
      </c>
      <c r="M7" s="19"/>
      <c r="N7" s="19"/>
      <c r="O7" s="19" t="s">
        <v>138</v>
      </c>
      <c r="P7" s="19"/>
      <c r="Q7" s="19"/>
      <c r="R7" s="19"/>
      <c r="S7" s="19" t="s">
        <v>139</v>
      </c>
      <c r="T7" s="19" t="s">
        <v>21</v>
      </c>
      <c r="U7" s="19"/>
      <c r="V7" s="19">
        <v>1</v>
      </c>
      <c r="W7" s="19"/>
      <c r="X7" s="19">
        <v>2</v>
      </c>
      <c r="Y7" s="19"/>
      <c r="Z7" s="19">
        <v>3</v>
      </c>
      <c r="AA7" s="19"/>
      <c r="AB7" s="19">
        <v>4</v>
      </c>
      <c r="AC7" s="19"/>
      <c r="AD7" s="19">
        <v>5</v>
      </c>
      <c r="AE7" s="19"/>
      <c r="AF7" s="19">
        <v>6</v>
      </c>
      <c r="AG7" s="19"/>
      <c r="AH7" s="19">
        <v>7</v>
      </c>
      <c r="AI7" s="19"/>
      <c r="AJ7" s="19">
        <v>8</v>
      </c>
      <c r="AK7" s="19"/>
      <c r="AL7" s="19">
        <v>9</v>
      </c>
      <c r="AM7" s="19"/>
      <c r="AN7" s="19">
        <v>10</v>
      </c>
      <c r="AO7" s="19"/>
      <c r="AP7" s="19">
        <v>11</v>
      </c>
      <c r="AQ7" s="19"/>
      <c r="AR7" s="19">
        <v>12</v>
      </c>
      <c r="AS7" s="19"/>
      <c r="AT7" s="19">
        <v>13</v>
      </c>
      <c r="AU7" s="19"/>
      <c r="AV7" s="19">
        <v>14</v>
      </c>
      <c r="AW7" s="19"/>
      <c r="AX7" s="19">
        <v>15</v>
      </c>
      <c r="AY7" s="19"/>
      <c r="AZ7" s="19">
        <v>16</v>
      </c>
      <c r="BA7" s="19"/>
      <c r="BB7" s="19">
        <v>17</v>
      </c>
      <c r="BC7" s="19"/>
      <c r="BD7" s="19">
        <v>18</v>
      </c>
      <c r="BE7" s="19"/>
    </row>
    <row r="8" spans="1:57" s="15" customFormat="1" ht="30" x14ac:dyDescent="0.25">
      <c r="A8" s="15" t="s">
        <v>13</v>
      </c>
      <c r="B8" s="15" t="s">
        <v>14</v>
      </c>
      <c r="C8" s="15" t="s">
        <v>15</v>
      </c>
      <c r="D8" s="15" t="s">
        <v>128</v>
      </c>
      <c r="E8" s="15" t="s">
        <v>17</v>
      </c>
      <c r="F8" s="15" t="s">
        <v>133</v>
      </c>
      <c r="G8" s="15" t="s">
        <v>132</v>
      </c>
      <c r="H8" s="15" t="s">
        <v>134</v>
      </c>
      <c r="I8" s="15" t="s">
        <v>135</v>
      </c>
      <c r="J8" s="19"/>
      <c r="K8" s="19"/>
      <c r="L8" s="15" t="s">
        <v>15</v>
      </c>
      <c r="M8" s="15" t="s">
        <v>128</v>
      </c>
      <c r="N8" s="15" t="s">
        <v>17</v>
      </c>
      <c r="O8" s="15" t="s">
        <v>133</v>
      </c>
      <c r="P8" s="15" t="s">
        <v>132</v>
      </c>
      <c r="Q8" s="15" t="s">
        <v>134</v>
      </c>
      <c r="R8" s="15" t="s">
        <v>135</v>
      </c>
      <c r="S8" s="19"/>
      <c r="T8" s="19"/>
      <c r="U8" s="19"/>
      <c r="V8" s="15" t="s">
        <v>21</v>
      </c>
      <c r="W8" s="15" t="s">
        <v>26</v>
      </c>
      <c r="X8" s="15" t="s">
        <v>21</v>
      </c>
      <c r="Y8" s="15" t="s">
        <v>26</v>
      </c>
      <c r="Z8" s="15" t="s">
        <v>21</v>
      </c>
      <c r="AA8" s="15" t="s">
        <v>26</v>
      </c>
      <c r="AB8" s="15" t="s">
        <v>21</v>
      </c>
      <c r="AC8" s="15" t="s">
        <v>26</v>
      </c>
      <c r="AD8" s="15" t="s">
        <v>21</v>
      </c>
      <c r="AE8" s="15" t="s">
        <v>26</v>
      </c>
      <c r="AF8" s="15" t="s">
        <v>21</v>
      </c>
      <c r="AG8" s="15" t="s">
        <v>26</v>
      </c>
      <c r="AH8" s="15" t="s">
        <v>21</v>
      </c>
      <c r="AI8" s="15" t="s">
        <v>26</v>
      </c>
      <c r="AJ8" s="15" t="s">
        <v>21</v>
      </c>
      <c r="AK8" s="15" t="s">
        <v>26</v>
      </c>
      <c r="AL8" s="15" t="s">
        <v>21</v>
      </c>
      <c r="AM8" s="15" t="s">
        <v>26</v>
      </c>
      <c r="AN8" s="15" t="s">
        <v>21</v>
      </c>
      <c r="AO8" s="15" t="s">
        <v>26</v>
      </c>
      <c r="AP8" s="15" t="s">
        <v>21</v>
      </c>
      <c r="AQ8" s="15" t="s">
        <v>26</v>
      </c>
      <c r="AR8" s="15" t="s">
        <v>21</v>
      </c>
      <c r="AS8" s="15" t="s">
        <v>26</v>
      </c>
      <c r="AT8" s="15" t="s">
        <v>21</v>
      </c>
      <c r="AU8" s="15" t="s">
        <v>26</v>
      </c>
      <c r="AV8" s="15" t="s">
        <v>21</v>
      </c>
      <c r="AW8" s="15" t="s">
        <v>26</v>
      </c>
      <c r="AX8" s="15" t="s">
        <v>21</v>
      </c>
      <c r="AY8" s="15" t="s">
        <v>26</v>
      </c>
      <c r="AZ8" s="15" t="s">
        <v>21</v>
      </c>
      <c r="BA8" s="15" t="s">
        <v>26</v>
      </c>
      <c r="BB8" s="15" t="s">
        <v>21</v>
      </c>
      <c r="BC8" s="15" t="s">
        <v>26</v>
      </c>
      <c r="BD8" s="15" t="s">
        <v>21</v>
      </c>
      <c r="BE8" s="15" t="s">
        <v>26</v>
      </c>
    </row>
    <row r="9" spans="1:57" x14ac:dyDescent="0.25">
      <c r="A9" t="s">
        <v>27</v>
      </c>
      <c r="B9">
        <v>0</v>
      </c>
      <c r="C9">
        <v>0.3</v>
      </c>
      <c r="E9">
        <v>1.2</v>
      </c>
      <c r="J9">
        <v>0</v>
      </c>
      <c r="K9" t="s">
        <v>29</v>
      </c>
      <c r="L9">
        <v>0.2</v>
      </c>
      <c r="N9">
        <v>1.5</v>
      </c>
      <c r="S9">
        <v>0</v>
      </c>
      <c r="T9" t="s">
        <v>29</v>
      </c>
    </row>
    <row r="10" spans="1:57" x14ac:dyDescent="0.25">
      <c r="A10" t="s">
        <v>142</v>
      </c>
      <c r="B10">
        <v>1.2</v>
      </c>
      <c r="C10">
        <v>0.25</v>
      </c>
      <c r="E10">
        <v>6.5</v>
      </c>
      <c r="F10">
        <v>0.1</v>
      </c>
      <c r="G10">
        <v>0.5</v>
      </c>
      <c r="H10" t="s">
        <v>28</v>
      </c>
      <c r="I10">
        <v>3.6</v>
      </c>
      <c r="J10">
        <v>0</v>
      </c>
      <c r="K10" t="s">
        <v>31</v>
      </c>
      <c r="L10" t="s">
        <v>28</v>
      </c>
      <c r="M10" t="s">
        <v>28</v>
      </c>
      <c r="N10" s="5">
        <v>1.5</v>
      </c>
      <c r="S10">
        <v>0</v>
      </c>
      <c r="T10" t="s">
        <v>29</v>
      </c>
    </row>
    <row r="11" spans="1:57" x14ac:dyDescent="0.25">
      <c r="A11" s="15" t="s">
        <v>143</v>
      </c>
      <c r="B11">
        <v>1.5</v>
      </c>
      <c r="C11" t="s">
        <v>28</v>
      </c>
      <c r="D11" t="s">
        <v>28</v>
      </c>
      <c r="E11">
        <v>6.5</v>
      </c>
      <c r="F11" t="s">
        <v>28</v>
      </c>
      <c r="G11" t="s">
        <v>28</v>
      </c>
      <c r="H11" t="s">
        <v>28</v>
      </c>
      <c r="I11">
        <v>3.6</v>
      </c>
      <c r="J11">
        <v>0</v>
      </c>
      <c r="K11" t="s">
        <v>31</v>
      </c>
      <c r="L11">
        <v>0.2</v>
      </c>
      <c r="N11" s="5">
        <v>3.2</v>
      </c>
      <c r="O11">
        <v>0.2</v>
      </c>
      <c r="P11">
        <v>0.1</v>
      </c>
      <c r="R11">
        <v>5.3</v>
      </c>
      <c r="S11">
        <v>0</v>
      </c>
      <c r="T11" t="s">
        <v>31</v>
      </c>
    </row>
    <row r="19" spans="13:13" x14ac:dyDescent="0.25">
      <c r="M19" t="s">
        <v>144</v>
      </c>
    </row>
  </sheetData>
  <mergeCells count="30">
    <mergeCell ref="BD7:BE7"/>
    <mergeCell ref="V6:BE6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U6:U8"/>
    <mergeCell ref="X7:Y7"/>
    <mergeCell ref="V7:W7"/>
    <mergeCell ref="Z7:AA7"/>
    <mergeCell ref="AB7:AC7"/>
    <mergeCell ref="AD7:AE7"/>
    <mergeCell ref="L7:N7"/>
    <mergeCell ref="O7:R7"/>
    <mergeCell ref="K7:K8"/>
    <mergeCell ref="J7:J8"/>
    <mergeCell ref="C6:K6"/>
    <mergeCell ref="L6:T6"/>
    <mergeCell ref="S7:S8"/>
    <mergeCell ref="T7:T8"/>
    <mergeCell ref="C7:E7"/>
    <mergeCell ref="F7:I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Martínez</dc:creator>
  <cp:lastModifiedBy>Gonzalo Martínez</cp:lastModifiedBy>
  <dcterms:created xsi:type="dcterms:W3CDTF">2021-05-19T22:51:22Z</dcterms:created>
  <dcterms:modified xsi:type="dcterms:W3CDTF">2021-05-22T23:14:28Z</dcterms:modified>
</cp:coreProperties>
</file>